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05"/>
  <workbookPr showInkAnnotation="0" codeName="ThisWorkbook" autoCompressPictures="0"/>
  <bookViews>
    <workbookView xWindow="0" yWindow="0" windowWidth="38400" windowHeight="23460" tabRatio="835" activeTab="6"/>
  </bookViews>
  <sheets>
    <sheet name="Cover Sheet" sheetId="34" r:id="rId1"/>
    <sheet name="Changelog" sheetId="1" r:id="rId2"/>
    <sheet name="Contents" sheetId="18" r:id="rId3"/>
    <sheet name="Introduction" sheetId="10" r:id="rId4"/>
    <sheet name="Dataflow" sheetId="36" r:id="rId5"/>
    <sheet name="Assumptions" sheetId="3" r:id="rId6"/>
    <sheet name="Dashboard" sheetId="28" r:id="rId7"/>
    <sheet name="Corrected energy balance step 2" sheetId="12" r:id="rId8"/>
    <sheet name="Import from Metal analysis" sheetId="67" r:id="rId9"/>
    <sheet name="Import from Chemical analysis" sheetId="93" r:id="rId10"/>
    <sheet name="technical_specs" sheetId="70" r:id="rId11"/>
    <sheet name="Shares energetic FD sectors" sheetId="75" r:id="rId12"/>
    <sheet name="Shares non-energ FD sectors" sheetId="76" r:id="rId13"/>
    <sheet name="Energetic final demand sectors" sheetId="74" r:id="rId14"/>
    <sheet name="Non-energetic FD sectors" sheetId="73" r:id="rId15"/>
    <sheet name="Transformation analysis" sheetId="61" r:id="rId16"/>
    <sheet name="Own use analysis" sheetId="62" r:id="rId17"/>
    <sheet name="Energetic cons analysis" sheetId="71" r:id="rId18"/>
    <sheet name="Non-energetic cons analysis" sheetId="72" r:id="rId19"/>
    <sheet name="Coal loss analysis" sheetId="77" r:id="rId20"/>
    <sheet name="Fuel aggregation" sheetId="59" r:id="rId21"/>
    <sheet name="Fuel aggregation subsectors" sheetId="98" r:id="rId22"/>
    <sheet name="Energetic FD subsectors" sheetId="99" r:id="rId23"/>
    <sheet name="Non-energetic FD subsectors" sheetId="108" r:id="rId24"/>
    <sheet name="Shares energetic FD subsectors" sheetId="100" r:id="rId25"/>
    <sheet name="Shares non-e FD subsectors" sheetId="109" r:id="rId26"/>
    <sheet name="Shares electric heaters" sheetId="114" r:id="rId27"/>
    <sheet name="csv_industry_coal_ps" sheetId="80" r:id="rId28"/>
    <sheet name="csv_industry_network_gas_ps" sheetId="81" r:id="rId29"/>
    <sheet name="csv_industry_crude_oil_ps" sheetId="82" r:id="rId30"/>
    <sheet name="csv_industry_wood_pellets_ps" sheetId="90" r:id="rId31"/>
    <sheet name="csv_industry_steam_hot_water_ps" sheetId="83" r:id="rId32"/>
    <sheet name="csv_industry_electricity_ps" sheetId="87" r:id="rId33"/>
    <sheet name="csv_industry_coal_non_e_ps" sheetId="94" r:id="rId34"/>
    <sheet name="csv_industry_netw_gas_non_e_ps" sheetId="95" r:id="rId35"/>
    <sheet name="csv_industry_crude_oil_non_e_ps" sheetId="96" r:id="rId36"/>
    <sheet name="csv_industry_wood_pel_non_e_ps" sheetId="97" r:id="rId37"/>
    <sheet name="csv_industry_trans_coal_ps" sheetId="91" r:id="rId38"/>
    <sheet name="csv_industry_trans_coal_eff" sheetId="92" r:id="rId39"/>
    <sheet name="csv_industry_other_coal_e " sheetId="102" r:id="rId40"/>
    <sheet name="csv_industry_other_gas_e" sheetId="104" r:id="rId41"/>
    <sheet name="csv_industry_other_crude_oil_e" sheetId="103" r:id="rId42"/>
    <sheet name="csv_industry_other_wood_e" sheetId="105" r:id="rId43"/>
    <sheet name="csv_industry_other_heat_e" sheetId="107" r:id="rId44"/>
    <sheet name="csv_industry_other_electri_e" sheetId="106" r:id="rId45"/>
    <sheet name="csv_industry_other_coal_non_e" sheetId="110" r:id="rId46"/>
    <sheet name="csv_industry_other_gas_non_e" sheetId="111" r:id="rId47"/>
    <sheet name="csv_industry_other_crude_oil_ne" sheetId="112" r:id="rId48"/>
    <sheet name="csv_industry_other_wood_non_e" sheetId="113" r:id="rId49"/>
    <sheet name="csv_industry_other_food_elec_ps" sheetId="115" r:id="rId50"/>
    <sheet name="csv_industry_other_paper_el_ps" sheetId="116" r:id="rId51"/>
  </sheets>
  <externalReferences>
    <externalReference r:id="rId52"/>
    <externalReference r:id="rId53"/>
  </externalReferences>
  <definedNames>
    <definedName name="base_year" localSheetId="22">Dashboard!$E$14</definedName>
    <definedName name="base_year" localSheetId="21">Dashboard!$E$14</definedName>
    <definedName name="base_year" localSheetId="23">[1]Dashboard!$E$14</definedName>
    <definedName name="base_year" localSheetId="26">Dashboard!$E$14</definedName>
    <definedName name="base_year" localSheetId="24">Dashboard!$E$14</definedName>
    <definedName name="base_year" localSheetId="25">Dashboard!$E$14</definedName>
    <definedName name="base_year">Dashboard!$E$14</definedName>
    <definedName name="country" localSheetId="22">Dashboard!$E$13</definedName>
    <definedName name="country" localSheetId="21">Dashboard!$E$13</definedName>
    <definedName name="country" localSheetId="23">[1]Dashboard!$E$13</definedName>
    <definedName name="country" localSheetId="26">Dashboard!$E$13</definedName>
    <definedName name="country" localSheetId="24">Dashboard!$E$13</definedName>
    <definedName name="country" localSheetId="25">Dashboard!$E$13</definedName>
    <definedName name="country">Dashboard!$E$13</definedName>
    <definedName name="Eff_Airco" localSheetId="17">#REF!</definedName>
    <definedName name="Eff_Airco" localSheetId="20">'[2]Technological specifications'!$F$25</definedName>
    <definedName name="Eff_Airco" localSheetId="21">'[2]Technological specifications'!$F$25</definedName>
    <definedName name="Eff_Biomass_Heater" localSheetId="17">#REF!</definedName>
    <definedName name="Eff_Biomass_Heater" localSheetId="20">'[2]Technological specifications'!$F$19</definedName>
    <definedName name="Eff_Biomass_Heater" localSheetId="21">'[2]Technological specifications'!$F$19</definedName>
    <definedName name="Eff_Centralized_Heater" localSheetId="17">#REF!</definedName>
    <definedName name="Eff_Centralized_Heater" localSheetId="20">'[2]Technological specifications'!#REF!</definedName>
    <definedName name="Eff_Centralized_Heater" localSheetId="21">'[2]Technological specifications'!#REF!</definedName>
    <definedName name="Eff_Coal_Heater" localSheetId="17">#REF!</definedName>
    <definedName name="Eff_Coal_Heater" localSheetId="20">'[2]Technological specifications'!$F$17</definedName>
    <definedName name="Eff_Coal_Heater" localSheetId="21">'[2]Technological specifications'!$F$17</definedName>
    <definedName name="Eff_Distr_Heater" localSheetId="17">#REF!</definedName>
    <definedName name="Eff_Distr_Heater" localSheetId="20">'[2]Technological specifications'!$F$20</definedName>
    <definedName name="Eff_Distr_Heater" localSheetId="21">'[2]Technological specifications'!$F$20</definedName>
    <definedName name="Eff_Elec_Cold_Pump" localSheetId="17">#REF!</definedName>
    <definedName name="Eff_Elec_Cold_Pump" localSheetId="20">'[2]Technological specifications'!$F$24</definedName>
    <definedName name="Eff_Elec_Cold_Pump" localSheetId="21">'[2]Technological specifications'!$F$24</definedName>
    <definedName name="Eff_Elec_Heat_Pump" localSheetId="17">#REF!</definedName>
    <definedName name="Eff_Elec_Heat_Pump" localSheetId="20">'[2]Technological specifications'!$F$14</definedName>
    <definedName name="Eff_Elec_Heat_Pump" localSheetId="21">'[2]Technological specifications'!$F$14</definedName>
    <definedName name="Eff_Elec_Heater" localSheetId="17">#REF!</definedName>
    <definedName name="Eff_Elec_Heater" localSheetId="20">'[2]Technological specifications'!$F$15</definedName>
    <definedName name="Eff_Elec_Heater" localSheetId="21">'[2]Technological specifications'!$F$15</definedName>
    <definedName name="Eff_Fluo_Lamp" localSheetId="17">#REF!</definedName>
    <definedName name="Eff_Fluo_Lamp" localSheetId="20">'[2]Technological specifications'!$F$29</definedName>
    <definedName name="Eff_Fluo_Lamp" localSheetId="21">'[2]Technological specifications'!$F$29</definedName>
    <definedName name="Eff_Fluo_Tube" localSheetId="17">#REF!</definedName>
    <definedName name="Eff_Fluo_Tube" localSheetId="20">'[2]Technological specifications'!$F$30</definedName>
    <definedName name="Eff_Fluo_Tube" localSheetId="21">'[2]Technological specifications'!$F$30</definedName>
    <definedName name="Eff_Gas_Cold_Pump" localSheetId="17">#REF!</definedName>
    <definedName name="Eff_Gas_Cold_Pump" localSheetId="20">'[2]Technological specifications'!$F$23</definedName>
    <definedName name="Eff_Gas_Cold_Pump" localSheetId="21">'[2]Technological specifications'!$F$23</definedName>
    <definedName name="Eff_Gas_Heat_Pump" localSheetId="17">#REF!</definedName>
    <definedName name="Eff_Gas_Heat_Pump" localSheetId="20">'[2]Technological specifications'!$F$13</definedName>
    <definedName name="Eff_Gas_Heat_Pump" localSheetId="21">'[2]Technological specifications'!$F$13</definedName>
    <definedName name="Eff_Gas_Heater" localSheetId="17">#REF!</definedName>
    <definedName name="Eff_Gas_Heater" localSheetId="20">'[2]Technological specifications'!$F$12</definedName>
    <definedName name="Eff_Gas_Heater" localSheetId="21">'[2]Technological specifications'!$F$12</definedName>
    <definedName name="Eff_Geothermal_Heater" localSheetId="17">#REF!</definedName>
    <definedName name="Eff_Geothermal_Heater" localSheetId="20">'[2]Technological specifications'!#REF!</definedName>
    <definedName name="Eff_Geothermal_Heater" localSheetId="21">'[2]Technological specifications'!#REF!</definedName>
    <definedName name="Eff_Incan_Lamp" localSheetId="17">#REF!</definedName>
    <definedName name="Eff_Incan_Lamp" localSheetId="20">'[2]Technological specifications'!$F$28</definedName>
    <definedName name="Eff_Incan_Lamp" localSheetId="21">'[2]Technological specifications'!$F$28</definedName>
    <definedName name="Eff_LED_Lamp" localSheetId="17">#REF!</definedName>
    <definedName name="Eff_LED_Lamp" localSheetId="20">'[2]Technological specifications'!$F$31</definedName>
    <definedName name="Eff_LED_Lamp" localSheetId="21">'[2]Technological specifications'!$F$31</definedName>
    <definedName name="Eff_Oil_Heater" localSheetId="17">#REF!</definedName>
    <definedName name="Eff_Oil_Heater" localSheetId="20">'[2]Technological specifications'!$F$18</definedName>
    <definedName name="Eff_Oil_Heater" localSheetId="21">'[2]Technological specifications'!$F$18</definedName>
    <definedName name="Eff_Solar_Heater" localSheetId="17">#REF!</definedName>
    <definedName name="Eff_Solar_Heater" localSheetId="20">'[2]Technological specifications'!$F$16</definedName>
    <definedName name="Eff_Solar_Heater" localSheetId="21">'[2]Technological specifications'!$F$16</definedName>
    <definedName name="Final_Demand_Comm_and_Publ_Services" localSheetId="20">'[2]Corrected energy balance'!$BN$84</definedName>
    <definedName name="Final_Demand_Comm_and_Publ_Services" localSheetId="21">'[2]Corrected energy balance'!$BN$84</definedName>
    <definedName name="Final_Demand_Electrical_Appliances" localSheetId="20">'[2]Final demand per energy carrier'!$F$41</definedName>
    <definedName name="Final_Demand_Electrical_Appliances" localSheetId="21">'[2]Final demand per energy carrier'!$F$41</definedName>
    <definedName name="Final_Demand_Lighting" localSheetId="20">[2]Dashboard!$D$26</definedName>
    <definedName name="Final_Demand_Lighting" localSheetId="21">[2]Dashboard!$D$26</definedName>
    <definedName name="Final_Demand_Other_Appliances" localSheetId="20">[2]Dashboard!$D$29</definedName>
    <definedName name="Final_Demand_Other_Appliances" localSheetId="21">[2]Dashboard!$D$29</definedName>
    <definedName name="Final_Demand_Space_Cooling" localSheetId="20">[2]Dashboard!$D$25</definedName>
    <definedName name="Final_Demand_Space_Cooling" localSheetId="21">[2]Dashboard!$D$25</definedName>
    <definedName name="Final_demand_Space_Heating" localSheetId="20">[2]Dashboard!$D$24</definedName>
    <definedName name="Final_demand_Space_Heating" localSheetId="21">[2]Dashboard!$D$24</definedName>
    <definedName name="GWh_to_TJ" localSheetId="20">[2]Assumptions!$C$131</definedName>
    <definedName name="GWh_to_TJ" localSheetId="21">[2]Assumptions!$C$131</definedName>
    <definedName name="Heat_eff_Biogas_CHP" localSheetId="17">#REF!</definedName>
    <definedName name="Heat_eff_Biogas_CHP" localSheetId="20">'[2]Technological specifications'!#REF!</definedName>
    <definedName name="Heat_eff_Biogas_CHP" localSheetId="21">'[2]Technological specifications'!#REF!</definedName>
    <definedName name="Heat_Eff_Biomass_CHP" localSheetId="17">#REF!</definedName>
    <definedName name="Heat_Eff_Biomass_CHP" localSheetId="20">'[2]Technological specifications'!#REF!</definedName>
    <definedName name="Heat_Eff_Biomass_CHP" localSheetId="21">'[2]Technological specifications'!#REF!</definedName>
    <definedName name="Heat_Eff_Gas_CHP" localSheetId="17">#REF!</definedName>
    <definedName name="Heat_Eff_Gas_CHP" localSheetId="20">'[2]Technological specifications'!#REF!</definedName>
    <definedName name="Heat_Eff_Gas_CHP" localSheetId="21">'[2]Technological specifications'!#REF!</definedName>
    <definedName name="Perc_Final_Demand_Lighting_Fluo_Lamps" localSheetId="20">'[2]Technology split of final deman'!$G$31</definedName>
    <definedName name="Perc_Final_Demand_Lighting_Fluo_Lamps" localSheetId="21">'[2]Technology split of final deman'!$G$31</definedName>
    <definedName name="Perc_Final_Demand_Lighting_Fluo_Tubes" localSheetId="20">'[2]Technology split of final deman'!$G$32</definedName>
    <definedName name="Perc_Final_Demand_Lighting_Fluo_Tubes" localSheetId="21">'[2]Technology split of final deman'!$G$32</definedName>
    <definedName name="Perc_Final_Demand_Lighting_Incan_Lamps" localSheetId="20">'[2]Technology split of final deman'!$G$30</definedName>
    <definedName name="Perc_Final_Demand_Lighting_Incan_Lamps" localSheetId="21">'[2]Technology split of final deman'!$G$30</definedName>
    <definedName name="Perc_Final_Demand_Lighting_LED_Lamps" localSheetId="20">'[2]Technology split of final deman'!$G$33</definedName>
    <definedName name="Perc_Final_Demand_Lighting_LED_Lamps" localSheetId="21">'[2]Technology split of final deman'!$G$33</definedName>
    <definedName name="Perc_Final_Demand_Space_Cooling_Airco" localSheetId="20">'[2]Technology split of final deman'!$G$25</definedName>
    <definedName name="Perc_Final_Demand_Space_Cooling_Airco" localSheetId="21">'[2]Technology split of final deman'!$G$25</definedName>
    <definedName name="Perc_Final_Demand_Space_Cooling_Elec_Heat_Pump" localSheetId="20">'[2]Technology split of final deman'!$G$24</definedName>
    <definedName name="Perc_Final_Demand_Space_Cooling_Elec_Heat_Pump" localSheetId="21">'[2]Technology split of final deman'!$G$24</definedName>
    <definedName name="Perc_Final_Demand_Space_Cooling_Gas_Heat_Pump" localSheetId="20">'[2]Technology split of final deman'!$G$23</definedName>
    <definedName name="Perc_Final_Demand_Space_Cooling_Gas_Heat_Pump" localSheetId="21">'[2]Technology split of final deman'!$G$23</definedName>
    <definedName name="Perc_Final_Demand_Space_Heating_Biomass_Heater" localSheetId="20">'[2]Technology split of final deman'!$G$17</definedName>
    <definedName name="Perc_Final_Demand_Space_Heating_Biomass_Heater" localSheetId="21">'[2]Technology split of final deman'!$G$17</definedName>
    <definedName name="Perc_Final_Demand_Space_Heating_Coal_Heater" localSheetId="20">'[2]Technology split of final deman'!$G$13</definedName>
    <definedName name="Perc_Final_Demand_Space_Heating_Coal_Heater" localSheetId="21">'[2]Technology split of final deman'!$G$13</definedName>
    <definedName name="Perc_Final_Demand_Space_Heating_District_Heating" localSheetId="20">'[2]Technology split of final deman'!$G$16</definedName>
    <definedName name="Perc_Final_Demand_Space_Heating_District_Heating" localSheetId="21">'[2]Technology split of final deman'!$G$16</definedName>
    <definedName name="Perc_Final_Demand_Space_Heating_Elec_Heat_Pump" localSheetId="20">'[2]Technology split of final deman'!$G$11</definedName>
    <definedName name="Perc_Final_Demand_Space_Heating_Elec_Heat_Pump" localSheetId="21">'[2]Technology split of final deman'!$G$11</definedName>
    <definedName name="Perc_Final_Demand_Space_Heating_Elec_Heater" localSheetId="20">'[2]Technology split of final deman'!$G$12</definedName>
    <definedName name="Perc_Final_Demand_Space_Heating_Elec_Heater" localSheetId="21">'[2]Technology split of final deman'!$G$12</definedName>
    <definedName name="Perc_Final_Demand_Space_Heating_Gas_Heat_Pump" localSheetId="20">'[2]Technology split of final deman'!$G$10</definedName>
    <definedName name="Perc_Final_Demand_Space_Heating_Gas_Heat_Pump" localSheetId="21">'[2]Technology split of final deman'!$G$10</definedName>
    <definedName name="Perc_Final_Demand_Space_Heating_Gas_Heater" localSheetId="20">'[2]Technology split of final deman'!$G$9</definedName>
    <definedName name="Perc_Final_Demand_Space_Heating_Gas_Heater" localSheetId="21">'[2]Technology split of final deman'!$G$9</definedName>
    <definedName name="Perc_Final_Demand_Space_Heating_Oil_Heater" localSheetId="20">'[2]Technology split of final deman'!$G$14</definedName>
    <definedName name="Perc_Final_Demand_Space_Heating_Oil_Heater" localSheetId="21">'[2]Technology split of final deman'!$G$14</definedName>
    <definedName name="Perc_Final_Demand_Space_Heating_Solar_Heater" localSheetId="20">'[2]Technology split of final deman'!$G$18</definedName>
    <definedName name="Perc_Final_Demand_Space_Heating_Solar_Heater" localSheetId="21">'[2]Technology split of final deman'!$G$18</definedName>
    <definedName name="Perc_Heat_Delivered_Biomass_Heater" localSheetId="20">'[2]Tech split of useful demand'!$G$17</definedName>
    <definedName name="Perc_Heat_Delivered_Biomass_Heater" localSheetId="21">'[2]Tech split of useful demand'!$G$17</definedName>
    <definedName name="Perc_Heat_Delivered_District_Heat" localSheetId="20">'[2]Tech split of useful demand'!$G$16</definedName>
    <definedName name="Perc_Heat_Delivered_District_Heat" localSheetId="21">'[2]Tech split of useful demand'!$G$16</definedName>
    <definedName name="Perc_Heat_Delivered_Solar_Thermal" localSheetId="20">'[2]Tech split of useful demand'!$G$18</definedName>
    <definedName name="Perc_Heat_Delivered_Solar_Thermal" localSheetId="21">'[2]Tech split of useful demand'!$G$18</definedName>
    <definedName name="Perc_Roof_for_PV" localSheetId="20">'[2]PV solar area and production'!$E$22</definedName>
    <definedName name="Perc_Roof_for_PV" localSheetId="21">'[2]PV solar area and production'!$E$22</definedName>
    <definedName name="Share_Lighting_Fluorescent_Lamp" localSheetId="20">'[2]Shares per tech per carrier'!$E$22</definedName>
    <definedName name="Share_Lighting_Fluorescent_Lamp" localSheetId="21">'[2]Shares per tech per carrier'!$E$22</definedName>
    <definedName name="Share_Lighting_Fluorescent_Tube" localSheetId="20">'[2]Shares per tech per carrier'!$E$23</definedName>
    <definedName name="Share_Lighting_Fluorescent_Tube" localSheetId="21">'[2]Shares per tech per carrier'!$E$23</definedName>
    <definedName name="Share_Lighting_Incandescent_Lamp" localSheetId="20">'[2]Shares per tech per carrier'!$E$21</definedName>
    <definedName name="Share_Lighting_Incandescent_Lamp" localSheetId="21">'[2]Shares per tech per carrier'!$E$21</definedName>
    <definedName name="Share_Lighting_LED" localSheetId="20">'[2]Shares per tech per carrier'!$E$24</definedName>
    <definedName name="Share_Lighting_LED" localSheetId="21">'[2]Shares per tech per carrier'!$E$24</definedName>
    <definedName name="Share_Space_Cooling_Electric_Airco" localSheetId="20">'[2]Shares per tech per carrier'!$E$18</definedName>
    <definedName name="Share_Space_Cooling_Electric_Airco" localSheetId="21">'[2]Shares per tech per carrier'!$E$18</definedName>
    <definedName name="Share_Space_Cooling_Electric_Heat_Pump" localSheetId="20">'[2]Shares per tech per carrier'!$E$17</definedName>
    <definedName name="Share_Space_Cooling_Electric_Heat_Pump" localSheetId="21">'[2]Shares per tech per carrier'!$E$17</definedName>
    <definedName name="Share_Space_Heating_Electric_Heat_Pump" localSheetId="20">'[2]Shares per tech per carrier'!$E$13</definedName>
    <definedName name="Share_Space_Heating_Electric_Heat_Pump" localSheetId="21">'[2]Shares per tech per carrier'!$E$13</definedName>
    <definedName name="Share_Space_Heating_Electric_Heater" localSheetId="20">'[2]Shares per tech per carrier'!$E$14</definedName>
    <definedName name="Share_Space_Heating_Electric_Heater" localSheetId="21">'[2]Shares per tech per carrier'!$E$14</definedName>
    <definedName name="Share_Space_Heating_Network_Gas_Heat_Pump" localSheetId="20">'[2]Shares per tech per carrier'!$E$10</definedName>
    <definedName name="Share_Space_Heating_Network_Gas_Heat_Pump" localSheetId="21">'[2]Shares per tech per carrier'!$E$10</definedName>
    <definedName name="Share_Space_Heating_Network_Gas_Heater" localSheetId="20">'[2]Shares per tech per carrier'!$E$9</definedName>
    <definedName name="Share_Space_Heating_Network_Gas_Heater" localSheetId="21">'[2]Shares per tech per carrier'!$E$9</definedName>
    <definedName name="Solar_PV_Roof_CaPS" localSheetId="20">'[2]PV solar area and production'!$E$13</definedName>
    <definedName name="Solar_PV_Roof_CaPS" localSheetId="21">'[2]PV solar area and production'!$E$13</definedName>
    <definedName name="Solar_PV_Roof_Residential" localSheetId="20">'[2]IEA autoproducer prod.'!$AO$10</definedName>
    <definedName name="Solar_PV_Roof_Residential" localSheetId="21">'[2]IEA autoproducer prod.'!$AO$10</definedName>
    <definedName name="Solar_PV_Roof_Total" localSheetId="20">'[2]Corrected energy balance'!$BG$95</definedName>
    <definedName name="Solar_PV_Roof_Total" localSheetId="21">'[2]Corrected energy balance'!$BG$95</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P56" i="28" l="1"/>
  <c r="L56" i="28"/>
  <c r="B4" i="115"/>
  <c r="B3" i="115"/>
  <c r="B4" i="116"/>
  <c r="B3" i="116"/>
  <c r="D17" i="114"/>
  <c r="D18" i="114"/>
  <c r="D19" i="114"/>
  <c r="E18" i="114"/>
  <c r="E19" i="114"/>
  <c r="D12" i="114"/>
  <c r="D11" i="114"/>
  <c r="D13" i="114"/>
  <c r="E17" i="114"/>
  <c r="E12" i="114"/>
  <c r="E13" i="114"/>
  <c r="E11" i="114"/>
  <c r="E65" i="28"/>
  <c r="E63" i="28"/>
  <c r="E64" i="28"/>
  <c r="L65" i="28"/>
  <c r="P65" i="28"/>
  <c r="E62" i="28"/>
  <c r="L63" i="28"/>
  <c r="P63" i="28"/>
  <c r="H13" i="73"/>
  <c r="L13" i="73"/>
  <c r="K13" i="73"/>
  <c r="J13" i="73"/>
  <c r="I13" i="73"/>
  <c r="G13" i="73"/>
  <c r="F13" i="73"/>
  <c r="E13" i="73"/>
  <c r="D13" i="73"/>
  <c r="D19" i="72"/>
  <c r="L16" i="72"/>
  <c r="K16" i="72"/>
  <c r="J16" i="72"/>
  <c r="I16" i="72"/>
  <c r="H16" i="72"/>
  <c r="G16" i="72"/>
  <c r="F16" i="72"/>
  <c r="D16" i="72"/>
  <c r="L11" i="72"/>
  <c r="L11" i="73"/>
  <c r="L12" i="73"/>
  <c r="L14" i="73"/>
  <c r="K11" i="72"/>
  <c r="K11" i="73"/>
  <c r="K12" i="73"/>
  <c r="K14" i="73"/>
  <c r="J11" i="72"/>
  <c r="J11" i="73"/>
  <c r="J12" i="73"/>
  <c r="J14" i="73"/>
  <c r="I11" i="72"/>
  <c r="I11" i="73"/>
  <c r="I12" i="73"/>
  <c r="I14" i="73"/>
  <c r="G11" i="72"/>
  <c r="G11" i="73"/>
  <c r="G12" i="73"/>
  <c r="G14" i="73"/>
  <c r="D11" i="72"/>
  <c r="D11" i="73"/>
  <c r="D12" i="73"/>
  <c r="D14" i="73"/>
  <c r="H11" i="72"/>
  <c r="H19" i="72"/>
  <c r="H14" i="73"/>
  <c r="E20" i="100"/>
  <c r="E20" i="109"/>
  <c r="B4" i="110"/>
  <c r="B5" i="110"/>
  <c r="B6" i="110"/>
  <c r="B7" i="110"/>
  <c r="B8" i="110"/>
  <c r="B9" i="110"/>
  <c r="B10" i="110"/>
  <c r="B11" i="110"/>
  <c r="B12" i="110"/>
  <c r="B3" i="110"/>
  <c r="B4" i="111"/>
  <c r="B5" i="111"/>
  <c r="B6" i="111"/>
  <c r="B7" i="111"/>
  <c r="B8" i="111"/>
  <c r="B9" i="111"/>
  <c r="B10" i="111"/>
  <c r="B11" i="111"/>
  <c r="B12" i="111"/>
  <c r="B3" i="111"/>
  <c r="B4" i="112"/>
  <c r="B5" i="112"/>
  <c r="B6" i="112"/>
  <c r="B7" i="112"/>
  <c r="B8" i="112"/>
  <c r="B9" i="112"/>
  <c r="B10" i="112"/>
  <c r="B11" i="112"/>
  <c r="B12" i="112"/>
  <c r="B3" i="112"/>
  <c r="B4" i="113"/>
  <c r="B5" i="113"/>
  <c r="B6" i="113"/>
  <c r="B7" i="113"/>
  <c r="B8" i="113"/>
  <c r="B9" i="113"/>
  <c r="B10" i="113"/>
  <c r="B11" i="113"/>
  <c r="B12" i="113"/>
  <c r="B3" i="113"/>
  <c r="D84" i="109"/>
  <c r="D85" i="109"/>
  <c r="D86" i="109"/>
  <c r="D87" i="109"/>
  <c r="D88" i="109"/>
  <c r="D89" i="109"/>
  <c r="D90" i="109"/>
  <c r="D91" i="109"/>
  <c r="D92" i="109"/>
  <c r="D83" i="109"/>
  <c r="D72" i="109"/>
  <c r="D73" i="109"/>
  <c r="D74" i="109"/>
  <c r="D75" i="109"/>
  <c r="D76" i="109"/>
  <c r="D77" i="109"/>
  <c r="D78" i="109"/>
  <c r="D79" i="109"/>
  <c r="D80" i="109"/>
  <c r="D71" i="109"/>
  <c r="D60" i="109"/>
  <c r="D61" i="109"/>
  <c r="D62" i="109"/>
  <c r="D63" i="109"/>
  <c r="D64" i="109"/>
  <c r="D65" i="109"/>
  <c r="D66" i="109"/>
  <c r="D67" i="109"/>
  <c r="D68" i="109"/>
  <c r="D59" i="109"/>
  <c r="D48" i="109"/>
  <c r="D49" i="109"/>
  <c r="D50" i="109"/>
  <c r="D51" i="109"/>
  <c r="D52" i="109"/>
  <c r="D53" i="109"/>
  <c r="D54" i="109"/>
  <c r="D55" i="109"/>
  <c r="D56" i="109"/>
  <c r="D47" i="109"/>
  <c r="D36" i="109"/>
  <c r="D37" i="109"/>
  <c r="D38" i="109"/>
  <c r="D39" i="109"/>
  <c r="D40" i="109"/>
  <c r="D41" i="109"/>
  <c r="D42" i="109"/>
  <c r="D43" i="109"/>
  <c r="D44" i="109"/>
  <c r="D35" i="109"/>
  <c r="D24" i="109"/>
  <c r="D25" i="109"/>
  <c r="D26" i="109"/>
  <c r="D27" i="109"/>
  <c r="D28" i="109"/>
  <c r="D29" i="109"/>
  <c r="D30" i="109"/>
  <c r="D31" i="109"/>
  <c r="D32" i="109"/>
  <c r="D23" i="109"/>
  <c r="D12" i="109"/>
  <c r="D13" i="109"/>
  <c r="D14" i="109"/>
  <c r="D15" i="109"/>
  <c r="D16" i="109"/>
  <c r="D17" i="109"/>
  <c r="D18" i="109"/>
  <c r="D19" i="109"/>
  <c r="D20" i="109"/>
  <c r="D11" i="109"/>
  <c r="D84" i="100"/>
  <c r="D85" i="100"/>
  <c r="D86" i="100"/>
  <c r="D87" i="100"/>
  <c r="D88" i="100"/>
  <c r="D89" i="100"/>
  <c r="D90" i="100"/>
  <c r="D91" i="100"/>
  <c r="D92" i="100"/>
  <c r="D83" i="100"/>
  <c r="D72" i="100"/>
  <c r="D73" i="100"/>
  <c r="D74" i="100"/>
  <c r="D75" i="100"/>
  <c r="D76" i="100"/>
  <c r="D77" i="100"/>
  <c r="D78" i="100"/>
  <c r="D79" i="100"/>
  <c r="D80" i="100"/>
  <c r="D71" i="100"/>
  <c r="D60" i="100"/>
  <c r="D61" i="100"/>
  <c r="D62" i="100"/>
  <c r="D63" i="100"/>
  <c r="D64" i="100"/>
  <c r="D65" i="100"/>
  <c r="D66" i="100"/>
  <c r="D67" i="100"/>
  <c r="D68" i="100"/>
  <c r="D59" i="100"/>
  <c r="D48" i="100"/>
  <c r="D49" i="100"/>
  <c r="D50" i="100"/>
  <c r="D51" i="100"/>
  <c r="D52" i="100"/>
  <c r="D53" i="100"/>
  <c r="D54" i="100"/>
  <c r="D55" i="100"/>
  <c r="D56" i="100"/>
  <c r="D47" i="100"/>
  <c r="D36" i="100"/>
  <c r="D37" i="100"/>
  <c r="D38" i="100"/>
  <c r="D39" i="100"/>
  <c r="D40" i="100"/>
  <c r="D41" i="100"/>
  <c r="D42" i="100"/>
  <c r="D43" i="100"/>
  <c r="D44" i="100"/>
  <c r="D35" i="100"/>
  <c r="D24" i="100"/>
  <c r="D25" i="100"/>
  <c r="D26" i="100"/>
  <c r="D27" i="100"/>
  <c r="D28" i="100"/>
  <c r="D29" i="100"/>
  <c r="D30" i="100"/>
  <c r="D31" i="100"/>
  <c r="D32" i="100"/>
  <c r="D23" i="100"/>
  <c r="D12" i="100"/>
  <c r="D13" i="100"/>
  <c r="D14" i="100"/>
  <c r="D15" i="100"/>
  <c r="D16" i="100"/>
  <c r="D17" i="100"/>
  <c r="D18" i="100"/>
  <c r="D19" i="100"/>
  <c r="D20" i="100"/>
  <c r="D11" i="100"/>
  <c r="E92" i="109"/>
  <c r="C92" i="109"/>
  <c r="E91" i="109"/>
  <c r="C91" i="109"/>
  <c r="E90" i="109"/>
  <c r="C90" i="109"/>
  <c r="E89" i="109"/>
  <c r="C89" i="109"/>
  <c r="E88" i="109"/>
  <c r="C88" i="109"/>
  <c r="E87" i="109"/>
  <c r="C87" i="109"/>
  <c r="E86" i="109"/>
  <c r="C86" i="109"/>
  <c r="E85" i="109"/>
  <c r="C85" i="109"/>
  <c r="E84" i="109"/>
  <c r="C84" i="109"/>
  <c r="E83" i="109"/>
  <c r="C83" i="109"/>
  <c r="E80" i="109"/>
  <c r="C80" i="109"/>
  <c r="E79" i="109"/>
  <c r="C79" i="109"/>
  <c r="E78" i="109"/>
  <c r="C78" i="109"/>
  <c r="E77" i="109"/>
  <c r="C77" i="109"/>
  <c r="E76" i="109"/>
  <c r="C76" i="109"/>
  <c r="E75" i="109"/>
  <c r="C75" i="109"/>
  <c r="E74" i="109"/>
  <c r="C74" i="109"/>
  <c r="E73" i="109"/>
  <c r="C73" i="109"/>
  <c r="E72" i="109"/>
  <c r="C72" i="109"/>
  <c r="E71" i="109"/>
  <c r="C71" i="109"/>
  <c r="E68" i="109"/>
  <c r="C68" i="109"/>
  <c r="E67" i="109"/>
  <c r="C67" i="109"/>
  <c r="E66" i="109"/>
  <c r="C66" i="109"/>
  <c r="E65" i="109"/>
  <c r="C65" i="109"/>
  <c r="E64" i="109"/>
  <c r="C64" i="109"/>
  <c r="E63" i="109"/>
  <c r="C63" i="109"/>
  <c r="E62" i="109"/>
  <c r="C62" i="109"/>
  <c r="E61" i="109"/>
  <c r="C61" i="109"/>
  <c r="E60" i="109"/>
  <c r="C60" i="109"/>
  <c r="E59" i="109"/>
  <c r="C59" i="109"/>
  <c r="E56" i="109"/>
  <c r="C56" i="109"/>
  <c r="E55" i="109"/>
  <c r="C55" i="109"/>
  <c r="E54" i="109"/>
  <c r="C54" i="109"/>
  <c r="E53" i="109"/>
  <c r="C53" i="109"/>
  <c r="E52" i="109"/>
  <c r="C52" i="109"/>
  <c r="E51" i="109"/>
  <c r="C51" i="109"/>
  <c r="E50" i="109"/>
  <c r="C50" i="109"/>
  <c r="E49" i="109"/>
  <c r="C49" i="109"/>
  <c r="E48" i="109"/>
  <c r="C48" i="109"/>
  <c r="E47" i="109"/>
  <c r="C47" i="109"/>
  <c r="E44" i="109"/>
  <c r="C44" i="109"/>
  <c r="E43" i="109"/>
  <c r="C43" i="109"/>
  <c r="E42" i="109"/>
  <c r="C42" i="109"/>
  <c r="E41" i="109"/>
  <c r="C41" i="109"/>
  <c r="E40" i="109"/>
  <c r="C40" i="109"/>
  <c r="E39" i="109"/>
  <c r="C39" i="109"/>
  <c r="E38" i="109"/>
  <c r="C38" i="109"/>
  <c r="E37" i="109"/>
  <c r="C37" i="109"/>
  <c r="E36" i="109"/>
  <c r="C36" i="109"/>
  <c r="E35" i="109"/>
  <c r="C35" i="109"/>
  <c r="E32" i="109"/>
  <c r="C32" i="109"/>
  <c r="E31" i="109"/>
  <c r="C31" i="109"/>
  <c r="E30" i="109"/>
  <c r="C30" i="109"/>
  <c r="E29" i="109"/>
  <c r="C29" i="109"/>
  <c r="E28" i="109"/>
  <c r="C28" i="109"/>
  <c r="E27" i="109"/>
  <c r="C27" i="109"/>
  <c r="E26" i="109"/>
  <c r="C26" i="109"/>
  <c r="E25" i="109"/>
  <c r="C25" i="109"/>
  <c r="E24" i="109"/>
  <c r="C24" i="109"/>
  <c r="E23" i="109"/>
  <c r="C23" i="109"/>
  <c r="C20" i="109"/>
  <c r="E19" i="109"/>
  <c r="C19" i="109"/>
  <c r="E18" i="109"/>
  <c r="C18" i="109"/>
  <c r="E17" i="109"/>
  <c r="C17" i="109"/>
  <c r="E16" i="109"/>
  <c r="C16" i="109"/>
  <c r="E15" i="109"/>
  <c r="C15" i="109"/>
  <c r="E14" i="109"/>
  <c r="C14" i="109"/>
  <c r="E13" i="109"/>
  <c r="C13" i="109"/>
  <c r="E12" i="109"/>
  <c r="C12" i="109"/>
  <c r="E11" i="109"/>
  <c r="C11" i="109"/>
  <c r="G12" i="108"/>
  <c r="H12" i="108"/>
  <c r="I12" i="108"/>
  <c r="J12" i="108"/>
  <c r="K12" i="108"/>
  <c r="L12" i="108"/>
  <c r="M12" i="108"/>
  <c r="G11" i="108"/>
  <c r="H11" i="108"/>
  <c r="I11" i="108"/>
  <c r="J11" i="108"/>
  <c r="K11" i="108"/>
  <c r="L11" i="108"/>
  <c r="M11" i="108"/>
  <c r="F12" i="108"/>
  <c r="F11" i="108"/>
  <c r="E12" i="108"/>
  <c r="E11" i="108"/>
  <c r="M13" i="108"/>
  <c r="M26" i="108"/>
  <c r="L13" i="108"/>
  <c r="L26" i="108"/>
  <c r="K13" i="108"/>
  <c r="K26" i="108"/>
  <c r="J13" i="108"/>
  <c r="J26" i="108"/>
  <c r="I13" i="108"/>
  <c r="I26" i="108"/>
  <c r="H13" i="108"/>
  <c r="H26" i="108"/>
  <c r="E13" i="108"/>
  <c r="E26" i="108"/>
  <c r="E72" i="100"/>
  <c r="B4" i="106"/>
  <c r="E73" i="100"/>
  <c r="B5" i="106"/>
  <c r="E74" i="100"/>
  <c r="B6" i="106"/>
  <c r="E75" i="100"/>
  <c r="B7" i="106"/>
  <c r="E76" i="100"/>
  <c r="B8" i="106"/>
  <c r="E77" i="100"/>
  <c r="B9" i="106"/>
  <c r="E78" i="100"/>
  <c r="B10" i="106"/>
  <c r="E79" i="100"/>
  <c r="B11" i="106"/>
  <c r="E80" i="100"/>
  <c r="B12" i="106"/>
  <c r="E71" i="100"/>
  <c r="B3" i="106"/>
  <c r="E60" i="100"/>
  <c r="B4" i="107"/>
  <c r="E61" i="100"/>
  <c r="B5" i="107"/>
  <c r="E62" i="100"/>
  <c r="B6" i="107"/>
  <c r="E63" i="100"/>
  <c r="B7" i="107"/>
  <c r="E64" i="100"/>
  <c r="B8" i="107"/>
  <c r="E65" i="100"/>
  <c r="B9" i="107"/>
  <c r="E66" i="100"/>
  <c r="B10" i="107"/>
  <c r="E67" i="100"/>
  <c r="B11" i="107"/>
  <c r="E68" i="100"/>
  <c r="B12" i="107"/>
  <c r="E59" i="100"/>
  <c r="B3" i="107"/>
  <c r="E48" i="100"/>
  <c r="B4" i="105"/>
  <c r="E49" i="100"/>
  <c r="B5" i="105"/>
  <c r="E50" i="100"/>
  <c r="B6" i="105"/>
  <c r="E51" i="100"/>
  <c r="B7" i="105"/>
  <c r="E52" i="100"/>
  <c r="B8" i="105"/>
  <c r="E53" i="100"/>
  <c r="B9" i="105"/>
  <c r="E54" i="100"/>
  <c r="B10" i="105"/>
  <c r="E55" i="100"/>
  <c r="B11" i="105"/>
  <c r="E56" i="100"/>
  <c r="B12" i="105"/>
  <c r="E47" i="100"/>
  <c r="B3" i="105"/>
  <c r="E44" i="100"/>
  <c r="B12" i="103"/>
  <c r="E36" i="100"/>
  <c r="B4" i="103"/>
  <c r="E37" i="100"/>
  <c r="B5" i="103"/>
  <c r="E38" i="100"/>
  <c r="B6" i="103"/>
  <c r="E39" i="100"/>
  <c r="B7" i="103"/>
  <c r="E40" i="100"/>
  <c r="B8" i="103"/>
  <c r="E41" i="100"/>
  <c r="B9" i="103"/>
  <c r="E42" i="100"/>
  <c r="B10" i="103"/>
  <c r="E43" i="100"/>
  <c r="B11" i="103"/>
  <c r="E35" i="100"/>
  <c r="B3" i="103"/>
  <c r="E24" i="100"/>
  <c r="B4" i="104"/>
  <c r="E25" i="100"/>
  <c r="B5" i="104"/>
  <c r="E26" i="100"/>
  <c r="B6" i="104"/>
  <c r="E27" i="100"/>
  <c r="B7" i="104"/>
  <c r="E28" i="100"/>
  <c r="B8" i="104"/>
  <c r="E29" i="100"/>
  <c r="B9" i="104"/>
  <c r="E30" i="100"/>
  <c r="B10" i="104"/>
  <c r="E31" i="100"/>
  <c r="B11" i="104"/>
  <c r="E32" i="100"/>
  <c r="B12" i="104"/>
  <c r="E23" i="100"/>
  <c r="B3" i="104"/>
  <c r="B12" i="102"/>
  <c r="E19" i="100"/>
  <c r="B11" i="102"/>
  <c r="E12" i="100"/>
  <c r="B4" i="102"/>
  <c r="E13" i="100"/>
  <c r="B5" i="102"/>
  <c r="E14" i="100"/>
  <c r="B6" i="102"/>
  <c r="E15" i="100"/>
  <c r="B7" i="102"/>
  <c r="E16" i="100"/>
  <c r="B8" i="102"/>
  <c r="E17" i="100"/>
  <c r="B9" i="102"/>
  <c r="E18" i="100"/>
  <c r="B10" i="102"/>
  <c r="E11" i="100"/>
  <c r="B3" i="102"/>
  <c r="C84" i="100"/>
  <c r="C85" i="100"/>
  <c r="C86" i="100"/>
  <c r="C87" i="100"/>
  <c r="C88" i="100"/>
  <c r="C89" i="100"/>
  <c r="C90" i="100"/>
  <c r="C91" i="100"/>
  <c r="C92" i="100"/>
  <c r="C83" i="100"/>
  <c r="C72" i="100"/>
  <c r="C73" i="100"/>
  <c r="C74" i="100"/>
  <c r="C75" i="100"/>
  <c r="C76" i="100"/>
  <c r="C77" i="100"/>
  <c r="C78" i="100"/>
  <c r="C79" i="100"/>
  <c r="C80" i="100"/>
  <c r="C71" i="100"/>
  <c r="C60" i="100"/>
  <c r="C61" i="100"/>
  <c r="C62" i="100"/>
  <c r="C63" i="100"/>
  <c r="C64" i="100"/>
  <c r="C65" i="100"/>
  <c r="C66" i="100"/>
  <c r="C67" i="100"/>
  <c r="C68" i="100"/>
  <c r="C59" i="100"/>
  <c r="C48" i="100"/>
  <c r="C49" i="100"/>
  <c r="C50" i="100"/>
  <c r="C51" i="100"/>
  <c r="C52" i="100"/>
  <c r="C53" i="100"/>
  <c r="C54" i="100"/>
  <c r="C55" i="100"/>
  <c r="C56" i="100"/>
  <c r="C47" i="100"/>
  <c r="C36" i="100"/>
  <c r="C37" i="100"/>
  <c r="C38" i="100"/>
  <c r="C39" i="100"/>
  <c r="C40" i="100"/>
  <c r="C41" i="100"/>
  <c r="C42" i="100"/>
  <c r="C43" i="100"/>
  <c r="C44" i="100"/>
  <c r="C35" i="100"/>
  <c r="C24" i="100"/>
  <c r="C25" i="100"/>
  <c r="C26" i="100"/>
  <c r="C27" i="100"/>
  <c r="C28" i="100"/>
  <c r="C29" i="100"/>
  <c r="C30" i="100"/>
  <c r="C31" i="100"/>
  <c r="C32" i="100"/>
  <c r="C23" i="100"/>
  <c r="C12" i="100"/>
  <c r="C13" i="100"/>
  <c r="C14" i="100"/>
  <c r="C15" i="100"/>
  <c r="C16" i="100"/>
  <c r="C17" i="100"/>
  <c r="C18" i="100"/>
  <c r="C19" i="100"/>
  <c r="C20" i="100"/>
  <c r="C11" i="100"/>
  <c r="I26" i="99"/>
  <c r="J26" i="99"/>
  <c r="K26" i="99"/>
  <c r="L26" i="99"/>
  <c r="M26" i="99"/>
  <c r="H26" i="99"/>
  <c r="E26" i="99"/>
  <c r="G18" i="99"/>
  <c r="G19" i="99"/>
  <c r="G20" i="99"/>
  <c r="G21" i="99"/>
  <c r="G22" i="99"/>
  <c r="G23" i="99"/>
  <c r="G24" i="99"/>
  <c r="G25" i="99"/>
  <c r="H18" i="99"/>
  <c r="H19" i="99"/>
  <c r="H20" i="99"/>
  <c r="H21" i="99"/>
  <c r="H22" i="99"/>
  <c r="H23" i="99"/>
  <c r="H24" i="99"/>
  <c r="H25" i="99"/>
  <c r="I18" i="99"/>
  <c r="I19" i="99"/>
  <c r="I20" i="99"/>
  <c r="I21" i="99"/>
  <c r="I22" i="99"/>
  <c r="I23" i="99"/>
  <c r="I24" i="99"/>
  <c r="I25" i="99"/>
  <c r="J18" i="99"/>
  <c r="J19" i="99"/>
  <c r="J20" i="99"/>
  <c r="J21" i="99"/>
  <c r="J22" i="99"/>
  <c r="J23" i="99"/>
  <c r="J24" i="99"/>
  <c r="J25" i="99"/>
  <c r="K18" i="99"/>
  <c r="K19" i="99"/>
  <c r="K20" i="99"/>
  <c r="K21" i="99"/>
  <c r="K22" i="99"/>
  <c r="K23" i="99"/>
  <c r="K24" i="99"/>
  <c r="K25" i="99"/>
  <c r="L18" i="99"/>
  <c r="L19" i="99"/>
  <c r="L20" i="99"/>
  <c r="L21" i="99"/>
  <c r="L22" i="99"/>
  <c r="L23" i="99"/>
  <c r="L24" i="99"/>
  <c r="L25" i="99"/>
  <c r="M18" i="99"/>
  <c r="M19" i="99"/>
  <c r="M20" i="99"/>
  <c r="M21" i="99"/>
  <c r="M22" i="99"/>
  <c r="M23" i="99"/>
  <c r="M24" i="99"/>
  <c r="M25" i="99"/>
  <c r="G17" i="99"/>
  <c r="H17" i="99"/>
  <c r="I17" i="99"/>
  <c r="J17" i="99"/>
  <c r="K17" i="99"/>
  <c r="L17" i="99"/>
  <c r="M17" i="99"/>
  <c r="F18" i="99"/>
  <c r="F19" i="99"/>
  <c r="F20" i="99"/>
  <c r="F21" i="99"/>
  <c r="F22" i="99"/>
  <c r="F23" i="99"/>
  <c r="F24" i="99"/>
  <c r="F25" i="99"/>
  <c r="F17" i="99"/>
  <c r="C18" i="99"/>
  <c r="C19" i="99"/>
  <c r="C20" i="99"/>
  <c r="C21" i="99"/>
  <c r="C22" i="99"/>
  <c r="C23" i="99"/>
  <c r="C24" i="99"/>
  <c r="C25" i="99"/>
  <c r="C26" i="99"/>
  <c r="C17" i="99"/>
  <c r="E18" i="99"/>
  <c r="E19" i="99"/>
  <c r="E20" i="99"/>
  <c r="E21" i="99"/>
  <c r="E22" i="99"/>
  <c r="E23" i="99"/>
  <c r="E24" i="99"/>
  <c r="E25" i="99"/>
  <c r="E17" i="99"/>
  <c r="G12" i="99"/>
  <c r="H12" i="99"/>
  <c r="I12" i="99"/>
  <c r="J12" i="99"/>
  <c r="K12" i="99"/>
  <c r="L12" i="99"/>
  <c r="M12" i="99"/>
  <c r="F12" i="99"/>
  <c r="E12" i="99"/>
  <c r="G11" i="99"/>
  <c r="H11" i="99"/>
  <c r="I11" i="99"/>
  <c r="J11" i="99"/>
  <c r="K11" i="99"/>
  <c r="L11" i="99"/>
  <c r="M11" i="99"/>
  <c r="F11" i="99"/>
  <c r="E11" i="99"/>
  <c r="E26" i="98"/>
  <c r="E25" i="98"/>
  <c r="G26" i="98"/>
  <c r="G25" i="98"/>
  <c r="H26" i="98"/>
  <c r="H25" i="98"/>
  <c r="I26" i="98"/>
  <c r="I25" i="98"/>
  <c r="J26" i="98"/>
  <c r="J25" i="98"/>
  <c r="K26" i="98"/>
  <c r="K25" i="98"/>
  <c r="L26" i="98"/>
  <c r="L25" i="98"/>
  <c r="M26" i="98"/>
  <c r="M25" i="98"/>
  <c r="M13" i="98"/>
  <c r="M14" i="98"/>
  <c r="M15" i="98"/>
  <c r="M16" i="98"/>
  <c r="M17" i="98"/>
  <c r="M18" i="98"/>
  <c r="M19" i="98"/>
  <c r="M20" i="98"/>
  <c r="M21" i="98"/>
  <c r="M12" i="98"/>
  <c r="M11" i="98"/>
  <c r="L13" i="98"/>
  <c r="L14" i="98"/>
  <c r="L15" i="98"/>
  <c r="L16" i="98"/>
  <c r="L17" i="98"/>
  <c r="L18" i="98"/>
  <c r="L19" i="98"/>
  <c r="L20" i="98"/>
  <c r="L21" i="98"/>
  <c r="L12" i="98"/>
  <c r="L11" i="98"/>
  <c r="K13" i="98"/>
  <c r="K14" i="98"/>
  <c r="K15" i="98"/>
  <c r="K16" i="98"/>
  <c r="K17" i="98"/>
  <c r="K18" i="98"/>
  <c r="K19" i="98"/>
  <c r="K20" i="98"/>
  <c r="K21" i="98"/>
  <c r="K12" i="98"/>
  <c r="K11" i="98"/>
  <c r="J13" i="98"/>
  <c r="J14" i="98"/>
  <c r="J15" i="98"/>
  <c r="J16" i="98"/>
  <c r="J17" i="98"/>
  <c r="J18" i="98"/>
  <c r="J19" i="98"/>
  <c r="J20" i="98"/>
  <c r="J21" i="98"/>
  <c r="J12" i="98"/>
  <c r="J11" i="98"/>
  <c r="I13" i="98"/>
  <c r="I14" i="98"/>
  <c r="I15" i="98"/>
  <c r="I16" i="98"/>
  <c r="I17" i="98"/>
  <c r="I18" i="98"/>
  <c r="I19" i="98"/>
  <c r="I20" i="98"/>
  <c r="I21" i="98"/>
  <c r="I12" i="98"/>
  <c r="I11" i="98"/>
  <c r="H13" i="98"/>
  <c r="H14" i="98"/>
  <c r="H15" i="98"/>
  <c r="H16" i="98"/>
  <c r="H17" i="98"/>
  <c r="H18" i="98"/>
  <c r="H19" i="98"/>
  <c r="H20" i="98"/>
  <c r="H21" i="98"/>
  <c r="H12" i="98"/>
  <c r="H11" i="98"/>
  <c r="G13" i="98"/>
  <c r="G14" i="98"/>
  <c r="G15" i="98"/>
  <c r="G16" i="98"/>
  <c r="G17" i="98"/>
  <c r="G18" i="98"/>
  <c r="G19" i="98"/>
  <c r="G20" i="98"/>
  <c r="G21" i="98"/>
  <c r="G12" i="98"/>
  <c r="G11" i="98"/>
  <c r="E13" i="98"/>
  <c r="E14" i="98"/>
  <c r="E15" i="98"/>
  <c r="E16" i="98"/>
  <c r="E17" i="98"/>
  <c r="E18" i="98"/>
  <c r="E19" i="98"/>
  <c r="E20" i="98"/>
  <c r="E21" i="98"/>
  <c r="E12" i="98"/>
  <c r="E11" i="98"/>
  <c r="C26" i="98"/>
  <c r="C25" i="98"/>
  <c r="C13" i="98"/>
  <c r="C14" i="98"/>
  <c r="C15" i="98"/>
  <c r="C16" i="98"/>
  <c r="C17" i="98"/>
  <c r="C18" i="98"/>
  <c r="C19" i="98"/>
  <c r="C20" i="98"/>
  <c r="C21" i="98"/>
  <c r="C12" i="98"/>
  <c r="E92" i="100"/>
  <c r="E91" i="100"/>
  <c r="E90" i="100"/>
  <c r="E89" i="100"/>
  <c r="E88" i="100"/>
  <c r="E87" i="100"/>
  <c r="E86" i="100"/>
  <c r="E85" i="100"/>
  <c r="E84" i="100"/>
  <c r="E83" i="100"/>
  <c r="M13" i="99"/>
  <c r="L13" i="99"/>
  <c r="K13" i="99"/>
  <c r="J13" i="99"/>
  <c r="I13" i="99"/>
  <c r="H13" i="99"/>
  <c r="E13" i="99"/>
  <c r="H11" i="73"/>
  <c r="H12" i="73"/>
  <c r="L12" i="74"/>
  <c r="K12" i="74"/>
  <c r="H12" i="74"/>
  <c r="J12" i="74"/>
  <c r="I12" i="74"/>
  <c r="G12" i="74"/>
  <c r="F12" i="74"/>
  <c r="D12" i="74"/>
  <c r="L19" i="72"/>
  <c r="K19" i="72"/>
  <c r="J19" i="72"/>
  <c r="I19" i="72"/>
  <c r="G19" i="72"/>
  <c r="L22" i="71"/>
  <c r="K22" i="71"/>
  <c r="J22" i="71"/>
  <c r="I22" i="71"/>
  <c r="H22" i="71"/>
  <c r="G22" i="71"/>
  <c r="F22" i="71"/>
  <c r="D22" i="71"/>
  <c r="L12" i="71"/>
  <c r="J12" i="71"/>
  <c r="K12" i="71"/>
  <c r="I12" i="71"/>
  <c r="H12" i="71"/>
  <c r="G12" i="71"/>
  <c r="D12" i="71"/>
  <c r="M15" i="59"/>
  <c r="J15" i="59"/>
  <c r="H15" i="59"/>
  <c r="E15" i="59"/>
  <c r="L15" i="59"/>
  <c r="K15" i="59"/>
  <c r="I15" i="59"/>
  <c r="G15" i="59"/>
  <c r="K11" i="62"/>
  <c r="K14" i="62"/>
  <c r="K11" i="74"/>
  <c r="K11" i="71"/>
  <c r="K13" i="74"/>
  <c r="K14" i="74"/>
  <c r="K23" i="74"/>
  <c r="K15" i="71"/>
  <c r="K16" i="71"/>
  <c r="K17" i="71"/>
  <c r="K17" i="74"/>
  <c r="K18" i="74"/>
  <c r="K24" i="74"/>
  <c r="K20" i="71"/>
  <c r="K20" i="74"/>
  <c r="K21" i="74"/>
  <c r="K25" i="74"/>
  <c r="K26" i="74"/>
  <c r="D38" i="75"/>
  <c r="D36" i="75"/>
  <c r="D37" i="75"/>
  <c r="E38" i="75"/>
  <c r="E37" i="75"/>
  <c r="E36" i="75"/>
  <c r="J11" i="62"/>
  <c r="J14" i="62"/>
  <c r="J11" i="74"/>
  <c r="J11" i="71"/>
  <c r="J13" i="74"/>
  <c r="J14" i="74"/>
  <c r="J23" i="74"/>
  <c r="J15" i="71"/>
  <c r="J16" i="71"/>
  <c r="J17" i="71"/>
  <c r="J17" i="74"/>
  <c r="J18" i="74"/>
  <c r="J24" i="74"/>
  <c r="J20" i="71"/>
  <c r="J20" i="74"/>
  <c r="J21" i="74"/>
  <c r="J25" i="74"/>
  <c r="J26" i="74"/>
  <c r="D33" i="75"/>
  <c r="D31" i="75"/>
  <c r="D32" i="75"/>
  <c r="E33" i="75"/>
  <c r="E32" i="75"/>
  <c r="E31" i="75"/>
  <c r="I11" i="62"/>
  <c r="I14" i="62"/>
  <c r="I11" i="74"/>
  <c r="I11" i="71"/>
  <c r="I13" i="74"/>
  <c r="I14" i="74"/>
  <c r="I23" i="74"/>
  <c r="I15" i="71"/>
  <c r="I16" i="71"/>
  <c r="I17" i="71"/>
  <c r="I17" i="74"/>
  <c r="I18" i="74"/>
  <c r="I24" i="74"/>
  <c r="I20" i="71"/>
  <c r="I20" i="74"/>
  <c r="I21" i="74"/>
  <c r="I25" i="74"/>
  <c r="I26" i="74"/>
  <c r="D28" i="75"/>
  <c r="D26" i="75"/>
  <c r="D27" i="75"/>
  <c r="E28" i="75"/>
  <c r="E27" i="75"/>
  <c r="E26" i="75"/>
  <c r="H11" i="62"/>
  <c r="H14" i="62"/>
  <c r="H11" i="74"/>
  <c r="H11" i="71"/>
  <c r="H13" i="74"/>
  <c r="H14" i="74"/>
  <c r="H23" i="74"/>
  <c r="H15" i="71"/>
  <c r="H16" i="71"/>
  <c r="H17" i="71"/>
  <c r="H17" i="74"/>
  <c r="H18" i="74"/>
  <c r="H24" i="74"/>
  <c r="H20" i="71"/>
  <c r="H20" i="74"/>
  <c r="H21" i="74"/>
  <c r="H25" i="74"/>
  <c r="H26" i="74"/>
  <c r="D23" i="75"/>
  <c r="D21" i="75"/>
  <c r="D22" i="75"/>
  <c r="E23" i="75"/>
  <c r="E22" i="75"/>
  <c r="E21" i="75"/>
  <c r="G11" i="62"/>
  <c r="G14" i="62"/>
  <c r="G11" i="74"/>
  <c r="G11" i="71"/>
  <c r="G13" i="74"/>
  <c r="G14" i="74"/>
  <c r="G23" i="74"/>
  <c r="G15" i="71"/>
  <c r="G16" i="71"/>
  <c r="G17" i="71"/>
  <c r="G17" i="74"/>
  <c r="G18" i="74"/>
  <c r="G24" i="74"/>
  <c r="G20" i="71"/>
  <c r="G20" i="74"/>
  <c r="G21" i="74"/>
  <c r="G25" i="74"/>
  <c r="G26" i="74"/>
  <c r="D18" i="75"/>
  <c r="D16" i="75"/>
  <c r="D17" i="75"/>
  <c r="E18" i="75"/>
  <c r="E17" i="75"/>
  <c r="E16" i="75"/>
  <c r="D11" i="62"/>
  <c r="D14" i="62"/>
  <c r="D11" i="74"/>
  <c r="D11" i="71"/>
  <c r="D13" i="74"/>
  <c r="D14" i="74"/>
  <c r="D23" i="74"/>
  <c r="D15" i="71"/>
  <c r="D16" i="71"/>
  <c r="D17" i="71"/>
  <c r="D17" i="74"/>
  <c r="D18" i="74"/>
  <c r="D24" i="74"/>
  <c r="D20" i="71"/>
  <c r="D20" i="74"/>
  <c r="D21" i="74"/>
  <c r="D25" i="74"/>
  <c r="D26" i="74"/>
  <c r="D13" i="75"/>
  <c r="D11" i="75"/>
  <c r="D12" i="75"/>
  <c r="E13" i="75"/>
  <c r="E12" i="75"/>
  <c r="E11" i="75"/>
  <c r="D11" i="76"/>
  <c r="D12" i="76"/>
  <c r="E11" i="76"/>
  <c r="D23" i="76"/>
  <c r="D24" i="76"/>
  <c r="E24" i="76"/>
  <c r="E23" i="76"/>
  <c r="D19" i="76"/>
  <c r="D20" i="76"/>
  <c r="E20" i="76"/>
  <c r="E19" i="76"/>
  <c r="D15" i="76"/>
  <c r="D16" i="76"/>
  <c r="E16" i="76"/>
  <c r="E15" i="76"/>
  <c r="E12" i="76"/>
  <c r="D18" i="71"/>
  <c r="D12" i="77"/>
  <c r="D13" i="77"/>
  <c r="D24" i="71"/>
  <c r="D14" i="77"/>
  <c r="D23" i="71"/>
  <c r="D25" i="71"/>
  <c r="D15" i="77"/>
  <c r="D16" i="77"/>
  <c r="D22" i="77"/>
  <c r="D21" i="77"/>
  <c r="D18" i="77"/>
  <c r="L15" i="28"/>
  <c r="I4" i="28"/>
  <c r="L14" i="28"/>
  <c r="I3" i="28"/>
  <c r="L16" i="28"/>
  <c r="P16" i="28"/>
  <c r="E31" i="28"/>
  <c r="L31" i="28"/>
  <c r="P31" i="28"/>
  <c r="E32" i="28"/>
  <c r="L32" i="28"/>
  <c r="P32" i="28"/>
  <c r="E33" i="28"/>
  <c r="L33" i="28"/>
  <c r="P33" i="28"/>
  <c r="E34" i="28"/>
  <c r="L34" i="28"/>
  <c r="P34" i="28"/>
  <c r="E35" i="28"/>
  <c r="L35" i="28"/>
  <c r="P35" i="28"/>
  <c r="E36" i="28"/>
  <c r="L36" i="28"/>
  <c r="P36" i="28"/>
  <c r="E39" i="28"/>
  <c r="L39" i="28"/>
  <c r="P39" i="28"/>
  <c r="G18" i="71"/>
  <c r="G23" i="71"/>
  <c r="G24" i="71"/>
  <c r="G25" i="71"/>
  <c r="E40" i="28"/>
  <c r="L40" i="28"/>
  <c r="P40" i="28"/>
  <c r="H18" i="71"/>
  <c r="H23" i="71"/>
  <c r="H24" i="71"/>
  <c r="H25" i="71"/>
  <c r="E41" i="28"/>
  <c r="L41" i="28"/>
  <c r="P41" i="28"/>
  <c r="I18" i="71"/>
  <c r="I23" i="71"/>
  <c r="I24" i="71"/>
  <c r="I25" i="71"/>
  <c r="E42" i="28"/>
  <c r="L42" i="28"/>
  <c r="P42" i="28"/>
  <c r="J18" i="71"/>
  <c r="J23" i="71"/>
  <c r="J24" i="71"/>
  <c r="J25" i="71"/>
  <c r="E43" i="28"/>
  <c r="L43" i="28"/>
  <c r="P43" i="28"/>
  <c r="K18" i="71"/>
  <c r="K23" i="71"/>
  <c r="K24" i="71"/>
  <c r="K25" i="71"/>
  <c r="E44" i="28"/>
  <c r="L44" i="28"/>
  <c r="P44" i="28"/>
  <c r="E47" i="28"/>
  <c r="L47" i="28"/>
  <c r="P47" i="28"/>
  <c r="E48" i="28"/>
  <c r="L48" i="28"/>
  <c r="P48" i="28"/>
  <c r="E49" i="28"/>
  <c r="L49" i="28"/>
  <c r="P49" i="28"/>
  <c r="E50" i="28"/>
  <c r="L50" i="28"/>
  <c r="P50" i="28"/>
  <c r="E51" i="28"/>
  <c r="L51" i="28"/>
  <c r="P51" i="28"/>
  <c r="E52" i="28"/>
  <c r="L52" i="28"/>
  <c r="P52" i="28"/>
  <c r="L12" i="28"/>
  <c r="M15" i="28"/>
  <c r="M14" i="28"/>
  <c r="M16" i="28"/>
  <c r="B4" i="96"/>
  <c r="B3" i="96"/>
  <c r="L15" i="71"/>
  <c r="L16" i="71"/>
  <c r="L17" i="71"/>
  <c r="L17" i="74"/>
  <c r="L18" i="74"/>
  <c r="D41" i="75"/>
  <c r="L20" i="71"/>
  <c r="L20" i="74"/>
  <c r="L21" i="74"/>
  <c r="D42" i="75"/>
  <c r="L11" i="62"/>
  <c r="L14" i="62"/>
  <c r="L11" i="74"/>
  <c r="L11" i="71"/>
  <c r="L13" i="74"/>
  <c r="L14" i="74"/>
  <c r="L23" i="74"/>
  <c r="L24" i="74"/>
  <c r="L25" i="74"/>
  <c r="L26" i="74"/>
  <c r="D43" i="75"/>
  <c r="L19" i="62"/>
  <c r="K19" i="62"/>
  <c r="J19" i="62"/>
  <c r="I19" i="62"/>
  <c r="H19" i="62"/>
  <c r="G19" i="62"/>
  <c r="F19" i="62"/>
  <c r="D19" i="62"/>
  <c r="L18" i="71"/>
  <c r="L23" i="71"/>
  <c r="L24" i="71"/>
  <c r="L25" i="71"/>
  <c r="B4" i="97"/>
  <c r="B3" i="97"/>
  <c r="B4" i="95"/>
  <c r="B3" i="95"/>
  <c r="B4" i="94"/>
  <c r="B3" i="94"/>
  <c r="B4" i="90"/>
  <c r="B4" i="83"/>
  <c r="B4" i="82"/>
  <c r="B4" i="81"/>
  <c r="B4" i="87"/>
  <c r="B4" i="80"/>
  <c r="E11" i="74"/>
  <c r="E20" i="74"/>
  <c r="F20" i="74"/>
  <c r="E24" i="71"/>
  <c r="F24" i="71"/>
  <c r="E23" i="71"/>
  <c r="F15" i="71"/>
  <c r="F16" i="71"/>
  <c r="F17" i="71"/>
  <c r="F18" i="71"/>
  <c r="F23" i="71"/>
  <c r="E25" i="74"/>
  <c r="F25" i="74"/>
  <c r="E74" i="28"/>
  <c r="L12" i="62"/>
  <c r="L13" i="62"/>
  <c r="D12" i="62"/>
  <c r="D13" i="62"/>
  <c r="F11" i="62"/>
  <c r="F12" i="62"/>
  <c r="F13" i="62"/>
  <c r="F14" i="62"/>
  <c r="G12" i="62"/>
  <c r="G13" i="62"/>
  <c r="H12" i="62"/>
  <c r="H13" i="62"/>
  <c r="I12" i="62"/>
  <c r="I13" i="62"/>
  <c r="J12" i="62"/>
  <c r="J13" i="62"/>
  <c r="K12" i="62"/>
  <c r="K13" i="62"/>
  <c r="L74" i="28"/>
  <c r="F11" i="74"/>
  <c r="D17" i="62"/>
  <c r="G17" i="62"/>
  <c r="H17" i="62"/>
  <c r="I17" i="62"/>
  <c r="J17" i="62"/>
  <c r="K17" i="62"/>
  <c r="L17" i="62"/>
  <c r="E28" i="28"/>
  <c r="L28" i="28"/>
  <c r="E27" i="28"/>
  <c r="L27" i="28"/>
  <c r="E26" i="28"/>
  <c r="L26" i="28"/>
  <c r="M12" i="28"/>
  <c r="G15" i="70"/>
  <c r="G14" i="70"/>
  <c r="G13" i="70"/>
  <c r="G12" i="70"/>
  <c r="E11" i="59"/>
  <c r="D12" i="61"/>
  <c r="E12" i="59"/>
  <c r="D13" i="61"/>
  <c r="D14" i="61"/>
  <c r="D22" i="61"/>
  <c r="D17" i="61"/>
  <c r="D18" i="61"/>
  <c r="D19" i="61"/>
  <c r="D23" i="61"/>
  <c r="D24" i="61"/>
  <c r="D11" i="77"/>
  <c r="J20" i="59"/>
  <c r="E20" i="59"/>
  <c r="E18" i="62"/>
  <c r="F18" i="62"/>
  <c r="G18" i="62"/>
  <c r="H18" i="62"/>
  <c r="I18" i="62"/>
  <c r="J18" i="62"/>
  <c r="K18" i="62"/>
  <c r="L18" i="62"/>
  <c r="D18" i="62"/>
  <c r="C8" i="34"/>
  <c r="C5" i="34"/>
  <c r="C7" i="34"/>
  <c r="C6" i="34"/>
  <c r="F17" i="62"/>
  <c r="F17" i="74"/>
  <c r="F18" i="74"/>
  <c r="B3" i="92"/>
  <c r="H20" i="59"/>
  <c r="I20" i="59"/>
  <c r="K20" i="59"/>
  <c r="L20" i="59"/>
  <c r="M20" i="59"/>
  <c r="E25" i="59"/>
  <c r="H25" i="59"/>
  <c r="I25" i="59"/>
  <c r="J25" i="59"/>
  <c r="K25" i="59"/>
  <c r="L25" i="59"/>
  <c r="M25" i="59"/>
  <c r="F11" i="59"/>
  <c r="E12" i="61"/>
  <c r="F12" i="59"/>
  <c r="E13" i="61"/>
  <c r="E14" i="61"/>
  <c r="E22" i="61"/>
  <c r="E17" i="61"/>
  <c r="E18" i="61"/>
  <c r="E19" i="61"/>
  <c r="E23" i="61"/>
  <c r="E24" i="61"/>
  <c r="G11" i="59"/>
  <c r="F12" i="61"/>
  <c r="G12" i="59"/>
  <c r="F13" i="61"/>
  <c r="F14" i="61"/>
  <c r="F22" i="61"/>
  <c r="F17" i="61"/>
  <c r="F18" i="61"/>
  <c r="F19" i="61"/>
  <c r="F23" i="61"/>
  <c r="F24" i="61"/>
  <c r="L75" i="28"/>
  <c r="L76" i="28"/>
  <c r="B4" i="91"/>
  <c r="B3" i="91"/>
  <c r="G25" i="59"/>
  <c r="G22" i="59"/>
  <c r="G21" i="59"/>
  <c r="G20" i="59"/>
  <c r="G16" i="59"/>
  <c r="G17" i="59"/>
  <c r="H22" i="59"/>
  <c r="H21" i="59"/>
  <c r="H17" i="59"/>
  <c r="H12" i="59"/>
  <c r="H11" i="59"/>
  <c r="M22" i="59"/>
  <c r="M21" i="59"/>
  <c r="M17" i="59"/>
  <c r="M16" i="59"/>
  <c r="M12" i="59"/>
  <c r="M11" i="59"/>
  <c r="H16" i="59"/>
  <c r="E76" i="28"/>
  <c r="E75" i="28"/>
  <c r="F11" i="71"/>
  <c r="B5" i="90"/>
  <c r="B3" i="90"/>
  <c r="B5" i="83"/>
  <c r="B3" i="83"/>
  <c r="B5" i="82"/>
  <c r="B3" i="82"/>
  <c r="B5" i="81"/>
  <c r="B3" i="81"/>
  <c r="B5" i="80"/>
  <c r="B3" i="80"/>
  <c r="B5" i="87"/>
  <c r="B3" i="87"/>
  <c r="E22" i="59"/>
  <c r="E21" i="59"/>
  <c r="E17" i="59"/>
  <c r="E16" i="59"/>
  <c r="F13" i="74"/>
  <c r="F14" i="74"/>
  <c r="L22" i="59"/>
  <c r="K22" i="59"/>
  <c r="J22" i="59"/>
  <c r="I22" i="59"/>
  <c r="L21" i="59"/>
  <c r="K21" i="59"/>
  <c r="J21" i="59"/>
  <c r="I21" i="59"/>
  <c r="L17" i="59"/>
  <c r="K17" i="59"/>
  <c r="J17" i="59"/>
  <c r="I17" i="59"/>
  <c r="L16" i="59"/>
  <c r="K16" i="59"/>
  <c r="J16" i="59"/>
  <c r="I16" i="59"/>
  <c r="L12" i="59"/>
  <c r="K12" i="59"/>
  <c r="J12" i="59"/>
  <c r="I12" i="59"/>
  <c r="L11" i="59"/>
  <c r="K11" i="59"/>
  <c r="J11" i="59"/>
  <c r="I11" i="59"/>
</calcChain>
</file>

<file path=xl/comments1.xml><?xml version="1.0" encoding="utf-8"?>
<comments xmlns="http://schemas.openxmlformats.org/spreadsheetml/2006/main">
  <authors>
    <author>A satisfied Microsoft Office user</author>
  </authors>
  <commentList>
    <comment ref="U83" authorId="0">
      <text>
        <r>
          <rPr>
            <sz val="9"/>
            <color indexed="81"/>
            <rFont val="Arial"/>
          </rPr>
          <t xml:space="preserve">x  Not Applicable
</t>
        </r>
      </text>
    </comment>
  </commentList>
</comments>
</file>

<file path=xl/sharedStrings.xml><?xml version="1.0" encoding="utf-8"?>
<sst xmlns="http://schemas.openxmlformats.org/spreadsheetml/2006/main" count="1356" uniqueCount="723">
  <si>
    <t>Changelog</t>
  </si>
  <si>
    <t>Document</t>
  </si>
  <si>
    <t>Version #</t>
  </si>
  <si>
    <t>Date</t>
  </si>
  <si>
    <t>Author</t>
  </si>
  <si>
    <t>Quintel Intelligence</t>
  </si>
  <si>
    <t>Changes</t>
  </si>
  <si>
    <t>Version</t>
  </si>
  <si>
    <t>Legend</t>
  </si>
  <si>
    <t>Cells</t>
  </si>
  <si>
    <t>Intermediate (calculation)</t>
  </si>
  <si>
    <t>Result</t>
  </si>
  <si>
    <t>Manual input</t>
  </si>
  <si>
    <t>Reference to manual input or data input</t>
  </si>
  <si>
    <t>Results</t>
  </si>
  <si>
    <t>Additional calculations</t>
  </si>
  <si>
    <t>Research data</t>
  </si>
  <si>
    <t>Output to csv</t>
  </si>
  <si>
    <t>Comments</t>
  </si>
  <si>
    <t>Organization</t>
  </si>
  <si>
    <t>Contents</t>
  </si>
  <si>
    <t>Description</t>
  </si>
  <si>
    <t>Introduction</t>
  </si>
  <si>
    <t>Assumptions</t>
  </si>
  <si>
    <t>Dashboard</t>
  </si>
  <si>
    <t>Industry</t>
  </si>
  <si>
    <t>Other sources</t>
  </si>
  <si>
    <t>The Energytransition model</t>
  </si>
  <si>
    <t>This analysis</t>
  </si>
  <si>
    <t>Modeling assumptions</t>
  </si>
  <si>
    <t>Type</t>
  </si>
  <si>
    <t>Assumption</t>
  </si>
  <si>
    <t>General</t>
  </si>
  <si>
    <t>Hard coal (if no detail)</t>
  </si>
  <si>
    <t>Brown coal (if no detail)</t>
  </si>
  <si>
    <t>Anthracite</t>
  </si>
  <si>
    <t>Coking coal</t>
  </si>
  <si>
    <t>Other bituminous coal</t>
  </si>
  <si>
    <t>Sub-bituminous coal</t>
  </si>
  <si>
    <t>Peat</t>
  </si>
  <si>
    <t>Patent fuel</t>
  </si>
  <si>
    <t>Coke oven coke</t>
  </si>
  <si>
    <t>Gas coke</t>
  </si>
  <si>
    <t>Coal tar</t>
  </si>
  <si>
    <t>BKB/peat briquettes</t>
  </si>
  <si>
    <t>Gas works gas</t>
  </si>
  <si>
    <t>Coke oven gas</t>
  </si>
  <si>
    <t>Blast furnace gas</t>
  </si>
  <si>
    <t>Other recovered gases</t>
  </si>
  <si>
    <t>Lignite</t>
  </si>
  <si>
    <t>Crude/NGL/feedstocks (if no detail)</t>
  </si>
  <si>
    <t>Crude oil</t>
  </si>
  <si>
    <t>Natural gas liquids</t>
  </si>
  <si>
    <t>Refinery feedstocks</t>
  </si>
  <si>
    <t>Additives/blending components</t>
  </si>
  <si>
    <t>Other hydrocarbons</t>
  </si>
  <si>
    <t>Refinery gas</t>
  </si>
  <si>
    <t>Ethane</t>
  </si>
  <si>
    <t>Liquefied petroleum gases (LPG)</t>
  </si>
  <si>
    <t>Motor gasoline</t>
  </si>
  <si>
    <t>Aviation gasoline</t>
  </si>
  <si>
    <t>Gasoline type jet fuel</t>
  </si>
  <si>
    <t>Kerosene type jet fuel</t>
  </si>
  <si>
    <t>Other Kerosene</t>
  </si>
  <si>
    <t>Gas/diesel oil</t>
  </si>
  <si>
    <t>Fuel oil</t>
  </si>
  <si>
    <t>Naphtha</t>
  </si>
  <si>
    <t>White spirit &amp; SBP</t>
  </si>
  <si>
    <t>Lubricants</t>
  </si>
  <si>
    <t>Bitumen</t>
  </si>
  <si>
    <t>Paraffin waxes</t>
  </si>
  <si>
    <t>Petroleum coke</t>
  </si>
  <si>
    <t>Non-specified oil products</t>
  </si>
  <si>
    <t>Municipal waste (renewable)</t>
  </si>
  <si>
    <t>Industrial waste</t>
  </si>
  <si>
    <t>Municipal waste (non-renewable)</t>
  </si>
  <si>
    <t>Biogases</t>
  </si>
  <si>
    <t>Biogasoline</t>
  </si>
  <si>
    <t>Biodiesels</t>
  </si>
  <si>
    <t>Other liquid biofuels</t>
  </si>
  <si>
    <t>Primary solid biofuels</t>
  </si>
  <si>
    <t>Non-specified primary biofuels and waste</t>
  </si>
  <si>
    <t>Other</t>
  </si>
  <si>
    <t>Notes</t>
  </si>
  <si>
    <t>Checks</t>
  </si>
  <si>
    <t>Value</t>
  </si>
  <si>
    <t>Unit</t>
  </si>
  <si>
    <t>Check</t>
  </si>
  <si>
    <t>Status</t>
  </si>
  <si>
    <t>Total</t>
  </si>
  <si>
    <t>PRODUCT</t>
  </si>
  <si>
    <t>Natural Gas</t>
  </si>
  <si>
    <t>Charcoal</t>
  </si>
  <si>
    <t>Elec/heat output from non-specified manufactured gases</t>
  </si>
  <si>
    <t>Heat output from non-specified combustible fuels</t>
  </si>
  <si>
    <t>Nuclear</t>
  </si>
  <si>
    <t>Hydro</t>
  </si>
  <si>
    <t>Geothermal</t>
  </si>
  <si>
    <t>Solar photovoltaics</t>
  </si>
  <si>
    <t>Solar thermal</t>
  </si>
  <si>
    <t>Tide, wave and ocean</t>
  </si>
  <si>
    <t>Wind</t>
  </si>
  <si>
    <t>Electricity</t>
  </si>
  <si>
    <t>Heat</t>
  </si>
  <si>
    <t>Memo: Renewables</t>
  </si>
  <si>
    <t>FLOW</t>
  </si>
  <si>
    <t>Production</t>
  </si>
  <si>
    <t>Imports</t>
  </si>
  <si>
    <t>Exports</t>
  </si>
  <si>
    <t>International marine bunkers</t>
  </si>
  <si>
    <t>International aviation bunkers</t>
  </si>
  <si>
    <t>Stock changes</t>
  </si>
  <si>
    <t>Total primary energy supply</t>
  </si>
  <si>
    <t>Transfers</t>
  </si>
  <si>
    <t>Statistical differences</t>
  </si>
  <si>
    <t>Transformation processes</t>
  </si>
  <si>
    <t>Main activity producer electricity plants</t>
  </si>
  <si>
    <t>Autoproducer electricity plants</t>
  </si>
  <si>
    <t>Main activity producer CHP plants</t>
  </si>
  <si>
    <t>Autoproducer CHP plants</t>
  </si>
  <si>
    <t>Main activity producer heat plants</t>
  </si>
  <si>
    <t>Autoproducer heat plants</t>
  </si>
  <si>
    <t>Heat pumps</t>
  </si>
  <si>
    <t>Electric boilers</t>
  </si>
  <si>
    <t>Chemical heat for electricity production</t>
  </si>
  <si>
    <t>Blast furnaces</t>
  </si>
  <si>
    <t>Coke ovens</t>
  </si>
  <si>
    <t>Petrochemical plants</t>
  </si>
  <si>
    <t>For blended natural gas</t>
  </si>
  <si>
    <t>Charcoal production plants</t>
  </si>
  <si>
    <t>Non-specified (transformation)</t>
  </si>
  <si>
    <t>Energy industry own use</t>
  </si>
  <si>
    <t>Coal mines</t>
  </si>
  <si>
    <t>Oil and gas extraction</t>
  </si>
  <si>
    <t>Gasification plants for biogases</t>
  </si>
  <si>
    <t>Liquefaction (LNG) / regasification plants</t>
  </si>
  <si>
    <t>Own use in electricity, CHP and heat plants</t>
  </si>
  <si>
    <t>Pumped storage plants</t>
  </si>
  <si>
    <t>Nuclear industry</t>
  </si>
  <si>
    <t>Non-specified (energy)</t>
  </si>
  <si>
    <t>Losses</t>
  </si>
  <si>
    <t>Total final consumption</t>
  </si>
  <si>
    <t>Iron and steel</t>
  </si>
  <si>
    <t>Chemical and petrochemical</t>
  </si>
  <si>
    <t>Non-ferrous metals</t>
  </si>
  <si>
    <t>Non-metallic minerals</t>
  </si>
  <si>
    <t>Transport equipment</t>
  </si>
  <si>
    <t>Machinery</t>
  </si>
  <si>
    <t>Mining and quarrying</t>
  </si>
  <si>
    <t>Food and tobacco</t>
  </si>
  <si>
    <t>Paper, pulp and print</t>
  </si>
  <si>
    <t>Wood and wood products</t>
  </si>
  <si>
    <t>Construction</t>
  </si>
  <si>
    <t>Textile and leather</t>
  </si>
  <si>
    <t>Non-specified (industry)</t>
  </si>
  <si>
    <t>Transport</t>
  </si>
  <si>
    <t>Domestic aviation</t>
  </si>
  <si>
    <t>Road</t>
  </si>
  <si>
    <t>Rail</t>
  </si>
  <si>
    <t>Pipeline transport</t>
  </si>
  <si>
    <t>Domestic navigation</t>
  </si>
  <si>
    <t>Non-specified (transport)</t>
  </si>
  <si>
    <t>Residential</t>
  </si>
  <si>
    <t>Commercial and public services</t>
  </si>
  <si>
    <t>Agriculture/forestry</t>
  </si>
  <si>
    <t>Fishing</t>
  </si>
  <si>
    <t>Non-specified (other)</t>
  </si>
  <si>
    <t>Non-energy use</t>
  </si>
  <si>
    <t>Non-energy use industry/transformation/energy</t>
  </si>
  <si>
    <t xml:space="preserve">   Memo: Feedstock use in petrochemical industry</t>
  </si>
  <si>
    <t>Non-energy use in transport</t>
  </si>
  <si>
    <t>Non-energy use in other</t>
  </si>
  <si>
    <t>Electricity output (GWh)</t>
  </si>
  <si>
    <t>Electricity output (GWh)-main activity producer electricity plants</t>
  </si>
  <si>
    <t>Electricity output (GWh)-autoproducer electricity plants</t>
  </si>
  <si>
    <t>Electricity output (GWh)-main activity producer CHP plants</t>
  </si>
  <si>
    <t>Electricity output (GWh)-autoproducer CHP plants</t>
  </si>
  <si>
    <t>Heat output</t>
  </si>
  <si>
    <t>Heat output-main activity producer CHP plants</t>
  </si>
  <si>
    <t>Heat output-autoproducer CHP plants</t>
  </si>
  <si>
    <t>Heat output-main activity producer heat plants</t>
  </si>
  <si>
    <t>Heat output-autoproducer heat plants</t>
  </si>
  <si>
    <t>Country specific assumptions</t>
  </si>
  <si>
    <t>Analysis inputs</t>
  </si>
  <si>
    <t>Analysis calculations</t>
  </si>
  <si>
    <t>Analysis ouputs</t>
  </si>
  <si>
    <t>A visualization of the dataflow in this analysis</t>
  </si>
  <si>
    <t>Cover Sheet</t>
  </si>
  <si>
    <t>Dataflow</t>
  </si>
  <si>
    <t>Steps to perform this analysis</t>
  </si>
  <si>
    <t>Proposed source</t>
  </si>
  <si>
    <t>Fuels</t>
  </si>
  <si>
    <t>IEA carriers</t>
  </si>
  <si>
    <t>Coal</t>
  </si>
  <si>
    <t>Natural gas</t>
  </si>
  <si>
    <t>Wood pellets</t>
  </si>
  <si>
    <t>Solar PV</t>
  </si>
  <si>
    <t>All critical checks are positive</t>
  </si>
  <si>
    <t>Introductory</t>
  </si>
  <si>
    <t>Main calculations</t>
  </si>
  <si>
    <t>GWh to TJ conversion</t>
  </si>
  <si>
    <t>Industry analysis</t>
  </si>
  <si>
    <t>Fuel Aggregation</t>
  </si>
  <si>
    <t>Function</t>
  </si>
  <si>
    <t>Cokes</t>
  </si>
  <si>
    <t>Coal gas</t>
  </si>
  <si>
    <t>Conversions</t>
  </si>
  <si>
    <t>Transformation</t>
  </si>
  <si>
    <t>Transformation Analysis</t>
  </si>
  <si>
    <t>Created this document and designed dataflow</t>
  </si>
  <si>
    <t>Design various sheets</t>
  </si>
  <si>
    <t>Own use Analysis</t>
  </si>
  <si>
    <t>Technological specifications</t>
  </si>
  <si>
    <t>Appliances</t>
  </si>
  <si>
    <t>Technology</t>
  </si>
  <si>
    <t>Country</t>
  </si>
  <si>
    <t>Year data</t>
  </si>
  <si>
    <t>Heating</t>
  </si>
  <si>
    <t xml:space="preserve"> </t>
  </si>
  <si>
    <t>Split in Industry and Metals analysis</t>
  </si>
  <si>
    <t>Industry - Steel</t>
  </si>
  <si>
    <t>Industry - Aluminium</t>
  </si>
  <si>
    <t>Industry - Other metals</t>
  </si>
  <si>
    <t>Fuel aggregation</t>
  </si>
  <si>
    <t>Transformation analysis</t>
  </si>
  <si>
    <t>Own use analysis</t>
  </si>
  <si>
    <t>Final demand steel</t>
  </si>
  <si>
    <t>Final demand aluminium</t>
  </si>
  <si>
    <t>Final demand other metals</t>
  </si>
  <si>
    <t>Non-energetic consumption analysis</t>
  </si>
  <si>
    <t>Energetic consumption analysis</t>
  </si>
  <si>
    <t>Metals</t>
  </si>
  <si>
    <t>Energetic final demand</t>
  </si>
  <si>
    <t>Non-energetic final demand</t>
  </si>
  <si>
    <t>Shares energetic final demand</t>
  </si>
  <si>
    <t>Shares non-energetic final demand</t>
  </si>
  <si>
    <t>Output shares transformation loss converter</t>
  </si>
  <si>
    <t>coal to final demand</t>
  </si>
  <si>
    <t>coal to own use</t>
  </si>
  <si>
    <t>Network gas</t>
  </si>
  <si>
    <t>share</t>
  </si>
  <si>
    <t>key</t>
  </si>
  <si>
    <t>TJ</t>
  </si>
  <si>
    <t>Create output csv</t>
  </si>
  <si>
    <t>Industry/tranformation/energy</t>
  </si>
  <si>
    <t>Sheet</t>
  </si>
  <si>
    <t>Information about this document and a legend to sheet and cell formatting</t>
  </si>
  <si>
    <t>Sheets</t>
  </si>
  <si>
    <t>Update "Dataflow", minor layout and spelling changes, update energy balance</t>
  </si>
  <si>
    <t>Coal loss analysis</t>
  </si>
  <si>
    <t>Energetic final demand for the Industry is made up from the own use and the energetic consumption</t>
  </si>
  <si>
    <t>The Industry sector consists of the Metal industry sub-sector and the Other industry sub-sector.</t>
  </si>
  <si>
    <t>Energy demand in the Other industry sub-sector is calculated by subtracting the energy demand in the Metal industry sector from the energy demand of the whole sector based on the energy balance.</t>
  </si>
  <si>
    <t>Coal (TJ)</t>
  </si>
  <si>
    <t>Cokes (TJ)</t>
  </si>
  <si>
    <t>Coal gas (TJ)</t>
  </si>
  <si>
    <t>Heat (TJ)</t>
  </si>
  <si>
    <t>Electricity (TJ)</t>
  </si>
  <si>
    <t>Other (TJ)</t>
  </si>
  <si>
    <t>Update "Contents", "Introduction" and "Assumptions" and notes on various worksheets</t>
  </si>
  <si>
    <t>Not specified yet</t>
  </si>
  <si>
    <t>Improve "Transformation analysis", "Own use analysis", "Energetic consumption analysis" and "Non-energetic consumption analysis"</t>
  </si>
  <si>
    <t>Update fuel aggregation to correct for own use in electricity, CHP and heat plants</t>
  </si>
  <si>
    <t>Improve "Transformation analysis", "Own use analysis", "Energetic consumption analysis", "Non-energetic consumption analysis", "Energetic final demand" and "Non-energetic final demand"</t>
  </si>
  <si>
    <t>-</t>
  </si>
  <si>
    <t>+</t>
  </si>
  <si>
    <t>Blast furnaces_transformation</t>
  </si>
  <si>
    <t>Gas works_transformation</t>
  </si>
  <si>
    <t>Coke ovens_transformation</t>
  </si>
  <si>
    <t>Patent fuel plants_transformation</t>
  </si>
  <si>
    <t>BKB plants_transformation</t>
  </si>
  <si>
    <t>Oil refineries_transformation</t>
  </si>
  <si>
    <t>Coal liquefaction plants_transformation</t>
  </si>
  <si>
    <t>Gas-to-liquids (GTL) plants_transformation</t>
  </si>
  <si>
    <t>Blast furnaces_own_use</t>
  </si>
  <si>
    <t>Gas works_own_use</t>
  </si>
  <si>
    <t>Coke ovens_own_use</t>
  </si>
  <si>
    <t>Patent fuel plants_own_use</t>
  </si>
  <si>
    <t>BKB plants_own_use</t>
  </si>
  <si>
    <t>Oil refineries_own_use</t>
  </si>
  <si>
    <t>Coal liquefaction plants_own_use</t>
  </si>
  <si>
    <t>Gas-to-liquids (GTL) plants_own_use</t>
  </si>
  <si>
    <t>Update energy balance</t>
  </si>
  <si>
    <t>Update csv</t>
  </si>
  <si>
    <t>industry_final_demand_electricity_parent_share</t>
  </si>
  <si>
    <t>industry_final_demand_for_metal_electricity</t>
  </si>
  <si>
    <t>industry_final_demand_for_other_electricity</t>
  </si>
  <si>
    <t>industry_final_demand_coal_parent_share</t>
  </si>
  <si>
    <t>industry_final_demand_for_metal_coal</t>
  </si>
  <si>
    <t>industry_final_demand_for_other_coal</t>
  </si>
  <si>
    <t>industry_final_demand_network_gas_parent_share</t>
  </si>
  <si>
    <t>industry_final_demand_for_metal_network_gas</t>
  </si>
  <si>
    <t>industry_final_demand_for_other_network_gas</t>
  </si>
  <si>
    <t>industry_final_demand_crude_oil_parent_share</t>
  </si>
  <si>
    <t>industry_final_demand_for_metal_crude_oil</t>
  </si>
  <si>
    <t>industry_final_demand_for_other_crude_oil</t>
  </si>
  <si>
    <t>industry_final_demand_steam_hot_water_parent_share</t>
  </si>
  <si>
    <t>industry_final_demand_for_metal_steam_hot_water</t>
  </si>
  <si>
    <t>industry_final_demand_for_other_steam_hot_water</t>
  </si>
  <si>
    <t>industry_final_demand_for_other_wood_pellets</t>
  </si>
  <si>
    <t>industry_final_demand_wood_pellets_parent_share</t>
  </si>
  <si>
    <t>industry_final_demand_for_metal_wood_pellets</t>
  </si>
  <si>
    <t>CSV-file containing the split of industry sector final demand for wood pellets over the different sub-sectors</t>
  </si>
  <si>
    <t>CSV-file containing the split of industry sector final demand for electricity over the different sub-sectors</t>
  </si>
  <si>
    <t>CSV-file containing the split of industry sector final demand for coal over the different sub-sectors</t>
  </si>
  <si>
    <t>CSV-file containing the split of industry sector final demand for network gas over the different sub-sectors</t>
  </si>
  <si>
    <t>CSV-file containing the split of industry sector final demand for crude oil over the different sub-sectors</t>
  </si>
  <si>
    <t>CSV-file containing the split of industry sector final demand for steam hot water over the different sub-sectors</t>
  </si>
  <si>
    <t>Removed "shares_from_metal_analysis" and "Shares fix energetic final demand", update "Contents"</t>
  </si>
  <si>
    <t>Minor layout changes, updated "Introduction", updated notes, updated calculation formatting</t>
  </si>
  <si>
    <t>Documentation of the changes to this analysis</t>
  </si>
  <si>
    <t>Index with description of all the sheets in this analysis</t>
  </si>
  <si>
    <t>Visualization of the dataflow in this analysis</t>
  </si>
  <si>
    <t>Description of the modeling and country-specific assumptions for this analysis</t>
  </si>
  <si>
    <t>On the dashboard the country-specific assumptions can be changed manually. It also shows the most important checks</t>
  </si>
  <si>
    <t>Calculation of the energetic final demand from the "Own use analysis" and the "Energetic consumption analysis"</t>
  </si>
  <si>
    <t>Calculation of the non-energetic final demand from the "Non-energetic consumption analysis"</t>
  </si>
  <si>
    <t>In short, the Energy Transition Model (ETM) is a calculation engine with a front-end interface that is free to be used by private, commercial and public users. The engine exists of a collection of 'converters' that are linked together to approach the structure of an energy system at the country level. It includes for example import, export, electricity and heat production, final demand sectors and useful demand applications. Every converter has technical and economical specifications that were determined from scientific and technical literature. The model's initial configuration is mostly based on 2010 statistical data. Useful demand of energy applications is gathered from other sources. By moving sliders in a front end dashboard, representing energy use, energy production or socio-economical parameters, the calculation engine determines the results from these actions in a future scenario and communicates them to the user.</t>
  </si>
  <si>
    <t>3. Look over all the assumptions and checks on the Assumptions sheet and the Dashboard sheet. Consult the documentation for additional information.</t>
  </si>
  <si>
    <t>On this sheet a description of the assumptions for this analysis is given. There are two types of assumptions, Modeling assumptions and Country specific assumptions. The modeling assumptions form the structure or framework to be able to do this analysis. They are the same for every country. The country specific assumptions must be entered by the researcher on the Dashboard page and are used to correctly adjust the calculations to the specific country. The fuels table gives an overview of how the ETM fuel carriers correspond with the IEA fuel carriers.</t>
  </si>
  <si>
    <t>There are currently no country specific assumptions needed for the Industry analysis</t>
  </si>
  <si>
    <t>Energetic consumption in Other industry sub-sector</t>
  </si>
  <si>
    <t>Transformation not modelled in sub-sectors</t>
  </si>
  <si>
    <t>Own use in Other industry sub-sector</t>
  </si>
  <si>
    <t>Transformation processes in detailed sub-sectors</t>
  </si>
  <si>
    <t>Non-energetic consumption in Other industry sub-sector</t>
  </si>
  <si>
    <t>Energetic consumption in Industry sector on energy balance</t>
  </si>
  <si>
    <t>Energetic final demand in Industry sector</t>
  </si>
  <si>
    <t>Non-energetic final demand in Other industry sub-sector</t>
  </si>
  <si>
    <t>Non-energetic final demand in Industry sector on energy balance</t>
  </si>
  <si>
    <t>Transformation in Industry on energy balance</t>
  </si>
  <si>
    <t>Transformation processes in detailed sub-sector</t>
  </si>
  <si>
    <t>Energetic final demand in Industry on energy balance</t>
  </si>
  <si>
    <t>Non-energetic final demand in Industry on energy balance</t>
  </si>
  <si>
    <t>Update "Dashboard"</t>
  </si>
  <si>
    <t>Fit error &lt;1%</t>
  </si>
  <si>
    <t>Value should be positive</t>
  </si>
  <si>
    <t>There are currently no country specific assumptions needed for the Industry. Validation of Other industry sub-sector results is required. Please mind the checks, if one or more become red it means that with the information you provided we cannot run the ETM. Adapt the Metal analysis to avoid invalid checks.</t>
  </si>
  <si>
    <t>Own use of Other carrier</t>
  </si>
  <si>
    <t>Energetic consumption of Other carrier</t>
  </si>
  <si>
    <t>Non-energetic consumption of Other carrier</t>
  </si>
  <si>
    <t>Other carriers</t>
  </si>
  <si>
    <t>Part of the carriers on the energy balance are aggregated in the Other carriers and not taken into account in the ETM. When carriers that are currently aggregated into Other carriers are relevant, please contact Quintel.</t>
  </si>
  <si>
    <t>Results for Other industry sub-sector</t>
  </si>
  <si>
    <t>Since the Other industry sub-sector is a remainder of subtracting the Metal industry sub-sector from the Industry sector, one has to make sure that energy use in the Other industry sub-sector is positive.</t>
  </si>
  <si>
    <t>Update checks on "Dashboard"</t>
  </si>
  <si>
    <t>Improve "Coal gas analysis"</t>
  </si>
  <si>
    <t>Moving "Coal gas analysis" and corresponding output csv's to Metal analysis; updating "Contents" and "Dataflow"</t>
  </si>
  <si>
    <t>Updating energy balance to 20130729 version</t>
  </si>
  <si>
    <t>Improving carrier naming to resemble carrier names in ETM</t>
  </si>
  <si>
    <t>Network gas (TJ)</t>
  </si>
  <si>
    <t>Wood pellets (TJ)</t>
  </si>
  <si>
    <t>Crude oil (TJ)</t>
  </si>
  <si>
    <t>Update fuel aggregation</t>
  </si>
  <si>
    <t>Other recovered</t>
  </si>
  <si>
    <t>Update fuel aggregation: include other recovered in coal gas</t>
  </si>
  <si>
    <t>Import new data from Metal analysis; improve coal loss analysis</t>
  </si>
  <si>
    <t>industry_transformation_generic_coal_parent_share</t>
  </si>
  <si>
    <t>industry_own_use_coal</t>
  </si>
  <si>
    <t>industry_final_demand_coal</t>
  </si>
  <si>
    <t>CSV-file containing the parent shares of industry_transformation_generic_coal</t>
  </si>
  <si>
    <t>Converter efficiency</t>
  </si>
  <si>
    <t>output.coal</t>
  </si>
  <si>
    <t>The coal loss analysis is performed to calculate the output efficiency of the industry_transformation_generic_coal converter, to correct for use of coal in transformation that is currently not modelled in the ETM.</t>
  </si>
  <si>
    <t>Adapt "Contents" and "Dataflow"; add description to "Coal loss analysis"</t>
  </si>
  <si>
    <t>Update csv naming</t>
  </si>
  <si>
    <t>csv_industry_electricity_parent_share</t>
  </si>
  <si>
    <t>csv_industry_coal_parent_share</t>
  </si>
  <si>
    <t>csv_industry_network_gas_parent_share</t>
  </si>
  <si>
    <t>csv_industry_crude_oil_parent_share</t>
  </si>
  <si>
    <t>csv_industry_steam_hot_water_parent_share</t>
  </si>
  <si>
    <t>csv_industry_coal_gas_parent_share</t>
  </si>
  <si>
    <t>csv_industry_wood_pellets_parent_share</t>
  </si>
  <si>
    <t>Transformation in Industry on energy balance (excl. electricity, CHP and heat plants)</t>
  </si>
  <si>
    <t>Minor label changes</t>
  </si>
  <si>
    <t>Specification</t>
  </si>
  <si>
    <t>Minor layout changes</t>
  </si>
  <si>
    <t>Add sheets for edges and nodes</t>
  </si>
  <si>
    <t>Layout changes</t>
  </si>
  <si>
    <t>5. If you encounter other problems please contact Quintel Intelligence.</t>
  </si>
  <si>
    <t>6. Export the csv files using the export button on the Dashboard sheet.</t>
  </si>
  <si>
    <t>In the table below the energy balance is imported and will be used in the analysis.</t>
  </si>
  <si>
    <t>Base year for this analysis</t>
  </si>
  <si>
    <t>All assumptions are filled</t>
  </si>
  <si>
    <t>Layout changes, update "Dashboard"</t>
  </si>
  <si>
    <r>
      <t>Coke oven coke (</t>
    </r>
    <r>
      <rPr>
        <i/>
        <sz val="12"/>
        <rFont val="Calibri"/>
        <scheme val="minor"/>
      </rPr>
      <t>except in transformation</t>
    </r>
    <r>
      <rPr>
        <sz val="12"/>
        <rFont val="Calibri"/>
        <scheme val="minor"/>
      </rPr>
      <t>)</t>
    </r>
  </si>
  <si>
    <r>
      <t xml:space="preserve">Coke oven coke </t>
    </r>
    <r>
      <rPr>
        <i/>
        <sz val="12"/>
        <rFont val="Calibri"/>
        <scheme val="minor"/>
      </rPr>
      <t>(in case of transformation)</t>
    </r>
  </si>
  <si>
    <t>Key</t>
  </si>
  <si>
    <t>Critical check</t>
  </si>
  <si>
    <t>country</t>
  </si>
  <si>
    <t>base_year</t>
  </si>
  <si>
    <t>Shares per carrier per sub-sector</t>
  </si>
  <si>
    <t>Share</t>
  </si>
  <si>
    <t>Final demand (TJ)</t>
  </si>
  <si>
    <t>Carrier</t>
  </si>
  <si>
    <t>Energy balance</t>
  </si>
  <si>
    <t>Automatically import/export analysis data</t>
  </si>
  <si>
    <t>Renamed corrected energy balance</t>
  </si>
  <si>
    <t>Corrected energy balance step 2</t>
  </si>
  <si>
    <t>Corrected energy balance step 2 for your country and year.</t>
  </si>
  <si>
    <t>1. Import the corrected energy balance step 2 using the import button on the Dashboard sheet.</t>
  </si>
  <si>
    <t>Adapted "Import from Metal analysis", "Energetic final demand" and "Own use analysis" to calculate the final demand from the metal sector solely from the energetic consumption. Update coal loss analysis to include final demand in metal sub-sector because this also goes through the generic coal converter.</t>
  </si>
  <si>
    <t>Update "Contents", remove "industry_nodes" and "industry_edges" csv because they were outdated; fix error with woodpellet calculation (#VALUE); clean up "Technological specifications"</t>
  </si>
  <si>
    <t>added buttonns on Dashboard</t>
  </si>
  <si>
    <t>Sector</t>
  </si>
  <si>
    <t>Name</t>
  </si>
  <si>
    <t>Added check for import production table' to dashboard</t>
  </si>
  <si>
    <t>industry_transformation_generic_coal_efficiency</t>
  </si>
  <si>
    <t>csv_industry_trans_parent_share</t>
  </si>
  <si>
    <t>csv_industry_trans_coal_eff</t>
  </si>
  <si>
    <t>CSV-file containing a country specific efficiency for industry_transformation_generic_coal</t>
  </si>
  <si>
    <t>removed technical specs</t>
  </si>
  <si>
    <t>converter key</t>
  </si>
  <si>
    <t>converter attribute</t>
  </si>
  <si>
    <t>output.useable_heat</t>
  </si>
  <si>
    <t>Heat Efficiency</t>
  </si>
  <si>
    <t>Source</t>
  </si>
  <si>
    <t>Not modeled own use of detailed sub-sectors</t>
  </si>
  <si>
    <t>Updated coal loss analysis (https://github.com/quintel/rdr/issues/85)</t>
  </si>
  <si>
    <t>Calculation of coal loss needed to compensate for not modelled transformation and own use</t>
  </si>
  <si>
    <t>removing sheets with edges and nodes</t>
  </si>
  <si>
    <t>Adapt sign in coal loss analysis</t>
  </si>
  <si>
    <t>Own use in coke ovens on energy balance</t>
  </si>
  <si>
    <t>Own use in blast furnaces on energy balance</t>
  </si>
  <si>
    <t>Own use modelled in detailed sub-sectors</t>
  </si>
  <si>
    <t>Correct own use analysis. Own use in cokes ovens and blast furnaces on the energy balance should be substracted instead of the modelled own use.</t>
  </si>
  <si>
    <t>Chemical and petrochemical industry</t>
  </si>
  <si>
    <t>Feedstock use in petrochemical industry</t>
  </si>
  <si>
    <t>Chemicals</t>
  </si>
  <si>
    <t>industry_final_demand_for_chemical_coal</t>
  </si>
  <si>
    <t>industry_final_demand_for_chemical_electricity</t>
  </si>
  <si>
    <t>industry_final_demand_for_chemical_network_gas</t>
  </si>
  <si>
    <t>industry_final_demand_for_chemical_crude_oil</t>
  </si>
  <si>
    <t>industry_final_demand_for_chemical_steam_hot_water</t>
  </si>
  <si>
    <t>industry_final_demand_for_chemical_wood_pellets</t>
  </si>
  <si>
    <t>industry_final_demand_coal_non_energetic_parent_share</t>
  </si>
  <si>
    <t>industry_final_demand_for_chemical_coal_non_energetic</t>
  </si>
  <si>
    <t>industry_final_demand_for_other_coal_non_energetic</t>
  </si>
  <si>
    <t>industry_final_demand_network_gas_non_energetic_parent_share</t>
  </si>
  <si>
    <t>industry_final_demand_for_chemical_network_gas_non_energetic</t>
  </si>
  <si>
    <t>industry_final_demand_for_other_network_gas_non_energetic</t>
  </si>
  <si>
    <t>industry_final_demand_crude_oil_non_energetic_parent_share</t>
  </si>
  <si>
    <t>industry_final_demand_for_chemical_crude_oil_non_energetic</t>
  </si>
  <si>
    <t>industry_final_demand_for_other_crude_oil_non_energetic</t>
  </si>
  <si>
    <t>industry_final_demand_wood_pellets_non_energetic_parent_share</t>
  </si>
  <si>
    <t>industry_final_demand_for_chemical_wood_pellets_non_energetic</t>
  </si>
  <si>
    <t>industry_final_demand_for_other_wood_pellets_non_energetic</t>
  </si>
  <si>
    <t>csv_industry_coal_non_energetic_parent_share</t>
  </si>
  <si>
    <t>CSV-file containing the split of industry sector non-energetic final demand for coal over the different sub-sectors</t>
  </si>
  <si>
    <t>csv_industry_network_gas_non_energetic_parent_share</t>
  </si>
  <si>
    <t>CSV-file containing the split of industry sector non-energetic final demand for network gas over the different sub-sectors</t>
  </si>
  <si>
    <t>csv_industry_crude_oil_non_energetic_parent_share</t>
  </si>
  <si>
    <t>CSV-file containing the split of industry sector non-energetic final demand for crude oil over the different sub-sectors</t>
  </si>
  <si>
    <t>csv_industry_wood_pellets_non_energetic_parent_share</t>
  </si>
  <si>
    <t>CSV-file containing the split of industry sector non-energetic final demand for woodpellets over the different sub-sectors</t>
  </si>
  <si>
    <t>csv_industry_electricity_non_energetic_parent_share</t>
  </si>
  <si>
    <t>Prepare Industry analysis for including the Chemical sub-sector: create "Import from Chemical analysis" sheet, include final demand in Chemical sub-sector into the calculation sheets, generate and update share csvs.</t>
  </si>
  <si>
    <t>Correct incorrect summation in "Energetic consumption" sheet</t>
  </si>
  <si>
    <t>Adapt share calculation to avoid #DIV/0 in case of a unspecified metal sub-sector</t>
  </si>
  <si>
    <t>Changed metal analysis check slightly on dashboard</t>
  </si>
  <si>
    <t>Correct incorrect reference in non-energetic crude oil export sheets</t>
  </si>
  <si>
    <t>Fix coal_gas shares since coal gas can exclusively be used in the metal industry ( https://github.com/quintel/etsource/issues/660).</t>
  </si>
  <si>
    <t>Data from export_to_industry_analysis from the Metal industry analysis</t>
  </si>
  <si>
    <t>Data from export_to_industry_analysis from the Chemical industry analysis</t>
  </si>
  <si>
    <t>Calculation of the transformation in the Other industry sub-sector based on the energy balance en the data of the Metal industry anc Chemical industry sub-sector</t>
  </si>
  <si>
    <t>Calculation of the own use in the Other industry subsector based on the energy balance en the data of the Metal industry and Chemical industry sub-sector</t>
  </si>
  <si>
    <t>Calculation of the energetic consumption in the Other industry based sub-sector on the energy balance en the data of the Metal industry and Chemical industry sub-sector</t>
  </si>
  <si>
    <t>Calculation of the non-energetic consumption in the Other industry sub-sector based on the energy balance en the data of the Metal industry and Chemical industry sub-sector</t>
  </si>
  <si>
    <t>Introduction to the Energy Transition Model (ETM) and the Industry analysis</t>
  </si>
  <si>
    <t>ONLY FOR INFORMATIVE PURPOSES | Overview of technological specifications of energy conversion technologies used in the ETM</t>
  </si>
  <si>
    <t>Dataflow Industry analysis</t>
  </si>
  <si>
    <t>Data from Metal industry analysis is imported</t>
  </si>
  <si>
    <t>Data from Chemical industry analysis is imported</t>
  </si>
  <si>
    <t>Input from Metal industry analysis</t>
  </si>
  <si>
    <t>In the table below the data form the Metal industry analysis is imported and will be used in the analysis.</t>
  </si>
  <si>
    <t>In the table below the data form the Chemical industry analysis is imported and will be used in the analysis.</t>
  </si>
  <si>
    <t>Input from Chemical industry analysis</t>
  </si>
  <si>
    <t>Import from Metal industry analysis</t>
  </si>
  <si>
    <t>Import from Chemical industry analysis</t>
  </si>
  <si>
    <t>Here one can see the technological specifications used in the ETM. These values are currently NOT used in this analysis, because output from burner is only used for one application. The technical specifications are given for informative purposes.</t>
  </si>
  <si>
    <t>Oil-fired heater</t>
  </si>
  <si>
    <t>Biomass-fired heater</t>
  </si>
  <si>
    <t>Gas-fired heater</t>
  </si>
  <si>
    <t>Coal-fired heater</t>
  </si>
  <si>
    <t>On this sheet the shares per carriers per sub-sector are calculated based on the energetic final demand.</t>
  </si>
  <si>
    <t>Non-energetic final demand in Metal industry sub-sector</t>
  </si>
  <si>
    <t>Non-energetic final demand in Chemical industry sub-sector</t>
  </si>
  <si>
    <t>Energetic consumption in Metal industry sub-sector</t>
  </si>
  <si>
    <t>Energetic final demand in Metal industry sub-sector</t>
  </si>
  <si>
    <t>Energetic consumption in Chemical industry sub-sector</t>
  </si>
  <si>
    <t>Energetic final demand in Chemical industry sub-sector</t>
  </si>
  <si>
    <t>Energetic final demand in Other industry sub-sector</t>
  </si>
  <si>
    <t>Non-energetic consumption in Metal industry sub-sector</t>
  </si>
  <si>
    <t>Transformation not modeled in Metal industry sub-sector</t>
  </si>
  <si>
    <t>Improve checks on Dashboard. Improve descriptions. Update coal loss analysis (include energetric consumption in Chemical analysis). Improve introduction.</t>
  </si>
  <si>
    <t>3. Import the data from the Chemical industry analysis using the import button on the Dasbhboard sheet.</t>
  </si>
  <si>
    <t>2. Import the data from the Metal industry analysis using the import button on the Dashboard sheet.</t>
  </si>
  <si>
    <t>4. Keep in mind the checks on the Dashboard. If a check fails, try to understand what goes wrong and adjust your assumptions in the Metal industry analysis as long as you feel it is still realistic.</t>
  </si>
  <si>
    <t>The industry sector in the ETM consists of a Metal industry sub-sector, a Chemical industry sub-sector and an Other industry sub-sector. This goal of this analysis is to calculate the energetic and non-energetic energy use in the Other industry sub-sector based on the energy balance and the results from the Metal industry analysis and the Chemical industry analysis, in order to determine the split of the 'industry final demand' into 'metal industry final demand', 'chemical industry final demand' and 'other industry final demand'. Currently, no country-specific assumptions are required in this analysis. The Industry analysis also determines the correction required if not all the transformation of coal is modelled in the Metal industry analysis.</t>
  </si>
  <si>
    <t>Removed the non-energetic electricity shares from the "Shares non-energetic final demand" sheet. Removed the non-energetic electricity shares from the export csv sheets. See https://github.com/quintel/etsource/issues/707.</t>
  </si>
  <si>
    <t>Removed the coal gas shares from the "Shares energetic final demand" sheet. Removed the coal gas shares from the export csv sheets. See https://github.com/quintel/etsource/issues/660.</t>
  </si>
  <si>
    <t>The consumption of coal gas is only included for the metal industry. Coal gas consumption in other industrial sectors is ignored in the ETM.</t>
  </si>
  <si>
    <t>May 22, 2014</t>
  </si>
  <si>
    <t>Increased robustness of share calculations. All final demand shares toward the sub-sectors are calculated with an IF statement to avoid #DIV/0! Errors in case of zero total energy flows.</t>
  </si>
  <si>
    <t>Use of 'Other carriers' should not exceed 0.5% of total energy use.</t>
  </si>
  <si>
    <t>Use of 'Other carriers' should not exceed 0.5% of total energetic consumption</t>
  </si>
  <si>
    <t>Use of 'Other carriers' should not exceed 0.5% of total non-energetic consumption</t>
  </si>
  <si>
    <t>Improved checks on Dashboard</t>
  </si>
  <si>
    <t>Other (not accounted for in ETM)</t>
  </si>
  <si>
    <t>Total energetic final consumption incl. refineries</t>
  </si>
  <si>
    <t>Own use in Energy Industry sector on energy balance (excl. own use in electricity, refineries, CHP and heat plants and own use modeled in sub-sectors )</t>
  </si>
  <si>
    <t>Own use in Energy Industry on energy balance (excl. electricity, refineries, CHP and heat plants)</t>
  </si>
  <si>
    <t>Energy industry own use (excl. electricity, refineries, CHP and heat plants)</t>
  </si>
  <si>
    <t>In this sheet the carriers from the energy balance are aggregated into the carriers that the ETM uses in the industry sector. See "Assumptions" for a detailed description of aggregation. Cokes is only considered as separate carrier in transformation. For all other categrories, cokes is included in coal. Energy industry own use is reported with electricity, refineries, CHP and heat plant excluded. Note that for Transformation and Energy industry own use consumption is represented by negative values and production by positive values. In case of Total final consumption and Non-energy use, positive values indicate consumption!</t>
  </si>
  <si>
    <t>Energetic own use in refineries</t>
  </si>
  <si>
    <t>Energetic final demand in Industry on energy balance incl. refineries own use</t>
  </si>
  <si>
    <t>Total non-energetic final consumption excl. refineries</t>
  </si>
  <si>
    <t>Non-energetic consumption in Chemical industry sub-sector in EB (excl. refineries)</t>
  </si>
  <si>
    <t>Own use in refineries</t>
  </si>
  <si>
    <t>Fuel Aggregation subsectors</t>
  </si>
  <si>
    <t>Energetic final demand subsectors</t>
  </si>
  <si>
    <t>Energetic final demand in other Industry</t>
  </si>
  <si>
    <t>Sum of energetic final demand of subsectors within the other industry</t>
  </si>
  <si>
    <t>Own use, allocated to the 'non-specified (industry)' subsector</t>
  </si>
  <si>
    <t>Final demand for every subsector of other industry</t>
  </si>
  <si>
    <t>Moved refineries from other industry sector to chemical industry sector</t>
  </si>
  <si>
    <t>Split the other industry sector in subsectors</t>
  </si>
  <si>
    <t>On this sheet the shares per carriers per sector are calculated based on the energetic final demand.</t>
  </si>
  <si>
    <t>On this sheet the shares per carriers per sector are calculated based on the non-energetic final demand.</t>
  </si>
  <si>
    <t>In this sheet the Energetic final demand in the Other industy sector is calculated from the own use and energetic consumption of the whole industry and the own use and energetic consumption in the Metal industry and Chemical industry sector. The Energetic final demand of the Metal industry sector is equal to the Energetic consumption, because the Own use is modelled outside the sector in the transformation part.</t>
  </si>
  <si>
    <t>In this sheet the transformation that is not modelled in sectors is calculated to validate the sector modelling and to enable correction through coal loss calculations.</t>
  </si>
  <si>
    <t>In this sheet the own use in the Other industry sector is calculated based on the energetic final demand in on the energy balance and the energy use from the Metal industry analysis</t>
  </si>
  <si>
    <t>In this sheet the energetic consumption in the Other industry sector is calculated based on the energetic final demand in on the energy balance and the energy use from the Metal industry analysis and the Chemical industry analysis.</t>
  </si>
  <si>
    <t>In this sheet the non-energetic consumption in the Other industry sector is calculated based on the energetic final demand in on the energy balance (EB).</t>
  </si>
  <si>
    <t>industry_final_demand_for_other_coal_parent_share</t>
  </si>
  <si>
    <t>industry_final_demand_for_other_minerals_coal</t>
  </si>
  <si>
    <t>industry_final_demand_for_other_transport_equipment_coal</t>
  </si>
  <si>
    <t>industry_final_demand_for_other_machinery_coal</t>
  </si>
  <si>
    <t>industry_final_demand_for_other_mining_coal</t>
  </si>
  <si>
    <t>industry_final_demand_for_other_food_coal</t>
  </si>
  <si>
    <t>industry_final_demand_for_other_paper_coal</t>
  </si>
  <si>
    <t>industry_final_demand_for_other_wood_products_coal</t>
  </si>
  <si>
    <t>industry_final_demand_for_other_construction_coal</t>
  </si>
  <si>
    <t>industry_final_demand_for_other_textile_coal</t>
  </si>
  <si>
    <t>industry_final_demand_for_other_non_specified_coal</t>
  </si>
  <si>
    <t>industry_final_demand_for_other_network_gas_parent_share</t>
  </si>
  <si>
    <t>industry_final_demand_for_other_minerals_network_gas</t>
  </si>
  <si>
    <t>industry_final_demand_for_other_transport_equipment_network_gas</t>
  </si>
  <si>
    <t>industry_final_demand_for_other_machinery_network_gas</t>
  </si>
  <si>
    <t>industry_final_demand_for_other_mining_network_gas</t>
  </si>
  <si>
    <t>industry_final_demand_for_other_food_network_gas</t>
  </si>
  <si>
    <t>industry_final_demand_for_other_paper_network_gas</t>
  </si>
  <si>
    <t>industry_final_demand_for_other_wood_products_network_gas</t>
  </si>
  <si>
    <t>industry_final_demand_for_other_construction_network_gas</t>
  </si>
  <si>
    <t>industry_final_demand_for_other_textile_network_gas</t>
  </si>
  <si>
    <t>industry_final_demand_for_other_non_specified_network_gas</t>
  </si>
  <si>
    <t>industry_final_demand_for_other_crude_oil_parent_share</t>
  </si>
  <si>
    <t>industry_final_demand_for_other_minerals_crude_oil</t>
  </si>
  <si>
    <t>industry_final_demand_for_other_transport_equipment_crude_oil</t>
  </si>
  <si>
    <t>industry_final_demand_for_other_machinery_crude_oil</t>
  </si>
  <si>
    <t>industry_final_demand_for_other_mining_crude_oil</t>
  </si>
  <si>
    <t>industry_final_demand_for_other_food_crude_oil</t>
  </si>
  <si>
    <t>industry_final_demand_for_other_paper_crude_oil</t>
  </si>
  <si>
    <t>industry_final_demand_for_other_wood_products_crude_oil</t>
  </si>
  <si>
    <t>industry_final_demand_for_other_construction_crude_oil</t>
  </si>
  <si>
    <t>industry_final_demand_for_other_textile_crude_oil</t>
  </si>
  <si>
    <t>industry_final_demand_for_other_non_specified_crude_oil</t>
  </si>
  <si>
    <t>industry_final_demand_for_other_wood_pellets_parent_share</t>
  </si>
  <si>
    <t>industry_final_demand_for_other_minerals_wood_pellets</t>
  </si>
  <si>
    <t>industry_final_demand_for_other_transport_equipment_wood_pellets</t>
  </si>
  <si>
    <t>industry_final_demand_for_other_machinery_wood_pellets</t>
  </si>
  <si>
    <t>industry_final_demand_for_other_mining_wood_pellets</t>
  </si>
  <si>
    <t>industry_final_demand_for_other_food_wood_pellets</t>
  </si>
  <si>
    <t>industry_final_demand_for_other_paper_wood_pellets</t>
  </si>
  <si>
    <t>industry_final_demand_for_other_wood_products_wood_pellets</t>
  </si>
  <si>
    <t>industry_final_demand_for_other_construction_wood_pellets</t>
  </si>
  <si>
    <t>industry_final_demand_for_other_textile_wood_pellets</t>
  </si>
  <si>
    <t>industry_final_demand_for_other_non_specified_wood_pellets</t>
  </si>
  <si>
    <t>industry_final_demand_for_other_steam_hot_water_parent_share</t>
  </si>
  <si>
    <t>industry_final_demand_for_other_minerals_steam_hot_water</t>
  </si>
  <si>
    <t>industry_final_demand_for_other_transport_equipment_steam_hot_water</t>
  </si>
  <si>
    <t>industry_final_demand_for_other_machinery_steam_hot_water</t>
  </si>
  <si>
    <t>industry_final_demand_for_other_mining_steam_hot_water</t>
  </si>
  <si>
    <t>industry_final_demand_for_other_food_steam_hot_water</t>
  </si>
  <si>
    <t>industry_final_demand_for_other_paper_steam_hot_water</t>
  </si>
  <si>
    <t>industry_final_demand_for_other_wood_products_steam_hot_water</t>
  </si>
  <si>
    <t>industry_final_demand_for_other_construction_steam_hot_water</t>
  </si>
  <si>
    <t>industry_final_demand_for_other_textile_steam_hot_water</t>
  </si>
  <si>
    <t>industry_final_demand_for_other_non_specified_steam_hot_water</t>
  </si>
  <si>
    <t>industry_final_demand_for_other_electricity_parent_share</t>
  </si>
  <si>
    <t>industry_final_demand_for_other_minerals_electricity</t>
  </si>
  <si>
    <t>industry_final_demand_for_other_transport_equipment_electricity</t>
  </si>
  <si>
    <t>industry_final_demand_for_other_machinery_electricity</t>
  </si>
  <si>
    <t>industry_final_demand_for_other_mining_electricity</t>
  </si>
  <si>
    <t>industry_final_demand_for_other_food_electricity</t>
  </si>
  <si>
    <t>industry_final_demand_for_other_paper_electricity</t>
  </si>
  <si>
    <t>industry_final_demand_for_other_wood_products_electricity</t>
  </si>
  <si>
    <t>industry_final_demand_for_other_construction_electricity</t>
  </si>
  <si>
    <t>industry_final_demand_for_other_textile_electricity</t>
  </si>
  <si>
    <t>industry_final_demand_for_other_non_specified_electricity</t>
  </si>
  <si>
    <t>Non-energetic final demand subsectors</t>
  </si>
  <si>
    <t>Non-energetic final demand in industry</t>
  </si>
  <si>
    <t>Non-energetic final consumption in chemical sector</t>
  </si>
  <si>
    <t>Non-energetic final demand remaining in other industry</t>
  </si>
  <si>
    <t>Non-energetic final demand for every subsector of other industry</t>
  </si>
  <si>
    <t>industry_final_demand_for_other_coal_non_energetic_parent_share</t>
  </si>
  <si>
    <t>industry_final_demand_for_other_minerals_coal_non_energetic</t>
  </si>
  <si>
    <t>industry_final_demand_for_other_network_gas_non_energetic_parent_share</t>
  </si>
  <si>
    <t>industry_final_demand_for_other_minerals_network_gas_non_energetic</t>
  </si>
  <si>
    <t>industry_final_demand_for_other_transport_equipment_network_gas_non_energetic</t>
  </si>
  <si>
    <t>industry_final_demand_for_other_machinery_network_gas_non_energetic</t>
  </si>
  <si>
    <t>industry_final_demand_for_other_mining_network_gas_non_energetic</t>
  </si>
  <si>
    <t>industry_final_demand_for_other_food_network_gas_non_energetic</t>
  </si>
  <si>
    <t>industry_final_demand_for_other_paper_network_gas_non_energetic</t>
  </si>
  <si>
    <t>industry_final_demand_for_other_wood_products_network_gas_non_energetic</t>
  </si>
  <si>
    <t>industry_final_demand_for_other_construction_network_gas_non_energetic</t>
  </si>
  <si>
    <t>industry_final_demand_for_other_textile_network_gas_non_energetic</t>
  </si>
  <si>
    <t>industry_final_demand_for_other_non_specified_network_gas_non_energetic</t>
  </si>
  <si>
    <t>industry_final_demand_for_other_transport_equipment_coal_non_energetic</t>
  </si>
  <si>
    <t>industry_final_demand_for_other_machinery_coal_non_energetic</t>
  </si>
  <si>
    <t>industry_final_demand_for_other_mining_coal_non_energetic</t>
  </si>
  <si>
    <t>industry_final_demand_for_other_food_coal_non_energetic</t>
  </si>
  <si>
    <t>industry_final_demand_for_other_paper_coal_non_energetic</t>
  </si>
  <si>
    <t>industry_final_demand_for_other_wood_products_coal_non_energetic</t>
  </si>
  <si>
    <t>industry_final_demand_for_other_construction_coal_non_energetic</t>
  </si>
  <si>
    <t>industry_final_demand_for_other_textile_coal_non_energetic</t>
  </si>
  <si>
    <t>industry_final_demand_for_other_non_specified_coal_non_energetic</t>
  </si>
  <si>
    <t>industry_final_demand_for_other_crude_oil_non_energetic_parent_share</t>
  </si>
  <si>
    <t>industry_final_demand_for_other_minerals_crude_oil_non_energetic</t>
  </si>
  <si>
    <t>industry_final_demand_for_other_transport_equipment_crude_oil_non_energetic</t>
  </si>
  <si>
    <t>industry_final_demand_for_other_machinery_crude_oil_non_energetic</t>
  </si>
  <si>
    <t>industry_final_demand_for_other_mining_crude_oil_non_energetic</t>
  </si>
  <si>
    <t>industry_final_demand_for_other_food_crude_oil_non_energetic</t>
  </si>
  <si>
    <t>industry_final_demand_for_other_paper_crude_oil_non_energetic</t>
  </si>
  <si>
    <t>industry_final_demand_for_other_wood_products_crude_oil_non_energetic</t>
  </si>
  <si>
    <t>industry_final_demand_for_other_construction_crude_oil_non_energetic</t>
  </si>
  <si>
    <t>industry_final_demand_for_other_textile_crude_oil_non_energetic</t>
  </si>
  <si>
    <t>industry_final_demand_for_other_non_specified_crude_oil_non_energetic</t>
  </si>
  <si>
    <t>industry_final_demand_for_other_wood_pellets_non_energetic_parent_share</t>
  </si>
  <si>
    <t>industry_final_demand_for_other_minerals_wood_pellets_non_energetic</t>
  </si>
  <si>
    <t>industry_final_demand_for_other_transport_equipment_wood_pellets_non_energetic</t>
  </si>
  <si>
    <t>industry_final_demand_for_other_machinery_wood_pellets_non_energetic</t>
  </si>
  <si>
    <t>industry_final_demand_for_other_mining_wood_pellets_non_energetic</t>
  </si>
  <si>
    <t>industry_final_demand_for_other_food_wood_pellets_non_energetic</t>
  </si>
  <si>
    <t>industry_final_demand_for_other_paper_wood_pellets_non_energetic</t>
  </si>
  <si>
    <t>industry_final_demand_for_other_wood_products_wood_pellets_non_energetic</t>
  </si>
  <si>
    <t>industry_final_demand_for_other_construction_wood_pellets_non_energetic</t>
  </si>
  <si>
    <t>industry_final_demand_for_other_textile_wood_pellets_non_energetic</t>
  </si>
  <si>
    <t>industry_final_demand_for_other_non_specified_wood_pellets_non_energetic</t>
  </si>
  <si>
    <t>Shares energetic FD sectors</t>
  </si>
  <si>
    <t>Shares non-energetic FD sectors</t>
  </si>
  <si>
    <t>Split of energetic final demand over the sectors of chemical, metal and other industry for several carriers. This data is exported using the purple sheets</t>
  </si>
  <si>
    <t>Split of non-energetic final deman over the sectors of chemical, metal and other industry for several carriers. This data is exported using the purple sheets</t>
  </si>
  <si>
    <t>Fuel aggregation subsectors</t>
  </si>
  <si>
    <t>Fuel aggregation sectors</t>
  </si>
  <si>
    <t>Aggregation of the carriers in the IEA energy balance into the carriers in the ETM for the subsectors of the other industry</t>
  </si>
  <si>
    <t>Aggregation of the carriers in the IEA energy balance into the carriers in the ETM for the sectors of the industry</t>
  </si>
  <si>
    <t>Determination of the energetic final demand for every subsector of the other industry based on the "Fuel aggregation subsectors" and "Energetic final demand sectors"</t>
  </si>
  <si>
    <t>Energetic final demand sectors</t>
  </si>
  <si>
    <t>Non-energetic final demand sectors</t>
  </si>
  <si>
    <t>Non-energetic FD subsectors</t>
  </si>
  <si>
    <t>Allocation of the non-energetic final demand of the other industry to the non-specified subsector</t>
  </si>
  <si>
    <t>CSV-file containing the split of industry sector final demand for coal over the different sectors</t>
  </si>
  <si>
    <t>CSV-file containing the split of industry sector final demand for coal gas over the different sectors</t>
  </si>
  <si>
    <t>CSV-file containing the split of industry sector final demand for crude oil over the different sectors</t>
  </si>
  <si>
    <t>CSV-file containing the split of industry sector final demand for network gas over the different sectors</t>
  </si>
  <si>
    <t>CSV-file containing the split of industry sector final demand for wood pellets over the different sectors</t>
  </si>
  <si>
    <t>CSV-file containing the split of industry sector final demand for steam hot water over the different sectors</t>
  </si>
  <si>
    <t>CSV-file containing the split of industry sector final demand for electricity over the different sectors</t>
  </si>
  <si>
    <t>CSV-file containing the split of industry sector non-energetic final demand for coal over the different sectors</t>
  </si>
  <si>
    <t>CSV-file containing the split of industry sector non-energetic final demand for network gas over the different sectors</t>
  </si>
  <si>
    <t>CSV-file containing the split of industry sector non-energetic final demand for crude oil over the different sectors</t>
  </si>
  <si>
    <t>CSV-file containing the split of industry sector non-energetic final demand for woodpellets over the different sectors</t>
  </si>
  <si>
    <t>CSV-file containing the split of industry sector non-energetic final demand for electricity over the different sectors</t>
  </si>
  <si>
    <t>csv_industry_other_coal_parent_share</t>
  </si>
  <si>
    <t>csv_industry_other_network_gas_parent_share</t>
  </si>
  <si>
    <t>csv_industry_other_crude_oil_parent_share</t>
  </si>
  <si>
    <t>csv_industry_other_wood_pellets_parent_share</t>
  </si>
  <si>
    <t>csv_industry_other_team_hot_water_parent_share</t>
  </si>
  <si>
    <t>csv_industry_other_electricity_parent_share</t>
  </si>
  <si>
    <t>csv_industry_other_coal_non_energetic_parent_share</t>
  </si>
  <si>
    <t>csv_industry_other_network_gas_non_energetic_parent_share</t>
  </si>
  <si>
    <t>csv_industry_other_crude_oil_non_energetic_parent_share</t>
  </si>
  <si>
    <t>csv_industry_other_wood_pellets_non_energetic_parent_share</t>
  </si>
  <si>
    <t>industry_chemicals_refineries_burner_coal.converter</t>
  </si>
  <si>
    <t>industry_chemicals_refineries_burner_crude_oil.converter</t>
  </si>
  <si>
    <t>industry_chemicals_refineries_burner_wood_pellets.converter</t>
  </si>
  <si>
    <t>industry_chemicals_refineries_burner_network_gas.converter</t>
  </si>
  <si>
    <r>
      <t xml:space="preserve">In this sheet the total final demand per aggregated carrier in the other industry is imported from the EB for every </t>
    </r>
    <r>
      <rPr>
        <i/>
        <sz val="12"/>
        <color theme="1"/>
        <rFont val="Calibri"/>
        <scheme val="minor"/>
      </rPr>
      <t>subsector</t>
    </r>
    <r>
      <rPr>
        <sz val="12"/>
        <color theme="1"/>
        <rFont val="Calibri"/>
        <family val="2"/>
        <scheme val="minor"/>
      </rPr>
      <t xml:space="preserve"> that has not been taken into account in previous analyses. In addition, the non-energy use of the industry is imported. This difference, if any, is allocated to the other/non-specified subsector.</t>
    </r>
  </si>
  <si>
    <r>
      <t>In this sheet the total non-energetic final demand per carrier in the other industry is determined. The resulting demand is allocated to the</t>
    </r>
    <r>
      <rPr>
        <i/>
        <sz val="12"/>
        <color theme="1"/>
        <rFont val="Calibri"/>
        <scheme val="minor"/>
      </rPr>
      <t xml:space="preserve"> non-specified </t>
    </r>
    <r>
      <rPr>
        <sz val="12"/>
        <color theme="1"/>
        <rFont val="Calibri"/>
        <family val="2"/>
        <scheme val="minor"/>
      </rPr>
      <t>subsector.</t>
    </r>
  </si>
  <si>
    <t>In this sheet the total final demand per carrier in the other industry as determined in the 'Energetic final demand sheet' is compared to the sum of the final demand of the subsectors within that industry. The former is larger in some cases, as it can contain own use of the industry (besides final demand). This difference, if any, is allocated to the other/non-specified subsector.</t>
  </si>
  <si>
    <t>Rob Terwel</t>
  </si>
  <si>
    <t>In this sheet the non-energetic final demand in the Other industy sub-sector from the whole industry and the Metal industry and Chemical industry sector. The  non-energetic final demand for crude oil of the chemical industry is corrected for the oil products which refineries produce for the petrochemical industry; it is imported from the 'Non-energetic cons analysis' tab.</t>
  </si>
  <si>
    <t>Added electricity split for food and paper industry</t>
  </si>
  <si>
    <t>Food</t>
  </si>
  <si>
    <t>Paper</t>
  </si>
  <si>
    <t>Final demand of electricity</t>
  </si>
  <si>
    <t>Final demand of electricity in food and tobacco industry</t>
  </si>
  <si>
    <t>Final demand of electricity in paper and pulp industry</t>
  </si>
  <si>
    <t>Value should be positive and smaller than the final electricity demand</t>
  </si>
  <si>
    <t>industry_food_electric_heater</t>
  </si>
  <si>
    <t>industry_paper_electric_heater</t>
  </si>
  <si>
    <t>Electric heaters</t>
  </si>
  <si>
    <t xml:space="preserve">   Final electricity demand used for electric heating</t>
  </si>
  <si>
    <t>Indicate "yes" to add the fertilizers sector; also expand row 57 to 67 to input the required data</t>
  </si>
  <si>
    <t>Shares per sub-sector per application</t>
  </si>
  <si>
    <t>Electric heater</t>
  </si>
  <si>
    <t>Useful demand electricity</t>
  </si>
  <si>
    <t>On this sheet the shares per sub-sector per application are calculated based on the energetic final demand for sectors which could use electric heating technologies.</t>
  </si>
  <si>
    <t>Shares electric heaters</t>
  </si>
  <si>
    <t>industry_other_food_heater_electricity</t>
  </si>
  <si>
    <t>industry_useful_demand_for_other_food_electricity</t>
  </si>
  <si>
    <t>industry_final_demand_for_other_food_electricity_parent_share</t>
  </si>
  <si>
    <t>industry_final_demand_for_other_paper_electricity_parent_share</t>
  </si>
  <si>
    <t>industry_other_paper_heater_electricity</t>
  </si>
  <si>
    <t>industry_useful_demand_for_other_paper_electricity</t>
  </si>
  <si>
    <t>csv_industry_other_paper_el_ps</t>
  </si>
  <si>
    <t>csv_industry_other_food_elec_ps</t>
  </si>
  <si>
    <t>CSV-file containing the split of food industry sector final demand for electricity over application</t>
  </si>
  <si>
    <t>CSV-file containing the split of paper industry sector final demand for electricity over application</t>
  </si>
  <si>
    <t>Split of final demand of electricity over electric heating and other applications for several sectors. This data is exported using the purple sheets</t>
  </si>
  <si>
    <t>Value should be "yes" or "no"</t>
  </si>
  <si>
    <t>industry_electric_heater</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</si>
</sst>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409]mmmm\ d\,\ yyyy;@"/>
    <numFmt numFmtId="166" formatCode="0.0%"/>
    <numFmt numFmtId="167" formatCode="0.00000000"/>
  </numFmts>
  <fonts count="32" x14ac:knownFonts="1">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b/>
      <sz val="16"/>
      <color theme="3"/>
      <name val="Calibri"/>
      <scheme val="minor"/>
    </font>
    <font>
      <b/>
      <sz val="11"/>
      <color rgb="FF000000"/>
      <name val="Calibri"/>
      <family val="2"/>
      <scheme val="minor"/>
    </font>
    <font>
      <i/>
      <sz val="12"/>
      <color theme="1"/>
      <name val="Calibri"/>
      <scheme val="minor"/>
    </font>
    <font>
      <sz val="12"/>
      <name val="Calibri"/>
      <scheme val="minor"/>
    </font>
    <font>
      <u/>
      <sz val="12"/>
      <color theme="1"/>
      <name val="Calibri"/>
      <scheme val="minor"/>
    </font>
    <font>
      <sz val="12"/>
      <color rgb="FF000000"/>
      <name val="Calibri"/>
      <family val="2"/>
      <scheme val="minor"/>
    </font>
    <font>
      <u/>
      <sz val="12"/>
      <name val="Calibri"/>
      <scheme val="minor"/>
    </font>
    <font>
      <u/>
      <sz val="12"/>
      <color theme="10"/>
      <name val="Calibri"/>
      <family val="2"/>
      <scheme val="minor"/>
    </font>
    <font>
      <u/>
      <sz val="12"/>
      <color theme="11"/>
      <name val="Calibri"/>
      <family val="2"/>
      <scheme val="minor"/>
    </font>
    <font>
      <b/>
      <sz val="12"/>
      <name val="Calibri"/>
      <family val="2"/>
      <scheme val="minor"/>
    </font>
    <font>
      <sz val="24"/>
      <color theme="1"/>
      <name val="Calibri"/>
      <scheme val="minor"/>
    </font>
    <font>
      <b/>
      <sz val="18"/>
      <color theme="1"/>
      <name val="Calibri"/>
      <scheme val="minor"/>
    </font>
    <font>
      <sz val="9"/>
      <color indexed="81"/>
      <name val="Arial"/>
    </font>
    <font>
      <u/>
      <sz val="12"/>
      <color rgb="FFFF0000"/>
      <name val="Calibri"/>
      <scheme val="minor"/>
    </font>
    <font>
      <b/>
      <sz val="12"/>
      <color rgb="FFFF0000"/>
      <name val="Calibri"/>
      <scheme val="minor"/>
    </font>
    <font>
      <i/>
      <sz val="12"/>
      <name val="Calibri"/>
      <scheme val="minor"/>
    </font>
    <font>
      <sz val="8"/>
      <name val="Calibri"/>
      <family val="2"/>
      <scheme val="minor"/>
    </font>
    <font>
      <b/>
      <sz val="12"/>
      <color rgb="FF000000"/>
      <name val="Calibri"/>
      <family val="2"/>
      <scheme val="minor"/>
    </font>
    <font>
      <b/>
      <sz val="16"/>
      <name val="Calibri"/>
      <scheme val="minor"/>
    </font>
    <font>
      <sz val="12"/>
      <color rgb="FF000000"/>
      <name val="Lucida Grande"/>
    </font>
    <font>
      <b/>
      <i/>
      <sz val="12"/>
      <color theme="1"/>
      <name val="Calibri"/>
      <scheme val="minor"/>
    </font>
    <font>
      <sz val="12"/>
      <color theme="0" tint="-0.499984740745262"/>
      <name val="Calibri"/>
      <scheme val="minor"/>
    </font>
    <font>
      <b/>
      <sz val="12"/>
      <color theme="0" tint="-0.499984740745262"/>
      <name val="Calibri"/>
      <scheme val="minor"/>
    </font>
    <font>
      <u/>
      <sz val="12"/>
      <color rgb="FF000000"/>
      <name val="Calibri"/>
      <scheme val="minor"/>
    </font>
    <font>
      <sz val="12"/>
      <color rgb="FFFF6600"/>
      <name val="Calibri"/>
      <scheme val="minor"/>
    </font>
  </fonts>
  <fills count="16">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rgb="FFFFFF00"/>
        <bgColor indexed="64"/>
      </patternFill>
    </fill>
    <fill>
      <patternFill patternType="solid">
        <fgColor rgb="FFFF0000"/>
        <bgColor indexed="64"/>
      </patternFill>
    </fill>
    <fill>
      <patternFill patternType="solid">
        <fgColor theme="6" tint="0.39997558519241921"/>
        <bgColor indexed="64"/>
      </patternFill>
    </fill>
    <fill>
      <patternFill patternType="solid">
        <fgColor theme="8" tint="0.79998168889431442"/>
        <bgColor indexed="64"/>
      </patternFill>
    </fill>
    <fill>
      <patternFill patternType="solid">
        <fgColor rgb="FFFFFFFF"/>
        <bgColor rgb="FF000000"/>
      </patternFill>
    </fill>
    <fill>
      <patternFill patternType="solid">
        <fgColor rgb="FFFF6600"/>
        <bgColor indexed="64"/>
      </patternFill>
    </fill>
    <fill>
      <patternFill patternType="solid">
        <fgColor theme="9"/>
        <bgColor indexed="64"/>
      </patternFill>
    </fill>
    <fill>
      <patternFill patternType="solid">
        <fgColor indexed="65"/>
        <bgColor indexed="64"/>
      </patternFill>
    </fill>
  </fills>
  <borders count="54">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
      <left style="thin">
        <color auto="1"/>
      </left>
      <right style="thin">
        <color auto="1"/>
      </right>
      <top style="thin">
        <color auto="1"/>
      </top>
      <bottom style="thin">
        <color auto="1"/>
      </bottom>
      <diagonal/>
    </border>
    <border>
      <left style="thin">
        <color auto="1"/>
      </left>
      <right style="thin">
        <color auto="1"/>
      </right>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right/>
      <top style="medium">
        <color auto="1"/>
      </top>
      <bottom style="thin">
        <color auto="1"/>
      </bottom>
      <diagonal/>
    </border>
    <border>
      <left style="thin">
        <color auto="1"/>
      </left>
      <right style="thin">
        <color auto="1"/>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thin">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medium">
        <color auto="1"/>
      </bottom>
      <diagonal/>
    </border>
    <border>
      <left style="thin">
        <color auto="1"/>
      </left>
      <right/>
      <top style="medium">
        <color auto="1"/>
      </top>
      <bottom/>
      <diagonal/>
    </border>
    <border>
      <left/>
      <right style="medium">
        <color auto="1"/>
      </right>
      <top style="thin">
        <color auto="1"/>
      </top>
      <bottom/>
      <diagonal/>
    </border>
    <border>
      <left style="thin">
        <color auto="1"/>
      </left>
      <right style="thin">
        <color auto="1"/>
      </right>
      <top style="thin">
        <color auto="1"/>
      </top>
      <bottom/>
      <diagonal/>
    </border>
    <border>
      <left style="thin">
        <color auto="1"/>
      </left>
      <right style="medium">
        <color auto="1"/>
      </right>
      <top/>
      <bottom style="medium">
        <color auto="1"/>
      </bottom>
      <diagonal/>
    </border>
    <border>
      <left style="thin">
        <color auto="1"/>
      </left>
      <right/>
      <top/>
      <bottom style="medium">
        <color auto="1"/>
      </bottom>
      <diagonal/>
    </border>
    <border>
      <left/>
      <right style="thin">
        <color auto="1"/>
      </right>
      <top style="medium">
        <color auto="1"/>
      </top>
      <bottom/>
      <diagonal/>
    </border>
    <border>
      <left/>
      <right style="thin">
        <color auto="1"/>
      </right>
      <top/>
      <bottom style="medium">
        <color auto="1"/>
      </bottom>
      <diagonal/>
    </border>
    <border>
      <left style="medium">
        <color auto="1"/>
      </left>
      <right/>
      <top style="medium">
        <color auto="1"/>
      </top>
      <bottom style="medium">
        <color auto="1"/>
      </bottom>
      <diagonal/>
    </border>
    <border>
      <left style="medium">
        <color auto="1"/>
      </left>
      <right/>
      <top style="thin">
        <color auto="1"/>
      </top>
      <bottom style="thin">
        <color auto="1"/>
      </bottom>
      <diagonal/>
    </border>
    <border>
      <left style="thin">
        <color auto="1"/>
      </left>
      <right/>
      <top style="medium">
        <color auto="1"/>
      </top>
      <bottom style="medium">
        <color auto="1"/>
      </bottom>
      <diagonal/>
    </border>
    <border>
      <left style="thin">
        <color auto="1"/>
      </left>
      <right style="medium">
        <color auto="1"/>
      </right>
      <top style="thin">
        <color auto="1"/>
      </top>
      <bottom style="thin">
        <color auto="1"/>
      </bottom>
      <diagonal/>
    </border>
    <border>
      <left style="thin">
        <color auto="1"/>
      </left>
      <right style="medium">
        <color auto="1"/>
      </right>
      <top/>
      <bottom style="thin">
        <color auto="1"/>
      </bottom>
      <diagonal/>
    </border>
    <border>
      <left style="thin">
        <color auto="1"/>
      </left>
      <right style="medium">
        <color auto="1"/>
      </right>
      <top style="thin">
        <color auto="1"/>
      </top>
      <bottom/>
      <diagonal/>
    </border>
    <border>
      <left style="medium">
        <color auto="1"/>
      </left>
      <right/>
      <top style="medium">
        <color auto="1"/>
      </top>
      <bottom style="thin">
        <color auto="1"/>
      </bottom>
      <diagonal/>
    </border>
  </borders>
  <cellStyleXfs count="1528">
    <xf numFmtId="0" fontId="0" fillId="0" borderId="0"/>
    <xf numFmtId="9" fontId="4" fillId="0" borderId="0" applyFon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9" fontId="3" fillId="0" borderId="0" applyFon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9" fontId="1" fillId="0" borderId="0" applyFon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609">
    <xf numFmtId="0" fontId="0" fillId="0" borderId="0" xfId="0"/>
    <xf numFmtId="0" fontId="0" fillId="2" borderId="0" xfId="0" applyFill="1"/>
    <xf numFmtId="0" fontId="7" fillId="2" borderId="0" xfId="0" applyFont="1" applyFill="1"/>
    <xf numFmtId="0" fontId="6" fillId="2" borderId="1" xfId="0" applyFont="1" applyFill="1" applyBorder="1"/>
    <xf numFmtId="0" fontId="0" fillId="2" borderId="2" xfId="0" applyFill="1" applyBorder="1"/>
    <xf numFmtId="0" fontId="0" fillId="2" borderId="3" xfId="0" applyFill="1" applyBorder="1"/>
    <xf numFmtId="0" fontId="8" fillId="3" borderId="4" xfId="0" applyFont="1" applyFill="1" applyBorder="1" applyAlignment="1">
      <alignment vertical="center"/>
    </xf>
    <xf numFmtId="0" fontId="0" fillId="2" borderId="5" xfId="0" applyFill="1" applyBorder="1"/>
    <xf numFmtId="0" fontId="0" fillId="2" borderId="0" xfId="0" applyFill="1" applyBorder="1"/>
    <xf numFmtId="0" fontId="8" fillId="3" borderId="6" xfId="0" applyFont="1" applyFill="1" applyBorder="1" applyAlignment="1">
      <alignment vertical="center"/>
    </xf>
    <xf numFmtId="0" fontId="0" fillId="2" borderId="7" xfId="0" applyFill="1" applyBorder="1"/>
    <xf numFmtId="0" fontId="0" fillId="2" borderId="8" xfId="0" applyFill="1" applyBorder="1"/>
    <xf numFmtId="0" fontId="8" fillId="3" borderId="1" xfId="0" applyFont="1" applyFill="1" applyBorder="1" applyAlignment="1">
      <alignment vertical="center"/>
    </xf>
    <xf numFmtId="0" fontId="6" fillId="2" borderId="2" xfId="0" applyFont="1" applyFill="1" applyBorder="1"/>
    <xf numFmtId="0" fontId="6" fillId="2" borderId="0" xfId="0" applyFont="1" applyFill="1" applyBorder="1"/>
    <xf numFmtId="0" fontId="6" fillId="2" borderId="5" xfId="0" applyFont="1" applyFill="1" applyBorder="1"/>
    <xf numFmtId="0" fontId="0" fillId="2" borderId="4" xfId="0" applyFill="1" applyBorder="1"/>
    <xf numFmtId="0" fontId="0" fillId="2" borderId="6" xfId="0" applyFill="1" applyBorder="1"/>
    <xf numFmtId="0" fontId="6" fillId="2" borderId="4" xfId="0" applyFont="1" applyFill="1" applyBorder="1"/>
    <xf numFmtId="0" fontId="9" fillId="2" borderId="0" xfId="0" applyFont="1" applyFill="1" applyBorder="1"/>
    <xf numFmtId="0" fontId="0" fillId="2" borderId="9" xfId="0" applyFill="1" applyBorder="1"/>
    <xf numFmtId="0" fontId="0" fillId="4" borderId="0" xfId="0" applyFill="1" applyBorder="1"/>
    <xf numFmtId="0" fontId="0" fillId="5" borderId="0" xfId="0" applyFill="1" applyBorder="1"/>
    <xf numFmtId="2" fontId="0" fillId="2" borderId="0" xfId="0" applyNumberFormat="1" applyFill="1" applyBorder="1" applyAlignment="1">
      <alignment horizontal="left"/>
    </xf>
    <xf numFmtId="0" fontId="6" fillId="2" borderId="10" xfId="0" applyFont="1" applyFill="1" applyBorder="1"/>
    <xf numFmtId="0" fontId="6" fillId="2" borderId="11" xfId="0" applyFont="1" applyFill="1" applyBorder="1"/>
    <xf numFmtId="0" fontId="0" fillId="2" borderId="12" xfId="0" applyFill="1" applyBorder="1"/>
    <xf numFmtId="0" fontId="0" fillId="2" borderId="13" xfId="0" applyFill="1" applyBorder="1"/>
    <xf numFmtId="0" fontId="0" fillId="2" borderId="14" xfId="0" applyFill="1" applyBorder="1"/>
    <xf numFmtId="0" fontId="6" fillId="2" borderId="15" xfId="0" applyFont="1" applyFill="1" applyBorder="1"/>
    <xf numFmtId="0" fontId="6" fillId="0" borderId="16" xfId="0" applyFont="1" applyFill="1" applyBorder="1"/>
    <xf numFmtId="0" fontId="6" fillId="2" borderId="13" xfId="0" applyFont="1" applyFill="1" applyBorder="1"/>
    <xf numFmtId="0" fontId="6" fillId="2" borderId="14" xfId="0" applyFont="1" applyFill="1" applyBorder="1"/>
    <xf numFmtId="0" fontId="11" fillId="2" borderId="13" xfId="0" applyFont="1" applyFill="1" applyBorder="1"/>
    <xf numFmtId="0" fontId="0" fillId="0" borderId="14" xfId="0" applyFill="1" applyBorder="1" applyAlignment="1">
      <alignment vertical="top" wrapText="1"/>
    </xf>
    <xf numFmtId="0" fontId="0" fillId="0" borderId="14" xfId="0" applyFill="1" applyBorder="1"/>
    <xf numFmtId="0" fontId="0" fillId="2" borderId="15" xfId="0" applyFill="1" applyBorder="1"/>
    <xf numFmtId="0" fontId="0" fillId="0" borderId="16" xfId="0" applyFill="1" applyBorder="1"/>
    <xf numFmtId="0" fontId="0" fillId="2" borderId="17" xfId="0" applyFill="1" applyBorder="1"/>
    <xf numFmtId="0" fontId="11" fillId="2" borderId="20" xfId="0" applyFont="1" applyFill="1" applyBorder="1"/>
    <xf numFmtId="0" fontId="13" fillId="2" borderId="13" xfId="0" applyFont="1" applyFill="1" applyBorder="1"/>
    <xf numFmtId="0" fontId="0" fillId="0" borderId="19" xfId="0" applyFill="1" applyBorder="1"/>
    <xf numFmtId="0" fontId="6" fillId="0" borderId="1" xfId="0" applyFont="1" applyBorder="1"/>
    <xf numFmtId="0" fontId="0" fillId="2" borderId="11" xfId="0" applyFill="1" applyBorder="1"/>
    <xf numFmtId="0" fontId="6" fillId="2" borderId="21" xfId="0" applyFont="1" applyFill="1" applyBorder="1"/>
    <xf numFmtId="0" fontId="0" fillId="2" borderId="21" xfId="0" applyFill="1" applyBorder="1"/>
    <xf numFmtId="0" fontId="0" fillId="2" borderId="13" xfId="0" applyFont="1" applyFill="1" applyBorder="1"/>
    <xf numFmtId="0" fontId="0" fillId="2" borderId="18" xfId="0" applyFill="1" applyBorder="1"/>
    <xf numFmtId="0" fontId="0" fillId="2" borderId="19" xfId="0" applyFill="1" applyBorder="1"/>
    <xf numFmtId="0" fontId="6" fillId="2" borderId="0" xfId="0" applyFont="1" applyFill="1"/>
    <xf numFmtId="0" fontId="17" fillId="2" borderId="0" xfId="0" applyFont="1" applyFill="1" applyAlignment="1">
      <alignment vertical="center"/>
    </xf>
    <xf numFmtId="0" fontId="17" fillId="2" borderId="0" xfId="0" applyFont="1" applyFill="1" applyAlignment="1">
      <alignment horizontal="center" vertical="center"/>
    </xf>
    <xf numFmtId="0" fontId="0" fillId="2" borderId="0" xfId="0" applyFont="1" applyFill="1" applyAlignment="1">
      <alignment horizontal="left" vertical="center"/>
    </xf>
    <xf numFmtId="0" fontId="7" fillId="2" borderId="0" xfId="0" applyFont="1" applyFill="1" applyAlignment="1">
      <alignment vertical="center"/>
    </xf>
    <xf numFmtId="0" fontId="6" fillId="2" borderId="1" xfId="0" applyFont="1" applyFill="1" applyBorder="1" applyAlignment="1">
      <alignment vertical="center"/>
    </xf>
    <xf numFmtId="0" fontId="17" fillId="2" borderId="2" xfId="0" applyFont="1" applyFill="1" applyBorder="1" applyAlignment="1">
      <alignment vertical="center"/>
    </xf>
    <xf numFmtId="0" fontId="17" fillId="2" borderId="3" xfId="0" applyFont="1" applyFill="1" applyBorder="1" applyAlignment="1">
      <alignment vertical="center"/>
    </xf>
    <xf numFmtId="0" fontId="0" fillId="2" borderId="6" xfId="0" applyFont="1" applyFill="1" applyBorder="1" applyAlignment="1">
      <alignment horizontal="left" vertical="top"/>
    </xf>
    <xf numFmtId="0" fontId="17" fillId="2" borderId="7" xfId="0" applyFont="1" applyFill="1" applyBorder="1" applyAlignment="1">
      <alignment vertical="center"/>
    </xf>
    <xf numFmtId="0" fontId="17" fillId="2" borderId="8" xfId="0" applyFont="1" applyFill="1" applyBorder="1" applyAlignment="1">
      <alignment vertical="center"/>
    </xf>
    <xf numFmtId="0" fontId="0" fillId="7" borderId="0" xfId="0" applyFill="1" applyBorder="1"/>
    <xf numFmtId="0" fontId="18" fillId="2" borderId="0" xfId="0" applyFont="1" applyFill="1" applyAlignment="1">
      <alignment horizontal="left" vertical="center"/>
    </xf>
    <xf numFmtId="0" fontId="6" fillId="2" borderId="16" xfId="0" applyFont="1" applyFill="1" applyBorder="1"/>
    <xf numFmtId="0" fontId="10" fillId="0" borderId="14" xfId="0" applyFont="1" applyFill="1" applyBorder="1"/>
    <xf numFmtId="0" fontId="11" fillId="2" borderId="15" xfId="0" applyFont="1" applyFill="1" applyBorder="1"/>
    <xf numFmtId="0" fontId="0" fillId="0" borderId="41" xfId="0" applyFill="1" applyBorder="1"/>
    <xf numFmtId="0" fontId="6" fillId="2" borderId="40" xfId="0" applyFont="1" applyFill="1" applyBorder="1"/>
    <xf numFmtId="0" fontId="0" fillId="10" borderId="0" xfId="0" applyFill="1" applyBorder="1"/>
    <xf numFmtId="0" fontId="0" fillId="8" borderId="0" xfId="0" applyFill="1" applyBorder="1"/>
    <xf numFmtId="0" fontId="0" fillId="6" borderId="0" xfId="0" applyFill="1" applyBorder="1"/>
    <xf numFmtId="0" fontId="0" fillId="11" borderId="0" xfId="0" applyFill="1" applyBorder="1"/>
    <xf numFmtId="165" fontId="0" fillId="2" borderId="0" xfId="0" applyNumberFormat="1" applyFill="1" applyBorder="1" applyAlignment="1">
      <alignment horizontal="left"/>
    </xf>
    <xf numFmtId="165" fontId="12" fillId="0" borderId="4" xfId="0" applyNumberFormat="1" applyFont="1" applyFill="1" applyBorder="1" applyAlignment="1">
      <alignment horizontal="left" vertical="center"/>
    </xf>
    <xf numFmtId="0" fontId="10" fillId="0" borderId="24" xfId="0" applyFont="1" applyFill="1" applyBorder="1" applyAlignment="1">
      <alignment vertical="center"/>
    </xf>
    <xf numFmtId="0" fontId="10" fillId="0" borderId="5" xfId="0" applyFont="1" applyFill="1" applyBorder="1" applyAlignment="1">
      <alignment vertical="center"/>
    </xf>
    <xf numFmtId="0" fontId="7" fillId="2" borderId="0" xfId="0" applyFont="1" applyFill="1" applyBorder="1"/>
    <xf numFmtId="0" fontId="10" fillId="2" borderId="0" xfId="0" applyFont="1" applyFill="1"/>
    <xf numFmtId="0" fontId="20" fillId="2" borderId="13" xfId="0" applyFont="1" applyFill="1" applyBorder="1"/>
    <xf numFmtId="0" fontId="5" fillId="2" borderId="13" xfId="0" applyFont="1" applyFill="1" applyBorder="1" applyAlignment="1">
      <alignment vertical="top"/>
    </xf>
    <xf numFmtId="0" fontId="5" fillId="2" borderId="17" xfId="0" applyFont="1" applyFill="1" applyBorder="1"/>
    <xf numFmtId="0" fontId="5" fillId="2" borderId="18" xfId="0" applyFont="1" applyFill="1" applyBorder="1"/>
    <xf numFmtId="0" fontId="5" fillId="2" borderId="19" xfId="0" applyFont="1" applyFill="1" applyBorder="1"/>
    <xf numFmtId="0" fontId="6" fillId="2" borderId="12" xfId="0" applyFont="1" applyFill="1" applyBorder="1"/>
    <xf numFmtId="2" fontId="0" fillId="2" borderId="0" xfId="0" applyNumberFormat="1" applyFill="1"/>
    <xf numFmtId="2" fontId="0" fillId="2" borderId="4" xfId="0" applyNumberFormat="1" applyFill="1" applyBorder="1"/>
    <xf numFmtId="0" fontId="0" fillId="2" borderId="40" xfId="0" applyFill="1" applyBorder="1"/>
    <xf numFmtId="0" fontId="6" fillId="2" borderId="15" xfId="0" applyFont="1" applyFill="1" applyBorder="1" applyAlignment="1">
      <alignment vertical="top" wrapText="1"/>
    </xf>
    <xf numFmtId="0" fontId="6" fillId="2" borderId="7" xfId="0" applyFont="1" applyFill="1" applyBorder="1" applyAlignment="1">
      <alignment vertical="top" wrapText="1"/>
    </xf>
    <xf numFmtId="0" fontId="10" fillId="2" borderId="0" xfId="0" applyFont="1" applyFill="1" applyBorder="1"/>
    <xf numFmtId="0" fontId="10" fillId="2" borderId="13" xfId="0" applyFont="1" applyFill="1" applyBorder="1"/>
    <xf numFmtId="0" fontId="10" fillId="0" borderId="0" xfId="0" applyFont="1" applyFill="1" applyBorder="1"/>
    <xf numFmtId="1" fontId="6" fillId="2" borderId="11" xfId="0" applyNumberFormat="1" applyFont="1" applyFill="1" applyBorder="1"/>
    <xf numFmtId="1" fontId="0" fillId="2" borderId="11" xfId="0" applyNumberFormat="1" applyFill="1" applyBorder="1"/>
    <xf numFmtId="1" fontId="0" fillId="2" borderId="12" xfId="0" applyNumberFormat="1" applyFill="1" applyBorder="1"/>
    <xf numFmtId="1" fontId="0" fillId="2" borderId="0" xfId="0" applyNumberFormat="1" applyFill="1" applyBorder="1"/>
    <xf numFmtId="1" fontId="0" fillId="2" borderId="14" xfId="0" applyNumberFormat="1" applyFill="1" applyBorder="1"/>
    <xf numFmtId="1" fontId="6" fillId="2" borderId="0" xfId="0" applyNumberFormat="1" applyFont="1" applyFill="1" applyBorder="1" applyAlignment="1">
      <alignment vertical="top" wrapText="1"/>
    </xf>
    <xf numFmtId="1" fontId="6" fillId="2" borderId="14" xfId="0" applyNumberFormat="1" applyFont="1" applyFill="1" applyBorder="1" applyAlignment="1">
      <alignment vertical="top" wrapText="1"/>
    </xf>
    <xf numFmtId="1" fontId="10" fillId="2" borderId="0" xfId="0" applyNumberFormat="1" applyFont="1" applyFill="1" applyBorder="1"/>
    <xf numFmtId="1" fontId="0" fillId="2" borderId="0" xfId="0" applyNumberFormat="1" applyFont="1" applyFill="1" applyBorder="1" applyAlignment="1">
      <alignment vertical="top" wrapText="1"/>
    </xf>
    <xf numFmtId="1" fontId="0" fillId="2" borderId="14" xfId="0" applyNumberFormat="1" applyFont="1" applyFill="1" applyBorder="1" applyAlignment="1">
      <alignment vertical="top" wrapText="1"/>
    </xf>
    <xf numFmtId="1" fontId="6" fillId="2" borderId="19" xfId="0" applyNumberFormat="1" applyFont="1" applyFill="1" applyBorder="1" applyAlignment="1">
      <alignment vertical="top" wrapText="1"/>
    </xf>
    <xf numFmtId="166" fontId="10" fillId="2" borderId="0" xfId="0" applyNumberFormat="1" applyFont="1" applyFill="1"/>
    <xf numFmtId="166" fontId="0" fillId="2" borderId="0" xfId="0" applyNumberFormat="1" applyFont="1" applyFill="1" applyBorder="1" applyAlignment="1">
      <alignment vertical="top" wrapText="1"/>
    </xf>
    <xf numFmtId="1" fontId="16" fillId="2" borderId="11" xfId="0" applyNumberFormat="1" applyFont="1" applyFill="1" applyBorder="1"/>
    <xf numFmtId="1" fontId="10" fillId="2" borderId="11" xfId="0" applyNumberFormat="1" applyFont="1" applyFill="1" applyBorder="1"/>
    <xf numFmtId="1" fontId="10" fillId="2" borderId="12" xfId="0" applyNumberFormat="1" applyFont="1" applyFill="1" applyBorder="1"/>
    <xf numFmtId="1" fontId="10" fillId="2" borderId="14" xfId="0" applyNumberFormat="1" applyFont="1" applyFill="1" applyBorder="1"/>
    <xf numFmtId="0" fontId="6" fillId="2" borderId="45" xfId="0" applyFont="1" applyFill="1" applyBorder="1"/>
    <xf numFmtId="0" fontId="24" fillId="12" borderId="3" xfId="0" applyFont="1" applyFill="1" applyBorder="1"/>
    <xf numFmtId="0" fontId="0" fillId="2" borderId="41" xfId="0" applyFill="1" applyBorder="1"/>
    <xf numFmtId="2" fontId="10" fillId="0" borderId="5" xfId="0" applyNumberFormat="1" applyFont="1" applyFill="1" applyBorder="1" applyAlignment="1">
      <alignment horizontal="left" wrapText="1"/>
    </xf>
    <xf numFmtId="0" fontId="0" fillId="2" borderId="46" xfId="0" applyFill="1" applyBorder="1"/>
    <xf numFmtId="2" fontId="12" fillId="2" borderId="19" xfId="0" applyNumberFormat="1" applyFont="1" applyFill="1" applyBorder="1"/>
    <xf numFmtId="0" fontId="10" fillId="4" borderId="24" xfId="0" applyFont="1" applyFill="1" applyBorder="1" applyAlignment="1">
      <alignment horizontal="left" vertical="center"/>
    </xf>
    <xf numFmtId="0" fontId="10" fillId="8" borderId="24" xfId="0" applyFont="1" applyFill="1" applyBorder="1" applyAlignment="1">
      <alignment horizontal="left" vertical="center"/>
    </xf>
    <xf numFmtId="0" fontId="10" fillId="10" borderId="24" xfId="0" applyFont="1" applyFill="1" applyBorder="1" applyAlignment="1">
      <alignment horizontal="left" vertical="center"/>
    </xf>
    <xf numFmtId="0" fontId="10" fillId="11" borderId="24" xfId="0" applyFont="1" applyFill="1" applyBorder="1" applyAlignment="1">
      <alignment horizontal="left" vertical="center"/>
    </xf>
    <xf numFmtId="0" fontId="10" fillId="6" borderId="24" xfId="0" applyFont="1" applyFill="1" applyBorder="1" applyAlignment="1">
      <alignment horizontal="left" vertical="center"/>
    </xf>
    <xf numFmtId="0" fontId="10" fillId="5" borderId="24" xfId="0" applyFont="1" applyFill="1" applyBorder="1" applyAlignment="1">
      <alignment horizontal="left" vertical="center"/>
    </xf>
    <xf numFmtId="0" fontId="10" fillId="7" borderId="24" xfId="0" applyFont="1" applyFill="1" applyBorder="1" applyAlignment="1">
      <alignment horizontal="left" vertical="center"/>
    </xf>
    <xf numFmtId="1" fontId="6" fillId="2" borderId="16" xfId="0" applyNumberFormat="1" applyFont="1" applyFill="1" applyBorder="1" applyAlignment="1">
      <alignment vertical="top" wrapText="1"/>
    </xf>
    <xf numFmtId="0" fontId="12" fillId="0" borderId="0" xfId="0" applyFont="1"/>
    <xf numFmtId="1" fontId="0" fillId="2" borderId="0" xfId="0" applyNumberFormat="1" applyFill="1"/>
    <xf numFmtId="1" fontId="6" fillId="2" borderId="0" xfId="0" applyNumberFormat="1" applyFont="1" applyFill="1" applyBorder="1"/>
    <xf numFmtId="0" fontId="0" fillId="0" borderId="24" xfId="0" applyFill="1" applyBorder="1" applyAlignment="1">
      <alignment vertical="center"/>
    </xf>
    <xf numFmtId="0" fontId="10" fillId="0" borderId="24" xfId="0" applyFont="1" applyBorder="1" applyAlignment="1">
      <alignment vertical="center"/>
    </xf>
    <xf numFmtId="0" fontId="24" fillId="12" borderId="42" xfId="0" applyFont="1" applyFill="1" applyBorder="1"/>
    <xf numFmtId="0" fontId="24" fillId="12" borderId="22" xfId="0" applyFont="1" applyFill="1" applyBorder="1"/>
    <xf numFmtId="0" fontId="10" fillId="12" borderId="22" xfId="0" applyFont="1" applyFill="1" applyBorder="1" applyAlignment="1">
      <alignment horizontal="left" vertical="top" wrapText="1"/>
    </xf>
    <xf numFmtId="0" fontId="10" fillId="12" borderId="21" xfId="0" applyFont="1" applyFill="1" applyBorder="1" applyAlignment="1">
      <alignment horizontal="left" vertical="top" wrapText="1"/>
    </xf>
    <xf numFmtId="0" fontId="10" fillId="0" borderId="0" xfId="0" applyFont="1" applyAlignment="1">
      <alignment horizontal="left" vertical="top" wrapText="1"/>
    </xf>
    <xf numFmtId="0" fontId="16" fillId="12" borderId="42" xfId="0" applyFont="1" applyFill="1" applyBorder="1"/>
    <xf numFmtId="0" fontId="16" fillId="12" borderId="22" xfId="0" applyFont="1" applyFill="1" applyBorder="1"/>
    <xf numFmtId="0" fontId="10" fillId="12" borderId="22" xfId="0" applyFont="1" applyFill="1" applyBorder="1"/>
    <xf numFmtId="0" fontId="12" fillId="12" borderId="21" xfId="0" applyFont="1" applyFill="1" applyBorder="1"/>
    <xf numFmtId="0" fontId="12" fillId="12" borderId="0" xfId="0" applyFont="1" applyFill="1"/>
    <xf numFmtId="0" fontId="10" fillId="12" borderId="22" xfId="0" applyFont="1" applyFill="1" applyBorder="1" applyAlignment="1">
      <alignment vertical="top" wrapText="1"/>
    </xf>
    <xf numFmtId="0" fontId="10" fillId="0" borderId="14" xfId="0" applyFont="1" applyFill="1" applyBorder="1" applyAlignment="1">
      <alignment wrapText="1"/>
    </xf>
    <xf numFmtId="0" fontId="0" fillId="0" borderId="14" xfId="0" applyFont="1" applyFill="1" applyBorder="1" applyAlignment="1">
      <alignment wrapText="1"/>
    </xf>
    <xf numFmtId="0" fontId="0" fillId="2" borderId="17" xfId="0" applyFill="1" applyBorder="1" applyAlignment="1">
      <alignment vertical="top"/>
    </xf>
    <xf numFmtId="164" fontId="10" fillId="2" borderId="0" xfId="0" applyNumberFormat="1" applyFont="1" applyFill="1" applyBorder="1"/>
    <xf numFmtId="164" fontId="10" fillId="2" borderId="14" xfId="0" applyNumberFormat="1" applyFont="1" applyFill="1" applyBorder="1"/>
    <xf numFmtId="164" fontId="16" fillId="0" borderId="7" xfId="0" applyNumberFormat="1" applyFont="1" applyFill="1" applyBorder="1" applyAlignment="1">
      <alignment vertical="top" wrapText="1"/>
    </xf>
    <xf numFmtId="0" fontId="10" fillId="2" borderId="0" xfId="0" quotePrefix="1" applyFont="1" applyFill="1" applyAlignment="1">
      <alignment vertical="top" wrapText="1"/>
    </xf>
    <xf numFmtId="0" fontId="10" fillId="2" borderId="0" xfId="0" quotePrefix="1" applyFont="1" applyFill="1" applyAlignment="1">
      <alignment vertical="top"/>
    </xf>
    <xf numFmtId="1" fontId="5" fillId="2" borderId="11" xfId="0" applyNumberFormat="1" applyFont="1" applyFill="1" applyBorder="1"/>
    <xf numFmtId="1" fontId="5" fillId="2" borderId="0" xfId="0" applyNumberFormat="1" applyFont="1" applyFill="1" applyBorder="1"/>
    <xf numFmtId="0" fontId="10" fillId="2" borderId="0" xfId="0" quotePrefix="1" applyFont="1" applyFill="1"/>
    <xf numFmtId="0" fontId="10" fillId="2" borderId="21" xfId="0" applyFont="1" applyFill="1" applyBorder="1" applyAlignment="1">
      <alignment vertical="top" wrapText="1"/>
    </xf>
    <xf numFmtId="0" fontId="16" fillId="2" borderId="42" xfId="0" applyFont="1" applyFill="1" applyBorder="1"/>
    <xf numFmtId="0" fontId="10" fillId="2" borderId="12" xfId="0" applyFont="1" applyFill="1" applyBorder="1"/>
    <xf numFmtId="164" fontId="16" fillId="0" borderId="16" xfId="0" applyNumberFormat="1" applyFont="1" applyFill="1" applyBorder="1" applyAlignment="1">
      <alignment vertical="top" wrapText="1"/>
    </xf>
    <xf numFmtId="0" fontId="10" fillId="2" borderId="2" xfId="0" applyFont="1" applyFill="1" applyBorder="1"/>
    <xf numFmtId="0" fontId="0" fillId="0" borderId="0" xfId="0" applyFont="1" applyFill="1" applyBorder="1" applyAlignment="1">
      <alignment vertical="center"/>
    </xf>
    <xf numFmtId="2" fontId="0" fillId="0" borderId="5" xfId="0" applyNumberFormat="1" applyFont="1" applyFill="1" applyBorder="1" applyAlignment="1">
      <alignment vertical="center"/>
    </xf>
    <xf numFmtId="165" fontId="0" fillId="0" borderId="4" xfId="0" applyNumberFormat="1" applyFill="1" applyBorder="1" applyAlignment="1">
      <alignment horizontal="left" vertical="center"/>
    </xf>
    <xf numFmtId="0" fontId="0" fillId="0" borderId="0" xfId="0" applyFill="1" applyBorder="1" applyAlignment="1">
      <alignment vertical="center"/>
    </xf>
    <xf numFmtId="0" fontId="0" fillId="0" borderId="0" xfId="0" applyFill="1" applyBorder="1" applyAlignment="1">
      <alignment vertical="center" wrapText="1"/>
    </xf>
    <xf numFmtId="2" fontId="0" fillId="0" borderId="5" xfId="0" applyNumberFormat="1" applyFill="1" applyBorder="1" applyAlignment="1">
      <alignment vertical="center"/>
    </xf>
    <xf numFmtId="0" fontId="10" fillId="2" borderId="0" xfId="0" applyFont="1" applyFill="1" applyAlignment="1">
      <alignment horizontal="right"/>
    </xf>
    <xf numFmtId="0" fontId="10" fillId="0" borderId="41" xfId="0" applyFont="1" applyFill="1" applyBorder="1"/>
    <xf numFmtId="0" fontId="10" fillId="0" borderId="16" xfId="0" applyFont="1" applyFill="1" applyBorder="1"/>
    <xf numFmtId="0" fontId="22" fillId="0" borderId="0" xfId="0" applyFont="1" applyFill="1" applyBorder="1" applyAlignment="1">
      <alignment vertical="top"/>
    </xf>
    <xf numFmtId="0" fontId="16" fillId="2" borderId="0" xfId="0" applyFont="1" applyFill="1" applyBorder="1"/>
    <xf numFmtId="0" fontId="10" fillId="2" borderId="0" xfId="0" applyFont="1" applyFill="1" applyBorder="1" applyAlignment="1">
      <alignment vertical="top" wrapText="1"/>
    </xf>
    <xf numFmtId="0" fontId="10" fillId="2" borderId="0" xfId="0" applyFont="1" applyFill="1" applyBorder="1" applyAlignment="1">
      <alignment vertical="top"/>
    </xf>
    <xf numFmtId="0" fontId="10" fillId="2" borderId="0" xfId="0" applyFont="1" applyFill="1" applyBorder="1" applyAlignment="1">
      <alignment wrapText="1"/>
    </xf>
    <xf numFmtId="0" fontId="16" fillId="2" borderId="11" xfId="0" applyFont="1" applyFill="1" applyBorder="1"/>
    <xf numFmtId="0" fontId="10" fillId="2" borderId="14" xfId="0" applyFont="1" applyFill="1" applyBorder="1"/>
    <xf numFmtId="0" fontId="16" fillId="0" borderId="7" xfId="0" applyFont="1" applyFill="1" applyBorder="1"/>
    <xf numFmtId="0" fontId="16" fillId="0" borderId="16" xfId="0" applyFont="1" applyFill="1" applyBorder="1"/>
    <xf numFmtId="0" fontId="16" fillId="2" borderId="14" xfId="0" applyFont="1" applyFill="1" applyBorder="1"/>
    <xf numFmtId="0" fontId="10" fillId="0" borderId="14" xfId="0" applyFont="1" applyFill="1" applyBorder="1" applyAlignment="1">
      <alignment vertical="top"/>
    </xf>
    <xf numFmtId="1" fontId="6" fillId="2" borderId="10" xfId="0" applyNumberFormat="1" applyFont="1" applyFill="1" applyBorder="1"/>
    <xf numFmtId="1" fontId="0" fillId="2" borderId="13" xfId="0" applyNumberFormat="1" applyFill="1" applyBorder="1"/>
    <xf numFmtId="1" fontId="6" fillId="2" borderId="15" xfId="0" applyNumberFormat="1" applyFont="1" applyFill="1" applyBorder="1" applyAlignment="1">
      <alignment vertical="top" wrapText="1"/>
    </xf>
    <xf numFmtId="1" fontId="5" fillId="2" borderId="13" xfId="0" applyNumberFormat="1" applyFont="1" applyFill="1" applyBorder="1"/>
    <xf numFmtId="1" fontId="10" fillId="2" borderId="13" xfId="0" applyNumberFormat="1" applyFont="1" applyFill="1" applyBorder="1" applyAlignment="1">
      <alignment wrapText="1"/>
    </xf>
    <xf numFmtId="1" fontId="10" fillId="2" borderId="15" xfId="0" applyNumberFormat="1" applyFont="1" applyFill="1" applyBorder="1" applyAlignment="1">
      <alignment wrapText="1"/>
    </xf>
    <xf numFmtId="1" fontId="5" fillId="2" borderId="17" xfId="0" applyNumberFormat="1" applyFont="1" applyFill="1" applyBorder="1"/>
    <xf numFmtId="0" fontId="7" fillId="2" borderId="0" xfId="0" applyFont="1" applyFill="1" applyBorder="1" applyAlignment="1">
      <alignment horizontal="center"/>
    </xf>
    <xf numFmtId="0" fontId="6" fillId="2" borderId="2" xfId="0" applyFont="1" applyFill="1" applyBorder="1" applyAlignment="1">
      <alignment horizontal="center"/>
    </xf>
    <xf numFmtId="1" fontId="6" fillId="2" borderId="45" xfId="0" applyNumberFormat="1" applyFont="1" applyFill="1" applyBorder="1" applyAlignment="1">
      <alignment horizontal="center"/>
    </xf>
    <xf numFmtId="1" fontId="6" fillId="2" borderId="8" xfId="0" applyNumberFormat="1" applyFont="1" applyFill="1" applyBorder="1" applyAlignment="1">
      <alignment horizontal="center" vertical="top" wrapText="1"/>
    </xf>
    <xf numFmtId="1" fontId="22" fillId="2" borderId="13" xfId="0" applyNumberFormat="1" applyFont="1" applyFill="1" applyBorder="1" applyAlignment="1">
      <alignment horizontal="left" wrapText="1" indent="1"/>
    </xf>
    <xf numFmtId="1" fontId="16" fillId="2" borderId="10" xfId="0" applyNumberFormat="1" applyFont="1" applyFill="1" applyBorder="1"/>
    <xf numFmtId="1" fontId="10" fillId="2" borderId="13" xfId="0" applyNumberFormat="1" applyFont="1" applyFill="1" applyBorder="1"/>
    <xf numFmtId="1" fontId="16" fillId="2" borderId="15" xfId="0" applyNumberFormat="1" applyFont="1" applyFill="1" applyBorder="1" applyAlignment="1">
      <alignment vertical="top" wrapText="1"/>
    </xf>
    <xf numFmtId="1" fontId="10" fillId="2" borderId="15" xfId="0" applyNumberFormat="1" applyFont="1" applyFill="1" applyBorder="1" applyAlignment="1">
      <alignment horizontal="left" wrapText="1"/>
    </xf>
    <xf numFmtId="1" fontId="10" fillId="2" borderId="13" xfId="0" applyNumberFormat="1" applyFont="1" applyFill="1" applyBorder="1" applyAlignment="1">
      <alignment horizontal="left" wrapText="1"/>
    </xf>
    <xf numFmtId="1" fontId="10" fillId="2" borderId="17" xfId="0" applyNumberFormat="1" applyFont="1" applyFill="1" applyBorder="1"/>
    <xf numFmtId="1" fontId="16" fillId="2" borderId="45" xfId="0" applyNumberFormat="1" applyFont="1" applyFill="1" applyBorder="1" applyAlignment="1">
      <alignment horizontal="center"/>
    </xf>
    <xf numFmtId="1" fontId="16" fillId="2" borderId="8" xfId="0" applyNumberFormat="1" applyFont="1" applyFill="1" applyBorder="1" applyAlignment="1">
      <alignment horizontal="center" vertical="top" wrapText="1"/>
    </xf>
    <xf numFmtId="164" fontId="10" fillId="2" borderId="13" xfId="0" applyNumberFormat="1" applyFont="1" applyFill="1" applyBorder="1" applyAlignment="1">
      <alignment horizontal="left" wrapText="1"/>
    </xf>
    <xf numFmtId="1" fontId="13" fillId="2" borderId="13" xfId="0" applyNumberFormat="1" applyFont="1" applyFill="1" applyBorder="1" applyAlignment="1">
      <alignment wrapText="1"/>
    </xf>
    <xf numFmtId="164" fontId="10" fillId="2" borderId="15" xfId="0" applyNumberFormat="1" applyFont="1" applyFill="1" applyBorder="1" applyAlignment="1">
      <alignment horizontal="left" wrapText="1"/>
    </xf>
    <xf numFmtId="1" fontId="16" fillId="2" borderId="5" xfId="0" applyNumberFormat="1" applyFont="1" applyFill="1" applyBorder="1" applyAlignment="1">
      <alignment horizontal="center" wrapText="1"/>
    </xf>
    <xf numFmtId="1" fontId="21" fillId="2" borderId="17" xfId="0" applyNumberFormat="1" applyFont="1" applyFill="1" applyBorder="1"/>
    <xf numFmtId="1" fontId="21" fillId="2" borderId="46" xfId="0" applyNumberFormat="1" applyFont="1" applyFill="1" applyBorder="1" applyAlignment="1">
      <alignment horizontal="center"/>
    </xf>
    <xf numFmtId="1" fontId="16" fillId="2" borderId="8" xfId="0" applyNumberFormat="1" applyFont="1" applyFill="1" applyBorder="1" applyAlignment="1">
      <alignment horizontal="center" wrapText="1"/>
    </xf>
    <xf numFmtId="0" fontId="6" fillId="2" borderId="0" xfId="0" applyFont="1" applyFill="1" applyAlignment="1">
      <alignment horizontal="center"/>
    </xf>
    <xf numFmtId="0" fontId="16" fillId="2" borderId="0" xfId="0" applyFont="1" applyFill="1" applyAlignment="1">
      <alignment horizontal="center"/>
    </xf>
    <xf numFmtId="1" fontId="6" fillId="2" borderId="5" xfId="0" applyNumberFormat="1" applyFont="1" applyFill="1" applyBorder="1" applyAlignment="1">
      <alignment horizontal="center"/>
    </xf>
    <xf numFmtId="1" fontId="21" fillId="2" borderId="5" xfId="0" applyNumberFormat="1" applyFont="1" applyFill="1" applyBorder="1" applyAlignment="1">
      <alignment horizontal="center"/>
    </xf>
    <xf numFmtId="1" fontId="16" fillId="2" borderId="8" xfId="0" applyNumberFormat="1" applyFont="1" applyFill="1" applyBorder="1" applyAlignment="1">
      <alignment horizontal="center" vertical="center" wrapText="1"/>
    </xf>
    <xf numFmtId="0" fontId="25" fillId="2" borderId="0" xfId="0" applyFont="1" applyFill="1" applyBorder="1" applyAlignment="1">
      <alignment horizontal="center"/>
    </xf>
    <xf numFmtId="0" fontId="16" fillId="2" borderId="2" xfId="0" applyFont="1" applyFill="1" applyBorder="1" applyAlignment="1">
      <alignment horizontal="center"/>
    </xf>
    <xf numFmtId="1" fontId="16" fillId="2" borderId="5" xfId="0" applyNumberFormat="1" applyFont="1" applyFill="1" applyBorder="1" applyAlignment="1">
      <alignment horizontal="center"/>
    </xf>
    <xf numFmtId="1" fontId="16" fillId="2" borderId="46" xfId="0" applyNumberFormat="1" applyFont="1" applyFill="1" applyBorder="1" applyAlignment="1">
      <alignment horizontal="center"/>
    </xf>
    <xf numFmtId="0" fontId="6" fillId="2" borderId="17" xfId="0" applyFont="1" applyFill="1" applyBorder="1"/>
    <xf numFmtId="0" fontId="6" fillId="2" borderId="18" xfId="0" applyFont="1" applyFill="1" applyBorder="1"/>
    <xf numFmtId="0" fontId="6" fillId="2" borderId="46" xfId="0" applyFont="1" applyFill="1" applyBorder="1"/>
    <xf numFmtId="0" fontId="0" fillId="2" borderId="22" xfId="0" applyFill="1" applyBorder="1"/>
    <xf numFmtId="0" fontId="0" fillId="2" borderId="23" xfId="0" applyFill="1" applyBorder="1"/>
    <xf numFmtId="166" fontId="0" fillId="2" borderId="22" xfId="0" applyNumberFormat="1" applyFill="1" applyBorder="1"/>
    <xf numFmtId="0" fontId="0" fillId="2" borderId="25" xfId="0" applyFill="1" applyBorder="1"/>
    <xf numFmtId="166" fontId="0" fillId="2" borderId="25" xfId="0" applyNumberFormat="1" applyFill="1" applyBorder="1"/>
    <xf numFmtId="0" fontId="0" fillId="2" borderId="43" xfId="0" applyFill="1" applyBorder="1"/>
    <xf numFmtId="166" fontId="10" fillId="2" borderId="22" xfId="0" applyNumberFormat="1" applyFont="1" applyFill="1" applyBorder="1"/>
    <xf numFmtId="1" fontId="2" fillId="2" borderId="0" xfId="1" applyNumberFormat="1" applyFont="1" applyFill="1" applyBorder="1"/>
    <xf numFmtId="1" fontId="0" fillId="2" borderId="3" xfId="0" applyNumberFormat="1" applyFill="1" applyBorder="1"/>
    <xf numFmtId="1" fontId="6" fillId="2" borderId="18" xfId="0" applyNumberFormat="1" applyFont="1" applyFill="1" applyBorder="1"/>
    <xf numFmtId="1" fontId="2" fillId="2" borderId="18" xfId="1" applyNumberFormat="1" applyFont="1" applyFill="1" applyBorder="1"/>
    <xf numFmtId="0" fontId="0" fillId="2" borderId="0" xfId="0" applyFill="1" applyBorder="1" applyAlignment="1">
      <alignment horizontal="left"/>
    </xf>
    <xf numFmtId="1" fontId="6" fillId="2" borderId="0" xfId="1" applyNumberFormat="1" applyFont="1" applyFill="1" applyBorder="1"/>
    <xf numFmtId="166" fontId="0" fillId="2" borderId="23" xfId="0" applyNumberFormat="1" applyFill="1" applyBorder="1"/>
    <xf numFmtId="164" fontId="16" fillId="2" borderId="15" xfId="0" applyNumberFormat="1" applyFont="1" applyFill="1" applyBorder="1" applyAlignment="1">
      <alignment vertical="top" wrapText="1"/>
    </xf>
    <xf numFmtId="164" fontId="13" fillId="2" borderId="13" xfId="0" applyNumberFormat="1" applyFont="1" applyFill="1" applyBorder="1"/>
    <xf numFmtId="164" fontId="10" fillId="2" borderId="13" xfId="0" applyNumberFormat="1" applyFont="1" applyFill="1" applyBorder="1" applyAlignment="1">
      <alignment wrapText="1"/>
    </xf>
    <xf numFmtId="164" fontId="13" fillId="2" borderId="13" xfId="0" applyNumberFormat="1" applyFont="1" applyFill="1" applyBorder="1" applyAlignment="1">
      <alignment wrapText="1"/>
    </xf>
    <xf numFmtId="164" fontId="10" fillId="2" borderId="13" xfId="0" applyNumberFormat="1" applyFont="1" applyFill="1" applyBorder="1" applyAlignment="1">
      <alignment horizontal="left" wrapText="1" indent="1"/>
    </xf>
    <xf numFmtId="164" fontId="16" fillId="2" borderId="8" xfId="0" applyNumberFormat="1" applyFont="1" applyFill="1" applyBorder="1" applyAlignment="1">
      <alignment vertical="top" wrapText="1"/>
    </xf>
    <xf numFmtId="164" fontId="13" fillId="2" borderId="5" xfId="0" applyNumberFormat="1" applyFont="1" applyFill="1" applyBorder="1"/>
    <xf numFmtId="164" fontId="10" fillId="2" borderId="5" xfId="0" applyNumberFormat="1" applyFont="1" applyFill="1" applyBorder="1" applyAlignment="1">
      <alignment wrapText="1"/>
    </xf>
    <xf numFmtId="164" fontId="13" fillId="2" borderId="5" xfId="0" applyNumberFormat="1" applyFont="1" applyFill="1" applyBorder="1" applyAlignment="1">
      <alignment wrapText="1"/>
    </xf>
    <xf numFmtId="164" fontId="10" fillId="2" borderId="5" xfId="0" applyNumberFormat="1" applyFont="1" applyFill="1" applyBorder="1" applyAlignment="1">
      <alignment horizontal="left" wrapText="1" indent="1"/>
    </xf>
    <xf numFmtId="0" fontId="5" fillId="2" borderId="46" xfId="0" applyFont="1" applyFill="1" applyBorder="1"/>
    <xf numFmtId="0" fontId="9" fillId="2" borderId="11" xfId="0" applyFont="1" applyFill="1" applyBorder="1" applyAlignment="1">
      <alignment wrapText="1"/>
    </xf>
    <xf numFmtId="0" fontId="6" fillId="2" borderId="13" xfId="0" applyFont="1" applyFill="1" applyBorder="1" applyAlignment="1">
      <alignment vertical="top"/>
    </xf>
    <xf numFmtId="0" fontId="9" fillId="2" borderId="0" xfId="0" applyFont="1" applyFill="1" applyBorder="1" applyAlignment="1">
      <alignment wrapText="1"/>
    </xf>
    <xf numFmtId="1" fontId="0" fillId="2" borderId="0" xfId="1" applyNumberFormat="1" applyFont="1" applyFill="1" applyBorder="1"/>
    <xf numFmtId="0" fontId="0" fillId="0" borderId="0" xfId="0" applyBorder="1"/>
    <xf numFmtId="0" fontId="6" fillId="2" borderId="47" xfId="0" applyFont="1" applyFill="1" applyBorder="1" applyAlignment="1">
      <alignment vertical="top"/>
    </xf>
    <xf numFmtId="0" fontId="9" fillId="2" borderId="36" xfId="0" applyFont="1" applyFill="1" applyBorder="1" applyAlignment="1">
      <alignment wrapText="1"/>
    </xf>
    <xf numFmtId="1" fontId="0" fillId="2" borderId="36" xfId="1" applyNumberFormat="1" applyFont="1" applyFill="1" applyBorder="1"/>
    <xf numFmtId="0" fontId="0" fillId="2" borderId="36" xfId="0" applyFill="1" applyBorder="1"/>
    <xf numFmtId="0" fontId="0" fillId="0" borderId="36" xfId="0" applyBorder="1"/>
    <xf numFmtId="1" fontId="0" fillId="2" borderId="36" xfId="0" applyNumberFormat="1" applyFill="1" applyBorder="1"/>
    <xf numFmtId="0" fontId="0" fillId="2" borderId="38" xfId="0" applyFill="1" applyBorder="1"/>
    <xf numFmtId="0" fontId="6" fillId="2" borderId="47" xfId="0" applyFont="1" applyFill="1" applyBorder="1"/>
    <xf numFmtId="166" fontId="0" fillId="2" borderId="0" xfId="0" applyNumberFormat="1" applyFill="1" applyBorder="1"/>
    <xf numFmtId="2" fontId="6" fillId="2" borderId="3" xfId="0" applyNumberFormat="1" applyFont="1" applyFill="1" applyBorder="1"/>
    <xf numFmtId="2" fontId="6" fillId="2" borderId="5" xfId="0" applyNumberFormat="1" applyFont="1" applyFill="1" applyBorder="1"/>
    <xf numFmtId="2" fontId="0" fillId="2" borderId="8" xfId="0" applyNumberFormat="1" applyFill="1" applyBorder="1"/>
    <xf numFmtId="0" fontId="5" fillId="2" borderId="0" xfId="0" applyFont="1" applyFill="1"/>
    <xf numFmtId="0" fontId="13" fillId="2" borderId="15" xfId="0" applyFont="1" applyFill="1" applyBorder="1"/>
    <xf numFmtId="1" fontId="10" fillId="2" borderId="15" xfId="0" applyNumberFormat="1" applyFont="1" applyFill="1" applyBorder="1"/>
    <xf numFmtId="1" fontId="10" fillId="2" borderId="13" xfId="0" applyNumberFormat="1" applyFont="1" applyFill="1" applyBorder="1" applyAlignment="1">
      <alignment horizontal="left" wrapText="1" indent="1"/>
    </xf>
    <xf numFmtId="166" fontId="10" fillId="2" borderId="13" xfId="0" applyNumberFormat="1" applyFont="1" applyFill="1" applyBorder="1" applyAlignment="1">
      <alignment horizontal="left" wrapText="1" indent="1"/>
    </xf>
    <xf numFmtId="1" fontId="6" fillId="2" borderId="45" xfId="0" applyNumberFormat="1" applyFont="1" applyFill="1" applyBorder="1"/>
    <xf numFmtId="1" fontId="0" fillId="2" borderId="5" xfId="0" applyNumberFormat="1" applyFill="1" applyBorder="1"/>
    <xf numFmtId="1" fontId="6" fillId="2" borderId="8" xfId="0" applyNumberFormat="1" applyFont="1" applyFill="1" applyBorder="1" applyAlignment="1">
      <alignment vertical="top" wrapText="1"/>
    </xf>
    <xf numFmtId="1" fontId="5" fillId="2" borderId="5" xfId="0" applyNumberFormat="1" applyFont="1" applyFill="1" applyBorder="1"/>
    <xf numFmtId="1" fontId="10" fillId="2" borderId="5" xfId="0" applyNumberFormat="1" applyFont="1" applyFill="1" applyBorder="1"/>
    <xf numFmtId="1" fontId="10" fillId="2" borderId="5" xfId="0" applyNumberFormat="1" applyFont="1" applyFill="1" applyBorder="1" applyAlignment="1">
      <alignment wrapText="1"/>
    </xf>
    <xf numFmtId="1" fontId="10" fillId="2" borderId="5" xfId="0" applyNumberFormat="1" applyFont="1" applyFill="1" applyBorder="1" applyAlignment="1">
      <alignment horizontal="left" wrapText="1" indent="1"/>
    </xf>
    <xf numFmtId="166" fontId="10" fillId="2" borderId="5" xfId="0" applyNumberFormat="1" applyFont="1" applyFill="1" applyBorder="1" applyAlignment="1">
      <alignment horizontal="left" wrapText="1" indent="1"/>
    </xf>
    <xf numFmtId="1" fontId="5" fillId="2" borderId="46" xfId="0" applyNumberFormat="1" applyFont="1" applyFill="1" applyBorder="1"/>
    <xf numFmtId="1" fontId="16" fillId="2" borderId="8" xfId="0" applyNumberFormat="1" applyFont="1" applyFill="1" applyBorder="1" applyAlignment="1">
      <alignment horizontal="center"/>
    </xf>
    <xf numFmtId="9" fontId="0" fillId="2" borderId="0" xfId="1" applyFont="1" applyFill="1" applyBorder="1" applyAlignment="1">
      <alignment vertical="top" wrapText="1"/>
    </xf>
    <xf numFmtId="0" fontId="0" fillId="2" borderId="0" xfId="0" applyFill="1" applyBorder="1" applyAlignment="1">
      <alignment horizontal="center"/>
    </xf>
    <xf numFmtId="0" fontId="0" fillId="2" borderId="18" xfId="0" applyFill="1" applyBorder="1" applyAlignment="1">
      <alignment horizontal="center"/>
    </xf>
    <xf numFmtId="0" fontId="0" fillId="2" borderId="0" xfId="0" applyFill="1" applyAlignment="1">
      <alignment horizontal="center"/>
    </xf>
    <xf numFmtId="0" fontId="0" fillId="2" borderId="36" xfId="0" applyFill="1" applyBorder="1" applyAlignment="1">
      <alignment horizontal="center"/>
    </xf>
    <xf numFmtId="0" fontId="0" fillId="2" borderId="16" xfId="0" applyFill="1" applyBorder="1"/>
    <xf numFmtId="0" fontId="0" fillId="2" borderId="28" xfId="0" applyFill="1" applyBorder="1"/>
    <xf numFmtId="0" fontId="6" fillId="2" borderId="28" xfId="0" applyFont="1" applyFill="1" applyBorder="1"/>
    <xf numFmtId="1" fontId="6" fillId="2" borderId="28" xfId="0" applyNumberFormat="1" applyFont="1" applyFill="1" applyBorder="1"/>
    <xf numFmtId="0" fontId="6" fillId="2" borderId="49" xfId="0" applyFont="1" applyFill="1" applyBorder="1"/>
    <xf numFmtId="0" fontId="6" fillId="2" borderId="28" xfId="0" applyFont="1" applyFill="1" applyBorder="1" applyAlignment="1">
      <alignment wrapText="1"/>
    </xf>
    <xf numFmtId="0" fontId="6" fillId="2" borderId="24" xfId="0" applyFont="1" applyFill="1" applyBorder="1"/>
    <xf numFmtId="0" fontId="6" fillId="2" borderId="33" xfId="0" applyFont="1" applyFill="1" applyBorder="1"/>
    <xf numFmtId="0" fontId="6" fillId="2" borderId="48" xfId="0" applyFont="1" applyFill="1" applyBorder="1"/>
    <xf numFmtId="0" fontId="6" fillId="2" borderId="48" xfId="0" applyFont="1" applyFill="1" applyBorder="1" applyAlignment="1">
      <alignment vertical="top"/>
    </xf>
    <xf numFmtId="0" fontId="27" fillId="2" borderId="28" xfId="0" applyFont="1" applyFill="1" applyBorder="1" applyAlignment="1">
      <alignment wrapText="1"/>
    </xf>
    <xf numFmtId="0" fontId="6" fillId="2" borderId="28" xfId="0" applyFont="1" applyFill="1" applyBorder="1" applyAlignment="1">
      <alignment horizontal="center"/>
    </xf>
    <xf numFmtId="1" fontId="6" fillId="2" borderId="28" xfId="1" applyNumberFormat="1" applyFont="1" applyFill="1" applyBorder="1"/>
    <xf numFmtId="0" fontId="6" fillId="2" borderId="50" xfId="0" applyFont="1" applyFill="1" applyBorder="1"/>
    <xf numFmtId="0" fontId="0" fillId="2" borderId="4" xfId="0" applyFont="1" applyFill="1" applyBorder="1"/>
    <xf numFmtId="0" fontId="6" fillId="2" borderId="44" xfId="0" applyFont="1" applyFill="1" applyBorder="1"/>
    <xf numFmtId="0" fontId="6" fillId="2" borderId="19" xfId="0" applyFont="1" applyFill="1" applyBorder="1"/>
    <xf numFmtId="2" fontId="24" fillId="0" borderId="14" xfId="0" applyNumberFormat="1" applyFont="1" applyFill="1" applyBorder="1"/>
    <xf numFmtId="2" fontId="6" fillId="2" borderId="14" xfId="0" applyNumberFormat="1" applyFont="1" applyFill="1" applyBorder="1"/>
    <xf numFmtId="2" fontId="6" fillId="2" borderId="41" xfId="0" applyNumberFormat="1" applyFont="1" applyFill="1" applyBorder="1"/>
    <xf numFmtId="2" fontId="24" fillId="2" borderId="14" xfId="0" applyNumberFormat="1" applyFont="1" applyFill="1" applyBorder="1"/>
    <xf numFmtId="0" fontId="0" fillId="2" borderId="7" xfId="0" applyFill="1" applyBorder="1" applyAlignment="1">
      <alignment horizontal="center"/>
    </xf>
    <xf numFmtId="1" fontId="2" fillId="2" borderId="7" xfId="1" applyNumberFormat="1" applyFont="1" applyFill="1" applyBorder="1"/>
    <xf numFmtId="0" fontId="0" fillId="2" borderId="51" xfId="0" applyFill="1" applyBorder="1"/>
    <xf numFmtId="0" fontId="0" fillId="2" borderId="7" xfId="0" applyFill="1" applyBorder="1" applyAlignment="1">
      <alignment horizontal="left" indent="1"/>
    </xf>
    <xf numFmtId="166" fontId="0" fillId="2" borderId="21" xfId="0" applyNumberFormat="1" applyFill="1" applyBorder="1"/>
    <xf numFmtId="0" fontId="0" fillId="2" borderId="2" xfId="0" applyFill="1" applyBorder="1" applyAlignment="1">
      <alignment horizontal="center"/>
    </xf>
    <xf numFmtId="1" fontId="2" fillId="2" borderId="2" xfId="1" applyNumberFormat="1" applyFont="1" applyFill="1" applyBorder="1"/>
    <xf numFmtId="0" fontId="0" fillId="2" borderId="42" xfId="0" applyFill="1" applyBorder="1"/>
    <xf numFmtId="166" fontId="0" fillId="2" borderId="42" xfId="1" applyNumberFormat="1" applyFont="1" applyFill="1" applyBorder="1"/>
    <xf numFmtId="0" fontId="0" fillId="2" borderId="52" xfId="0" applyFill="1" applyBorder="1"/>
    <xf numFmtId="0" fontId="10" fillId="2" borderId="22" xfId="0" applyFont="1" applyFill="1" applyBorder="1"/>
    <xf numFmtId="0" fontId="0" fillId="2" borderId="0" xfId="0" applyFont="1" applyFill="1" applyBorder="1"/>
    <xf numFmtId="1" fontId="0" fillId="2" borderId="0" xfId="0" applyNumberFormat="1" applyFill="1" applyBorder="1" applyAlignment="1">
      <alignment horizontal="left"/>
    </xf>
    <xf numFmtId="0" fontId="6" fillId="2" borderId="25" xfId="0" applyFont="1" applyFill="1" applyBorder="1"/>
    <xf numFmtId="166" fontId="0" fillId="2" borderId="0" xfId="0" applyNumberFormat="1" applyFill="1"/>
    <xf numFmtId="0" fontId="10" fillId="2" borderId="4" xfId="0" applyFont="1" applyFill="1" applyBorder="1"/>
    <xf numFmtId="0" fontId="6" fillId="2" borderId="42" xfId="0" applyFont="1" applyFill="1" applyBorder="1" applyAlignment="1">
      <alignment vertical="center"/>
    </xf>
    <xf numFmtId="0" fontId="6" fillId="2" borderId="3" xfId="0" applyFont="1" applyFill="1" applyBorder="1" applyAlignment="1">
      <alignment vertical="center"/>
    </xf>
    <xf numFmtId="1" fontId="0" fillId="2" borderId="0" xfId="0" applyNumberFormat="1" applyFont="1" applyFill="1" applyBorder="1"/>
    <xf numFmtId="0" fontId="28" fillId="2" borderId="1" xfId="0" applyFont="1" applyFill="1" applyBorder="1"/>
    <xf numFmtId="0" fontId="28" fillId="2" borderId="3" xfId="0" applyFont="1" applyFill="1" applyBorder="1"/>
    <xf numFmtId="0" fontId="28" fillId="2" borderId="4" xfId="0" applyFont="1" applyFill="1" applyBorder="1"/>
    <xf numFmtId="0" fontId="28" fillId="2" borderId="5" xfId="0" applyFont="1" applyFill="1" applyBorder="1"/>
    <xf numFmtId="0" fontId="29" fillId="2" borderId="6" xfId="0" applyFont="1" applyFill="1" applyBorder="1"/>
    <xf numFmtId="0" fontId="29" fillId="2" borderId="8" xfId="0" applyFont="1" applyFill="1" applyBorder="1"/>
    <xf numFmtId="0" fontId="28" fillId="2" borderId="4" xfId="0" applyFont="1" applyFill="1" applyBorder="1" applyAlignment="1">
      <alignment wrapText="1"/>
    </xf>
    <xf numFmtId="0" fontId="28" fillId="2" borderId="6" xfId="0" applyFont="1" applyFill="1" applyBorder="1"/>
    <xf numFmtId="0" fontId="29" fillId="2" borderId="4" xfId="0" applyFont="1" applyFill="1" applyBorder="1"/>
    <xf numFmtId="0" fontId="29" fillId="2" borderId="5" xfId="0" applyFont="1" applyFill="1" applyBorder="1"/>
    <xf numFmtId="0" fontId="28" fillId="2" borderId="8" xfId="0" applyFont="1" applyFill="1" applyBorder="1"/>
    <xf numFmtId="0" fontId="11" fillId="2" borderId="13" xfId="0" applyFont="1" applyFill="1" applyBorder="1" applyAlignment="1">
      <alignment horizontal="left"/>
    </xf>
    <xf numFmtId="0" fontId="11" fillId="2" borderId="17" xfId="0" applyFont="1" applyFill="1" applyBorder="1"/>
    <xf numFmtId="0" fontId="6" fillId="2" borderId="10" xfId="0" applyFont="1" applyFill="1" applyBorder="1" applyAlignment="1">
      <alignment vertical="top"/>
    </xf>
    <xf numFmtId="0" fontId="30" fillId="12" borderId="20" xfId="0" applyFont="1" applyFill="1" applyBorder="1"/>
    <xf numFmtId="0" fontId="30" fillId="12" borderId="13" xfId="0" applyFont="1" applyFill="1" applyBorder="1"/>
    <xf numFmtId="0" fontId="30" fillId="12" borderId="17" xfId="0" applyFont="1" applyFill="1" applyBorder="1"/>
    <xf numFmtId="0" fontId="6" fillId="0" borderId="14" xfId="0" applyFont="1" applyFill="1" applyBorder="1" applyAlignment="1">
      <alignment wrapText="1"/>
    </xf>
    <xf numFmtId="0" fontId="6" fillId="2" borderId="12" xfId="0" applyFont="1" applyFill="1" applyBorder="1" applyAlignment="1">
      <alignment wrapText="1"/>
    </xf>
    <xf numFmtId="0" fontId="6" fillId="2" borderId="14" xfId="0" applyFont="1" applyFill="1" applyBorder="1" applyAlignment="1">
      <alignment wrapText="1"/>
    </xf>
    <xf numFmtId="3" fontId="0" fillId="2" borderId="36" xfId="0" applyNumberFormat="1" applyFill="1" applyBorder="1"/>
    <xf numFmtId="3" fontId="0" fillId="2" borderId="0" xfId="0" applyNumberFormat="1" applyFill="1" applyBorder="1"/>
    <xf numFmtId="3" fontId="6" fillId="2" borderId="28" xfId="0" applyNumberFormat="1" applyFont="1" applyFill="1" applyBorder="1"/>
    <xf numFmtId="3" fontId="0" fillId="2" borderId="0" xfId="1" applyNumberFormat="1" applyFont="1" applyFill="1" applyBorder="1"/>
    <xf numFmtId="3" fontId="6" fillId="2" borderId="0" xfId="1" applyNumberFormat="1" applyFont="1" applyFill="1" applyBorder="1"/>
    <xf numFmtId="3" fontId="2" fillId="2" borderId="0" xfId="1" applyNumberFormat="1" applyFont="1" applyFill="1" applyBorder="1"/>
    <xf numFmtId="3" fontId="2" fillId="2" borderId="2" xfId="1" applyNumberFormat="1" applyFont="1" applyFill="1" applyBorder="1"/>
    <xf numFmtId="3" fontId="2" fillId="2" borderId="7" xfId="1" applyNumberFormat="1" applyFont="1" applyFill="1" applyBorder="1"/>
    <xf numFmtId="3" fontId="2" fillId="2" borderId="18" xfId="1" applyNumberFormat="1" applyFont="1" applyFill="1" applyBorder="1"/>
    <xf numFmtId="3" fontId="0" fillId="2" borderId="0" xfId="0" applyNumberFormat="1" applyFill="1"/>
    <xf numFmtId="3" fontId="0" fillId="2" borderId="36" xfId="1" applyNumberFormat="1" applyFont="1" applyFill="1" applyBorder="1"/>
    <xf numFmtId="3" fontId="6" fillId="2" borderId="28" xfId="1" applyNumberFormat="1" applyFont="1" applyFill="1" applyBorder="1"/>
    <xf numFmtId="3" fontId="0" fillId="0" borderId="29" xfId="0" applyNumberFormat="1" applyFill="1" applyBorder="1"/>
    <xf numFmtId="3" fontId="0" fillId="0" borderId="30" xfId="0" applyNumberFormat="1" applyFill="1" applyBorder="1" applyAlignment="1">
      <alignment vertical="top" wrapText="1"/>
    </xf>
    <xf numFmtId="3" fontId="0" fillId="0" borderId="31" xfId="0" applyNumberFormat="1" applyFill="1" applyBorder="1" applyAlignment="1">
      <alignment vertical="top" wrapText="1"/>
    </xf>
    <xf numFmtId="3" fontId="0" fillId="0" borderId="32" xfId="0" applyNumberFormat="1" applyFill="1" applyBorder="1" applyAlignment="1">
      <alignment vertical="top" wrapText="1"/>
    </xf>
    <xf numFmtId="3" fontId="0" fillId="0" borderId="27" xfId="0" applyNumberFormat="1" applyFill="1" applyBorder="1"/>
    <xf numFmtId="3" fontId="0" fillId="0" borderId="28" xfId="0" applyNumberFormat="1" applyFill="1" applyBorder="1"/>
    <xf numFmtId="3" fontId="0" fillId="0" borderId="24" xfId="0" applyNumberFormat="1" applyFill="1" applyBorder="1"/>
    <xf numFmtId="3" fontId="0" fillId="0" borderId="33" xfId="0" applyNumberFormat="1" applyFill="1" applyBorder="1"/>
    <xf numFmtId="3" fontId="0" fillId="0" borderId="34" xfId="0" applyNumberFormat="1" applyFill="1" applyBorder="1"/>
    <xf numFmtId="3" fontId="0" fillId="0" borderId="0" xfId="0" applyNumberFormat="1" applyFill="1" applyBorder="1"/>
    <xf numFmtId="3" fontId="0" fillId="0" borderId="22" xfId="0" applyNumberFormat="1" applyFill="1" applyBorder="1"/>
    <xf numFmtId="3" fontId="0" fillId="0" borderId="14" xfId="0" applyNumberFormat="1" applyFill="1" applyBorder="1"/>
    <xf numFmtId="3" fontId="0" fillId="0" borderId="35" xfId="0" applyNumberFormat="1" applyFill="1" applyBorder="1"/>
    <xf numFmtId="3" fontId="0" fillId="0" borderId="36" xfId="0" applyNumberFormat="1" applyFill="1" applyBorder="1"/>
    <xf numFmtId="3" fontId="0" fillId="0" borderId="37" xfId="0" applyNumberFormat="1" applyFill="1" applyBorder="1"/>
    <xf numFmtId="3" fontId="0" fillId="0" borderId="38" xfId="0" applyNumberFormat="1" applyFill="1" applyBorder="1"/>
    <xf numFmtId="3" fontId="0" fillId="0" borderId="26" xfId="0" applyNumberFormat="1" applyFill="1" applyBorder="1"/>
    <xf numFmtId="3" fontId="0" fillId="0" borderId="7" xfId="0" applyNumberFormat="1" applyFill="1" applyBorder="1"/>
    <xf numFmtId="3" fontId="0" fillId="0" borderId="21" xfId="0" applyNumberFormat="1" applyFill="1" applyBorder="1"/>
    <xf numFmtId="3" fontId="0" fillId="0" borderId="16" xfId="0" applyNumberFormat="1" applyFill="1" applyBorder="1"/>
    <xf numFmtId="3" fontId="0" fillId="0" borderId="0" xfId="0" applyNumberFormat="1"/>
    <xf numFmtId="3" fontId="0" fillId="0" borderId="4" xfId="0" applyNumberFormat="1" applyBorder="1"/>
    <xf numFmtId="3" fontId="0" fillId="0" borderId="23" xfId="0" applyNumberFormat="1" applyBorder="1"/>
    <xf numFmtId="3" fontId="0" fillId="0" borderId="39" xfId="0" applyNumberFormat="1" applyFill="1" applyBorder="1"/>
    <xf numFmtId="3" fontId="0" fillId="0" borderId="18" xfId="0" applyNumberFormat="1" applyFill="1" applyBorder="1"/>
    <xf numFmtId="3" fontId="0" fillId="0" borderId="25" xfId="0" applyNumberFormat="1" applyFill="1" applyBorder="1"/>
    <xf numFmtId="3" fontId="0" fillId="0" borderId="19" xfId="0" applyNumberFormat="1" applyFill="1" applyBorder="1"/>
    <xf numFmtId="2" fontId="6" fillId="0" borderId="14" xfId="0" applyNumberFormat="1" applyFont="1" applyFill="1" applyBorder="1" applyAlignment="1">
      <alignment vertical="top" wrapText="1"/>
    </xf>
    <xf numFmtId="3" fontId="21" fillId="2" borderId="29" xfId="0" applyNumberFormat="1" applyFont="1" applyFill="1" applyBorder="1" applyAlignment="1">
      <alignment vertical="top" wrapText="1"/>
    </xf>
    <xf numFmtId="3" fontId="16" fillId="0" borderId="30" xfId="0" applyNumberFormat="1" applyFont="1" applyBorder="1" applyAlignment="1">
      <alignment vertical="top" wrapText="1"/>
    </xf>
    <xf numFmtId="3" fontId="16" fillId="0" borderId="32" xfId="0" applyNumberFormat="1" applyFont="1" applyBorder="1" applyAlignment="1">
      <alignment vertical="top" wrapText="1"/>
    </xf>
    <xf numFmtId="3" fontId="13" fillId="2" borderId="34" xfId="0" applyNumberFormat="1" applyFont="1" applyFill="1" applyBorder="1"/>
    <xf numFmtId="3" fontId="6" fillId="0" borderId="0" xfId="0" applyNumberFormat="1" applyFont="1" applyFill="1" applyBorder="1" applyAlignment="1">
      <alignment vertical="top" wrapText="1"/>
    </xf>
    <xf numFmtId="3" fontId="6" fillId="0" borderId="14" xfId="0" applyNumberFormat="1" applyFont="1" applyFill="1" applyBorder="1" applyAlignment="1">
      <alignment vertical="top" wrapText="1"/>
    </xf>
    <xf numFmtId="3" fontId="10" fillId="2" borderId="34" xfId="0" applyNumberFormat="1" applyFont="1" applyFill="1" applyBorder="1" applyAlignment="1">
      <alignment wrapText="1"/>
    </xf>
    <xf numFmtId="3" fontId="0" fillId="0" borderId="0" xfId="0" applyNumberFormat="1" applyFont="1" applyFill="1" applyBorder="1" applyAlignment="1">
      <alignment vertical="top" wrapText="1"/>
    </xf>
    <xf numFmtId="3" fontId="0" fillId="0" borderId="14" xfId="0" applyNumberFormat="1" applyFont="1" applyFill="1" applyBorder="1" applyAlignment="1">
      <alignment vertical="top" wrapText="1"/>
    </xf>
    <xf numFmtId="3" fontId="13" fillId="2" borderId="34" xfId="0" applyNumberFormat="1" applyFont="1" applyFill="1" applyBorder="1" applyAlignment="1">
      <alignment wrapText="1"/>
    </xf>
    <xf numFmtId="3" fontId="10" fillId="2" borderId="39" xfId="0" applyNumberFormat="1" applyFont="1" applyFill="1" applyBorder="1" applyAlignment="1">
      <alignment wrapText="1"/>
    </xf>
    <xf numFmtId="3" fontId="0" fillId="2" borderId="2" xfId="0" applyNumberFormat="1" applyFill="1" applyBorder="1"/>
    <xf numFmtId="3" fontId="6" fillId="2" borderId="11" xfId="0" applyNumberFormat="1" applyFont="1" applyFill="1" applyBorder="1" applyAlignment="1">
      <alignment wrapText="1"/>
    </xf>
    <xf numFmtId="3" fontId="6" fillId="2" borderId="0" xfId="0" applyNumberFormat="1" applyFont="1" applyFill="1" applyBorder="1" applyAlignment="1">
      <alignment wrapText="1"/>
    </xf>
    <xf numFmtId="3" fontId="6" fillId="0" borderId="0" xfId="0" applyNumberFormat="1" applyFont="1" applyFill="1" applyBorder="1" applyAlignment="1">
      <alignment wrapText="1"/>
    </xf>
    <xf numFmtId="3" fontId="0" fillId="0" borderId="0" xfId="1" applyNumberFormat="1" applyFont="1" applyFill="1" applyBorder="1"/>
    <xf numFmtId="3" fontId="0" fillId="2" borderId="2" xfId="1" applyNumberFormat="1" applyFont="1" applyFill="1" applyBorder="1"/>
    <xf numFmtId="3" fontId="0" fillId="2" borderId="18" xfId="1" applyNumberFormat="1" applyFont="1" applyFill="1" applyBorder="1"/>
    <xf numFmtId="164" fontId="16" fillId="2" borderId="7" xfId="0" applyNumberFormat="1" applyFont="1" applyFill="1" applyBorder="1" applyAlignment="1">
      <alignment vertical="top" wrapText="1"/>
    </xf>
    <xf numFmtId="164" fontId="13" fillId="2" borderId="0" xfId="0" applyNumberFormat="1" applyFont="1" applyFill="1" applyBorder="1"/>
    <xf numFmtId="164" fontId="10" fillId="2" borderId="0" xfId="0" applyNumberFormat="1" applyFont="1" applyFill="1" applyBorder="1" applyAlignment="1">
      <alignment wrapText="1"/>
    </xf>
    <xf numFmtId="164" fontId="13" fillId="2" borderId="0" xfId="0" applyNumberFormat="1" applyFont="1" applyFill="1" applyBorder="1" applyAlignment="1">
      <alignment wrapText="1"/>
    </xf>
    <xf numFmtId="164" fontId="10" fillId="2" borderId="15" xfId="0" applyNumberFormat="1" applyFont="1" applyFill="1" applyBorder="1" applyAlignment="1">
      <alignment wrapText="1"/>
    </xf>
    <xf numFmtId="164" fontId="10" fillId="2" borderId="7" xfId="0" applyNumberFormat="1" applyFont="1" applyFill="1" applyBorder="1" applyAlignment="1">
      <alignment wrapText="1"/>
    </xf>
    <xf numFmtId="164" fontId="10" fillId="2" borderId="8" xfId="0" applyNumberFormat="1" applyFont="1" applyFill="1" applyBorder="1" applyAlignment="1">
      <alignment wrapText="1"/>
    </xf>
    <xf numFmtId="3" fontId="6" fillId="2" borderId="0" xfId="0" applyNumberFormat="1" applyFont="1" applyFill="1" applyBorder="1" applyAlignment="1">
      <alignment vertical="top" wrapText="1"/>
    </xf>
    <xf numFmtId="3" fontId="16" fillId="2" borderId="14" xfId="0" applyNumberFormat="1" applyFont="1" applyFill="1" applyBorder="1" applyAlignment="1">
      <alignment vertical="top" wrapText="1"/>
    </xf>
    <xf numFmtId="3" fontId="10" fillId="0" borderId="14" xfId="0" applyNumberFormat="1" applyFont="1" applyFill="1" applyBorder="1" applyAlignment="1">
      <alignment vertical="top" wrapText="1"/>
    </xf>
    <xf numFmtId="3" fontId="0" fillId="2" borderId="7" xfId="0" applyNumberFormat="1" applyFont="1" applyFill="1" applyBorder="1" applyAlignment="1">
      <alignment vertical="top" wrapText="1"/>
    </xf>
    <xf numFmtId="3" fontId="10" fillId="2" borderId="16" xfId="0" applyNumberFormat="1" applyFont="1" applyFill="1" applyBorder="1" applyAlignment="1">
      <alignment vertical="top" wrapText="1"/>
    </xf>
    <xf numFmtId="3" fontId="0" fillId="2" borderId="0" xfId="0" applyNumberFormat="1" applyFont="1" applyFill="1" applyBorder="1" applyAlignment="1">
      <alignment vertical="top" wrapText="1"/>
    </xf>
    <xf numFmtId="3" fontId="10" fillId="2" borderId="14" xfId="0" applyNumberFormat="1" applyFont="1" applyFill="1" applyBorder="1" applyAlignment="1">
      <alignment vertical="top" wrapText="1"/>
    </xf>
    <xf numFmtId="3" fontId="10" fillId="0" borderId="0" xfId="0" applyNumberFormat="1" applyFont="1" applyFill="1" applyBorder="1" applyAlignment="1">
      <alignment horizontal="right" vertical="top" wrapText="1"/>
    </xf>
    <xf numFmtId="3" fontId="0" fillId="0" borderId="0" xfId="0" applyNumberFormat="1" applyBorder="1"/>
    <xf numFmtId="3" fontId="10" fillId="0" borderId="0" xfId="0" applyNumberFormat="1" applyFont="1" applyFill="1" applyBorder="1" applyAlignment="1">
      <alignment horizontal="right"/>
    </xf>
    <xf numFmtId="3" fontId="10" fillId="0" borderId="14" xfId="0" applyNumberFormat="1" applyFont="1" applyBorder="1"/>
    <xf numFmtId="3" fontId="6" fillId="2" borderId="18" xfId="0" applyNumberFormat="1" applyFont="1" applyFill="1" applyBorder="1" applyAlignment="1">
      <alignment vertical="top" wrapText="1"/>
    </xf>
    <xf numFmtId="3" fontId="16" fillId="2" borderId="19" xfId="0" applyNumberFormat="1" applyFont="1" applyFill="1" applyBorder="1" applyAlignment="1">
      <alignment vertical="top" wrapText="1"/>
    </xf>
    <xf numFmtId="164" fontId="10" fillId="0" borderId="0" xfId="0" applyNumberFormat="1" applyFont="1" applyFill="1" applyBorder="1" applyAlignment="1">
      <alignment wrapText="1"/>
    </xf>
    <xf numFmtId="164" fontId="10" fillId="0" borderId="0" xfId="0" applyNumberFormat="1" applyFont="1" applyFill="1" applyBorder="1" applyAlignment="1">
      <alignment horizontal="left" wrapText="1" indent="1"/>
    </xf>
    <xf numFmtId="3" fontId="16" fillId="2" borderId="0" xfId="0" applyNumberFormat="1" applyFont="1" applyFill="1" applyBorder="1" applyAlignment="1">
      <alignment vertical="top" wrapText="1"/>
    </xf>
    <xf numFmtId="3" fontId="6" fillId="2" borderId="14" xfId="0" applyNumberFormat="1" applyFont="1" applyFill="1" applyBorder="1" applyAlignment="1">
      <alignment vertical="top" wrapText="1"/>
    </xf>
    <xf numFmtId="3" fontId="10" fillId="2" borderId="0" xfId="0" applyNumberFormat="1" applyFont="1" applyFill="1" applyBorder="1"/>
    <xf numFmtId="3" fontId="10" fillId="2" borderId="14" xfId="0" applyNumberFormat="1" applyFont="1" applyFill="1" applyBorder="1"/>
    <xf numFmtId="3" fontId="10" fillId="0" borderId="0" xfId="0" applyNumberFormat="1" applyFont="1" applyFill="1" applyBorder="1"/>
    <xf numFmtId="3" fontId="10" fillId="0" borderId="14" xfId="0" applyNumberFormat="1" applyFont="1" applyFill="1" applyBorder="1" applyAlignment="1">
      <alignment horizontal="right"/>
    </xf>
    <xf numFmtId="3" fontId="10" fillId="0" borderId="7" xfId="0" applyNumberFormat="1" applyFont="1" applyFill="1" applyBorder="1"/>
    <xf numFmtId="3" fontId="10" fillId="0" borderId="7" xfId="0" applyNumberFormat="1" applyFont="1" applyFill="1" applyBorder="1" applyAlignment="1">
      <alignment horizontal="right"/>
    </xf>
    <xf numFmtId="3" fontId="10" fillId="0" borderId="16" xfId="0" applyNumberFormat="1" applyFont="1" applyFill="1" applyBorder="1" applyAlignment="1">
      <alignment horizontal="right"/>
    </xf>
    <xf numFmtId="3" fontId="22" fillId="0" borderId="0" xfId="0" applyNumberFormat="1" applyFont="1" applyFill="1" applyBorder="1"/>
    <xf numFmtId="3" fontId="10" fillId="2" borderId="0" xfId="0" applyNumberFormat="1" applyFont="1" applyFill="1" applyBorder="1" applyAlignment="1">
      <alignment vertical="top" wrapText="1"/>
    </xf>
    <xf numFmtId="3" fontId="0" fillId="2" borderId="14" xfId="0" applyNumberFormat="1" applyFont="1" applyFill="1" applyBorder="1" applyAlignment="1">
      <alignment vertical="top" wrapText="1"/>
    </xf>
    <xf numFmtId="3" fontId="10" fillId="0" borderId="0" xfId="0" applyNumberFormat="1" applyFont="1" applyFill="1" applyBorder="1" applyAlignment="1">
      <alignment vertical="top" wrapText="1"/>
    </xf>
    <xf numFmtId="3" fontId="10" fillId="0" borderId="7" xfId="0" applyNumberFormat="1" applyFont="1" applyFill="1" applyBorder="1" applyAlignment="1">
      <alignment vertical="top" wrapText="1"/>
    </xf>
    <xf numFmtId="3" fontId="22" fillId="0" borderId="0" xfId="0" applyNumberFormat="1" applyFont="1" applyFill="1" applyBorder="1" applyAlignment="1">
      <alignment vertical="top" wrapText="1"/>
    </xf>
    <xf numFmtId="3" fontId="22" fillId="2" borderId="0" xfId="0" applyNumberFormat="1" applyFont="1" applyFill="1" applyBorder="1" applyAlignment="1">
      <alignment vertical="top" wrapText="1"/>
    </xf>
    <xf numFmtId="3" fontId="16" fillId="0" borderId="0" xfId="0" applyNumberFormat="1" applyFont="1" applyFill="1" applyBorder="1" applyAlignment="1">
      <alignment vertical="top" wrapText="1"/>
    </xf>
    <xf numFmtId="3" fontId="16" fillId="2" borderId="18" xfId="0" applyNumberFormat="1" applyFont="1" applyFill="1" applyBorder="1" applyAlignment="1">
      <alignment vertical="top" wrapText="1"/>
    </xf>
    <xf numFmtId="3" fontId="6" fillId="2" borderId="19" xfId="0" applyNumberFormat="1" applyFont="1" applyFill="1" applyBorder="1" applyAlignment="1">
      <alignment vertical="top" wrapText="1"/>
    </xf>
    <xf numFmtId="3" fontId="21" fillId="2" borderId="0" xfId="0" applyNumberFormat="1" applyFont="1" applyFill="1" applyBorder="1" applyAlignment="1">
      <alignment vertical="top" wrapText="1"/>
    </xf>
    <xf numFmtId="3" fontId="9" fillId="0" borderId="0" xfId="0" applyNumberFormat="1" applyFont="1" applyFill="1" applyBorder="1" applyAlignment="1">
      <alignment vertical="top" wrapText="1"/>
    </xf>
    <xf numFmtId="3" fontId="22" fillId="0" borderId="0" xfId="0" applyNumberFormat="1" applyFont="1" applyFill="1" applyBorder="1" applyAlignment="1">
      <alignment horizontal="right" vertical="top" wrapText="1"/>
    </xf>
    <xf numFmtId="3" fontId="9" fillId="0" borderId="14" xfId="0" applyNumberFormat="1" applyFont="1" applyFill="1" applyBorder="1" applyAlignment="1">
      <alignment vertical="top" wrapText="1"/>
    </xf>
    <xf numFmtId="3" fontId="0" fillId="0" borderId="7" xfId="0" applyNumberFormat="1" applyFont="1" applyFill="1" applyBorder="1" applyAlignment="1">
      <alignment vertical="top" wrapText="1"/>
    </xf>
    <xf numFmtId="3" fontId="10" fillId="0" borderId="7" xfId="0" applyNumberFormat="1" applyFont="1" applyFill="1" applyBorder="1" applyAlignment="1">
      <alignment horizontal="right" vertical="top" wrapText="1"/>
    </xf>
    <xf numFmtId="3" fontId="0" fillId="0" borderId="16" xfId="0" applyNumberFormat="1" applyFont="1" applyFill="1" applyBorder="1" applyAlignment="1">
      <alignment vertical="top" wrapText="1"/>
    </xf>
    <xf numFmtId="3" fontId="16" fillId="0" borderId="0" xfId="0" applyNumberFormat="1" applyFont="1" applyFill="1" applyBorder="1" applyAlignment="1">
      <alignment horizontal="right" vertical="top" wrapText="1"/>
    </xf>
    <xf numFmtId="3" fontId="22" fillId="0" borderId="14" xfId="0" applyNumberFormat="1" applyFont="1" applyFill="1" applyBorder="1" applyAlignment="1">
      <alignment vertical="top" wrapText="1"/>
    </xf>
    <xf numFmtId="3" fontId="10" fillId="0" borderId="16" xfId="0" applyNumberFormat="1" applyFont="1" applyFill="1" applyBorder="1" applyAlignment="1">
      <alignment vertical="top" wrapText="1"/>
    </xf>
    <xf numFmtId="3" fontId="16" fillId="0" borderId="14" xfId="0" applyNumberFormat="1" applyFont="1" applyFill="1" applyBorder="1" applyAlignment="1">
      <alignment vertical="top" wrapText="1"/>
    </xf>
    <xf numFmtId="3" fontId="5" fillId="2" borderId="0" xfId="0" applyNumberFormat="1" applyFont="1" applyFill="1" applyBorder="1" applyAlignment="1">
      <alignment vertical="top" wrapText="1"/>
    </xf>
    <xf numFmtId="3" fontId="21" fillId="2" borderId="18" xfId="0" applyNumberFormat="1" applyFont="1" applyFill="1" applyBorder="1" applyAlignment="1">
      <alignment vertical="top" wrapText="1"/>
    </xf>
    <xf numFmtId="3" fontId="22" fillId="2" borderId="14" xfId="0" applyNumberFormat="1" applyFont="1" applyFill="1" applyBorder="1" applyAlignment="1">
      <alignment vertical="top" wrapText="1"/>
    </xf>
    <xf numFmtId="3" fontId="10" fillId="2" borderId="18" xfId="0" applyNumberFormat="1" applyFont="1" applyFill="1" applyBorder="1" applyAlignment="1">
      <alignment vertical="top" wrapText="1"/>
    </xf>
    <xf numFmtId="3" fontId="10" fillId="2" borderId="19" xfId="0" applyNumberFormat="1" applyFont="1" applyFill="1" applyBorder="1" applyAlignment="1">
      <alignment vertical="top" wrapText="1"/>
    </xf>
    <xf numFmtId="1" fontId="6" fillId="2" borderId="12" xfId="0" applyNumberFormat="1" applyFont="1" applyFill="1" applyBorder="1"/>
    <xf numFmtId="9" fontId="6" fillId="0" borderId="14" xfId="1" applyFont="1" applyFill="1" applyBorder="1" applyAlignment="1">
      <alignment vertical="top" wrapText="1"/>
    </xf>
    <xf numFmtId="167" fontId="0" fillId="0" borderId="0" xfId="0" applyNumberFormat="1"/>
    <xf numFmtId="167" fontId="12" fillId="0" borderId="0" xfId="0" applyNumberFormat="1" applyFont="1"/>
    <xf numFmtId="1" fontId="9" fillId="2" borderId="0" xfId="0" applyNumberFormat="1" applyFont="1" applyFill="1" applyBorder="1"/>
    <xf numFmtId="3" fontId="0" fillId="0" borderId="0" xfId="0" applyNumberFormat="1" applyFont="1" applyFill="1" applyBorder="1" applyAlignment="1">
      <alignment horizontal="right" vertical="top" wrapText="1"/>
    </xf>
    <xf numFmtId="3" fontId="0" fillId="0" borderId="0" xfId="0" applyNumberFormat="1" applyFill="1" applyBorder="1" applyAlignment="1">
      <alignment horizontal="right"/>
    </xf>
    <xf numFmtId="3" fontId="0" fillId="0" borderId="18" xfId="0" applyNumberFormat="1" applyFill="1" applyBorder="1" applyAlignment="1">
      <alignment horizontal="right"/>
    </xf>
    <xf numFmtId="0" fontId="6" fillId="2" borderId="1" xfId="0" applyFont="1" applyFill="1" applyBorder="1" applyAlignment="1">
      <alignment vertical="top"/>
    </xf>
    <xf numFmtId="0" fontId="26" fillId="0" borderId="0" xfId="0" applyFont="1" applyAlignment="1">
      <alignment vertical="center"/>
    </xf>
    <xf numFmtId="0" fontId="10" fillId="0" borderId="24" xfId="0" applyFont="1" applyFill="1" applyBorder="1" applyAlignment="1">
      <alignment vertical="center" wrapText="1"/>
    </xf>
    <xf numFmtId="3" fontId="6" fillId="0" borderId="0" xfId="0" applyNumberFormat="1" applyFont="1" applyFill="1" applyBorder="1" applyAlignment="1">
      <alignment horizontal="right" vertical="top" wrapText="1"/>
    </xf>
    <xf numFmtId="3" fontId="6" fillId="0" borderId="14" xfId="0" applyNumberFormat="1" applyFont="1" applyFill="1" applyBorder="1" applyAlignment="1">
      <alignment horizontal="right" vertical="top" wrapText="1"/>
    </xf>
    <xf numFmtId="3" fontId="0" fillId="0" borderId="14" xfId="0" applyNumberFormat="1" applyFont="1" applyFill="1" applyBorder="1" applyAlignment="1">
      <alignment horizontal="right" vertical="top" wrapText="1"/>
    </xf>
    <xf numFmtId="3" fontId="0" fillId="0" borderId="14" xfId="0" applyNumberFormat="1" applyFill="1" applyBorder="1" applyAlignment="1">
      <alignment horizontal="right"/>
    </xf>
    <xf numFmtId="3" fontId="0" fillId="0" borderId="19" xfId="0" applyNumberFormat="1" applyFill="1" applyBorder="1" applyAlignment="1">
      <alignment horizontal="right"/>
    </xf>
    <xf numFmtId="3" fontId="0" fillId="0" borderId="7" xfId="0" applyNumberFormat="1" applyFont="1" applyFill="1" applyBorder="1" applyAlignment="1">
      <alignment horizontal="right" vertical="top" wrapText="1"/>
    </xf>
    <xf numFmtId="3" fontId="0" fillId="0" borderId="16" xfId="0" applyNumberFormat="1" applyFont="1" applyFill="1" applyBorder="1" applyAlignment="1">
      <alignment horizontal="right" vertical="top" wrapText="1"/>
    </xf>
    <xf numFmtId="3" fontId="22" fillId="2" borderId="0" xfId="0" applyNumberFormat="1" applyFont="1" applyFill="1" applyBorder="1" applyAlignment="1">
      <alignment horizontal="right" vertical="top" wrapText="1"/>
    </xf>
    <xf numFmtId="3" fontId="10" fillId="0" borderId="4" xfId="0" applyNumberFormat="1" applyFont="1" applyFill="1" applyBorder="1" applyAlignment="1">
      <alignment vertical="top" wrapText="1"/>
    </xf>
    <xf numFmtId="165" fontId="0" fillId="0" borderId="4" xfId="0" applyNumberFormat="1" applyFill="1" applyBorder="1" applyAlignment="1">
      <alignment horizontal="left" vertical="top"/>
    </xf>
    <xf numFmtId="0" fontId="0" fillId="0" borderId="0" xfId="0" applyFill="1" applyBorder="1" applyAlignment="1">
      <alignment wrapText="1"/>
    </xf>
    <xf numFmtId="0" fontId="6" fillId="0" borderId="7" xfId="0" applyFont="1" applyFill="1" applyBorder="1"/>
    <xf numFmtId="0" fontId="6" fillId="0" borderId="21" xfId="0" applyFont="1" applyFill="1" applyBorder="1"/>
    <xf numFmtId="165" fontId="12" fillId="0" borderId="4" xfId="0" applyNumberFormat="1" applyFont="1" applyBorder="1" applyAlignment="1">
      <alignment horizontal="left" vertical="top"/>
    </xf>
    <xf numFmtId="0" fontId="12" fillId="0" borderId="0" xfId="0" applyFont="1" applyAlignment="1">
      <alignment vertical="top" wrapText="1"/>
    </xf>
    <xf numFmtId="0" fontId="10" fillId="2" borderId="0" xfId="0" applyFont="1" applyFill="1" applyBorder="1" applyAlignment="1">
      <alignment horizontal="left"/>
    </xf>
    <xf numFmtId="0" fontId="16" fillId="2" borderId="7" xfId="0" applyFont="1" applyFill="1" applyBorder="1"/>
    <xf numFmtId="0" fontId="10" fillId="2" borderId="7" xfId="0" applyFont="1" applyFill="1" applyBorder="1" applyAlignment="1">
      <alignment horizontal="left"/>
    </xf>
    <xf numFmtId="2" fontId="0" fillId="2" borderId="18" xfId="0" applyNumberFormat="1" applyFill="1" applyBorder="1"/>
    <xf numFmtId="0" fontId="16" fillId="2" borderId="11" xfId="0" quotePrefix="1" applyFont="1" applyFill="1" applyBorder="1"/>
    <xf numFmtId="9" fontId="22" fillId="0" borderId="14" xfId="772" applyFont="1" applyFill="1" applyBorder="1"/>
    <xf numFmtId="0" fontId="0" fillId="0" borderId="0" xfId="0" applyFill="1" applyBorder="1"/>
    <xf numFmtId="0" fontId="16" fillId="2" borderId="16" xfId="0" applyFont="1" applyFill="1" applyBorder="1"/>
    <xf numFmtId="9" fontId="0" fillId="0" borderId="0" xfId="1" applyNumberFormat="1" applyFont="1" applyFill="1" applyBorder="1"/>
    <xf numFmtId="0" fontId="0" fillId="9" borderId="22" xfId="0" applyFill="1" applyBorder="1" applyAlignment="1">
      <alignment horizontal="center"/>
    </xf>
    <xf numFmtId="1" fontId="0" fillId="0" borderId="0" xfId="0" applyNumberFormat="1" applyFont="1" applyFill="1" applyBorder="1"/>
    <xf numFmtId="0" fontId="0" fillId="14" borderId="22" xfId="0" applyNumberFormat="1" applyFill="1" applyBorder="1" applyAlignment="1">
      <alignment horizontal="center"/>
    </xf>
    <xf numFmtId="165" fontId="12" fillId="0" borderId="4" xfId="0" applyNumberFormat="1" applyFont="1" applyBorder="1" applyAlignment="1">
      <alignment horizontal="left" vertical="center"/>
    </xf>
    <xf numFmtId="0" fontId="12" fillId="0" borderId="0" xfId="0" applyFont="1" applyAlignment="1">
      <alignment wrapText="1"/>
    </xf>
    <xf numFmtId="3" fontId="9" fillId="0" borderId="7" xfId="0" applyNumberFormat="1" applyFont="1" applyFill="1" applyBorder="1" applyAlignment="1">
      <alignment vertical="top" wrapText="1"/>
    </xf>
    <xf numFmtId="3" fontId="9" fillId="0" borderId="16" xfId="0" applyNumberFormat="1" applyFont="1" applyFill="1" applyBorder="1" applyAlignment="1">
      <alignment vertical="top" wrapText="1"/>
    </xf>
    <xf numFmtId="3" fontId="9" fillId="0" borderId="0" xfId="0" applyNumberFormat="1" applyFont="1" applyFill="1" applyBorder="1" applyAlignment="1">
      <alignment horizontal="right" vertical="top" wrapText="1"/>
    </xf>
    <xf numFmtId="3" fontId="9" fillId="0" borderId="7" xfId="0" applyNumberFormat="1" applyFont="1" applyFill="1" applyBorder="1" applyAlignment="1">
      <alignment horizontal="right" vertical="top" wrapText="1"/>
    </xf>
    <xf numFmtId="3" fontId="0" fillId="0" borderId="18" xfId="0" applyNumberFormat="1" applyFont="1" applyFill="1" applyBorder="1" applyAlignment="1">
      <alignment horizontal="right" vertical="top" wrapText="1"/>
    </xf>
    <xf numFmtId="3" fontId="0" fillId="0" borderId="19" xfId="0" applyNumberFormat="1" applyFont="1" applyFill="1" applyBorder="1" applyAlignment="1">
      <alignment horizontal="right" vertical="top" wrapText="1"/>
    </xf>
    <xf numFmtId="1" fontId="13" fillId="2" borderId="13" xfId="0" applyNumberFormat="1" applyFont="1" applyFill="1" applyBorder="1" applyAlignment="1">
      <alignment horizontal="left" wrapText="1"/>
    </xf>
    <xf numFmtId="3" fontId="9" fillId="2" borderId="0" xfId="0" applyNumberFormat="1" applyFont="1" applyFill="1" applyBorder="1" applyAlignment="1">
      <alignment vertical="top" wrapText="1"/>
    </xf>
    <xf numFmtId="3" fontId="5" fillId="2" borderId="7" xfId="0" applyNumberFormat="1" applyFont="1" applyFill="1" applyBorder="1" applyAlignment="1">
      <alignment horizontal="right" vertical="top" wrapText="1"/>
    </xf>
    <xf numFmtId="3" fontId="5" fillId="2" borderId="0" xfId="0" applyNumberFormat="1" applyFont="1" applyFill="1" applyBorder="1" applyAlignment="1">
      <alignment horizontal="right" vertical="top" wrapText="1"/>
    </xf>
    <xf numFmtId="3" fontId="10" fillId="0" borderId="6" xfId="0" applyNumberFormat="1" applyFont="1" applyFill="1" applyBorder="1" applyAlignment="1">
      <alignment vertical="top" wrapText="1"/>
    </xf>
    <xf numFmtId="0" fontId="12" fillId="12" borderId="5" xfId="0" applyFont="1" applyFill="1" applyBorder="1"/>
    <xf numFmtId="0" fontId="12" fillId="12" borderId="3" xfId="0" applyFont="1" applyFill="1" applyBorder="1"/>
    <xf numFmtId="0" fontId="0" fillId="2" borderId="5" xfId="0" applyFont="1" applyFill="1" applyBorder="1"/>
    <xf numFmtId="0" fontId="0" fillId="2" borderId="46" xfId="0" applyFont="1" applyFill="1" applyBorder="1"/>
    <xf numFmtId="0" fontId="28" fillId="2" borderId="0" xfId="0" applyFont="1" applyFill="1" applyBorder="1"/>
    <xf numFmtId="0" fontId="28" fillId="2" borderId="0" xfId="0" applyFont="1" applyFill="1" applyBorder="1" applyAlignment="1">
      <alignment vertical="top"/>
    </xf>
    <xf numFmtId="0" fontId="28" fillId="2" borderId="7" xfId="0" applyFont="1" applyFill="1" applyBorder="1" applyAlignment="1">
      <alignment vertical="top"/>
    </xf>
    <xf numFmtId="0" fontId="0" fillId="2" borderId="0" xfId="0" applyNumberFormat="1" applyFill="1" applyBorder="1" applyAlignment="1">
      <alignment horizontal="left"/>
    </xf>
    <xf numFmtId="0" fontId="0" fillId="2" borderId="5" xfId="0" applyNumberFormat="1" applyFill="1" applyBorder="1" applyAlignment="1">
      <alignment horizontal="left"/>
    </xf>
    <xf numFmtId="0" fontId="0" fillId="2" borderId="0" xfId="0" applyFill="1" applyAlignment="1"/>
    <xf numFmtId="0" fontId="0" fillId="2" borderId="0" xfId="0" applyFill="1" applyBorder="1" applyAlignment="1"/>
    <xf numFmtId="0" fontId="5" fillId="2" borderId="23" xfId="0" applyFont="1" applyFill="1" applyBorder="1"/>
    <xf numFmtId="0" fontId="0" fillId="9" borderId="22" xfId="0" applyFill="1" applyBorder="1"/>
    <xf numFmtId="0" fontId="0" fillId="14" borderId="22" xfId="0" applyFill="1" applyBorder="1" applyAlignment="1">
      <alignment horizontal="center"/>
    </xf>
    <xf numFmtId="0" fontId="31" fillId="2" borderId="4" xfId="0" applyNumberFormat="1" applyFont="1" applyFill="1" applyBorder="1" applyAlignment="1">
      <alignment horizontal="left" vertical="center"/>
    </xf>
    <xf numFmtId="0" fontId="6" fillId="2" borderId="7" xfId="0" applyFont="1" applyFill="1" applyBorder="1"/>
    <xf numFmtId="2" fontId="24" fillId="2" borderId="19" xfId="0" applyNumberFormat="1" applyFont="1" applyFill="1" applyBorder="1"/>
    <xf numFmtId="0" fontId="10" fillId="2" borderId="19" xfId="0" applyFont="1" applyFill="1" applyBorder="1" applyAlignment="1">
      <alignment vertical="top" wrapText="1"/>
    </xf>
    <xf numFmtId="0" fontId="0" fillId="2" borderId="0" xfId="0" quotePrefix="1" applyFill="1"/>
    <xf numFmtId="166" fontId="10" fillId="13" borderId="22" xfId="0" applyNumberFormat="1" applyFont="1" applyFill="1" applyBorder="1" applyAlignment="1">
      <alignment vertical="center"/>
    </xf>
    <xf numFmtId="0" fontId="0" fillId="2" borderId="0" xfId="0" applyFill="1" applyBorder="1" applyAlignment="1">
      <alignment horizontal="left" vertical="center"/>
    </xf>
    <xf numFmtId="0" fontId="0" fillId="2" borderId="0" xfId="0" applyFill="1" applyBorder="1" applyAlignment="1">
      <alignment horizontal="center" vertical="center"/>
    </xf>
    <xf numFmtId="3" fontId="6" fillId="2" borderId="0" xfId="1" applyNumberFormat="1" applyFont="1" applyFill="1" applyBorder="1" applyAlignment="1">
      <alignment vertical="center"/>
    </xf>
    <xf numFmtId="1" fontId="6" fillId="2" borderId="0" xfId="1" applyNumberFormat="1" applyFont="1" applyFill="1" applyBorder="1" applyAlignment="1">
      <alignment vertical="center"/>
    </xf>
    <xf numFmtId="0" fontId="0" fillId="2" borderId="0" xfId="0" applyFill="1" applyBorder="1" applyAlignment="1">
      <alignment vertical="center"/>
    </xf>
    <xf numFmtId="0" fontId="0" fillId="2" borderId="22" xfId="0" applyFill="1" applyBorder="1" applyAlignment="1">
      <alignment vertical="center" wrapText="1"/>
    </xf>
    <xf numFmtId="2" fontId="24" fillId="0" borderId="14" xfId="0" applyNumberFormat="1" applyFont="1" applyFill="1" applyBorder="1" applyAlignment="1">
      <alignment horizontal="center"/>
    </xf>
    <xf numFmtId="164" fontId="10" fillId="0" borderId="0" xfId="0" quotePrefix="1" applyNumberFormat="1" applyFont="1" applyFill="1" applyBorder="1" applyAlignment="1">
      <alignment wrapText="1"/>
    </xf>
    <xf numFmtId="3" fontId="10" fillId="2" borderId="0" xfId="0" applyNumberFormat="1" applyFont="1" applyFill="1"/>
    <xf numFmtId="1" fontId="16" fillId="2" borderId="7" xfId="0" applyNumberFormat="1" applyFont="1" applyFill="1" applyBorder="1" applyAlignment="1">
      <alignment vertical="top" wrapText="1"/>
    </xf>
    <xf numFmtId="1" fontId="10" fillId="2" borderId="13" xfId="0" applyNumberFormat="1" applyFont="1" applyFill="1" applyBorder="1" applyAlignment="1"/>
    <xf numFmtId="1" fontId="10" fillId="2" borderId="0" xfId="0" applyNumberFormat="1" applyFont="1" applyFill="1" applyBorder="1" applyAlignment="1">
      <alignment wrapText="1"/>
    </xf>
    <xf numFmtId="1" fontId="10" fillId="2" borderId="15" xfId="0" applyNumberFormat="1" applyFont="1" applyFill="1" applyBorder="1" applyAlignment="1"/>
    <xf numFmtId="1" fontId="10" fillId="2" borderId="7" xfId="0" applyNumberFormat="1" applyFont="1" applyFill="1" applyBorder="1" applyAlignment="1">
      <alignment wrapText="1"/>
    </xf>
    <xf numFmtId="3" fontId="22" fillId="0" borderId="41" xfId="0" applyNumberFormat="1" applyFont="1" applyFill="1" applyBorder="1" applyAlignment="1">
      <alignment vertical="top" wrapText="1"/>
    </xf>
    <xf numFmtId="1" fontId="10" fillId="2" borderId="20" xfId="0" applyNumberFormat="1" applyFont="1" applyFill="1" applyBorder="1" applyAlignment="1">
      <alignment horizontal="left" wrapText="1"/>
    </xf>
    <xf numFmtId="1" fontId="10" fillId="2" borderId="2" xfId="0" applyNumberFormat="1" applyFont="1" applyFill="1" applyBorder="1" applyAlignment="1">
      <alignment horizontal="left" wrapText="1"/>
    </xf>
    <xf numFmtId="1" fontId="16" fillId="2" borderId="3" xfId="0" applyNumberFormat="1" applyFont="1" applyFill="1" applyBorder="1" applyAlignment="1">
      <alignment horizontal="center" wrapText="1"/>
    </xf>
    <xf numFmtId="3" fontId="22" fillId="0" borderId="2" xfId="0" applyNumberFormat="1" applyFont="1" applyFill="1" applyBorder="1" applyAlignment="1">
      <alignment vertical="top" wrapText="1"/>
    </xf>
    <xf numFmtId="3" fontId="22" fillId="0" borderId="2" xfId="0" applyNumberFormat="1" applyFont="1" applyFill="1" applyBorder="1" applyAlignment="1">
      <alignment horizontal="right" vertical="top" wrapText="1"/>
    </xf>
    <xf numFmtId="1" fontId="16" fillId="2" borderId="13" xfId="0" applyNumberFormat="1" applyFont="1" applyFill="1" applyBorder="1" applyAlignment="1">
      <alignment horizontal="left"/>
    </xf>
    <xf numFmtId="1" fontId="10" fillId="2" borderId="0" xfId="0" applyNumberFormat="1" applyFont="1" applyFill="1" applyBorder="1" applyAlignment="1">
      <alignment horizontal="left" wrapText="1"/>
    </xf>
    <xf numFmtId="1" fontId="10" fillId="2" borderId="18" xfId="0" applyNumberFormat="1" applyFont="1" applyFill="1" applyBorder="1"/>
    <xf numFmtId="3" fontId="0" fillId="0" borderId="0" xfId="1377" applyNumberFormat="1" applyFont="1" applyFill="1" applyBorder="1"/>
    <xf numFmtId="3" fontId="0" fillId="2" borderId="0" xfId="1377" applyNumberFormat="1" applyFont="1" applyFill="1" applyBorder="1"/>
    <xf numFmtId="3" fontId="0" fillId="2" borderId="2" xfId="1377" applyNumberFormat="1" applyFont="1" applyFill="1" applyBorder="1"/>
    <xf numFmtId="3" fontId="0" fillId="2" borderId="18" xfId="1377" applyNumberFormat="1" applyFont="1" applyFill="1" applyBorder="1"/>
    <xf numFmtId="3" fontId="10" fillId="0" borderId="14" xfId="0" applyNumberFormat="1" applyFont="1" applyFill="1" applyBorder="1" applyAlignment="1">
      <alignment horizontal="right" vertical="top" wrapText="1"/>
    </xf>
    <xf numFmtId="2" fontId="10" fillId="0" borderId="5" xfId="0" quotePrefix="1" applyNumberFormat="1" applyFont="1" applyFill="1" applyBorder="1" applyAlignment="1">
      <alignment horizontal="left" wrapText="1"/>
    </xf>
    <xf numFmtId="3" fontId="10" fillId="0" borderId="0" xfId="0" applyNumberFormat="1" applyFont="1" applyFill="1" applyBorder="1" applyAlignment="1">
      <alignment horizontal="center" vertical="top" wrapText="1"/>
    </xf>
    <xf numFmtId="1" fontId="16" fillId="2" borderId="13" xfId="0" applyNumberFormat="1" applyFont="1" applyFill="1" applyBorder="1" applyAlignment="1">
      <alignment vertical="top" wrapText="1"/>
    </xf>
    <xf numFmtId="1" fontId="16" fillId="2" borderId="0" xfId="0" applyNumberFormat="1" applyFont="1" applyFill="1" applyBorder="1" applyAlignment="1">
      <alignment vertical="top" wrapText="1"/>
    </xf>
    <xf numFmtId="1" fontId="16" fillId="2" borderId="5" xfId="0" applyNumberFormat="1" applyFont="1" applyFill="1" applyBorder="1" applyAlignment="1">
      <alignment horizontal="center" vertical="top" wrapText="1"/>
    </xf>
    <xf numFmtId="164" fontId="16" fillId="15" borderId="0" xfId="0" applyNumberFormat="1" applyFont="1" applyFill="1" applyBorder="1" applyAlignment="1">
      <alignment vertical="top" wrapText="1"/>
    </xf>
    <xf numFmtId="164" fontId="16" fillId="15" borderId="14" xfId="0" applyNumberFormat="1" applyFont="1" applyFill="1" applyBorder="1" applyAlignment="1">
      <alignment vertical="top" wrapText="1"/>
    </xf>
    <xf numFmtId="1" fontId="16" fillId="2" borderId="20" xfId="0" applyNumberFormat="1" applyFont="1" applyFill="1" applyBorder="1" applyAlignment="1">
      <alignment horizontal="left"/>
    </xf>
    <xf numFmtId="3" fontId="22" fillId="15" borderId="2" xfId="0" applyNumberFormat="1" applyFont="1" applyFill="1" applyBorder="1" applyAlignment="1">
      <alignment vertical="top" wrapText="1"/>
    </xf>
    <xf numFmtId="3" fontId="22" fillId="15" borderId="2" xfId="0" applyNumberFormat="1" applyFont="1" applyFill="1" applyBorder="1" applyAlignment="1">
      <alignment horizontal="right" vertical="top" wrapText="1"/>
    </xf>
    <xf numFmtId="3" fontId="22" fillId="15" borderId="41" xfId="0" applyNumberFormat="1" applyFont="1" applyFill="1" applyBorder="1" applyAlignment="1">
      <alignment vertical="top" wrapText="1"/>
    </xf>
    <xf numFmtId="3" fontId="16" fillId="0" borderId="41" xfId="0" applyNumberFormat="1" applyFont="1" applyFill="1" applyBorder="1" applyAlignment="1">
      <alignment vertical="top" wrapText="1"/>
    </xf>
    <xf numFmtId="3" fontId="16" fillId="0" borderId="1" xfId="0" applyNumberFormat="1" applyFont="1" applyFill="1" applyBorder="1" applyAlignment="1">
      <alignment vertical="top" wrapText="1"/>
    </xf>
    <xf numFmtId="3" fontId="16" fillId="0" borderId="2" xfId="0" applyNumberFormat="1" applyFont="1" applyFill="1" applyBorder="1" applyAlignment="1">
      <alignment horizontal="right" vertical="top" wrapText="1"/>
    </xf>
    <xf numFmtId="3" fontId="16" fillId="0" borderId="2" xfId="0" applyNumberFormat="1" applyFont="1" applyFill="1" applyBorder="1" applyAlignment="1">
      <alignment vertical="top" wrapText="1"/>
    </xf>
    <xf numFmtId="3" fontId="2" fillId="2" borderId="9" xfId="1" applyNumberFormat="1" applyFont="1" applyFill="1" applyBorder="1"/>
    <xf numFmtId="0" fontId="11" fillId="2" borderId="0" xfId="0" applyFont="1" applyFill="1" applyBorder="1"/>
    <xf numFmtId="0" fontId="6" fillId="2" borderId="2" xfId="0" applyFont="1" applyFill="1" applyBorder="1" applyAlignment="1">
      <alignment wrapText="1"/>
    </xf>
    <xf numFmtId="3" fontId="6" fillId="2" borderId="2" xfId="0" applyNumberFormat="1" applyFont="1" applyFill="1" applyBorder="1"/>
    <xf numFmtId="1" fontId="6" fillId="2" borderId="2" xfId="0" applyNumberFormat="1" applyFont="1" applyFill="1" applyBorder="1"/>
    <xf numFmtId="0" fontId="6" fillId="2" borderId="20" xfId="0" applyFont="1" applyFill="1" applyBorder="1"/>
    <xf numFmtId="0" fontId="6" fillId="2" borderId="41" xfId="0" applyFont="1" applyFill="1" applyBorder="1"/>
    <xf numFmtId="0" fontId="0" fillId="2" borderId="44" xfId="0" applyFill="1" applyBorder="1"/>
    <xf numFmtId="0" fontId="6" fillId="2" borderId="42" xfId="0" applyFont="1" applyFill="1" applyBorder="1"/>
    <xf numFmtId="0" fontId="6" fillId="2" borderId="53" xfId="0" applyFont="1" applyFill="1" applyBorder="1"/>
    <xf numFmtId="0" fontId="0" fillId="2" borderId="30" xfId="0" applyFill="1" applyBorder="1"/>
    <xf numFmtId="0" fontId="0" fillId="2" borderId="30" xfId="0" applyFill="1" applyBorder="1" applyAlignment="1">
      <alignment horizontal="center"/>
    </xf>
    <xf numFmtId="3" fontId="2" fillId="2" borderId="30" xfId="1" applyNumberFormat="1" applyFont="1" applyFill="1" applyBorder="1"/>
    <xf numFmtId="1" fontId="2" fillId="2" borderId="30" xfId="1" applyNumberFormat="1" applyFont="1" applyFill="1" applyBorder="1"/>
    <xf numFmtId="166" fontId="0" fillId="2" borderId="30" xfId="0" applyNumberFormat="1" applyFill="1" applyBorder="1"/>
    <xf numFmtId="0" fontId="0" fillId="2" borderId="32" xfId="0" applyFill="1" applyBorder="1"/>
    <xf numFmtId="3" fontId="0" fillId="2" borderId="9" xfId="1" applyNumberFormat="1" applyFont="1" applyFill="1" applyBorder="1"/>
    <xf numFmtId="2" fontId="10" fillId="0" borderId="8" xfId="0" applyNumberFormat="1" applyFont="1" applyFill="1" applyBorder="1" applyAlignment="1">
      <alignment horizontal="left" wrapText="1"/>
    </xf>
    <xf numFmtId="3" fontId="0" fillId="0" borderId="7" xfId="1377" applyNumberFormat="1" applyFont="1" applyFill="1" applyBorder="1"/>
    <xf numFmtId="2" fontId="24" fillId="0" borderId="16" xfId="0" applyNumberFormat="1" applyFont="1" applyFill="1" applyBorder="1"/>
    <xf numFmtId="0" fontId="0" fillId="2" borderId="6" xfId="0" applyFill="1" applyBorder="1" applyAlignment="1">
      <alignment horizontal="left" vertical="top" wrapText="1"/>
    </xf>
    <xf numFmtId="0" fontId="0" fillId="2" borderId="8" xfId="0" applyFill="1" applyBorder="1" applyAlignment="1">
      <alignment horizontal="left" vertical="top" wrapText="1"/>
    </xf>
    <xf numFmtId="0" fontId="0" fillId="2" borderId="4" xfId="0" applyFill="1" applyBorder="1" applyAlignment="1">
      <alignment horizontal="left" vertical="top" wrapText="1"/>
    </xf>
    <xf numFmtId="0" fontId="0" fillId="2" borderId="0" xfId="0" applyFill="1" applyBorder="1" applyAlignment="1">
      <alignment horizontal="left" vertical="top" wrapText="1"/>
    </xf>
    <xf numFmtId="0" fontId="0" fillId="2" borderId="5" xfId="0" applyFill="1" applyBorder="1" applyAlignment="1">
      <alignment horizontal="left" vertical="top" wrapText="1"/>
    </xf>
    <xf numFmtId="0" fontId="0" fillId="2" borderId="7" xfId="0" applyFill="1" applyBorder="1" applyAlignment="1">
      <alignment horizontal="left" vertical="top" wrapText="1"/>
    </xf>
    <xf numFmtId="0" fontId="10" fillId="2" borderId="6" xfId="0" applyFont="1" applyFill="1" applyBorder="1" applyAlignment="1">
      <alignment horizontal="left" vertical="top" wrapText="1"/>
    </xf>
    <xf numFmtId="0" fontId="10" fillId="2" borderId="7" xfId="0" applyFont="1" applyFill="1" applyBorder="1" applyAlignment="1">
      <alignment horizontal="left" vertical="top" wrapText="1"/>
    </xf>
    <xf numFmtId="0" fontId="10" fillId="2" borderId="8" xfId="0" applyFont="1" applyFill="1" applyBorder="1" applyAlignment="1">
      <alignment horizontal="left" vertical="top" wrapText="1"/>
    </xf>
    <xf numFmtId="0" fontId="0" fillId="2" borderId="6" xfId="0" applyFill="1" applyBorder="1" applyAlignment="1">
      <alignment horizontal="left" wrapText="1"/>
    </xf>
    <xf numFmtId="0" fontId="0" fillId="2" borderId="7" xfId="0" applyFill="1" applyBorder="1" applyAlignment="1">
      <alignment horizontal="left" wrapText="1"/>
    </xf>
    <xf numFmtId="0" fontId="0" fillId="2" borderId="6" xfId="0" applyFill="1" applyBorder="1" applyAlignment="1">
      <alignment horizontal="left" vertical="center" wrapText="1"/>
    </xf>
    <xf numFmtId="0" fontId="0" fillId="2" borderId="7" xfId="0" applyFill="1" applyBorder="1" applyAlignment="1">
      <alignment horizontal="left" vertical="center" wrapText="1"/>
    </xf>
    <xf numFmtId="0" fontId="0" fillId="2" borderId="8" xfId="0" applyFill="1" applyBorder="1" applyAlignment="1">
      <alignment horizontal="left" vertical="center" wrapText="1"/>
    </xf>
    <xf numFmtId="0" fontId="0" fillId="2" borderId="8" xfId="0" applyFill="1" applyBorder="1" applyAlignment="1">
      <alignment horizontal="left" wrapText="1"/>
    </xf>
    <xf numFmtId="0" fontId="10" fillId="2" borderId="6" xfId="0" applyFont="1" applyFill="1" applyBorder="1" applyAlignment="1">
      <alignment horizontal="left" wrapText="1"/>
    </xf>
    <xf numFmtId="0" fontId="10" fillId="2" borderId="7" xfId="0" applyFont="1" applyFill="1" applyBorder="1" applyAlignment="1">
      <alignment horizontal="left" wrapText="1"/>
    </xf>
    <xf numFmtId="0" fontId="10" fillId="2" borderId="8" xfId="0" applyFont="1" applyFill="1" applyBorder="1" applyAlignment="1">
      <alignment horizontal="left" wrapText="1"/>
    </xf>
    <xf numFmtId="0" fontId="10" fillId="2" borderId="6" xfId="0" applyFont="1" applyFill="1" applyBorder="1" applyAlignment="1">
      <alignment horizontal="left" vertical="center" wrapText="1"/>
    </xf>
    <xf numFmtId="0" fontId="10" fillId="2" borderId="7" xfId="0" applyFont="1" applyFill="1" applyBorder="1" applyAlignment="1">
      <alignment horizontal="left" vertical="center" wrapText="1"/>
    </xf>
    <xf numFmtId="0" fontId="10" fillId="2" borderId="8" xfId="0" applyFont="1" applyFill="1" applyBorder="1" applyAlignment="1">
      <alignment horizontal="left" vertical="center" wrapText="1"/>
    </xf>
    <xf numFmtId="0" fontId="0" fillId="0" borderId="6" xfId="0" applyFill="1" applyBorder="1" applyAlignment="1">
      <alignment horizontal="left" wrapText="1"/>
    </xf>
    <xf numFmtId="0" fontId="0" fillId="0" borderId="7" xfId="0" applyFill="1" applyBorder="1" applyAlignment="1">
      <alignment horizontal="left" wrapText="1"/>
    </xf>
    <xf numFmtId="0" fontId="0" fillId="0" borderId="8" xfId="0" applyFill="1" applyBorder="1" applyAlignment="1">
      <alignment horizontal="left" wrapText="1"/>
    </xf>
    <xf numFmtId="0" fontId="0" fillId="9" borderId="0" xfId="0" applyFill="1" applyBorder="1" applyAlignment="1">
      <alignment horizontal="center"/>
    </xf>
  </cellXfs>
  <cellStyles count="152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6"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Normal" xfId="0" builtinId="0"/>
    <cellStyle name="Percent" xfId="1" builtinId="5"/>
    <cellStyle name="Percent 2" xfId="772"/>
    <cellStyle name="Percent 3" xfId="1377"/>
  </cellStyles>
  <dxfs count="33">
    <dxf>
      <font>
        <color rgb="FFCCFFCC"/>
      </font>
      <fill>
        <patternFill patternType="solid">
          <fgColor indexed="64"/>
          <bgColor rgb="FFCCFFCC"/>
        </patternFill>
      </fill>
    </dxf>
    <dxf>
      <font>
        <color rgb="FFCCFFCC"/>
      </font>
      <fill>
        <patternFill patternType="solid">
          <fgColor indexed="64"/>
          <bgColor rgb="FFCCFFCC"/>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color rgb="FFCCFFCC"/>
      </font>
      <fill>
        <patternFill patternType="solid">
          <fgColor indexed="64"/>
          <bgColor rgb="FFCCFFCC"/>
        </patternFill>
      </fill>
    </dxf>
    <dxf>
      <font>
        <color rgb="FFCCFFCC"/>
      </font>
      <fill>
        <patternFill patternType="solid">
          <fgColor indexed="64"/>
          <bgColor rgb="FFCCFFCC"/>
        </patternFill>
      </fill>
    </dxf>
    <dxf>
      <font>
        <color rgb="FFCCFFCC"/>
      </font>
      <fill>
        <patternFill>
          <bgColor rgb="FFC6EFCE"/>
        </patternFill>
      </fill>
    </dxf>
    <dxf>
      <font>
        <color rgb="FFCCFFCC"/>
      </font>
      <fill>
        <patternFill>
          <bgColor rgb="FFC6EFCE"/>
        </patternFill>
      </fill>
    </dxf>
    <dxf>
      <font>
        <color rgb="FFCCFFCC"/>
      </font>
      <fill>
        <patternFill patternType="solid">
          <fgColor indexed="64"/>
          <bgColor rgb="FFCCFFCC"/>
        </patternFill>
      </fill>
    </dxf>
    <dxf>
      <font>
        <color rgb="FFCCFFCC"/>
      </font>
      <fill>
        <patternFill patternType="solid">
          <fgColor indexed="64"/>
          <bgColor rgb="FFCCFFCC"/>
        </patternFill>
      </fill>
    </dxf>
    <dxf>
      <font>
        <color rgb="FFCCFFCC"/>
      </font>
      <fill>
        <patternFill patternType="solid">
          <fgColor indexed="64"/>
          <bgColor rgb="FFCCFFCC"/>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externalLink" Target="externalLinks/externalLink1.xml"/><Relationship Id="rId53" Type="http://schemas.openxmlformats.org/officeDocument/2006/relationships/externalLink" Target="externalLinks/externalLink2.xml"/><Relationship Id="rId54" Type="http://schemas.openxmlformats.org/officeDocument/2006/relationships/theme" Target="theme/theme1.xml"/><Relationship Id="rId55" Type="http://schemas.openxmlformats.org/officeDocument/2006/relationships/styles" Target="styles.xml"/><Relationship Id="rId56" Type="http://schemas.openxmlformats.org/officeDocument/2006/relationships/sharedStrings" Target="sharedStrings.xml"/><Relationship Id="rId57" Type="http://schemas.openxmlformats.org/officeDocument/2006/relationships/calcChain" Target="calcChain.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9</xdr:col>
      <xdr:colOff>177800</xdr:colOff>
      <xdr:row>6</xdr:row>
      <xdr:rowOff>190500</xdr:rowOff>
    </xdr:from>
    <xdr:to>
      <xdr:col>75</xdr:col>
      <xdr:colOff>12700</xdr:colOff>
      <xdr:row>42</xdr:row>
      <xdr:rowOff>0</xdr:rowOff>
    </xdr:to>
    <xdr:sp macro="" textlink="">
      <xdr:nvSpPr>
        <xdr:cNvPr id="64" name="L-Shape 63"/>
        <xdr:cNvSpPr/>
      </xdr:nvSpPr>
      <xdr:spPr>
        <a:xfrm>
          <a:off x="2120900" y="1816100"/>
          <a:ext cx="14084300" cy="6769100"/>
        </a:xfrm>
        <a:prstGeom prst="corner">
          <a:avLst>
            <a:gd name="adj1" fmla="val 7931"/>
            <a:gd name="adj2" fmla="val 30153"/>
          </a:avLst>
        </a:prstGeom>
        <a:solidFill>
          <a:srgbClr val="CDB236">
            <a:alpha val="50000"/>
          </a:srgbClr>
        </a:solidFill>
        <a:ln>
          <a:solidFill>
            <a:schemeClr val="accent2"/>
          </a:solidFill>
        </a:ln>
      </xdr:spPr>
      <xdr:style>
        <a:lnRef idx="1">
          <a:schemeClr val="dk1"/>
        </a:lnRef>
        <a:fillRef idx="3">
          <a:schemeClr val="dk1"/>
        </a:fillRef>
        <a:effectRef idx="2">
          <a:schemeClr val="dk1"/>
        </a:effectRef>
        <a:fontRef idx="minor">
          <a:schemeClr val="lt1"/>
        </a:fontRef>
      </xdr:style>
      <xdr:txBody>
        <a:bodyPr wrap="square"/>
        <a:lstStyle/>
        <a:p>
          <a:endParaRPr lang="en-US"/>
        </a:p>
      </xdr:txBody>
    </xdr:sp>
    <xdr:clientData/>
  </xdr:twoCellAnchor>
  <xdr:twoCellAnchor>
    <xdr:from>
      <xdr:col>11</xdr:col>
      <xdr:colOff>0</xdr:colOff>
      <xdr:row>31</xdr:row>
      <xdr:rowOff>12700</xdr:rowOff>
    </xdr:from>
    <xdr:to>
      <xdr:col>18</xdr:col>
      <xdr:colOff>0</xdr:colOff>
      <xdr:row>37</xdr:row>
      <xdr:rowOff>177800</xdr:rowOff>
    </xdr:to>
    <xdr:sp macro="" textlink="">
      <xdr:nvSpPr>
        <xdr:cNvPr id="81" name="Rectangle 80"/>
        <xdr:cNvSpPr/>
      </xdr:nvSpPr>
      <xdr:spPr>
        <a:xfrm>
          <a:off x="2374900" y="6210300"/>
          <a:ext cx="1511300" cy="1308100"/>
        </a:xfrm>
        <a:prstGeom prst="rect">
          <a:avLst/>
        </a:prstGeom>
        <a:solidFill>
          <a:schemeClr val="bg2">
            <a:lumMod val="75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lang="en-US" sz="2000" u="sng"/>
            <a:t>Assumptions</a:t>
          </a:r>
        </a:p>
      </xdr:txBody>
    </xdr:sp>
    <xdr:clientData/>
  </xdr:twoCellAnchor>
  <xdr:twoCellAnchor>
    <xdr:from>
      <xdr:col>1</xdr:col>
      <xdr:colOff>12700</xdr:colOff>
      <xdr:row>18</xdr:row>
      <xdr:rowOff>139700</xdr:rowOff>
    </xdr:from>
    <xdr:to>
      <xdr:col>9</xdr:col>
      <xdr:colOff>0</xdr:colOff>
      <xdr:row>32</xdr:row>
      <xdr:rowOff>139700</xdr:rowOff>
    </xdr:to>
    <xdr:sp macro="" textlink="">
      <xdr:nvSpPr>
        <xdr:cNvPr id="67" name="Rectangle 66"/>
        <xdr:cNvSpPr/>
      </xdr:nvSpPr>
      <xdr:spPr>
        <a:xfrm>
          <a:off x="228600" y="3860800"/>
          <a:ext cx="1714500" cy="2667000"/>
        </a:xfrm>
        <a:prstGeom prst="rect">
          <a:avLst/>
        </a:prstGeom>
        <a:solidFill>
          <a:schemeClr val="accent3">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Sub-sector analyses</a:t>
          </a:r>
        </a:p>
      </xdr:txBody>
    </xdr:sp>
    <xdr:clientData/>
  </xdr:twoCellAnchor>
  <xdr:twoCellAnchor>
    <xdr:from>
      <xdr:col>21</xdr:col>
      <xdr:colOff>38100</xdr:colOff>
      <xdr:row>6</xdr:row>
      <xdr:rowOff>177800</xdr:rowOff>
    </xdr:from>
    <xdr:to>
      <xdr:col>65</xdr:col>
      <xdr:colOff>50800</xdr:colOff>
      <xdr:row>38</xdr:row>
      <xdr:rowOff>0</xdr:rowOff>
    </xdr:to>
    <xdr:sp macro="" textlink="">
      <xdr:nvSpPr>
        <xdr:cNvPr id="3" name="Rectangle 2"/>
        <xdr:cNvSpPr/>
      </xdr:nvSpPr>
      <xdr:spPr>
        <a:xfrm>
          <a:off x="4572000" y="1803400"/>
          <a:ext cx="9512300" cy="6019800"/>
        </a:xfrm>
        <a:prstGeom prst="rect">
          <a:avLst/>
        </a:prstGeom>
        <a:solidFill>
          <a:schemeClr val="accent5">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Calculations</a:t>
          </a:r>
        </a:p>
      </xdr:txBody>
    </xdr:sp>
    <xdr:clientData/>
  </xdr:twoCellAnchor>
  <xdr:twoCellAnchor>
    <xdr:from>
      <xdr:col>28</xdr:col>
      <xdr:colOff>152400</xdr:colOff>
      <xdr:row>16</xdr:row>
      <xdr:rowOff>133350</xdr:rowOff>
    </xdr:from>
    <xdr:to>
      <xdr:col>34</xdr:col>
      <xdr:colOff>50800</xdr:colOff>
      <xdr:row>30</xdr:row>
      <xdr:rowOff>120650</xdr:rowOff>
    </xdr:to>
    <xdr:cxnSp macro="">
      <xdr:nvCxnSpPr>
        <xdr:cNvPr id="93" name="Elbow Connector 92"/>
        <xdr:cNvCxnSpPr>
          <a:stCxn id="62" idx="3"/>
          <a:endCxn id="77" idx="1"/>
        </xdr:cNvCxnSpPr>
      </xdr:nvCxnSpPr>
      <xdr:spPr>
        <a:xfrm>
          <a:off x="6197600" y="3473450"/>
          <a:ext cx="1193800" cy="2654300"/>
        </a:xfrm>
        <a:prstGeom prst="bentConnector3">
          <a:avLst>
            <a:gd name="adj1" fmla="val 50000"/>
          </a:avLst>
        </a:prstGeom>
        <a:ln w="28575" cmpd="sng">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28</xdr:col>
      <xdr:colOff>152400</xdr:colOff>
      <xdr:row>16</xdr:row>
      <xdr:rowOff>133350</xdr:rowOff>
    </xdr:from>
    <xdr:to>
      <xdr:col>34</xdr:col>
      <xdr:colOff>50800</xdr:colOff>
      <xdr:row>26</xdr:row>
      <xdr:rowOff>120650</xdr:rowOff>
    </xdr:to>
    <xdr:cxnSp macro="">
      <xdr:nvCxnSpPr>
        <xdr:cNvPr id="90" name="Elbow Connector 89"/>
        <xdr:cNvCxnSpPr>
          <a:stCxn id="62" idx="3"/>
          <a:endCxn id="75" idx="1"/>
        </xdr:cNvCxnSpPr>
      </xdr:nvCxnSpPr>
      <xdr:spPr>
        <a:xfrm>
          <a:off x="6197600" y="3473450"/>
          <a:ext cx="1193800" cy="1892300"/>
        </a:xfrm>
        <a:prstGeom prst="bentConnector3">
          <a:avLst>
            <a:gd name="adj1" fmla="val 50000"/>
          </a:avLst>
        </a:prstGeom>
        <a:ln w="28575" cmpd="sng">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28</xdr:col>
      <xdr:colOff>152400</xdr:colOff>
      <xdr:row>16</xdr:row>
      <xdr:rowOff>133350</xdr:rowOff>
    </xdr:from>
    <xdr:to>
      <xdr:col>34</xdr:col>
      <xdr:colOff>50800</xdr:colOff>
      <xdr:row>22</xdr:row>
      <xdr:rowOff>184150</xdr:rowOff>
    </xdr:to>
    <xdr:cxnSp macro="">
      <xdr:nvCxnSpPr>
        <xdr:cNvPr id="87" name="Elbow Connector 86"/>
        <xdr:cNvCxnSpPr>
          <a:stCxn id="62" idx="3"/>
          <a:endCxn id="74" idx="1"/>
        </xdr:cNvCxnSpPr>
      </xdr:nvCxnSpPr>
      <xdr:spPr>
        <a:xfrm>
          <a:off x="6197600" y="3473450"/>
          <a:ext cx="1193800" cy="1193800"/>
        </a:xfrm>
        <a:prstGeom prst="bentConnector3">
          <a:avLst>
            <a:gd name="adj1" fmla="val 50000"/>
          </a:avLst>
        </a:prstGeom>
        <a:ln w="28575" cmpd="sng">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67</xdr:col>
      <xdr:colOff>0</xdr:colOff>
      <xdr:row>6</xdr:row>
      <xdr:rowOff>177800</xdr:rowOff>
    </xdr:from>
    <xdr:to>
      <xdr:col>75</xdr:col>
      <xdr:colOff>0</xdr:colOff>
      <xdr:row>38</xdr:row>
      <xdr:rowOff>0</xdr:rowOff>
    </xdr:to>
    <xdr:sp macro="" textlink="">
      <xdr:nvSpPr>
        <xdr:cNvPr id="2" name="Rectangle 1"/>
        <xdr:cNvSpPr/>
      </xdr:nvSpPr>
      <xdr:spPr>
        <a:xfrm>
          <a:off x="14465300" y="1803400"/>
          <a:ext cx="1727200" cy="6019800"/>
        </a:xfrm>
        <a:prstGeom prst="rect">
          <a:avLst/>
        </a:prstGeom>
        <a:solidFill>
          <a:schemeClr val="accent2">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Results</a:t>
          </a:r>
        </a:p>
      </xdr:txBody>
    </xdr:sp>
    <xdr:clientData/>
  </xdr:twoCellAnchor>
  <xdr:twoCellAnchor>
    <xdr:from>
      <xdr:col>1</xdr:col>
      <xdr:colOff>0</xdr:colOff>
      <xdr:row>33</xdr:row>
      <xdr:rowOff>152400</xdr:rowOff>
    </xdr:from>
    <xdr:to>
      <xdr:col>9</xdr:col>
      <xdr:colOff>0</xdr:colOff>
      <xdr:row>42</xdr:row>
      <xdr:rowOff>0</xdr:rowOff>
    </xdr:to>
    <xdr:sp macro="" textlink="">
      <xdr:nvSpPr>
        <xdr:cNvPr id="5" name="Rectangle 4"/>
        <xdr:cNvSpPr/>
      </xdr:nvSpPr>
      <xdr:spPr>
        <a:xfrm>
          <a:off x="215900" y="6731000"/>
          <a:ext cx="1727200" cy="1562100"/>
        </a:xfrm>
        <a:prstGeom prst="rect">
          <a:avLst/>
        </a:prstGeom>
        <a:solidFill>
          <a:schemeClr val="accent3">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Sources</a:t>
          </a:r>
        </a:p>
      </xdr:txBody>
    </xdr:sp>
    <xdr:clientData/>
  </xdr:twoCellAnchor>
  <xdr:twoCellAnchor>
    <xdr:from>
      <xdr:col>1</xdr:col>
      <xdr:colOff>12700</xdr:colOff>
      <xdr:row>6</xdr:row>
      <xdr:rowOff>190500</xdr:rowOff>
    </xdr:from>
    <xdr:to>
      <xdr:col>9</xdr:col>
      <xdr:colOff>0</xdr:colOff>
      <xdr:row>18</xdr:row>
      <xdr:rowOff>0</xdr:rowOff>
    </xdr:to>
    <xdr:sp macro="" textlink="">
      <xdr:nvSpPr>
        <xdr:cNvPr id="6" name="Rectangle 5"/>
        <xdr:cNvSpPr/>
      </xdr:nvSpPr>
      <xdr:spPr>
        <a:xfrm>
          <a:off x="228600" y="1816100"/>
          <a:ext cx="1714500" cy="2197100"/>
        </a:xfrm>
        <a:prstGeom prst="rect">
          <a:avLst/>
        </a:prstGeom>
        <a:solidFill>
          <a:schemeClr val="accent3">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Research data</a:t>
          </a:r>
        </a:p>
      </xdr:txBody>
    </xdr:sp>
    <xdr:clientData/>
  </xdr:twoCellAnchor>
  <xdr:twoCellAnchor>
    <xdr:from>
      <xdr:col>1</xdr:col>
      <xdr:colOff>203200</xdr:colOff>
      <xdr:row>13</xdr:row>
      <xdr:rowOff>76200</xdr:rowOff>
    </xdr:from>
    <xdr:to>
      <xdr:col>7</xdr:col>
      <xdr:colOff>203200</xdr:colOff>
      <xdr:row>16</xdr:row>
      <xdr:rowOff>76200</xdr:rowOff>
    </xdr:to>
    <xdr:sp macro="" textlink="">
      <xdr:nvSpPr>
        <xdr:cNvPr id="7" name="Rectangle 6"/>
        <xdr:cNvSpPr/>
      </xdr:nvSpPr>
      <xdr:spPr>
        <a:xfrm>
          <a:off x="419100" y="31369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Corrected</a:t>
          </a:r>
          <a:r>
            <a:rPr lang="en-US" baseline="0"/>
            <a:t> energy balance step 2</a:t>
          </a:r>
          <a:endParaRPr lang="en-US"/>
        </a:p>
      </xdr:txBody>
    </xdr:sp>
    <xdr:clientData/>
  </xdr:twoCellAnchor>
  <xdr:twoCellAnchor>
    <xdr:from>
      <xdr:col>77</xdr:col>
      <xdr:colOff>38100</xdr:colOff>
      <xdr:row>6</xdr:row>
      <xdr:rowOff>165100</xdr:rowOff>
    </xdr:from>
    <xdr:to>
      <xdr:col>85</xdr:col>
      <xdr:colOff>0</xdr:colOff>
      <xdr:row>41</xdr:row>
      <xdr:rowOff>190499</xdr:rowOff>
    </xdr:to>
    <xdr:sp macro="" textlink="">
      <xdr:nvSpPr>
        <xdr:cNvPr id="8" name="Rectangle 7"/>
        <xdr:cNvSpPr/>
      </xdr:nvSpPr>
      <xdr:spPr>
        <a:xfrm>
          <a:off x="16662400" y="1790700"/>
          <a:ext cx="1689100" cy="6794499"/>
        </a:xfrm>
        <a:prstGeom prst="rect">
          <a:avLst/>
        </a:prstGeom>
        <a:solidFill>
          <a:schemeClr val="accent4">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Input Data </a:t>
          </a:r>
        </a:p>
        <a:p>
          <a:pPr algn="ctr"/>
          <a:r>
            <a:rPr lang="en-US" sz="2000" u="sng"/>
            <a:t>for ETM</a:t>
          </a:r>
        </a:p>
      </xdr:txBody>
    </xdr:sp>
    <xdr:clientData/>
  </xdr:twoCellAnchor>
  <xdr:twoCellAnchor>
    <xdr:from>
      <xdr:col>20</xdr:col>
      <xdr:colOff>25400</xdr:colOff>
      <xdr:row>6</xdr:row>
      <xdr:rowOff>203200</xdr:rowOff>
    </xdr:from>
    <xdr:to>
      <xdr:col>20</xdr:col>
      <xdr:colOff>38100</xdr:colOff>
      <xdr:row>38</xdr:row>
      <xdr:rowOff>12700</xdr:rowOff>
    </xdr:to>
    <xdr:cxnSp macro="">
      <xdr:nvCxnSpPr>
        <xdr:cNvPr id="9" name="Straight Connector 8"/>
        <xdr:cNvCxnSpPr/>
      </xdr:nvCxnSpPr>
      <xdr:spPr>
        <a:xfrm flipH="1">
          <a:off x="4343400" y="1828800"/>
          <a:ext cx="12700" cy="60071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66</xdr:col>
      <xdr:colOff>0</xdr:colOff>
      <xdr:row>6</xdr:row>
      <xdr:rowOff>165100</xdr:rowOff>
    </xdr:from>
    <xdr:to>
      <xdr:col>66</xdr:col>
      <xdr:colOff>0</xdr:colOff>
      <xdr:row>38</xdr:row>
      <xdr:rowOff>0</xdr:rowOff>
    </xdr:to>
    <xdr:cxnSp macro="">
      <xdr:nvCxnSpPr>
        <xdr:cNvPr id="11" name="Straight Connector 10"/>
        <xdr:cNvCxnSpPr/>
      </xdr:nvCxnSpPr>
      <xdr:spPr>
        <a:xfrm>
          <a:off x="14249400" y="1790700"/>
          <a:ext cx="0" cy="60325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85</xdr:col>
      <xdr:colOff>190500</xdr:colOff>
      <xdr:row>6</xdr:row>
      <xdr:rowOff>152400</xdr:rowOff>
    </xdr:from>
    <xdr:to>
      <xdr:col>86</xdr:col>
      <xdr:colOff>0</xdr:colOff>
      <xdr:row>42</xdr:row>
      <xdr:rowOff>0</xdr:rowOff>
    </xdr:to>
    <xdr:cxnSp macro="">
      <xdr:nvCxnSpPr>
        <xdr:cNvPr id="18" name="Straight Connector 17"/>
        <xdr:cNvCxnSpPr/>
      </xdr:nvCxnSpPr>
      <xdr:spPr>
        <a:xfrm>
          <a:off x="18542000" y="1778000"/>
          <a:ext cx="25400" cy="6807200"/>
        </a:xfrm>
        <a:prstGeom prst="line">
          <a:avLst/>
        </a:prstGeom>
        <a:ln>
          <a:solidFill>
            <a:schemeClr val="accent2"/>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203200</xdr:colOff>
      <xdr:row>14</xdr:row>
      <xdr:rowOff>171450</xdr:rowOff>
    </xdr:from>
    <xdr:to>
      <xdr:col>22</xdr:col>
      <xdr:colOff>152400</xdr:colOff>
      <xdr:row>16</xdr:row>
      <xdr:rowOff>133350</xdr:rowOff>
    </xdr:to>
    <xdr:cxnSp macro="">
      <xdr:nvCxnSpPr>
        <xdr:cNvPr id="24" name="Elbow Connector 23"/>
        <xdr:cNvCxnSpPr>
          <a:stCxn id="7" idx="3"/>
          <a:endCxn id="62" idx="1"/>
        </xdr:cNvCxnSpPr>
      </xdr:nvCxnSpPr>
      <xdr:spPr>
        <a:xfrm>
          <a:off x="1714500" y="3422650"/>
          <a:ext cx="3187700" cy="342900"/>
        </a:xfrm>
        <a:prstGeom prst="bentConnector3">
          <a:avLst>
            <a:gd name="adj1" fmla="val 50000"/>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11</xdr:col>
      <xdr:colOff>127000</xdr:colOff>
      <xdr:row>33</xdr:row>
      <xdr:rowOff>139700</xdr:rowOff>
    </xdr:from>
    <xdr:to>
      <xdr:col>17</xdr:col>
      <xdr:colOff>127000</xdr:colOff>
      <xdr:row>36</xdr:row>
      <xdr:rowOff>139700</xdr:rowOff>
    </xdr:to>
    <xdr:sp macro="" textlink="">
      <xdr:nvSpPr>
        <xdr:cNvPr id="29" name="Rectangle 28"/>
        <xdr:cNvSpPr/>
      </xdr:nvSpPr>
      <xdr:spPr>
        <a:xfrm>
          <a:off x="2501900" y="67183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Modeling assumptions</a:t>
          </a:r>
        </a:p>
      </xdr:txBody>
    </xdr:sp>
    <xdr:clientData/>
  </xdr:twoCellAnchor>
  <xdr:twoCellAnchor>
    <xdr:from>
      <xdr:col>17</xdr:col>
      <xdr:colOff>127000</xdr:colOff>
      <xdr:row>35</xdr:row>
      <xdr:rowOff>44450</xdr:rowOff>
    </xdr:from>
    <xdr:to>
      <xdr:col>21</xdr:col>
      <xdr:colOff>12700</xdr:colOff>
      <xdr:row>35</xdr:row>
      <xdr:rowOff>50800</xdr:rowOff>
    </xdr:to>
    <xdr:cxnSp macro="">
      <xdr:nvCxnSpPr>
        <xdr:cNvPr id="30" name="Elbow Connector 29"/>
        <xdr:cNvCxnSpPr>
          <a:stCxn id="29" idx="3"/>
        </xdr:cNvCxnSpPr>
      </xdr:nvCxnSpPr>
      <xdr:spPr>
        <a:xfrm>
          <a:off x="3797300" y="7004050"/>
          <a:ext cx="749300" cy="635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34</xdr:col>
      <xdr:colOff>50800</xdr:colOff>
      <xdr:row>17</xdr:row>
      <xdr:rowOff>88900</xdr:rowOff>
    </xdr:from>
    <xdr:to>
      <xdr:col>40</xdr:col>
      <xdr:colOff>50800</xdr:colOff>
      <xdr:row>20</xdr:row>
      <xdr:rowOff>88900</xdr:rowOff>
    </xdr:to>
    <xdr:sp macro="" textlink="">
      <xdr:nvSpPr>
        <xdr:cNvPr id="73" name="Rectangle 72"/>
        <xdr:cNvSpPr/>
      </xdr:nvSpPr>
      <xdr:spPr>
        <a:xfrm>
          <a:off x="7391400" y="3619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Transformation analysis</a:t>
          </a:r>
        </a:p>
      </xdr:txBody>
    </xdr:sp>
    <xdr:clientData/>
  </xdr:twoCellAnchor>
  <xdr:twoCellAnchor>
    <xdr:from>
      <xdr:col>34</xdr:col>
      <xdr:colOff>50800</xdr:colOff>
      <xdr:row>21</xdr:row>
      <xdr:rowOff>88900</xdr:rowOff>
    </xdr:from>
    <xdr:to>
      <xdr:col>40</xdr:col>
      <xdr:colOff>50800</xdr:colOff>
      <xdr:row>24</xdr:row>
      <xdr:rowOff>88900</xdr:rowOff>
    </xdr:to>
    <xdr:sp macro="" textlink="">
      <xdr:nvSpPr>
        <xdr:cNvPr id="74" name="Rectangle 73"/>
        <xdr:cNvSpPr/>
      </xdr:nvSpPr>
      <xdr:spPr>
        <a:xfrm>
          <a:off x="7391400" y="4381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Energy sector own use analysis</a:t>
          </a:r>
        </a:p>
      </xdr:txBody>
    </xdr:sp>
    <xdr:clientData/>
  </xdr:twoCellAnchor>
  <xdr:twoCellAnchor>
    <xdr:from>
      <xdr:col>34</xdr:col>
      <xdr:colOff>50800</xdr:colOff>
      <xdr:row>25</xdr:row>
      <xdr:rowOff>25400</xdr:rowOff>
    </xdr:from>
    <xdr:to>
      <xdr:col>40</xdr:col>
      <xdr:colOff>50800</xdr:colOff>
      <xdr:row>28</xdr:row>
      <xdr:rowOff>25400</xdr:rowOff>
    </xdr:to>
    <xdr:sp macro="" textlink="">
      <xdr:nvSpPr>
        <xdr:cNvPr id="75" name="Rectangle 74"/>
        <xdr:cNvSpPr/>
      </xdr:nvSpPr>
      <xdr:spPr>
        <a:xfrm>
          <a:off x="7391400" y="5080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Energetic final consumption analysis</a:t>
          </a:r>
        </a:p>
      </xdr:txBody>
    </xdr:sp>
    <xdr:clientData/>
  </xdr:twoCellAnchor>
  <xdr:twoCellAnchor>
    <xdr:from>
      <xdr:col>34</xdr:col>
      <xdr:colOff>50800</xdr:colOff>
      <xdr:row>29</xdr:row>
      <xdr:rowOff>25400</xdr:rowOff>
    </xdr:from>
    <xdr:to>
      <xdr:col>40</xdr:col>
      <xdr:colOff>50800</xdr:colOff>
      <xdr:row>32</xdr:row>
      <xdr:rowOff>25400</xdr:rowOff>
    </xdr:to>
    <xdr:sp macro="" textlink="">
      <xdr:nvSpPr>
        <xdr:cNvPr id="77" name="Rectangle 76"/>
        <xdr:cNvSpPr/>
      </xdr:nvSpPr>
      <xdr:spPr>
        <a:xfrm>
          <a:off x="7391400" y="5842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Non-energetic final consumption analysis</a:t>
          </a:r>
        </a:p>
      </xdr:txBody>
    </xdr:sp>
    <xdr:clientData/>
  </xdr:twoCellAnchor>
  <xdr:twoCellAnchor>
    <xdr:from>
      <xdr:col>1</xdr:col>
      <xdr:colOff>190500</xdr:colOff>
      <xdr:row>24</xdr:row>
      <xdr:rowOff>82550</xdr:rowOff>
    </xdr:from>
    <xdr:to>
      <xdr:col>7</xdr:col>
      <xdr:colOff>190500</xdr:colOff>
      <xdr:row>27</xdr:row>
      <xdr:rowOff>82550</xdr:rowOff>
    </xdr:to>
    <xdr:sp macro="" textlink="">
      <xdr:nvSpPr>
        <xdr:cNvPr id="91" name="Rectangle 90"/>
        <xdr:cNvSpPr/>
      </xdr:nvSpPr>
      <xdr:spPr>
        <a:xfrm>
          <a:off x="406400" y="4946650"/>
          <a:ext cx="1295400" cy="571500"/>
        </a:xfrm>
        <a:prstGeom prst="rect">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wrap="square" anchor="ctr"/>
        <a:lstStyle/>
        <a:p>
          <a:pPr algn="ctr"/>
          <a:r>
            <a:rPr lang="en-US"/>
            <a:t>Input from Metal</a:t>
          </a:r>
          <a:r>
            <a:rPr lang="en-US" baseline="0"/>
            <a:t> industry analysis</a:t>
          </a:r>
        </a:p>
      </xdr:txBody>
    </xdr:sp>
    <xdr:clientData/>
  </xdr:twoCellAnchor>
  <xdr:twoCellAnchor>
    <xdr:from>
      <xdr:col>7</xdr:col>
      <xdr:colOff>190500</xdr:colOff>
      <xdr:row>22</xdr:row>
      <xdr:rowOff>184150</xdr:rowOff>
    </xdr:from>
    <xdr:to>
      <xdr:col>34</xdr:col>
      <xdr:colOff>50800</xdr:colOff>
      <xdr:row>25</xdr:row>
      <xdr:rowOff>177800</xdr:rowOff>
    </xdr:to>
    <xdr:cxnSp macro="">
      <xdr:nvCxnSpPr>
        <xdr:cNvPr id="112" name="Elbow Connector 111"/>
        <xdr:cNvCxnSpPr>
          <a:stCxn id="91" idx="3"/>
          <a:endCxn id="74" idx="1"/>
        </xdr:cNvCxnSpPr>
      </xdr:nvCxnSpPr>
      <xdr:spPr>
        <a:xfrm flipV="1">
          <a:off x="1701800" y="4667250"/>
          <a:ext cx="5689600" cy="565150"/>
        </a:xfrm>
        <a:prstGeom prst="bentConnector3">
          <a:avLst>
            <a:gd name="adj1" fmla="val 50000"/>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7</xdr:col>
      <xdr:colOff>190500</xdr:colOff>
      <xdr:row>25</xdr:row>
      <xdr:rowOff>177800</xdr:rowOff>
    </xdr:from>
    <xdr:to>
      <xdr:col>34</xdr:col>
      <xdr:colOff>50800</xdr:colOff>
      <xdr:row>26</xdr:row>
      <xdr:rowOff>120650</xdr:rowOff>
    </xdr:to>
    <xdr:cxnSp macro="">
      <xdr:nvCxnSpPr>
        <xdr:cNvPr id="116" name="Elbow Connector 115"/>
        <xdr:cNvCxnSpPr>
          <a:stCxn id="91" idx="3"/>
          <a:endCxn id="75" idx="1"/>
        </xdr:cNvCxnSpPr>
      </xdr:nvCxnSpPr>
      <xdr:spPr>
        <a:xfrm>
          <a:off x="1701800" y="5232400"/>
          <a:ext cx="5689600" cy="133350"/>
        </a:xfrm>
        <a:prstGeom prst="bentConnector3">
          <a:avLst>
            <a:gd name="adj1" fmla="val 50000"/>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7</xdr:col>
      <xdr:colOff>190500</xdr:colOff>
      <xdr:row>25</xdr:row>
      <xdr:rowOff>177800</xdr:rowOff>
    </xdr:from>
    <xdr:to>
      <xdr:col>34</xdr:col>
      <xdr:colOff>50800</xdr:colOff>
      <xdr:row>30</xdr:row>
      <xdr:rowOff>120650</xdr:rowOff>
    </xdr:to>
    <xdr:cxnSp macro="">
      <xdr:nvCxnSpPr>
        <xdr:cNvPr id="121" name="Elbow Connector 120"/>
        <xdr:cNvCxnSpPr>
          <a:stCxn id="91" idx="3"/>
          <a:endCxn id="77" idx="1"/>
        </xdr:cNvCxnSpPr>
      </xdr:nvCxnSpPr>
      <xdr:spPr>
        <a:xfrm>
          <a:off x="1701800" y="5232400"/>
          <a:ext cx="5689600" cy="895350"/>
        </a:xfrm>
        <a:prstGeom prst="bentConnector3">
          <a:avLst>
            <a:gd name="adj1" fmla="val 50000"/>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53</xdr:col>
      <xdr:colOff>38100</xdr:colOff>
      <xdr:row>33</xdr:row>
      <xdr:rowOff>165100</xdr:rowOff>
    </xdr:from>
    <xdr:to>
      <xdr:col>59</xdr:col>
      <xdr:colOff>38100</xdr:colOff>
      <xdr:row>36</xdr:row>
      <xdr:rowOff>165100</xdr:rowOff>
    </xdr:to>
    <xdr:sp macro="" textlink="">
      <xdr:nvSpPr>
        <xdr:cNvPr id="126" name="Rectangle 125"/>
        <xdr:cNvSpPr/>
      </xdr:nvSpPr>
      <xdr:spPr>
        <a:xfrm>
          <a:off x="11480800" y="67437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Coal loss</a:t>
          </a:r>
          <a:r>
            <a:rPr lang="en-US" baseline="0"/>
            <a:t> analysis</a:t>
          </a:r>
          <a:endParaRPr lang="en-US"/>
        </a:p>
      </xdr:txBody>
    </xdr:sp>
    <xdr:clientData/>
  </xdr:twoCellAnchor>
  <xdr:twoCellAnchor>
    <xdr:from>
      <xdr:col>40</xdr:col>
      <xdr:colOff>50800</xdr:colOff>
      <xdr:row>18</xdr:row>
      <xdr:rowOff>184150</xdr:rowOff>
    </xdr:from>
    <xdr:to>
      <xdr:col>53</xdr:col>
      <xdr:colOff>38100</xdr:colOff>
      <xdr:row>35</xdr:row>
      <xdr:rowOff>69850</xdr:rowOff>
    </xdr:to>
    <xdr:cxnSp macro="">
      <xdr:nvCxnSpPr>
        <xdr:cNvPr id="123" name="Elbow Connector 122"/>
        <xdr:cNvCxnSpPr>
          <a:stCxn id="73" idx="3"/>
          <a:endCxn id="126" idx="1"/>
        </xdr:cNvCxnSpPr>
      </xdr:nvCxnSpPr>
      <xdr:spPr>
        <a:xfrm>
          <a:off x="8686800" y="3905250"/>
          <a:ext cx="2794000" cy="312420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40</xdr:col>
      <xdr:colOff>50800</xdr:colOff>
      <xdr:row>22</xdr:row>
      <xdr:rowOff>184150</xdr:rowOff>
    </xdr:from>
    <xdr:to>
      <xdr:col>53</xdr:col>
      <xdr:colOff>38100</xdr:colOff>
      <xdr:row>35</xdr:row>
      <xdr:rowOff>69850</xdr:rowOff>
    </xdr:to>
    <xdr:cxnSp macro="">
      <xdr:nvCxnSpPr>
        <xdr:cNvPr id="129" name="Elbow Connector 128"/>
        <xdr:cNvCxnSpPr>
          <a:stCxn id="74" idx="3"/>
          <a:endCxn id="126" idx="1"/>
        </xdr:cNvCxnSpPr>
      </xdr:nvCxnSpPr>
      <xdr:spPr>
        <a:xfrm>
          <a:off x="8686800" y="4667250"/>
          <a:ext cx="2794000" cy="236220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40</xdr:col>
      <xdr:colOff>50800</xdr:colOff>
      <xdr:row>26</xdr:row>
      <xdr:rowOff>120650</xdr:rowOff>
    </xdr:from>
    <xdr:to>
      <xdr:col>53</xdr:col>
      <xdr:colOff>38100</xdr:colOff>
      <xdr:row>35</xdr:row>
      <xdr:rowOff>69850</xdr:rowOff>
    </xdr:to>
    <xdr:cxnSp macro="">
      <xdr:nvCxnSpPr>
        <xdr:cNvPr id="132" name="Elbow Connector 131"/>
        <xdr:cNvCxnSpPr>
          <a:stCxn id="75" idx="3"/>
          <a:endCxn id="126" idx="1"/>
        </xdr:cNvCxnSpPr>
      </xdr:nvCxnSpPr>
      <xdr:spPr>
        <a:xfrm>
          <a:off x="8686800" y="5365750"/>
          <a:ext cx="2794000" cy="166370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40</xdr:col>
      <xdr:colOff>50800</xdr:colOff>
      <xdr:row>30</xdr:row>
      <xdr:rowOff>120650</xdr:rowOff>
    </xdr:from>
    <xdr:to>
      <xdr:col>53</xdr:col>
      <xdr:colOff>38100</xdr:colOff>
      <xdr:row>35</xdr:row>
      <xdr:rowOff>69850</xdr:rowOff>
    </xdr:to>
    <xdr:cxnSp macro="">
      <xdr:nvCxnSpPr>
        <xdr:cNvPr id="135" name="Elbow Connector 134"/>
        <xdr:cNvCxnSpPr>
          <a:stCxn id="77" idx="3"/>
          <a:endCxn id="126" idx="1"/>
        </xdr:cNvCxnSpPr>
      </xdr:nvCxnSpPr>
      <xdr:spPr>
        <a:xfrm>
          <a:off x="8686800" y="6127750"/>
          <a:ext cx="2794000" cy="90170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49</xdr:col>
      <xdr:colOff>38100</xdr:colOff>
      <xdr:row>23</xdr:row>
      <xdr:rowOff>25400</xdr:rowOff>
    </xdr:from>
    <xdr:to>
      <xdr:col>55</xdr:col>
      <xdr:colOff>38100</xdr:colOff>
      <xdr:row>26</xdr:row>
      <xdr:rowOff>25400</xdr:rowOff>
    </xdr:to>
    <xdr:sp macro="" textlink="">
      <xdr:nvSpPr>
        <xdr:cNvPr id="138" name="Rectangle 137"/>
        <xdr:cNvSpPr/>
      </xdr:nvSpPr>
      <xdr:spPr>
        <a:xfrm>
          <a:off x="10617200" y="4699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Energetic</a:t>
          </a:r>
          <a:r>
            <a:rPr lang="en-US" baseline="0"/>
            <a:t> final demand sectors</a:t>
          </a:r>
          <a:endParaRPr lang="en-US"/>
        </a:p>
      </xdr:txBody>
    </xdr:sp>
    <xdr:clientData/>
  </xdr:twoCellAnchor>
  <xdr:twoCellAnchor>
    <xdr:from>
      <xdr:col>49</xdr:col>
      <xdr:colOff>25400</xdr:colOff>
      <xdr:row>29</xdr:row>
      <xdr:rowOff>25400</xdr:rowOff>
    </xdr:from>
    <xdr:to>
      <xdr:col>55</xdr:col>
      <xdr:colOff>25400</xdr:colOff>
      <xdr:row>32</xdr:row>
      <xdr:rowOff>25400</xdr:rowOff>
    </xdr:to>
    <xdr:sp macro="" textlink="">
      <xdr:nvSpPr>
        <xdr:cNvPr id="140" name="Rectangle 139"/>
        <xdr:cNvSpPr/>
      </xdr:nvSpPr>
      <xdr:spPr>
        <a:xfrm>
          <a:off x="10604500" y="5842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Non-energetic final demand sectors</a:t>
          </a:r>
        </a:p>
      </xdr:txBody>
    </xdr:sp>
    <xdr:clientData/>
  </xdr:twoCellAnchor>
  <xdr:twoCellAnchor>
    <xdr:from>
      <xdr:col>40</xdr:col>
      <xdr:colOff>50800</xdr:colOff>
      <xdr:row>30</xdr:row>
      <xdr:rowOff>120650</xdr:rowOff>
    </xdr:from>
    <xdr:to>
      <xdr:col>49</xdr:col>
      <xdr:colOff>25400</xdr:colOff>
      <xdr:row>30</xdr:row>
      <xdr:rowOff>120650</xdr:rowOff>
    </xdr:to>
    <xdr:cxnSp macro="">
      <xdr:nvCxnSpPr>
        <xdr:cNvPr id="156" name="Elbow Connector 195"/>
        <xdr:cNvCxnSpPr>
          <a:stCxn id="77" idx="3"/>
          <a:endCxn id="140" idx="1"/>
        </xdr:cNvCxnSpPr>
      </xdr:nvCxnSpPr>
      <xdr:spPr>
        <a:xfrm>
          <a:off x="8686800" y="6127750"/>
          <a:ext cx="19177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68</xdr:col>
      <xdr:colOff>38100</xdr:colOff>
      <xdr:row>23</xdr:row>
      <xdr:rowOff>25400</xdr:rowOff>
    </xdr:from>
    <xdr:to>
      <xdr:col>74</xdr:col>
      <xdr:colOff>38100</xdr:colOff>
      <xdr:row>26</xdr:row>
      <xdr:rowOff>25400</xdr:rowOff>
    </xdr:to>
    <xdr:sp macro="" textlink="">
      <xdr:nvSpPr>
        <xdr:cNvPr id="188" name="Rectangle 187"/>
        <xdr:cNvSpPr/>
      </xdr:nvSpPr>
      <xdr:spPr>
        <a:xfrm>
          <a:off x="14719300" y="4699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 energetic final demand sectors</a:t>
          </a:r>
          <a:endParaRPr lang="en-US" u="sng"/>
        </a:p>
      </xdr:txBody>
    </xdr:sp>
    <xdr:clientData/>
  </xdr:twoCellAnchor>
  <xdr:twoCellAnchor>
    <xdr:from>
      <xdr:col>55</xdr:col>
      <xdr:colOff>38100</xdr:colOff>
      <xdr:row>24</xdr:row>
      <xdr:rowOff>120650</xdr:rowOff>
    </xdr:from>
    <xdr:to>
      <xdr:col>68</xdr:col>
      <xdr:colOff>38100</xdr:colOff>
      <xdr:row>24</xdr:row>
      <xdr:rowOff>120650</xdr:rowOff>
    </xdr:to>
    <xdr:cxnSp macro="">
      <xdr:nvCxnSpPr>
        <xdr:cNvPr id="191" name="Elbow Connector 195"/>
        <xdr:cNvCxnSpPr>
          <a:stCxn id="138" idx="3"/>
          <a:endCxn id="188" idx="1"/>
        </xdr:cNvCxnSpPr>
      </xdr:nvCxnSpPr>
      <xdr:spPr>
        <a:xfrm>
          <a:off x="11912600" y="4984750"/>
          <a:ext cx="28067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40</xdr:col>
      <xdr:colOff>50800</xdr:colOff>
      <xdr:row>22</xdr:row>
      <xdr:rowOff>184150</xdr:rowOff>
    </xdr:from>
    <xdr:to>
      <xdr:col>49</xdr:col>
      <xdr:colOff>38100</xdr:colOff>
      <xdr:row>24</xdr:row>
      <xdr:rowOff>120650</xdr:rowOff>
    </xdr:to>
    <xdr:cxnSp macro="">
      <xdr:nvCxnSpPr>
        <xdr:cNvPr id="226" name="Elbow Connector 225"/>
        <xdr:cNvCxnSpPr>
          <a:stCxn id="74" idx="3"/>
          <a:endCxn id="138" idx="1"/>
        </xdr:cNvCxnSpPr>
      </xdr:nvCxnSpPr>
      <xdr:spPr>
        <a:xfrm>
          <a:off x="8686800" y="4667250"/>
          <a:ext cx="1930400" cy="317500"/>
        </a:xfrm>
        <a:prstGeom prst="bentConnector3">
          <a:avLst>
            <a:gd name="adj1" fmla="val 50000"/>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40</xdr:col>
      <xdr:colOff>50800</xdr:colOff>
      <xdr:row>24</xdr:row>
      <xdr:rowOff>120650</xdr:rowOff>
    </xdr:from>
    <xdr:to>
      <xdr:col>49</xdr:col>
      <xdr:colOff>38100</xdr:colOff>
      <xdr:row>26</xdr:row>
      <xdr:rowOff>120650</xdr:rowOff>
    </xdr:to>
    <xdr:cxnSp macro="">
      <xdr:nvCxnSpPr>
        <xdr:cNvPr id="228" name="Elbow Connector 227"/>
        <xdr:cNvCxnSpPr>
          <a:stCxn id="75" idx="3"/>
          <a:endCxn id="138" idx="1"/>
        </xdr:cNvCxnSpPr>
      </xdr:nvCxnSpPr>
      <xdr:spPr>
        <a:xfrm flipV="1">
          <a:off x="8686800" y="4984750"/>
          <a:ext cx="1930400" cy="381000"/>
        </a:xfrm>
        <a:prstGeom prst="bentConnector3">
          <a:avLst>
            <a:gd name="adj1" fmla="val 50000"/>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28</xdr:col>
      <xdr:colOff>152400</xdr:colOff>
      <xdr:row>16</xdr:row>
      <xdr:rowOff>133350</xdr:rowOff>
    </xdr:from>
    <xdr:to>
      <xdr:col>34</xdr:col>
      <xdr:colOff>50800</xdr:colOff>
      <xdr:row>18</xdr:row>
      <xdr:rowOff>184150</xdr:rowOff>
    </xdr:to>
    <xdr:cxnSp macro="">
      <xdr:nvCxnSpPr>
        <xdr:cNvPr id="239" name="Elbow Connector 238"/>
        <xdr:cNvCxnSpPr>
          <a:stCxn id="62" idx="3"/>
          <a:endCxn id="73" idx="1"/>
        </xdr:cNvCxnSpPr>
      </xdr:nvCxnSpPr>
      <xdr:spPr>
        <a:xfrm>
          <a:off x="6197600" y="3473450"/>
          <a:ext cx="1193800" cy="431800"/>
        </a:xfrm>
        <a:prstGeom prst="bentConnector3">
          <a:avLst>
            <a:gd name="adj1" fmla="val 50000"/>
          </a:avLst>
        </a:prstGeom>
        <a:ln w="28575" cmpd="sng">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7</xdr:col>
      <xdr:colOff>190500</xdr:colOff>
      <xdr:row>19</xdr:row>
      <xdr:rowOff>0</xdr:rowOff>
    </xdr:from>
    <xdr:to>
      <xdr:col>34</xdr:col>
      <xdr:colOff>101600</xdr:colOff>
      <xdr:row>25</xdr:row>
      <xdr:rowOff>177800</xdr:rowOff>
    </xdr:to>
    <xdr:cxnSp macro="">
      <xdr:nvCxnSpPr>
        <xdr:cNvPr id="131" name="Elbow Connector 130"/>
        <xdr:cNvCxnSpPr>
          <a:stCxn id="91" idx="3"/>
        </xdr:cNvCxnSpPr>
      </xdr:nvCxnSpPr>
      <xdr:spPr>
        <a:xfrm flipV="1">
          <a:off x="1701800" y="3911600"/>
          <a:ext cx="5740400" cy="1320800"/>
        </a:xfrm>
        <a:prstGeom prst="bentConnector3">
          <a:avLst>
            <a:gd name="adj1" fmla="val 50000"/>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78</xdr:col>
      <xdr:colOff>50800</xdr:colOff>
      <xdr:row>23</xdr:row>
      <xdr:rowOff>25400</xdr:rowOff>
    </xdr:from>
    <xdr:to>
      <xdr:col>84</xdr:col>
      <xdr:colOff>50800</xdr:colOff>
      <xdr:row>26</xdr:row>
      <xdr:rowOff>38100</xdr:rowOff>
    </xdr:to>
    <xdr:sp macro="" textlink="">
      <xdr:nvSpPr>
        <xdr:cNvPr id="78" name="Rectangle 77"/>
        <xdr:cNvSpPr/>
      </xdr:nvSpPr>
      <xdr:spPr>
        <a:xfrm>
          <a:off x="16891000" y="4991100"/>
          <a:ext cx="1295400" cy="5842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a:t>
          </a:r>
          <a:r>
            <a:rPr lang="en-US" baseline="0"/>
            <a:t> with final demand parent shares for sectors</a:t>
          </a:r>
          <a:endParaRPr lang="en-US" u="sng"/>
        </a:p>
      </xdr:txBody>
    </xdr:sp>
    <xdr:clientData/>
  </xdr:twoCellAnchor>
  <xdr:twoCellAnchor>
    <xdr:from>
      <xdr:col>68</xdr:col>
      <xdr:colOff>63500</xdr:colOff>
      <xdr:row>29</xdr:row>
      <xdr:rowOff>25400</xdr:rowOff>
    </xdr:from>
    <xdr:to>
      <xdr:col>74</xdr:col>
      <xdr:colOff>63500</xdr:colOff>
      <xdr:row>32</xdr:row>
      <xdr:rowOff>25400</xdr:rowOff>
    </xdr:to>
    <xdr:sp macro="" textlink="">
      <xdr:nvSpPr>
        <xdr:cNvPr id="95" name="Rectangle 94"/>
        <xdr:cNvSpPr/>
      </xdr:nvSpPr>
      <xdr:spPr>
        <a:xfrm>
          <a:off x="14744700" y="5842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 non-energetic</a:t>
          </a:r>
          <a:r>
            <a:rPr lang="en-US" baseline="0"/>
            <a:t> final demand sectors</a:t>
          </a:r>
          <a:endParaRPr lang="en-US" u="sng"/>
        </a:p>
      </xdr:txBody>
    </xdr:sp>
    <xdr:clientData/>
  </xdr:twoCellAnchor>
  <xdr:twoCellAnchor>
    <xdr:from>
      <xdr:col>55</xdr:col>
      <xdr:colOff>25400</xdr:colOff>
      <xdr:row>30</xdr:row>
      <xdr:rowOff>120650</xdr:rowOff>
    </xdr:from>
    <xdr:to>
      <xdr:col>68</xdr:col>
      <xdr:colOff>63500</xdr:colOff>
      <xdr:row>30</xdr:row>
      <xdr:rowOff>120650</xdr:rowOff>
    </xdr:to>
    <xdr:cxnSp macro="">
      <xdr:nvCxnSpPr>
        <xdr:cNvPr id="97" name="Elbow Connector 195"/>
        <xdr:cNvCxnSpPr>
          <a:stCxn id="140" idx="3"/>
          <a:endCxn id="95" idx="1"/>
        </xdr:cNvCxnSpPr>
      </xdr:nvCxnSpPr>
      <xdr:spPr>
        <a:xfrm>
          <a:off x="11899900" y="6127750"/>
          <a:ext cx="28448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78</xdr:col>
      <xdr:colOff>12700</xdr:colOff>
      <xdr:row>33</xdr:row>
      <xdr:rowOff>76200</xdr:rowOff>
    </xdr:from>
    <xdr:to>
      <xdr:col>84</xdr:col>
      <xdr:colOff>12700</xdr:colOff>
      <xdr:row>37</xdr:row>
      <xdr:rowOff>76200</xdr:rowOff>
    </xdr:to>
    <xdr:sp macro="" textlink="">
      <xdr:nvSpPr>
        <xdr:cNvPr id="60" name="Rectangle 59"/>
        <xdr:cNvSpPr/>
      </xdr:nvSpPr>
      <xdr:spPr>
        <a:xfrm>
          <a:off x="16852900" y="66548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 with industry</a:t>
          </a:r>
          <a:r>
            <a:rPr lang="en-US" baseline="0"/>
            <a:t> transformation generic coal parent share</a:t>
          </a:r>
          <a:endParaRPr lang="en-US" u="sng"/>
        </a:p>
      </xdr:txBody>
    </xdr:sp>
    <xdr:clientData/>
  </xdr:twoCellAnchor>
  <xdr:twoCellAnchor>
    <xdr:from>
      <xdr:col>59</xdr:col>
      <xdr:colOff>38100</xdr:colOff>
      <xdr:row>35</xdr:row>
      <xdr:rowOff>69850</xdr:rowOff>
    </xdr:from>
    <xdr:to>
      <xdr:col>78</xdr:col>
      <xdr:colOff>12700</xdr:colOff>
      <xdr:row>35</xdr:row>
      <xdr:rowOff>76200</xdr:rowOff>
    </xdr:to>
    <xdr:cxnSp macro="">
      <xdr:nvCxnSpPr>
        <xdr:cNvPr id="61" name="Elbow Connector 195"/>
        <xdr:cNvCxnSpPr>
          <a:stCxn id="126" idx="3"/>
          <a:endCxn id="60" idx="1"/>
        </xdr:cNvCxnSpPr>
      </xdr:nvCxnSpPr>
      <xdr:spPr>
        <a:xfrm>
          <a:off x="12776200" y="7029450"/>
          <a:ext cx="4076700" cy="635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78</xdr:col>
      <xdr:colOff>0</xdr:colOff>
      <xdr:row>38</xdr:row>
      <xdr:rowOff>50800</xdr:rowOff>
    </xdr:from>
    <xdr:to>
      <xdr:col>84</xdr:col>
      <xdr:colOff>0</xdr:colOff>
      <xdr:row>41</xdr:row>
      <xdr:rowOff>50800</xdr:rowOff>
    </xdr:to>
    <xdr:sp macro="" textlink="">
      <xdr:nvSpPr>
        <xdr:cNvPr id="63" name="Rectangle 62"/>
        <xdr:cNvSpPr/>
      </xdr:nvSpPr>
      <xdr:spPr>
        <a:xfrm>
          <a:off x="16840200" y="7581900"/>
          <a:ext cx="1295400" cy="571500"/>
        </a:xfrm>
        <a:prstGeom prst="rect">
          <a:avLst/>
        </a:prstGeom>
        <a:ln>
          <a:prstDash val="dot"/>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industry_</a:t>
          </a:r>
        </a:p>
        <a:p>
          <a:pPr algn="ctr"/>
          <a:r>
            <a:rPr lang="en-US"/>
            <a:t>efficiencies</a:t>
          </a:r>
          <a:endParaRPr lang="en-US" u="sng"/>
        </a:p>
      </xdr:txBody>
    </xdr:sp>
    <xdr:clientData/>
  </xdr:twoCellAnchor>
  <xdr:twoCellAnchor>
    <xdr:from>
      <xdr:col>59</xdr:col>
      <xdr:colOff>38100</xdr:colOff>
      <xdr:row>35</xdr:row>
      <xdr:rowOff>69850</xdr:rowOff>
    </xdr:from>
    <xdr:to>
      <xdr:col>78</xdr:col>
      <xdr:colOff>0</xdr:colOff>
      <xdr:row>39</xdr:row>
      <xdr:rowOff>146050</xdr:rowOff>
    </xdr:to>
    <xdr:cxnSp macro="">
      <xdr:nvCxnSpPr>
        <xdr:cNvPr id="69" name="Elbow Connector 68"/>
        <xdr:cNvCxnSpPr>
          <a:stCxn id="126" idx="3"/>
          <a:endCxn id="63" idx="1"/>
        </xdr:cNvCxnSpPr>
      </xdr:nvCxnSpPr>
      <xdr:spPr>
        <a:xfrm>
          <a:off x="12776200" y="7029450"/>
          <a:ext cx="4064000" cy="838200"/>
        </a:xfrm>
        <a:prstGeom prst="bentConnector3">
          <a:avLst>
            <a:gd name="adj1" fmla="val 50000"/>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74</xdr:col>
      <xdr:colOff>38100</xdr:colOff>
      <xdr:row>24</xdr:row>
      <xdr:rowOff>120650</xdr:rowOff>
    </xdr:from>
    <xdr:to>
      <xdr:col>78</xdr:col>
      <xdr:colOff>50800</xdr:colOff>
      <xdr:row>24</xdr:row>
      <xdr:rowOff>127000</xdr:rowOff>
    </xdr:to>
    <xdr:cxnSp macro="">
      <xdr:nvCxnSpPr>
        <xdr:cNvPr id="119" name="Elbow Connector 195"/>
        <xdr:cNvCxnSpPr>
          <a:stCxn id="188" idx="3"/>
          <a:endCxn id="78" idx="1"/>
        </xdr:cNvCxnSpPr>
      </xdr:nvCxnSpPr>
      <xdr:spPr>
        <a:xfrm>
          <a:off x="16014700" y="5276850"/>
          <a:ext cx="876300" cy="635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114300</xdr:colOff>
      <xdr:row>8</xdr:row>
      <xdr:rowOff>0</xdr:rowOff>
    </xdr:from>
    <xdr:to>
      <xdr:col>18</xdr:col>
      <xdr:colOff>139700</xdr:colOff>
      <xdr:row>10</xdr:row>
      <xdr:rowOff>63500</xdr:rowOff>
    </xdr:to>
    <xdr:sp macro="" textlink="">
      <xdr:nvSpPr>
        <xdr:cNvPr id="149" name="Rectangle 148"/>
        <xdr:cNvSpPr/>
      </xdr:nvSpPr>
      <xdr:spPr>
        <a:xfrm>
          <a:off x="2273300" y="1816100"/>
          <a:ext cx="1752600" cy="444500"/>
        </a:xfrm>
        <a:prstGeom prst="rect">
          <a:avLst/>
        </a:prstGeom>
        <a:noFill/>
        <a:ln>
          <a:no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Dashboard</a:t>
          </a:r>
        </a:p>
      </xdr:txBody>
    </xdr:sp>
    <xdr:clientData/>
  </xdr:twoCellAnchor>
  <xdr:twoCellAnchor>
    <xdr:from>
      <xdr:col>39</xdr:col>
      <xdr:colOff>38100</xdr:colOff>
      <xdr:row>39</xdr:row>
      <xdr:rowOff>101600</xdr:rowOff>
    </xdr:from>
    <xdr:to>
      <xdr:col>47</xdr:col>
      <xdr:colOff>63500</xdr:colOff>
      <xdr:row>41</xdr:row>
      <xdr:rowOff>165100</xdr:rowOff>
    </xdr:to>
    <xdr:sp macro="" textlink="">
      <xdr:nvSpPr>
        <xdr:cNvPr id="150" name="Rectangle 149"/>
        <xdr:cNvSpPr/>
      </xdr:nvSpPr>
      <xdr:spPr>
        <a:xfrm>
          <a:off x="8458200" y="7823200"/>
          <a:ext cx="1752600" cy="444500"/>
        </a:xfrm>
        <a:prstGeom prst="rect">
          <a:avLst/>
        </a:prstGeom>
        <a:noFill/>
        <a:ln>
          <a:no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Checks</a:t>
          </a:r>
        </a:p>
      </xdr:txBody>
    </xdr:sp>
    <xdr:clientData/>
  </xdr:twoCellAnchor>
  <xdr:twoCellAnchor>
    <xdr:from>
      <xdr:col>71</xdr:col>
      <xdr:colOff>0</xdr:colOff>
      <xdr:row>38</xdr:row>
      <xdr:rowOff>0</xdr:rowOff>
    </xdr:from>
    <xdr:to>
      <xdr:col>71</xdr:col>
      <xdr:colOff>0</xdr:colOff>
      <xdr:row>39</xdr:row>
      <xdr:rowOff>69850</xdr:rowOff>
    </xdr:to>
    <xdr:cxnSp macro="">
      <xdr:nvCxnSpPr>
        <xdr:cNvPr id="153" name="Straight Arrow Connector 152"/>
        <xdr:cNvCxnSpPr>
          <a:stCxn id="2" idx="2"/>
        </xdr:cNvCxnSpPr>
      </xdr:nvCxnSpPr>
      <xdr:spPr>
        <a:xfrm>
          <a:off x="15328900" y="7823200"/>
          <a:ext cx="0" cy="26035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43</xdr:col>
      <xdr:colOff>44450</xdr:colOff>
      <xdr:row>38</xdr:row>
      <xdr:rowOff>0</xdr:rowOff>
    </xdr:from>
    <xdr:to>
      <xdr:col>43</xdr:col>
      <xdr:colOff>44450</xdr:colOff>
      <xdr:row>39</xdr:row>
      <xdr:rowOff>69850</xdr:rowOff>
    </xdr:to>
    <xdr:cxnSp macro="">
      <xdr:nvCxnSpPr>
        <xdr:cNvPr id="155" name="Straight Arrow Connector 154"/>
        <xdr:cNvCxnSpPr>
          <a:stCxn id="3" idx="2"/>
        </xdr:cNvCxnSpPr>
      </xdr:nvCxnSpPr>
      <xdr:spPr>
        <a:xfrm>
          <a:off x="9328150" y="7823200"/>
          <a:ext cx="0" cy="26035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12700</xdr:colOff>
      <xdr:row>28</xdr:row>
      <xdr:rowOff>69850</xdr:rowOff>
    </xdr:from>
    <xdr:to>
      <xdr:col>8</xdr:col>
      <xdr:colOff>12700</xdr:colOff>
      <xdr:row>31</xdr:row>
      <xdr:rowOff>69850</xdr:rowOff>
    </xdr:to>
    <xdr:sp macro="" textlink="">
      <xdr:nvSpPr>
        <xdr:cNvPr id="55" name="Rectangle 54"/>
        <xdr:cNvSpPr/>
      </xdr:nvSpPr>
      <xdr:spPr>
        <a:xfrm>
          <a:off x="444500" y="5695950"/>
          <a:ext cx="1295400" cy="571500"/>
        </a:xfrm>
        <a:prstGeom prst="rect">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wrap="square" anchor="ctr"/>
        <a:lstStyle/>
        <a:p>
          <a:pPr algn="ctr"/>
          <a:r>
            <a:rPr lang="en-US"/>
            <a:t>Input from Chemical </a:t>
          </a:r>
          <a:r>
            <a:rPr lang="en-US" baseline="0"/>
            <a:t>industry analysis</a:t>
          </a:r>
        </a:p>
      </xdr:txBody>
    </xdr:sp>
    <xdr:clientData/>
  </xdr:twoCellAnchor>
  <xdr:twoCellAnchor>
    <xdr:from>
      <xdr:col>8</xdr:col>
      <xdr:colOff>12700</xdr:colOff>
      <xdr:row>23</xdr:row>
      <xdr:rowOff>0</xdr:rowOff>
    </xdr:from>
    <xdr:to>
      <xdr:col>34</xdr:col>
      <xdr:colOff>101600</xdr:colOff>
      <xdr:row>29</xdr:row>
      <xdr:rowOff>165100</xdr:rowOff>
    </xdr:to>
    <xdr:cxnSp macro="">
      <xdr:nvCxnSpPr>
        <xdr:cNvPr id="56" name="Elbow Connector 55"/>
        <xdr:cNvCxnSpPr>
          <a:stCxn id="55" idx="3"/>
        </xdr:cNvCxnSpPr>
      </xdr:nvCxnSpPr>
      <xdr:spPr>
        <a:xfrm flipV="1">
          <a:off x="1739900" y="4673600"/>
          <a:ext cx="5702300" cy="1308100"/>
        </a:xfrm>
        <a:prstGeom prst="bentConnector3">
          <a:avLst>
            <a:gd name="adj1" fmla="val 50000"/>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8</xdr:col>
      <xdr:colOff>12700</xdr:colOff>
      <xdr:row>26</xdr:row>
      <xdr:rowOff>120650</xdr:rowOff>
    </xdr:from>
    <xdr:to>
      <xdr:col>34</xdr:col>
      <xdr:colOff>50800</xdr:colOff>
      <xdr:row>29</xdr:row>
      <xdr:rowOff>165100</xdr:rowOff>
    </xdr:to>
    <xdr:cxnSp macro="">
      <xdr:nvCxnSpPr>
        <xdr:cNvPr id="57" name="Elbow Connector 56"/>
        <xdr:cNvCxnSpPr>
          <a:stCxn id="55" idx="3"/>
          <a:endCxn id="75" idx="1"/>
        </xdr:cNvCxnSpPr>
      </xdr:nvCxnSpPr>
      <xdr:spPr>
        <a:xfrm flipV="1">
          <a:off x="1739900" y="5365750"/>
          <a:ext cx="5651500" cy="615950"/>
        </a:xfrm>
        <a:prstGeom prst="bentConnector3">
          <a:avLst>
            <a:gd name="adj1" fmla="val 50000"/>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8</xdr:col>
      <xdr:colOff>12700</xdr:colOff>
      <xdr:row>29</xdr:row>
      <xdr:rowOff>165100</xdr:rowOff>
    </xdr:from>
    <xdr:to>
      <xdr:col>34</xdr:col>
      <xdr:colOff>50800</xdr:colOff>
      <xdr:row>30</xdr:row>
      <xdr:rowOff>120650</xdr:rowOff>
    </xdr:to>
    <xdr:cxnSp macro="">
      <xdr:nvCxnSpPr>
        <xdr:cNvPr id="58" name="Elbow Connector 57"/>
        <xdr:cNvCxnSpPr>
          <a:stCxn id="55" idx="3"/>
          <a:endCxn id="77" idx="1"/>
        </xdr:cNvCxnSpPr>
      </xdr:nvCxnSpPr>
      <xdr:spPr>
        <a:xfrm>
          <a:off x="1739900" y="5981700"/>
          <a:ext cx="5651500" cy="146050"/>
        </a:xfrm>
        <a:prstGeom prst="bentConnector3">
          <a:avLst>
            <a:gd name="adj1" fmla="val 50000"/>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8</xdr:col>
      <xdr:colOff>12700</xdr:colOff>
      <xdr:row>19</xdr:row>
      <xdr:rowOff>0</xdr:rowOff>
    </xdr:from>
    <xdr:to>
      <xdr:col>34</xdr:col>
      <xdr:colOff>101600</xdr:colOff>
      <xdr:row>29</xdr:row>
      <xdr:rowOff>165100</xdr:rowOff>
    </xdr:to>
    <xdr:cxnSp macro="">
      <xdr:nvCxnSpPr>
        <xdr:cNvPr id="59" name="Elbow Connector 58"/>
        <xdr:cNvCxnSpPr>
          <a:stCxn id="55" idx="3"/>
        </xdr:cNvCxnSpPr>
      </xdr:nvCxnSpPr>
      <xdr:spPr>
        <a:xfrm flipV="1">
          <a:off x="1739900" y="3911600"/>
          <a:ext cx="5702300" cy="2070100"/>
        </a:xfrm>
        <a:prstGeom prst="bentConnector3">
          <a:avLst>
            <a:gd name="adj1" fmla="val 50000"/>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34</xdr:col>
      <xdr:colOff>76200</xdr:colOff>
      <xdr:row>13</xdr:row>
      <xdr:rowOff>63500</xdr:rowOff>
    </xdr:from>
    <xdr:to>
      <xdr:col>40</xdr:col>
      <xdr:colOff>76200</xdr:colOff>
      <xdr:row>16</xdr:row>
      <xdr:rowOff>63500</xdr:rowOff>
    </xdr:to>
    <xdr:sp macro="" textlink="">
      <xdr:nvSpPr>
        <xdr:cNvPr id="205" name="Rectangle 204"/>
        <xdr:cNvSpPr/>
      </xdr:nvSpPr>
      <xdr:spPr>
        <a:xfrm>
          <a:off x="7416800" y="31242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a:t>
          </a:r>
          <a:r>
            <a:rPr lang="en-US" baseline="0"/>
            <a:t> Aggregation subsectors</a:t>
          </a:r>
          <a:endParaRPr lang="en-US"/>
        </a:p>
      </xdr:txBody>
    </xdr:sp>
    <xdr:clientData/>
  </xdr:twoCellAnchor>
  <xdr:twoCellAnchor>
    <xdr:from>
      <xdr:col>22</xdr:col>
      <xdr:colOff>152400</xdr:colOff>
      <xdr:row>15</xdr:row>
      <xdr:rowOff>38100</xdr:rowOff>
    </xdr:from>
    <xdr:to>
      <xdr:col>28</xdr:col>
      <xdr:colOff>152400</xdr:colOff>
      <xdr:row>18</xdr:row>
      <xdr:rowOff>38100</xdr:rowOff>
    </xdr:to>
    <xdr:sp macro="" textlink="">
      <xdr:nvSpPr>
        <xdr:cNvPr id="62" name="Rectangle 61"/>
        <xdr:cNvSpPr/>
      </xdr:nvSpPr>
      <xdr:spPr>
        <a:xfrm>
          <a:off x="4902200" y="31877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a:t>
          </a:r>
          <a:r>
            <a:rPr lang="en-US" baseline="0"/>
            <a:t> Aggregation</a:t>
          </a:r>
          <a:endParaRPr lang="en-US"/>
        </a:p>
      </xdr:txBody>
    </xdr:sp>
    <xdr:clientData/>
  </xdr:twoCellAnchor>
  <xdr:twoCellAnchor>
    <xdr:from>
      <xdr:col>7</xdr:col>
      <xdr:colOff>203200</xdr:colOff>
      <xdr:row>14</xdr:row>
      <xdr:rowOff>158750</xdr:rowOff>
    </xdr:from>
    <xdr:to>
      <xdr:col>34</xdr:col>
      <xdr:colOff>76200</xdr:colOff>
      <xdr:row>14</xdr:row>
      <xdr:rowOff>171450</xdr:rowOff>
    </xdr:to>
    <xdr:cxnSp macro="">
      <xdr:nvCxnSpPr>
        <xdr:cNvPr id="256" name="Elbow Connector 255"/>
        <xdr:cNvCxnSpPr>
          <a:stCxn id="7" idx="3"/>
          <a:endCxn id="205" idx="1"/>
        </xdr:cNvCxnSpPr>
      </xdr:nvCxnSpPr>
      <xdr:spPr>
        <a:xfrm flipV="1">
          <a:off x="1714500" y="3409950"/>
          <a:ext cx="5702300" cy="12700"/>
        </a:xfrm>
        <a:prstGeom prst="straightConnector1">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57</xdr:col>
      <xdr:colOff>203200</xdr:colOff>
      <xdr:row>13</xdr:row>
      <xdr:rowOff>76200</xdr:rowOff>
    </xdr:from>
    <xdr:to>
      <xdr:col>63</xdr:col>
      <xdr:colOff>203200</xdr:colOff>
      <xdr:row>16</xdr:row>
      <xdr:rowOff>76200</xdr:rowOff>
    </xdr:to>
    <xdr:sp macro="" textlink="">
      <xdr:nvSpPr>
        <xdr:cNvPr id="272" name="Rectangle 271"/>
        <xdr:cNvSpPr/>
      </xdr:nvSpPr>
      <xdr:spPr>
        <a:xfrm>
          <a:off x="12509500" y="28448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Energetic</a:t>
          </a:r>
          <a:r>
            <a:rPr lang="en-US" baseline="0"/>
            <a:t> f</a:t>
          </a:r>
          <a:r>
            <a:rPr lang="en-US"/>
            <a:t>inal</a:t>
          </a:r>
          <a:r>
            <a:rPr lang="en-US" baseline="0"/>
            <a:t> demand subsectors</a:t>
          </a:r>
          <a:endParaRPr lang="en-US"/>
        </a:p>
      </xdr:txBody>
    </xdr:sp>
    <xdr:clientData/>
  </xdr:twoCellAnchor>
  <xdr:twoCellAnchor>
    <xdr:from>
      <xdr:col>58</xdr:col>
      <xdr:colOff>0</xdr:colOff>
      <xdr:row>17</xdr:row>
      <xdr:rowOff>139700</xdr:rowOff>
    </xdr:from>
    <xdr:to>
      <xdr:col>64</xdr:col>
      <xdr:colOff>0</xdr:colOff>
      <xdr:row>20</xdr:row>
      <xdr:rowOff>139700</xdr:rowOff>
    </xdr:to>
    <xdr:sp macro="" textlink="">
      <xdr:nvSpPr>
        <xdr:cNvPr id="274" name="Rectangle 273"/>
        <xdr:cNvSpPr/>
      </xdr:nvSpPr>
      <xdr:spPr>
        <a:xfrm>
          <a:off x="12522200" y="36703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Non-energetic</a:t>
          </a:r>
          <a:r>
            <a:rPr lang="en-US" baseline="0"/>
            <a:t> f</a:t>
          </a:r>
          <a:r>
            <a:rPr lang="en-US"/>
            <a:t>inal</a:t>
          </a:r>
          <a:r>
            <a:rPr lang="en-US" baseline="0"/>
            <a:t> demand subsectors</a:t>
          </a:r>
          <a:endParaRPr lang="en-US"/>
        </a:p>
      </xdr:txBody>
    </xdr:sp>
    <xdr:clientData/>
  </xdr:twoCellAnchor>
  <xdr:twoCellAnchor>
    <xdr:from>
      <xdr:col>55</xdr:col>
      <xdr:colOff>38100</xdr:colOff>
      <xdr:row>14</xdr:row>
      <xdr:rowOff>171450</xdr:rowOff>
    </xdr:from>
    <xdr:to>
      <xdr:col>57</xdr:col>
      <xdr:colOff>203200</xdr:colOff>
      <xdr:row>24</xdr:row>
      <xdr:rowOff>120650</xdr:rowOff>
    </xdr:to>
    <xdr:cxnSp macro="">
      <xdr:nvCxnSpPr>
        <xdr:cNvPr id="275" name="Elbow Connector 195"/>
        <xdr:cNvCxnSpPr>
          <a:stCxn id="138" idx="3"/>
          <a:endCxn id="272" idx="1"/>
        </xdr:cNvCxnSpPr>
      </xdr:nvCxnSpPr>
      <xdr:spPr>
        <a:xfrm flipV="1">
          <a:off x="11912600" y="3130550"/>
          <a:ext cx="596900" cy="1854200"/>
        </a:xfrm>
        <a:prstGeom prst="bentConnector3">
          <a:avLst>
            <a:gd name="adj1" fmla="val 50000"/>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55</xdr:col>
      <xdr:colOff>25400</xdr:colOff>
      <xdr:row>19</xdr:row>
      <xdr:rowOff>44450</xdr:rowOff>
    </xdr:from>
    <xdr:to>
      <xdr:col>58</xdr:col>
      <xdr:colOff>0</xdr:colOff>
      <xdr:row>30</xdr:row>
      <xdr:rowOff>120650</xdr:rowOff>
    </xdr:to>
    <xdr:cxnSp macro="">
      <xdr:nvCxnSpPr>
        <xdr:cNvPr id="279" name="Elbow Connector 195"/>
        <xdr:cNvCxnSpPr>
          <a:stCxn id="140" idx="3"/>
          <a:endCxn id="274" idx="1"/>
        </xdr:cNvCxnSpPr>
      </xdr:nvCxnSpPr>
      <xdr:spPr>
        <a:xfrm flipV="1">
          <a:off x="11899900" y="3956050"/>
          <a:ext cx="622300" cy="2171700"/>
        </a:xfrm>
        <a:prstGeom prst="bentConnector3">
          <a:avLst>
            <a:gd name="adj1" fmla="val 50000"/>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40</xdr:col>
      <xdr:colOff>76200</xdr:colOff>
      <xdr:row>14</xdr:row>
      <xdr:rowOff>158750</xdr:rowOff>
    </xdr:from>
    <xdr:to>
      <xdr:col>58</xdr:col>
      <xdr:colOff>0</xdr:colOff>
      <xdr:row>19</xdr:row>
      <xdr:rowOff>44450</xdr:rowOff>
    </xdr:to>
    <xdr:cxnSp macro="">
      <xdr:nvCxnSpPr>
        <xdr:cNvPr id="299" name="Elbow Connector 298"/>
        <xdr:cNvCxnSpPr>
          <a:stCxn id="205" idx="3"/>
          <a:endCxn id="274" idx="1"/>
        </xdr:cNvCxnSpPr>
      </xdr:nvCxnSpPr>
      <xdr:spPr>
        <a:xfrm>
          <a:off x="8712200" y="3409950"/>
          <a:ext cx="3810000" cy="83820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40</xdr:col>
      <xdr:colOff>76200</xdr:colOff>
      <xdr:row>14</xdr:row>
      <xdr:rowOff>158750</xdr:rowOff>
    </xdr:from>
    <xdr:to>
      <xdr:col>57</xdr:col>
      <xdr:colOff>203200</xdr:colOff>
      <xdr:row>14</xdr:row>
      <xdr:rowOff>171450</xdr:rowOff>
    </xdr:to>
    <xdr:cxnSp macro="">
      <xdr:nvCxnSpPr>
        <xdr:cNvPr id="302" name="Elbow Connector 301"/>
        <xdr:cNvCxnSpPr>
          <a:stCxn id="205" idx="3"/>
          <a:endCxn id="272" idx="1"/>
        </xdr:cNvCxnSpPr>
      </xdr:nvCxnSpPr>
      <xdr:spPr>
        <a:xfrm>
          <a:off x="8712200" y="3409950"/>
          <a:ext cx="3797300" cy="127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68</xdr:col>
      <xdr:colOff>50800</xdr:colOff>
      <xdr:row>13</xdr:row>
      <xdr:rowOff>63500</xdr:rowOff>
    </xdr:from>
    <xdr:to>
      <xdr:col>74</xdr:col>
      <xdr:colOff>50800</xdr:colOff>
      <xdr:row>16</xdr:row>
      <xdr:rowOff>63500</xdr:rowOff>
    </xdr:to>
    <xdr:sp macro="" textlink="">
      <xdr:nvSpPr>
        <xdr:cNvPr id="313" name="Rectangle 312"/>
        <xdr:cNvSpPr/>
      </xdr:nvSpPr>
      <xdr:spPr>
        <a:xfrm>
          <a:off x="14732000" y="2832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 energetic final demand subsectors</a:t>
          </a:r>
          <a:endParaRPr lang="en-US" u="sng"/>
        </a:p>
      </xdr:txBody>
    </xdr:sp>
    <xdr:clientData/>
  </xdr:twoCellAnchor>
  <xdr:twoCellAnchor>
    <xdr:from>
      <xdr:col>78</xdr:col>
      <xdr:colOff>25400</xdr:colOff>
      <xdr:row>13</xdr:row>
      <xdr:rowOff>63500</xdr:rowOff>
    </xdr:from>
    <xdr:to>
      <xdr:col>84</xdr:col>
      <xdr:colOff>25400</xdr:colOff>
      <xdr:row>16</xdr:row>
      <xdr:rowOff>76200</xdr:rowOff>
    </xdr:to>
    <xdr:sp macro="" textlink="">
      <xdr:nvSpPr>
        <xdr:cNvPr id="314" name="Rectangle 313"/>
        <xdr:cNvSpPr/>
      </xdr:nvSpPr>
      <xdr:spPr>
        <a:xfrm>
          <a:off x="16865600" y="2832100"/>
          <a:ext cx="1295400" cy="5842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a:t>
          </a:r>
          <a:r>
            <a:rPr lang="en-US" baseline="0"/>
            <a:t> with FD parent shares for subsectors</a:t>
          </a:r>
          <a:endParaRPr lang="en-US" u="sng"/>
        </a:p>
      </xdr:txBody>
    </xdr:sp>
    <xdr:clientData/>
  </xdr:twoCellAnchor>
  <xdr:twoCellAnchor>
    <xdr:from>
      <xdr:col>78</xdr:col>
      <xdr:colOff>50800</xdr:colOff>
      <xdr:row>29</xdr:row>
      <xdr:rowOff>12700</xdr:rowOff>
    </xdr:from>
    <xdr:to>
      <xdr:col>84</xdr:col>
      <xdr:colOff>50800</xdr:colOff>
      <xdr:row>32</xdr:row>
      <xdr:rowOff>25400</xdr:rowOff>
    </xdr:to>
    <xdr:sp macro="" textlink="">
      <xdr:nvSpPr>
        <xdr:cNvPr id="315" name="Rectangle 314"/>
        <xdr:cNvSpPr/>
      </xdr:nvSpPr>
      <xdr:spPr>
        <a:xfrm>
          <a:off x="16891000" y="5829300"/>
          <a:ext cx="1295400" cy="5842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a:t>
          </a:r>
          <a:r>
            <a:rPr lang="en-US" baseline="0"/>
            <a:t> with final demand parent shares for sectors</a:t>
          </a:r>
          <a:endParaRPr lang="en-US" u="sng"/>
        </a:p>
      </xdr:txBody>
    </xdr:sp>
    <xdr:clientData/>
  </xdr:twoCellAnchor>
  <xdr:twoCellAnchor>
    <xdr:from>
      <xdr:col>74</xdr:col>
      <xdr:colOff>63500</xdr:colOff>
      <xdr:row>30</xdr:row>
      <xdr:rowOff>114300</xdr:rowOff>
    </xdr:from>
    <xdr:to>
      <xdr:col>78</xdr:col>
      <xdr:colOff>50800</xdr:colOff>
      <xdr:row>30</xdr:row>
      <xdr:rowOff>120650</xdr:rowOff>
    </xdr:to>
    <xdr:cxnSp macro="">
      <xdr:nvCxnSpPr>
        <xdr:cNvPr id="316" name="Elbow Connector 195"/>
        <xdr:cNvCxnSpPr>
          <a:stCxn id="95" idx="3"/>
          <a:endCxn id="315" idx="1"/>
        </xdr:cNvCxnSpPr>
      </xdr:nvCxnSpPr>
      <xdr:spPr>
        <a:xfrm flipV="1">
          <a:off x="16040100" y="6121400"/>
          <a:ext cx="850900" cy="635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74</xdr:col>
      <xdr:colOff>50800</xdr:colOff>
      <xdr:row>14</xdr:row>
      <xdr:rowOff>158750</xdr:rowOff>
    </xdr:from>
    <xdr:to>
      <xdr:col>78</xdr:col>
      <xdr:colOff>25400</xdr:colOff>
      <xdr:row>14</xdr:row>
      <xdr:rowOff>165100</xdr:rowOff>
    </xdr:to>
    <xdr:cxnSp macro="">
      <xdr:nvCxnSpPr>
        <xdr:cNvPr id="319" name="Elbow Connector 195"/>
        <xdr:cNvCxnSpPr>
          <a:stCxn id="313" idx="3"/>
          <a:endCxn id="314" idx="1"/>
        </xdr:cNvCxnSpPr>
      </xdr:nvCxnSpPr>
      <xdr:spPr>
        <a:xfrm>
          <a:off x="16027400" y="3117850"/>
          <a:ext cx="838200" cy="635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68</xdr:col>
      <xdr:colOff>50800</xdr:colOff>
      <xdr:row>17</xdr:row>
      <xdr:rowOff>127000</xdr:rowOff>
    </xdr:from>
    <xdr:to>
      <xdr:col>74</xdr:col>
      <xdr:colOff>50800</xdr:colOff>
      <xdr:row>20</xdr:row>
      <xdr:rowOff>127000</xdr:rowOff>
    </xdr:to>
    <xdr:sp macro="" textlink="">
      <xdr:nvSpPr>
        <xdr:cNvPr id="322" name="Rectangle 321"/>
        <xdr:cNvSpPr/>
      </xdr:nvSpPr>
      <xdr:spPr>
        <a:xfrm>
          <a:off x="14732000" y="3657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 non-energetic final demand subsectors</a:t>
          </a:r>
          <a:endParaRPr lang="en-US" u="sng"/>
        </a:p>
      </xdr:txBody>
    </xdr:sp>
    <xdr:clientData/>
  </xdr:twoCellAnchor>
  <xdr:twoCellAnchor>
    <xdr:from>
      <xdr:col>74</xdr:col>
      <xdr:colOff>50800</xdr:colOff>
      <xdr:row>19</xdr:row>
      <xdr:rowOff>31750</xdr:rowOff>
    </xdr:from>
    <xdr:to>
      <xdr:col>78</xdr:col>
      <xdr:colOff>50800</xdr:colOff>
      <xdr:row>19</xdr:row>
      <xdr:rowOff>38100</xdr:rowOff>
    </xdr:to>
    <xdr:cxnSp macro="">
      <xdr:nvCxnSpPr>
        <xdr:cNvPr id="323" name="Elbow Connector 195"/>
        <xdr:cNvCxnSpPr>
          <a:stCxn id="322" idx="3"/>
          <a:endCxn id="324" idx="1"/>
        </xdr:cNvCxnSpPr>
      </xdr:nvCxnSpPr>
      <xdr:spPr>
        <a:xfrm>
          <a:off x="16027400" y="3943350"/>
          <a:ext cx="863600" cy="635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78</xdr:col>
      <xdr:colOff>50800</xdr:colOff>
      <xdr:row>17</xdr:row>
      <xdr:rowOff>127000</xdr:rowOff>
    </xdr:from>
    <xdr:to>
      <xdr:col>84</xdr:col>
      <xdr:colOff>50800</xdr:colOff>
      <xdr:row>20</xdr:row>
      <xdr:rowOff>139700</xdr:rowOff>
    </xdr:to>
    <xdr:sp macro="" textlink="">
      <xdr:nvSpPr>
        <xdr:cNvPr id="324" name="Rectangle 323"/>
        <xdr:cNvSpPr/>
      </xdr:nvSpPr>
      <xdr:spPr>
        <a:xfrm>
          <a:off x="16891000" y="3657600"/>
          <a:ext cx="1295400" cy="5842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a:t>
          </a:r>
          <a:r>
            <a:rPr lang="en-US" baseline="0"/>
            <a:t> with FD parent shares for subsectors</a:t>
          </a:r>
          <a:endParaRPr lang="en-US" u="sng"/>
        </a:p>
      </xdr:txBody>
    </xdr:sp>
    <xdr:clientData/>
  </xdr:twoCellAnchor>
  <xdr:twoCellAnchor>
    <xdr:from>
      <xdr:col>64</xdr:col>
      <xdr:colOff>0</xdr:colOff>
      <xdr:row>19</xdr:row>
      <xdr:rowOff>31750</xdr:rowOff>
    </xdr:from>
    <xdr:to>
      <xdr:col>68</xdr:col>
      <xdr:colOff>50800</xdr:colOff>
      <xdr:row>19</xdr:row>
      <xdr:rowOff>44450</xdr:rowOff>
    </xdr:to>
    <xdr:cxnSp macro="">
      <xdr:nvCxnSpPr>
        <xdr:cNvPr id="326" name="Elbow Connector 195"/>
        <xdr:cNvCxnSpPr>
          <a:stCxn id="274" idx="3"/>
          <a:endCxn id="322" idx="1"/>
        </xdr:cNvCxnSpPr>
      </xdr:nvCxnSpPr>
      <xdr:spPr>
        <a:xfrm flipV="1">
          <a:off x="13817600" y="3943350"/>
          <a:ext cx="914400" cy="1270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63</xdr:col>
      <xdr:colOff>203200</xdr:colOff>
      <xdr:row>14</xdr:row>
      <xdr:rowOff>158750</xdr:rowOff>
    </xdr:from>
    <xdr:to>
      <xdr:col>68</xdr:col>
      <xdr:colOff>50800</xdr:colOff>
      <xdr:row>14</xdr:row>
      <xdr:rowOff>171450</xdr:rowOff>
    </xdr:to>
    <xdr:cxnSp macro="">
      <xdr:nvCxnSpPr>
        <xdr:cNvPr id="329" name="Elbow Connector 195"/>
        <xdr:cNvCxnSpPr>
          <a:stCxn id="272" idx="3"/>
          <a:endCxn id="313" idx="1"/>
        </xdr:cNvCxnSpPr>
      </xdr:nvCxnSpPr>
      <xdr:spPr>
        <a:xfrm flipV="1">
          <a:off x="13804900" y="3117850"/>
          <a:ext cx="927100" cy="1270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60</xdr:col>
      <xdr:colOff>203200</xdr:colOff>
      <xdr:row>11</xdr:row>
      <xdr:rowOff>44450</xdr:rowOff>
    </xdr:from>
    <xdr:to>
      <xdr:col>68</xdr:col>
      <xdr:colOff>38100</xdr:colOff>
      <xdr:row>13</xdr:row>
      <xdr:rowOff>76200</xdr:rowOff>
    </xdr:to>
    <xdr:cxnSp macro="">
      <xdr:nvCxnSpPr>
        <xdr:cNvPr id="183" name="Elbow Connector 195"/>
        <xdr:cNvCxnSpPr>
          <a:stCxn id="272" idx="0"/>
          <a:endCxn id="187" idx="1"/>
        </xdr:cNvCxnSpPr>
      </xdr:nvCxnSpPr>
      <xdr:spPr>
        <a:xfrm rot="5400000" flipH="1" flipV="1">
          <a:off x="13731875" y="2149475"/>
          <a:ext cx="412750" cy="1562100"/>
        </a:xfrm>
        <a:prstGeom prst="bentConnector2">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68</xdr:col>
      <xdr:colOff>38100</xdr:colOff>
      <xdr:row>9</xdr:row>
      <xdr:rowOff>139700</xdr:rowOff>
    </xdr:from>
    <xdr:to>
      <xdr:col>74</xdr:col>
      <xdr:colOff>38100</xdr:colOff>
      <xdr:row>12</xdr:row>
      <xdr:rowOff>139700</xdr:rowOff>
    </xdr:to>
    <xdr:sp macro="" textlink="">
      <xdr:nvSpPr>
        <xdr:cNvPr id="187" name="Rectangle 186"/>
        <xdr:cNvSpPr/>
      </xdr:nvSpPr>
      <xdr:spPr>
        <a:xfrm>
          <a:off x="14719300" y="24384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 electric heaters</a:t>
          </a:r>
        </a:p>
      </xdr:txBody>
    </xdr:sp>
    <xdr:clientData/>
  </xdr:twoCellAnchor>
  <xdr:twoCellAnchor>
    <xdr:from>
      <xdr:col>78</xdr:col>
      <xdr:colOff>25400</xdr:colOff>
      <xdr:row>9</xdr:row>
      <xdr:rowOff>152400</xdr:rowOff>
    </xdr:from>
    <xdr:to>
      <xdr:col>84</xdr:col>
      <xdr:colOff>25400</xdr:colOff>
      <xdr:row>12</xdr:row>
      <xdr:rowOff>152400</xdr:rowOff>
    </xdr:to>
    <xdr:sp macro="" textlink="">
      <xdr:nvSpPr>
        <xdr:cNvPr id="189" name="Rectangle 188"/>
        <xdr:cNvSpPr/>
      </xdr:nvSpPr>
      <xdr:spPr>
        <a:xfrm>
          <a:off x="16865600" y="2451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u="none"/>
            <a:t>CSVs</a:t>
          </a:r>
          <a:r>
            <a:rPr lang="en-US" u="none" baseline="0"/>
            <a:t> with application shares for subsectors</a:t>
          </a:r>
          <a:endParaRPr lang="en-US" u="sng"/>
        </a:p>
      </xdr:txBody>
    </xdr:sp>
    <xdr:clientData/>
  </xdr:twoCellAnchor>
  <xdr:twoCellAnchor>
    <xdr:from>
      <xdr:col>74</xdr:col>
      <xdr:colOff>38100</xdr:colOff>
      <xdr:row>11</xdr:row>
      <xdr:rowOff>44450</xdr:rowOff>
    </xdr:from>
    <xdr:to>
      <xdr:col>78</xdr:col>
      <xdr:colOff>25400</xdr:colOff>
      <xdr:row>11</xdr:row>
      <xdr:rowOff>57150</xdr:rowOff>
    </xdr:to>
    <xdr:cxnSp macro="">
      <xdr:nvCxnSpPr>
        <xdr:cNvPr id="190" name="Elbow Connector 195"/>
        <xdr:cNvCxnSpPr>
          <a:stCxn id="187" idx="3"/>
          <a:endCxn id="189" idx="1"/>
        </xdr:cNvCxnSpPr>
      </xdr:nvCxnSpPr>
      <xdr:spPr>
        <a:xfrm>
          <a:off x="16014700" y="2724150"/>
          <a:ext cx="850900" cy="1270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3695700</xdr:colOff>
          <xdr:row>1</xdr:row>
          <xdr:rowOff>12700</xdr:rowOff>
        </xdr:from>
        <xdr:to>
          <xdr:col>13</xdr:col>
          <xdr:colOff>0</xdr:colOff>
          <xdr:row>1</xdr:row>
          <xdr:rowOff>228600</xdr:rowOff>
        </xdr:to>
        <xdr:sp macro="" textlink="">
          <xdr:nvSpPr>
            <xdr:cNvPr id="16391" name="import_data" hidden="1">
              <a:extLst>
                <a:ext uri="{63B3BB69-23CF-44E3-9099-C40C66FF867C}">
                  <a14:compatExt spid="_x0000_s16391"/>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import data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3695700</xdr:colOff>
          <xdr:row>2</xdr:row>
          <xdr:rowOff>12700</xdr:rowOff>
        </xdr:from>
        <xdr:to>
          <xdr:col>13</xdr:col>
          <xdr:colOff>0</xdr:colOff>
          <xdr:row>2</xdr:row>
          <xdr:rowOff>228600</xdr:rowOff>
        </xdr:to>
        <xdr:sp macro="" textlink="">
          <xdr:nvSpPr>
            <xdr:cNvPr id="16392" name="import_metal" hidden="1">
              <a:extLst>
                <a:ext uri="{63B3BB69-23CF-44E3-9099-C40C66FF867C}">
                  <a14:compatExt spid="_x0000_s16392"/>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Import data from Metal industry analysis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3683000</xdr:colOff>
          <xdr:row>6</xdr:row>
          <xdr:rowOff>0</xdr:rowOff>
        </xdr:from>
        <xdr:to>
          <xdr:col>12</xdr:col>
          <xdr:colOff>3860800</xdr:colOff>
          <xdr:row>6</xdr:row>
          <xdr:rowOff>215900</xdr:rowOff>
        </xdr:to>
        <xdr:sp macro="" textlink="">
          <xdr:nvSpPr>
            <xdr:cNvPr id="16393" name="export_data" hidden="1">
              <a:extLst>
                <a:ext uri="{63B3BB69-23CF-44E3-9099-C40C66FF867C}">
                  <a14:compatExt spid="_x0000_s16393"/>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export to 'data/…/ouput' folder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203200</xdr:colOff>
          <xdr:row>4</xdr:row>
          <xdr:rowOff>101600</xdr:rowOff>
        </xdr:from>
        <xdr:to>
          <xdr:col>13</xdr:col>
          <xdr:colOff>0</xdr:colOff>
          <xdr:row>5</xdr:row>
          <xdr:rowOff>127000</xdr:rowOff>
        </xdr:to>
        <xdr:sp macro="" textlink="">
          <xdr:nvSpPr>
            <xdr:cNvPr id="16397" name="select_dashboard" hidden="1">
              <a:extLst>
                <a:ext uri="{63B3BB69-23CF-44E3-9099-C40C66FF867C}">
                  <a14:compatExt spid="_x0000_s16397"/>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optional: load different Dashboard values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3695700</xdr:colOff>
          <xdr:row>3</xdr:row>
          <xdr:rowOff>25400</xdr:rowOff>
        </xdr:from>
        <xdr:to>
          <xdr:col>13</xdr:col>
          <xdr:colOff>0</xdr:colOff>
          <xdr:row>4</xdr:row>
          <xdr:rowOff>50800</xdr:rowOff>
        </xdr:to>
        <xdr:sp macro="" textlink="">
          <xdr:nvSpPr>
            <xdr:cNvPr id="16399" name="import_chemical" hidden="1">
              <a:extLst>
                <a:ext uri="{63B3BB69-23CF-44E3-9099-C40C66FF867C}">
                  <a14:compatExt spid="_x0000_s1639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Import data from Chemical industry analysis</a:t>
              </a:r>
            </a:p>
          </xdr:txBody>
        </xdr:sp>
        <xdr:clientData fPrintsWithSheet="0"/>
      </xdr:twoCellAnchor>
    </mc:Choice>
    <mc:Fallback/>
  </mc:AlternateContent>
  <xdr:oneCellAnchor>
    <xdr:from>
      <xdr:col>0</xdr:col>
      <xdr:colOff>774700</xdr:colOff>
      <xdr:row>53</xdr:row>
      <xdr:rowOff>127000</xdr:rowOff>
    </xdr:from>
    <xdr:ext cx="7484741" cy="276999"/>
    <xdr:sp macro="" textlink="">
      <xdr:nvSpPr>
        <xdr:cNvPr id="7" name="TextBox 6"/>
        <xdr:cNvSpPr txBox="1"/>
      </xdr:nvSpPr>
      <xdr:spPr>
        <a:xfrm>
          <a:off x="774700" y="11201400"/>
          <a:ext cx="7484741" cy="2769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t>The ETM supports a detailed modelling of the other industry </a:t>
          </a:r>
          <a:r>
            <a:rPr lang="en-US" sz="1200" b="1" baseline="0"/>
            <a:t>sector, for which you need to provide additional data.</a:t>
          </a:r>
          <a:endParaRPr lang="en-US" sz="1200" b="1"/>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obterwel/Downloads/5_industry_analysis%20copycop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mpty%20Commercial%20and%20Public%20services%20sheet%20V1.1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Import from Metal analysis"/>
      <sheetName val="Import from Chemical analysis"/>
      <sheetName val="technical_specs"/>
      <sheetName val="Shares energetic FD sectors"/>
      <sheetName val="Shares non-energ FD sectors"/>
      <sheetName val="Energetic final demand sectors"/>
      <sheetName val="Non-energetic FD sectors"/>
      <sheetName val="Transformation analysis"/>
      <sheetName val="Own use analysis"/>
      <sheetName val="Energetic cons analysis"/>
      <sheetName val="Non-energetic cons analysis"/>
      <sheetName val="Coal loss analysis"/>
      <sheetName val="Fuel aggregation"/>
      <sheetName val="Fuel aggregation subsectors"/>
      <sheetName val="Energetic FD subsectors"/>
      <sheetName val="Non-energetic FD subsectors"/>
      <sheetName val="Shares energetic FD subsectors"/>
      <sheetName val="Shares non-energ FD subsectors"/>
      <sheetName val="csv_industry_coal_ps"/>
      <sheetName val="csv_industry_network_gas_ps"/>
      <sheetName val="csv_industry_crude_oil_ps"/>
      <sheetName val="csv_industry_wood_pellets_ps"/>
      <sheetName val="csv_industry_steam_hot_water_ps"/>
      <sheetName val="csv_industry_electricity_ps"/>
      <sheetName val="csv_industry_coal_non_e_ps"/>
      <sheetName val="csv_industry_netw_gas_non_e_ps"/>
      <sheetName val="csv_industry_crude_oil_non_e_ps"/>
      <sheetName val="csv_industry_wood_pel_non_e_ps"/>
      <sheetName val="csv_industry_trans_coal_ps"/>
      <sheetName val="csv_industry_trans_coal_eff"/>
      <sheetName val="csv_industry_other_coal_e "/>
      <sheetName val="csv_industry_other_gas_e"/>
      <sheetName val="csv_industry_other_crude_oil_e"/>
      <sheetName val="csv_industry_other_wood_e"/>
      <sheetName val="csv_industry_other_heat_e"/>
      <sheetName val="csv_industry_other_electri_e"/>
    </sheetNames>
    <sheetDataSet>
      <sheetData sheetId="0"/>
      <sheetData sheetId="1"/>
      <sheetData sheetId="2"/>
      <sheetData sheetId="3"/>
      <sheetData sheetId="4"/>
      <sheetData sheetId="5"/>
      <sheetData sheetId="6">
        <row r="13">
          <cell r="E13" t="str">
            <v>nl</v>
          </cell>
        </row>
        <row r="14">
          <cell r="E14">
            <v>2013</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Final demand per energy carrier"/>
      <sheetName val="Fuel aggregation"/>
      <sheetName val="Final demand extracted from EB"/>
      <sheetName val="Technology split of final deman"/>
      <sheetName val="Tech split of useful demand"/>
      <sheetName val="PV solar area and production"/>
      <sheetName val="Shares per carrier per function"/>
      <sheetName val="Shares per tech per carrier"/>
      <sheetName val="Corrected energy balance"/>
      <sheetName val="IEA autoproducer prod."/>
      <sheetName val="Technological specifications"/>
      <sheetName val="PV solar specifications"/>
      <sheetName val="Solar PV CaPS NL 2011"/>
      <sheetName val="Elec lighting CaPS NL 2011"/>
      <sheetName val="Elec space heating CaPS NL 2011"/>
      <sheetName val="Elec space cooling CaPS NL 2011"/>
      <sheetName val="Gas space heating CaPS NL 2011"/>
      <sheetName val="Coal CaPS NL 2011"/>
      <sheetName val="Gas CaPS NL 2011"/>
      <sheetName val="Oil CaPS NL 2011"/>
      <sheetName val="Elec CaPS NL 2011"/>
    </sheetNames>
    <sheetDataSet>
      <sheetData sheetId="0" refreshError="1"/>
      <sheetData sheetId="1" refreshError="1"/>
      <sheetData sheetId="2" refreshError="1"/>
      <sheetData sheetId="3" refreshError="1"/>
      <sheetData sheetId="4" refreshError="1"/>
      <sheetData sheetId="5" refreshError="1">
        <row r="131">
          <cell r="C131">
            <v>3.6</v>
          </cell>
        </row>
      </sheetData>
      <sheetData sheetId="6" refreshError="1">
        <row r="24">
          <cell r="D24">
            <v>197</v>
          </cell>
        </row>
        <row r="25">
          <cell r="D25">
            <v>4</v>
          </cell>
        </row>
        <row r="26">
          <cell r="D26">
            <v>71</v>
          </cell>
        </row>
        <row r="29">
          <cell r="D29">
            <v>21.100327719577663</v>
          </cell>
        </row>
      </sheetData>
      <sheetData sheetId="7">
        <row r="41">
          <cell r="F41">
            <v>48.870922280422334</v>
          </cell>
        </row>
      </sheetData>
      <sheetData sheetId="8" refreshError="1"/>
      <sheetData sheetId="9" refreshError="1"/>
      <sheetData sheetId="10" refreshError="1">
        <row r="9">
          <cell r="G9">
            <v>0.78701966835013715</v>
          </cell>
        </row>
        <row r="10">
          <cell r="G10">
            <v>3.2022423148401299E-2</v>
          </cell>
        </row>
        <row r="11">
          <cell r="G11">
            <v>5.5647855337888491E-3</v>
          </cell>
        </row>
        <row r="12">
          <cell r="G12">
            <v>2.0686485353867239E-2</v>
          </cell>
        </row>
        <row r="13">
          <cell r="G13">
            <v>0</v>
          </cell>
        </row>
        <row r="14">
          <cell r="G14">
            <v>4.3550495481825775E-2</v>
          </cell>
        </row>
        <row r="16">
          <cell r="G16">
            <v>0.10796395939086295</v>
          </cell>
        </row>
        <row r="17">
          <cell r="G17">
            <v>2.4765989847715737E-3</v>
          </cell>
        </row>
        <row r="18">
          <cell r="G18">
            <v>7.1558375634517767E-4</v>
          </cell>
        </row>
        <row r="23">
          <cell r="G23">
            <v>0.16533066132264529</v>
          </cell>
        </row>
        <row r="24">
          <cell r="G24">
            <v>1.7535070140280561E-3</v>
          </cell>
        </row>
        <row r="25">
          <cell r="G25">
            <v>0.83291583166332661</v>
          </cell>
        </row>
        <row r="30">
          <cell r="G30">
            <v>0</v>
          </cell>
        </row>
        <row r="31">
          <cell r="G31">
            <v>0.82676008034883153</v>
          </cell>
        </row>
        <row r="32">
          <cell r="G32">
            <v>0.16932046445544069</v>
          </cell>
        </row>
        <row r="33">
          <cell r="G33">
            <v>3.9194551957277939E-3</v>
          </cell>
        </row>
      </sheetData>
      <sheetData sheetId="11" refreshError="1">
        <row r="16">
          <cell r="G16">
            <v>8.9250316582685535E-2</v>
          </cell>
        </row>
        <row r="17">
          <cell r="G17">
            <v>2.0473243542226652E-3</v>
          </cell>
        </row>
        <row r="18">
          <cell r="G18">
            <v>6.5727774296749292E-4</v>
          </cell>
        </row>
      </sheetData>
      <sheetData sheetId="12" refreshError="1">
        <row r="13">
          <cell r="E13">
            <v>122.4</v>
          </cell>
        </row>
        <row r="22">
          <cell r="E22">
            <v>1.9511475688773026E-3</v>
          </cell>
        </row>
      </sheetData>
      <sheetData sheetId="13" refreshError="1"/>
      <sheetData sheetId="14" refreshError="1">
        <row r="9">
          <cell r="E9">
            <v>0.96090259159964253</v>
          </cell>
        </row>
        <row r="10">
          <cell r="E10">
            <v>3.9097408400357456E-2</v>
          </cell>
        </row>
        <row r="13">
          <cell r="E13">
            <v>0.21198156682027652</v>
          </cell>
        </row>
        <row r="14">
          <cell r="E14">
            <v>0.78801843317972342</v>
          </cell>
        </row>
        <row r="17">
          <cell r="E17">
            <v>2.1008403361344537E-3</v>
          </cell>
        </row>
        <row r="18">
          <cell r="E18">
            <v>0.99789915966386544</v>
          </cell>
        </row>
        <row r="21">
          <cell r="E21">
            <v>0</v>
          </cell>
        </row>
        <row r="22">
          <cell r="E22">
            <v>0.82676008034883153</v>
          </cell>
        </row>
        <row r="23">
          <cell r="E23">
            <v>0.16932046445544069</v>
          </cell>
        </row>
        <row r="24">
          <cell r="E24">
            <v>3.9194551957277939E-3</v>
          </cell>
        </row>
      </sheetData>
      <sheetData sheetId="15" refreshError="1">
        <row r="84">
          <cell r="BN84">
            <v>341971.25</v>
          </cell>
        </row>
        <row r="95">
          <cell r="BG95">
            <v>93</v>
          </cell>
        </row>
      </sheetData>
      <sheetData sheetId="16" refreshError="1">
        <row r="10">
          <cell r="AO10">
            <v>59</v>
          </cell>
        </row>
      </sheetData>
      <sheetData sheetId="17" refreshError="1">
        <row r="12">
          <cell r="F12">
            <v>1.05</v>
          </cell>
        </row>
        <row r="13">
          <cell r="F13">
            <v>1.7</v>
          </cell>
        </row>
        <row r="14">
          <cell r="F14">
            <v>9</v>
          </cell>
        </row>
        <row r="15">
          <cell r="F15">
            <v>1</v>
          </cell>
        </row>
        <row r="16">
          <cell r="F16">
            <v>1</v>
          </cell>
        </row>
        <row r="17">
          <cell r="F17">
            <v>0.8</v>
          </cell>
        </row>
        <row r="18">
          <cell r="F18">
            <v>0.85</v>
          </cell>
        </row>
        <row r="19">
          <cell r="F19">
            <v>0.9</v>
          </cell>
        </row>
        <row r="20">
          <cell r="F20">
            <v>0.9</v>
          </cell>
        </row>
        <row r="23">
          <cell r="F23">
            <v>0.7</v>
          </cell>
        </row>
        <row r="24">
          <cell r="F24">
            <v>9</v>
          </cell>
        </row>
        <row r="25">
          <cell r="F25">
            <v>3</v>
          </cell>
        </row>
        <row r="28">
          <cell r="F28">
            <v>0.05</v>
          </cell>
        </row>
        <row r="29">
          <cell r="F29">
            <v>0.16</v>
          </cell>
        </row>
        <row r="30">
          <cell r="F30">
            <v>0.25</v>
          </cell>
        </row>
        <row r="31">
          <cell r="F31">
            <v>0.45</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2"/>
  </sheetPr>
  <dimension ref="B2:D38"/>
  <sheetViews>
    <sheetView workbookViewId="0">
      <selection activeCell="C10" sqref="C10"/>
    </sheetView>
  </sheetViews>
  <sheetFormatPr baseColWidth="10" defaultRowHeight="15" x14ac:dyDescent="0"/>
  <cols>
    <col min="1" max="1" width="10.83203125" style="1"/>
    <col min="2" max="2" width="14" style="1" customWidth="1"/>
    <col min="3" max="3" width="44" style="1" customWidth="1"/>
    <col min="4" max="4" width="9.33203125" style="1" customWidth="1"/>
    <col min="5" max="16384" width="10.83203125" style="1"/>
  </cols>
  <sheetData>
    <row r="2" spans="2:4" ht="20">
      <c r="B2" s="2" t="s">
        <v>187</v>
      </c>
    </row>
    <row r="4" spans="2:4">
      <c r="B4" s="3" t="s">
        <v>1</v>
      </c>
      <c r="C4" s="4" t="s">
        <v>201</v>
      </c>
      <c r="D4" s="5"/>
    </row>
    <row r="5" spans="2:4">
      <c r="B5" s="6" t="s">
        <v>2</v>
      </c>
      <c r="C5" s="23">
        <f>MAX(Changelog!D:D)</f>
        <v>1.52</v>
      </c>
      <c r="D5" s="7"/>
    </row>
    <row r="6" spans="2:4">
      <c r="B6" s="6" t="s">
        <v>215</v>
      </c>
      <c r="C6" s="23">
        <f>country</f>
        <v>0</v>
      </c>
      <c r="D6" s="7"/>
    </row>
    <row r="7" spans="2:4">
      <c r="B7" s="6" t="s">
        <v>216</v>
      </c>
      <c r="C7" s="308">
        <f>base_year</f>
        <v>0</v>
      </c>
      <c r="D7" s="7"/>
    </row>
    <row r="8" spans="2:4">
      <c r="B8" s="6" t="s">
        <v>3</v>
      </c>
      <c r="C8" s="71">
        <f>MAX(Changelog!B:B)</f>
        <v>42613</v>
      </c>
      <c r="D8" s="7"/>
    </row>
    <row r="9" spans="2:4">
      <c r="B9" s="6" t="s">
        <v>4</v>
      </c>
      <c r="C9" s="8" t="s">
        <v>691</v>
      </c>
      <c r="D9" s="7"/>
    </row>
    <row r="10" spans="2:4">
      <c r="B10" s="9" t="s">
        <v>19</v>
      </c>
      <c r="C10" s="10" t="s">
        <v>5</v>
      </c>
      <c r="D10" s="11"/>
    </row>
    <row r="12" spans="2:4">
      <c r="B12" s="3" t="s">
        <v>8</v>
      </c>
      <c r="C12" s="4"/>
      <c r="D12" s="5"/>
    </row>
    <row r="13" spans="2:4">
      <c r="B13" s="18"/>
      <c r="C13" s="8"/>
      <c r="D13" s="7"/>
    </row>
    <row r="14" spans="2:4">
      <c r="B14" s="18" t="s">
        <v>9</v>
      </c>
      <c r="C14" s="19" t="s">
        <v>10</v>
      </c>
      <c r="D14" s="7"/>
    </row>
    <row r="15" spans="2:4" ht="16" thickBot="1">
      <c r="B15" s="18"/>
      <c r="C15" s="14" t="s">
        <v>11</v>
      </c>
      <c r="D15" s="7"/>
    </row>
    <row r="16" spans="2:4" ht="16" thickBot="1">
      <c r="B16" s="18"/>
      <c r="C16" s="20" t="s">
        <v>12</v>
      </c>
      <c r="D16" s="7"/>
    </row>
    <row r="17" spans="2:4">
      <c r="B17" s="18"/>
      <c r="C17" s="8" t="s">
        <v>13</v>
      </c>
      <c r="D17" s="7"/>
    </row>
    <row r="18" spans="2:4">
      <c r="B18" s="18"/>
      <c r="C18" s="8"/>
      <c r="D18" s="7"/>
    </row>
    <row r="19" spans="2:4">
      <c r="B19" s="18" t="s">
        <v>247</v>
      </c>
      <c r="C19" s="21" t="s">
        <v>198</v>
      </c>
      <c r="D19" s="7"/>
    </row>
    <row r="20" spans="2:4">
      <c r="B20" s="18"/>
      <c r="C20" s="68" t="s">
        <v>24</v>
      </c>
      <c r="D20" s="7"/>
    </row>
    <row r="21" spans="2:4">
      <c r="B21" s="18"/>
      <c r="C21" s="67" t="s">
        <v>16</v>
      </c>
      <c r="D21" s="7"/>
    </row>
    <row r="22" spans="2:4">
      <c r="B22" s="16"/>
      <c r="C22" s="22" t="s">
        <v>14</v>
      </c>
      <c r="D22" s="7"/>
    </row>
    <row r="23" spans="2:4">
      <c r="B23" s="16"/>
      <c r="C23" s="69" t="s">
        <v>199</v>
      </c>
      <c r="D23" s="7"/>
    </row>
    <row r="24" spans="2:4">
      <c r="B24" s="16"/>
      <c r="C24" s="70" t="s">
        <v>15</v>
      </c>
      <c r="D24" s="7"/>
    </row>
    <row r="25" spans="2:4">
      <c r="B25" s="16"/>
      <c r="C25" s="60" t="s">
        <v>17</v>
      </c>
      <c r="D25" s="7"/>
    </row>
    <row r="26" spans="2:4">
      <c r="B26" s="17"/>
      <c r="C26" s="10"/>
      <c r="D26" s="11"/>
    </row>
    <row r="28" spans="2:4">
      <c r="B28" s="3" t="s">
        <v>18</v>
      </c>
      <c r="C28" s="4"/>
      <c r="D28" s="5"/>
    </row>
    <row r="29" spans="2:4">
      <c r="B29" s="16"/>
      <c r="C29" s="8"/>
      <c r="D29" s="7"/>
    </row>
    <row r="30" spans="2:4">
      <c r="B30" s="16"/>
      <c r="C30" s="8"/>
      <c r="D30" s="7"/>
    </row>
    <row r="31" spans="2:4">
      <c r="B31" s="16"/>
      <c r="C31" s="8"/>
      <c r="D31" s="7"/>
    </row>
    <row r="32" spans="2:4">
      <c r="B32" s="16"/>
      <c r="C32" s="8"/>
      <c r="D32" s="7"/>
    </row>
    <row r="33" spans="2:4">
      <c r="B33" s="16"/>
      <c r="C33" s="8"/>
      <c r="D33" s="7"/>
    </row>
    <row r="34" spans="2:4">
      <c r="B34" s="16"/>
      <c r="C34" s="8"/>
      <c r="D34" s="7"/>
    </row>
    <row r="35" spans="2:4">
      <c r="B35" s="16"/>
      <c r="C35" s="8"/>
      <c r="D35" s="7"/>
    </row>
    <row r="36" spans="2:4">
      <c r="B36" s="16"/>
      <c r="C36" s="8"/>
      <c r="D36" s="7"/>
    </row>
    <row r="37" spans="2:4">
      <c r="B37" s="16"/>
      <c r="C37" s="8"/>
      <c r="D37" s="7"/>
    </row>
    <row r="38" spans="2:4">
      <c r="B38" s="17"/>
      <c r="C38" s="10"/>
      <c r="D38" s="11"/>
    </row>
  </sheetData>
  <pageMargins left="0.75" right="0.75" top="1" bottom="1" header="0.5" footer="0.5"/>
  <pageSetup paperSize="9" orientation="portrait" horizontalDpi="4294967292" verticalDpi="4294967292"/>
  <ignoredErrors>
    <ignoredError sqref="C5 C8" emptyCellReference="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tabColor theme="6" tint="0.39997558519241921"/>
  </sheetPr>
  <dimension ref="A1:Q28"/>
  <sheetViews>
    <sheetView workbookViewId="0">
      <selection activeCell="G11" sqref="G11"/>
    </sheetView>
  </sheetViews>
  <sheetFormatPr baseColWidth="10" defaultRowHeight="15" x14ac:dyDescent="0"/>
  <cols>
    <col min="1" max="1" width="10.83203125" style="1"/>
    <col min="2" max="2" width="23.83203125" style="1" customWidth="1"/>
    <col min="3" max="5" width="14" style="1" customWidth="1"/>
    <col min="6" max="6" width="14" style="83" customWidth="1"/>
    <col min="7" max="11" width="14" style="1" customWidth="1"/>
    <col min="12" max="16384" width="10.83203125" style="1"/>
  </cols>
  <sheetData>
    <row r="1" spans="1:17">
      <c r="A1" s="76"/>
      <c r="B1" s="76"/>
      <c r="C1" s="76"/>
      <c r="D1" s="76"/>
      <c r="E1" s="76"/>
      <c r="F1" s="76"/>
      <c r="G1" s="76"/>
      <c r="H1" s="76"/>
      <c r="I1" s="76"/>
      <c r="J1" s="76"/>
      <c r="K1" s="76"/>
      <c r="L1" s="76"/>
      <c r="M1" s="76"/>
      <c r="N1" s="76"/>
    </row>
    <row r="2" spans="1:17" ht="20">
      <c r="A2" s="76"/>
      <c r="B2" s="75" t="s">
        <v>476</v>
      </c>
      <c r="C2" s="8"/>
      <c r="D2" s="8"/>
      <c r="E2" s="8"/>
      <c r="F2" s="8"/>
      <c r="G2" s="8"/>
      <c r="H2" s="76"/>
      <c r="I2" s="76"/>
      <c r="J2" s="76"/>
      <c r="K2" s="76"/>
      <c r="L2" s="76"/>
      <c r="M2" s="76"/>
      <c r="N2" s="76"/>
    </row>
    <row r="3" spans="1:17">
      <c r="A3" s="76"/>
      <c r="C3" s="8"/>
      <c r="D3" s="8"/>
      <c r="E3" s="8"/>
      <c r="F3" s="8"/>
      <c r="G3" s="8"/>
      <c r="H3" s="76"/>
      <c r="I3" s="76"/>
      <c r="J3" s="76"/>
      <c r="K3" s="76"/>
      <c r="L3" s="76"/>
      <c r="M3" s="76"/>
      <c r="N3" s="76"/>
    </row>
    <row r="4" spans="1:17">
      <c r="A4" s="76"/>
      <c r="B4" s="3" t="s">
        <v>83</v>
      </c>
      <c r="C4" s="4"/>
      <c r="D4" s="4"/>
      <c r="E4" s="4"/>
      <c r="F4" s="5"/>
      <c r="G4" s="76"/>
      <c r="H4" s="76"/>
      <c r="I4" s="76"/>
      <c r="J4" s="76"/>
      <c r="K4" s="76"/>
      <c r="L4" s="76"/>
      <c r="M4" s="76"/>
    </row>
    <row r="5" spans="1:17" ht="30" customHeight="1">
      <c r="A5" s="76"/>
      <c r="B5" s="590" t="s">
        <v>475</v>
      </c>
      <c r="C5" s="591"/>
      <c r="D5" s="591"/>
      <c r="E5" s="591"/>
      <c r="F5" s="592"/>
      <c r="H5" s="76"/>
      <c r="I5" s="76"/>
      <c r="J5" s="76"/>
      <c r="K5" s="76"/>
      <c r="L5" s="76"/>
      <c r="M5" s="76"/>
    </row>
    <row r="6" spans="1:17" ht="16" thickBot="1">
      <c r="A6" s="76"/>
      <c r="B6" s="76"/>
      <c r="C6" s="76"/>
      <c r="D6" s="76"/>
      <c r="E6" s="76"/>
      <c r="F6" s="76"/>
      <c r="G6" s="76"/>
      <c r="H6" s="76"/>
      <c r="I6" s="76"/>
      <c r="J6" s="76"/>
      <c r="K6" s="76"/>
      <c r="L6" s="76"/>
      <c r="M6" s="76"/>
      <c r="N6" s="76"/>
    </row>
    <row r="7" spans="1:17" ht="30">
      <c r="A7" s="76"/>
      <c r="B7" s="375"/>
      <c r="C7" s="376" t="s">
        <v>253</v>
      </c>
      <c r="D7" s="376" t="s">
        <v>254</v>
      </c>
      <c r="E7" s="376" t="s">
        <v>255</v>
      </c>
      <c r="F7" s="376" t="s">
        <v>350</v>
      </c>
      <c r="G7" s="376" t="s">
        <v>352</v>
      </c>
      <c r="H7" s="376" t="s">
        <v>351</v>
      </c>
      <c r="I7" s="376" t="s">
        <v>256</v>
      </c>
      <c r="J7" s="376" t="s">
        <v>257</v>
      </c>
      <c r="K7" s="377" t="s">
        <v>258</v>
      </c>
      <c r="L7" s="76"/>
      <c r="M7" s="76"/>
      <c r="N7" s="76"/>
      <c r="O7" s="76"/>
      <c r="P7" s="76"/>
      <c r="Q7" s="76"/>
    </row>
    <row r="8" spans="1:17" ht="30">
      <c r="A8" s="76"/>
      <c r="B8" s="384" t="s">
        <v>509</v>
      </c>
      <c r="C8" s="461"/>
      <c r="D8" s="461"/>
      <c r="E8" s="461"/>
      <c r="F8" s="461"/>
      <c r="G8" s="461"/>
      <c r="H8" s="461"/>
      <c r="I8" s="461"/>
      <c r="J8" s="461"/>
      <c r="K8" s="462"/>
      <c r="L8" s="76"/>
      <c r="M8" s="76"/>
      <c r="N8" s="76"/>
      <c r="O8" s="76"/>
      <c r="P8" s="76"/>
      <c r="Q8" s="76"/>
    </row>
    <row r="9" spans="1:17" ht="30">
      <c r="A9" s="76"/>
      <c r="B9" s="381" t="s">
        <v>426</v>
      </c>
      <c r="C9" s="455"/>
      <c r="D9" s="455"/>
      <c r="E9" s="455"/>
      <c r="F9" s="455"/>
      <c r="G9" s="455"/>
      <c r="H9" s="455"/>
      <c r="I9" s="455"/>
      <c r="J9" s="455"/>
      <c r="K9" s="463"/>
      <c r="L9" s="76"/>
      <c r="M9" s="76"/>
      <c r="N9" s="76"/>
      <c r="O9" s="76"/>
      <c r="P9" s="76"/>
      <c r="Q9" s="76"/>
    </row>
    <row r="10" spans="1:17" ht="45">
      <c r="A10" s="76"/>
      <c r="B10" s="384" t="s">
        <v>516</v>
      </c>
      <c r="C10" s="455"/>
      <c r="D10" s="455"/>
      <c r="E10" s="455"/>
      <c r="F10" s="455"/>
      <c r="G10" s="455"/>
      <c r="H10" s="455"/>
      <c r="I10" s="455"/>
      <c r="J10" s="455"/>
      <c r="K10" s="463"/>
      <c r="L10" s="76"/>
      <c r="M10" s="76"/>
      <c r="N10" s="76"/>
      <c r="O10" s="76"/>
      <c r="P10" s="76"/>
      <c r="Q10" s="76"/>
    </row>
    <row r="11" spans="1:17" ht="31" thickBot="1">
      <c r="A11" s="76"/>
      <c r="B11" s="385" t="s">
        <v>427</v>
      </c>
      <c r="C11" s="494"/>
      <c r="D11" s="494"/>
      <c r="E11" s="494"/>
      <c r="F11" s="494"/>
      <c r="G11" s="494"/>
      <c r="H11" s="494"/>
      <c r="I11" s="494"/>
      <c r="J11" s="494"/>
      <c r="K11" s="495"/>
      <c r="L11" s="76"/>
      <c r="M11" s="76"/>
      <c r="N11" s="76"/>
      <c r="O11" s="76"/>
      <c r="P11" s="76"/>
      <c r="Q11" s="76"/>
    </row>
    <row r="12" spans="1:17">
      <c r="A12" s="76"/>
      <c r="B12" s="76"/>
      <c r="C12" s="76"/>
      <c r="D12" s="76"/>
      <c r="E12" s="76"/>
      <c r="F12" s="76"/>
      <c r="G12" s="76"/>
      <c r="H12" s="76"/>
      <c r="I12" s="76"/>
      <c r="J12" s="76"/>
      <c r="K12" s="76"/>
      <c r="L12" s="76"/>
      <c r="M12" s="76"/>
      <c r="N12" s="76"/>
      <c r="O12" s="76"/>
      <c r="P12" s="76"/>
      <c r="Q12" s="76"/>
    </row>
    <row r="13" spans="1:17">
      <c r="A13" s="76"/>
      <c r="B13" s="76"/>
      <c r="C13" s="76"/>
      <c r="D13" s="76"/>
      <c r="E13" s="76"/>
      <c r="F13" s="76"/>
      <c r="G13" s="76"/>
      <c r="H13" s="76"/>
      <c r="I13" s="76"/>
      <c r="J13" s="76"/>
      <c r="K13" s="76"/>
      <c r="L13" s="76"/>
      <c r="M13" s="76"/>
      <c r="N13" s="76"/>
      <c r="O13" s="76"/>
      <c r="P13" s="76"/>
      <c r="Q13" s="76"/>
    </row>
    <row r="14" spans="1:17">
      <c r="A14" s="76"/>
      <c r="B14" s="76"/>
      <c r="C14" s="76"/>
      <c r="D14" s="76"/>
      <c r="E14" s="76"/>
      <c r="F14" s="76"/>
      <c r="G14" s="76"/>
      <c r="H14" s="76"/>
      <c r="I14" s="76"/>
      <c r="J14" s="76"/>
      <c r="K14" s="76"/>
      <c r="L14" s="76"/>
      <c r="M14" s="76"/>
      <c r="N14" s="76"/>
      <c r="O14" s="76"/>
      <c r="P14" s="76"/>
      <c r="Q14" s="76"/>
    </row>
    <row r="15" spans="1:17">
      <c r="A15" s="76"/>
      <c r="B15" s="76"/>
      <c r="C15" s="76"/>
      <c r="D15" s="76"/>
      <c r="E15" s="76"/>
      <c r="F15" s="76"/>
      <c r="G15" s="76"/>
      <c r="H15" s="76"/>
      <c r="I15" s="76"/>
      <c r="J15" s="76"/>
      <c r="K15" s="76"/>
      <c r="L15" s="76"/>
      <c r="M15" s="76"/>
      <c r="N15" s="76"/>
      <c r="O15" s="76"/>
      <c r="P15" s="76"/>
      <c r="Q15" s="76"/>
    </row>
    <row r="16" spans="1:17">
      <c r="A16" s="76"/>
      <c r="B16" s="76"/>
      <c r="C16" s="76"/>
      <c r="D16" s="76"/>
      <c r="E16" s="76"/>
      <c r="F16" s="76"/>
      <c r="G16" s="76"/>
      <c r="H16" s="76"/>
      <c r="I16" s="76"/>
      <c r="J16" s="76"/>
      <c r="K16" s="76"/>
      <c r="L16" s="76"/>
      <c r="M16" s="76"/>
      <c r="N16" s="76"/>
      <c r="O16" s="76"/>
      <c r="P16" s="76"/>
      <c r="Q16" s="76"/>
    </row>
    <row r="17" spans="1:17">
      <c r="A17" s="76"/>
      <c r="B17" s="76"/>
      <c r="C17" s="76"/>
      <c r="D17" s="76"/>
      <c r="E17" s="76"/>
      <c r="F17" s="76"/>
      <c r="G17" s="76"/>
      <c r="H17" s="76"/>
      <c r="I17" s="76"/>
      <c r="J17" s="76"/>
      <c r="K17" s="76"/>
      <c r="L17" s="76"/>
      <c r="M17" s="76"/>
      <c r="N17" s="76"/>
      <c r="O17" s="76"/>
      <c r="P17" s="76"/>
      <c r="Q17" s="76"/>
    </row>
    <row r="18" spans="1:17">
      <c r="A18" s="76"/>
      <c r="B18" s="76"/>
      <c r="C18" s="76"/>
      <c r="D18" s="76"/>
      <c r="E18" s="76"/>
      <c r="F18" s="76"/>
      <c r="G18" s="76"/>
      <c r="H18" s="76"/>
      <c r="I18" s="76"/>
      <c r="J18" s="76"/>
      <c r="K18" s="76"/>
      <c r="L18" s="76"/>
      <c r="M18" s="76"/>
      <c r="N18" s="76"/>
      <c r="O18" s="76"/>
      <c r="P18" s="76"/>
      <c r="Q18" s="76"/>
    </row>
    <row r="19" spans="1:17">
      <c r="A19" s="76"/>
      <c r="B19" s="76"/>
      <c r="C19" s="76"/>
      <c r="D19" s="76"/>
      <c r="E19" s="76"/>
      <c r="F19" s="76"/>
      <c r="G19" s="76"/>
      <c r="H19" s="76"/>
      <c r="I19" s="76"/>
      <c r="J19" s="76"/>
      <c r="K19" s="76"/>
      <c r="L19" s="76"/>
      <c r="M19" s="76"/>
      <c r="N19" s="76"/>
      <c r="O19" s="76"/>
      <c r="P19" s="76"/>
      <c r="Q19" s="76"/>
    </row>
    <row r="20" spans="1:17">
      <c r="A20" s="76"/>
      <c r="B20" s="76"/>
      <c r="C20" s="76"/>
      <c r="D20" s="76"/>
      <c r="E20" s="76"/>
      <c r="F20" s="76"/>
      <c r="G20" s="76"/>
      <c r="H20" s="76"/>
      <c r="I20" s="76"/>
      <c r="J20" s="76"/>
      <c r="K20" s="76"/>
      <c r="L20" s="76"/>
      <c r="M20" s="76"/>
      <c r="N20" s="76"/>
      <c r="O20" s="76"/>
      <c r="P20" s="76"/>
      <c r="Q20" s="76"/>
    </row>
    <row r="21" spans="1:17">
      <c r="D21" s="76"/>
      <c r="E21" s="76"/>
      <c r="F21" s="76"/>
      <c r="G21" s="76"/>
      <c r="H21" s="76"/>
      <c r="I21" s="76"/>
      <c r="J21" s="76"/>
      <c r="K21" s="76"/>
      <c r="L21" s="76"/>
      <c r="M21" s="76"/>
      <c r="N21" s="76"/>
      <c r="O21" s="76"/>
      <c r="P21" s="76"/>
      <c r="Q21" s="76"/>
    </row>
    <row r="22" spans="1:17">
      <c r="D22" s="76"/>
      <c r="E22" s="76"/>
      <c r="F22" s="76"/>
      <c r="G22" s="76"/>
      <c r="H22" s="76"/>
      <c r="I22" s="76"/>
      <c r="J22" s="76"/>
      <c r="K22" s="76"/>
      <c r="L22" s="76"/>
      <c r="M22" s="76"/>
      <c r="N22" s="76"/>
      <c r="O22" s="76"/>
      <c r="P22" s="76"/>
      <c r="Q22" s="76"/>
    </row>
    <row r="23" spans="1:17">
      <c r="D23" s="76"/>
      <c r="E23" s="76"/>
      <c r="F23" s="76"/>
      <c r="G23" s="76"/>
      <c r="H23" s="76"/>
      <c r="I23" s="76"/>
      <c r="J23" s="76"/>
      <c r="K23" s="76"/>
      <c r="L23" s="76"/>
      <c r="M23" s="76"/>
      <c r="N23" s="76"/>
      <c r="O23" s="76"/>
      <c r="P23" s="76"/>
      <c r="Q23" s="76"/>
    </row>
    <row r="24" spans="1:17">
      <c r="D24" s="76"/>
      <c r="E24" s="76"/>
      <c r="F24" s="76"/>
      <c r="G24" s="76"/>
      <c r="H24" s="76"/>
      <c r="I24" s="76"/>
      <c r="J24" s="76"/>
      <c r="K24" s="76"/>
      <c r="L24" s="76"/>
      <c r="M24" s="76"/>
      <c r="N24" s="76"/>
      <c r="O24" s="76"/>
      <c r="P24" s="76"/>
      <c r="Q24" s="76"/>
    </row>
    <row r="25" spans="1:17">
      <c r="D25" s="76"/>
      <c r="E25" s="76"/>
      <c r="F25" s="76"/>
      <c r="G25" s="76"/>
      <c r="H25" s="76"/>
      <c r="I25" s="76"/>
      <c r="J25" s="76"/>
      <c r="K25" s="76"/>
      <c r="L25" s="76"/>
      <c r="M25" s="76"/>
      <c r="N25" s="76"/>
      <c r="O25" s="76"/>
      <c r="P25" s="76"/>
      <c r="Q25" s="76"/>
    </row>
    <row r="26" spans="1:17">
      <c r="D26" s="76"/>
      <c r="E26" s="76"/>
      <c r="F26" s="76"/>
      <c r="G26" s="76"/>
      <c r="H26" s="76"/>
      <c r="I26" s="76"/>
      <c r="J26" s="76"/>
      <c r="K26" s="76"/>
      <c r="L26" s="76"/>
      <c r="M26" s="76"/>
      <c r="N26" s="76"/>
      <c r="O26" s="76"/>
      <c r="P26" s="76"/>
      <c r="Q26" s="76"/>
    </row>
    <row r="27" spans="1:17">
      <c r="D27" s="76"/>
      <c r="E27" s="76"/>
      <c r="F27" s="76"/>
      <c r="G27" s="76"/>
      <c r="H27" s="76"/>
      <c r="I27" s="76"/>
      <c r="J27" s="76"/>
      <c r="K27" s="76"/>
      <c r="L27" s="76"/>
      <c r="M27" s="76"/>
      <c r="N27" s="76"/>
      <c r="O27" s="76"/>
      <c r="P27" s="76"/>
      <c r="Q27" s="76"/>
    </row>
    <row r="28" spans="1:17">
      <c r="D28" s="76"/>
      <c r="E28" s="76"/>
      <c r="F28" s="76"/>
      <c r="G28" s="76"/>
      <c r="H28" s="76"/>
      <c r="I28" s="76"/>
      <c r="J28" s="76"/>
      <c r="K28" s="76"/>
      <c r="L28" s="76"/>
      <c r="M28" s="76"/>
      <c r="N28" s="76"/>
      <c r="O28" s="76"/>
      <c r="P28" s="76"/>
      <c r="Q28" s="76"/>
    </row>
  </sheetData>
  <mergeCells count="1">
    <mergeCell ref="B5:F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tabColor theme="6" tint="0.39997558519241921"/>
  </sheetPr>
  <dimension ref="B2:G16"/>
  <sheetViews>
    <sheetView workbookViewId="0">
      <selection activeCell="E16" sqref="E16"/>
    </sheetView>
  </sheetViews>
  <sheetFormatPr baseColWidth="10" defaultRowHeight="15" x14ac:dyDescent="0"/>
  <cols>
    <col min="1" max="1" width="10.83203125" style="1"/>
    <col min="2" max="2" width="21.6640625" style="1" customWidth="1"/>
    <col min="3" max="3" width="34" style="1" bestFit="1" customWidth="1"/>
    <col min="4" max="4" width="17.1640625" style="1" hidden="1" customWidth="1"/>
    <col min="5" max="5" width="37.33203125" style="83" bestFit="1" customWidth="1"/>
    <col min="6" max="6" width="18.33203125" style="1" bestFit="1" customWidth="1"/>
    <col min="7" max="7" width="13.5" style="1" bestFit="1" customWidth="1"/>
    <col min="8" max="16384" width="10.83203125" style="1"/>
  </cols>
  <sheetData>
    <row r="2" spans="2:7" ht="20">
      <c r="B2" s="75" t="s">
        <v>212</v>
      </c>
      <c r="C2" s="8"/>
    </row>
    <row r="4" spans="2:7">
      <c r="B4" s="3" t="s">
        <v>83</v>
      </c>
      <c r="C4" s="4"/>
      <c r="D4" s="4"/>
      <c r="E4" s="84"/>
    </row>
    <row r="5" spans="2:7" ht="60" customHeight="1">
      <c r="B5" s="593" t="s">
        <v>479</v>
      </c>
      <c r="C5" s="594"/>
      <c r="D5" s="594"/>
      <c r="E5" s="84"/>
    </row>
    <row r="6" spans="2:7" ht="16" thickBot="1">
      <c r="B6" s="8"/>
      <c r="C6" s="8"/>
    </row>
    <row r="7" spans="2:7">
      <c r="B7" s="24" t="s">
        <v>213</v>
      </c>
      <c r="C7" s="43"/>
      <c r="D7" s="43"/>
      <c r="E7" s="480"/>
      <c r="F7" s="43"/>
      <c r="G7" s="26"/>
    </row>
    <row r="8" spans="2:7" ht="30" customHeight="1">
      <c r="B8" s="27"/>
      <c r="C8" s="8"/>
      <c r="D8" s="8"/>
      <c r="E8" s="476" t="s">
        <v>412</v>
      </c>
      <c r="F8" s="476" t="s">
        <v>413</v>
      </c>
      <c r="G8" s="28"/>
    </row>
    <row r="9" spans="2:7" ht="15" customHeight="1">
      <c r="B9" s="27"/>
      <c r="C9" s="8"/>
      <c r="D9" s="8"/>
      <c r="E9" s="476"/>
      <c r="F9" s="476" t="s">
        <v>414</v>
      </c>
      <c r="G9" s="28"/>
    </row>
    <row r="10" spans="2:7" ht="15" customHeight="1">
      <c r="B10" s="86" t="s">
        <v>203</v>
      </c>
      <c r="C10" s="87" t="s">
        <v>214</v>
      </c>
      <c r="D10" s="8"/>
      <c r="E10" s="477"/>
      <c r="F10" s="478"/>
      <c r="G10" s="483" t="s">
        <v>415</v>
      </c>
    </row>
    <row r="11" spans="2:7">
      <c r="B11" s="40" t="s">
        <v>217</v>
      </c>
      <c r="C11" s="88"/>
      <c r="D11" s="8"/>
      <c r="E11" s="8"/>
      <c r="F11" s="8"/>
      <c r="G11" s="28"/>
    </row>
    <row r="12" spans="2:7">
      <c r="B12" s="89"/>
      <c r="C12" s="90" t="s">
        <v>483</v>
      </c>
      <c r="D12" s="482"/>
      <c r="E12" s="482" t="s">
        <v>684</v>
      </c>
      <c r="F12" s="484"/>
      <c r="G12" s="481">
        <f>F12</f>
        <v>0</v>
      </c>
    </row>
    <row r="13" spans="2:7">
      <c r="B13" s="89"/>
      <c r="C13" s="90" t="s">
        <v>480</v>
      </c>
      <c r="D13" s="482"/>
      <c r="E13" s="482" t="s">
        <v>685</v>
      </c>
      <c r="F13" s="484"/>
      <c r="G13" s="481">
        <f>F13</f>
        <v>0</v>
      </c>
    </row>
    <row r="14" spans="2:7">
      <c r="B14" s="89"/>
      <c r="C14" s="90" t="s">
        <v>481</v>
      </c>
      <c r="D14" s="482"/>
      <c r="E14" s="482" t="s">
        <v>686</v>
      </c>
      <c r="F14" s="484"/>
      <c r="G14" s="481">
        <f>F14</f>
        <v>0</v>
      </c>
    </row>
    <row r="15" spans="2:7">
      <c r="B15" s="89"/>
      <c r="C15" s="90" t="s">
        <v>482</v>
      </c>
      <c r="D15" s="482"/>
      <c r="E15" s="482" t="s">
        <v>687</v>
      </c>
      <c r="F15" s="484"/>
      <c r="G15" s="481">
        <f>F15</f>
        <v>0</v>
      </c>
    </row>
    <row r="16" spans="2:7" ht="16" thickBot="1">
      <c r="B16" s="38"/>
      <c r="C16" s="47"/>
      <c r="D16" s="47"/>
      <c r="E16" s="479"/>
      <c r="F16" s="47"/>
      <c r="G16" s="48"/>
    </row>
  </sheetData>
  <mergeCells count="1">
    <mergeCell ref="B5:D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tabColor theme="5" tint="0.39997558519241921"/>
  </sheetPr>
  <dimension ref="B2:G44"/>
  <sheetViews>
    <sheetView workbookViewId="0">
      <selection activeCell="B6" sqref="B6"/>
    </sheetView>
  </sheetViews>
  <sheetFormatPr baseColWidth="10" defaultRowHeight="15" x14ac:dyDescent="0"/>
  <cols>
    <col min="1" max="1" width="10.83203125" style="1"/>
    <col min="2" max="3" width="20.83203125" style="1" customWidth="1"/>
    <col min="4" max="4" width="23.1640625" style="344" customWidth="1"/>
    <col min="5" max="5" width="21" style="1" customWidth="1"/>
    <col min="6" max="16384" width="10.83203125" style="1"/>
  </cols>
  <sheetData>
    <row r="2" spans="2:7" ht="20">
      <c r="B2" s="2" t="s">
        <v>234</v>
      </c>
    </row>
    <row r="4" spans="2:7">
      <c r="B4" s="3" t="s">
        <v>83</v>
      </c>
      <c r="C4" s="4"/>
      <c r="D4" s="386"/>
      <c r="E4" s="5"/>
    </row>
    <row r="5" spans="2:7">
      <c r="B5" s="595" t="s">
        <v>527</v>
      </c>
      <c r="C5" s="596"/>
      <c r="D5" s="596"/>
      <c r="E5" s="597"/>
    </row>
    <row r="6" spans="2:7" ht="16" thickBot="1"/>
    <row r="7" spans="2:7">
      <c r="B7" s="328" t="s">
        <v>391</v>
      </c>
      <c r="C7" s="108"/>
      <c r="D7" s="387"/>
      <c r="E7" s="333"/>
    </row>
    <row r="8" spans="2:7">
      <c r="B8" s="239"/>
      <c r="C8" s="15"/>
      <c r="D8" s="388"/>
      <c r="E8" s="334"/>
    </row>
    <row r="9" spans="2:7">
      <c r="B9" s="239" t="s">
        <v>394</v>
      </c>
      <c r="C9" s="15"/>
      <c r="D9" s="389" t="s">
        <v>393</v>
      </c>
      <c r="E9" s="332" t="s">
        <v>392</v>
      </c>
    </row>
    <row r="10" spans="2:7">
      <c r="B10" s="329" t="s">
        <v>193</v>
      </c>
      <c r="C10" s="109"/>
      <c r="D10" s="386"/>
      <c r="E10" s="110"/>
    </row>
    <row r="11" spans="2:7">
      <c r="B11" s="330"/>
      <c r="C11" s="111" t="s">
        <v>231</v>
      </c>
      <c r="D11" s="390">
        <f>'Energetic final demand sectors'!D18</f>
        <v>0</v>
      </c>
      <c r="E11" s="292">
        <f>IF(SUM($D$11:$D$13)=0,0,D11/SUM($D$11:$D$13))</f>
        <v>0</v>
      </c>
      <c r="G11" s="519"/>
    </row>
    <row r="12" spans="2:7">
      <c r="B12" s="330"/>
      <c r="C12" s="111" t="s">
        <v>428</v>
      </c>
      <c r="D12" s="390">
        <f>'Energetic final demand sectors'!D21</f>
        <v>0</v>
      </c>
      <c r="E12" s="292">
        <f t="shared" ref="E12" si="0">IF(SUM($D$11:$D$13)=0,0,D12/SUM($D$11:$D$13))</f>
        <v>0</v>
      </c>
    </row>
    <row r="13" spans="2:7">
      <c r="B13" s="330"/>
      <c r="C13" s="111" t="s">
        <v>82</v>
      </c>
      <c r="D13" s="390">
        <f>'Energetic final demand sectors'!D26</f>
        <v>0</v>
      </c>
      <c r="E13" s="292">
        <f>IF(SUM($D$11:$D$13)=0,1,D13/SUM($D$11:$D$13))</f>
        <v>1</v>
      </c>
    </row>
    <row r="14" spans="2:7">
      <c r="B14" s="33"/>
      <c r="C14" s="7"/>
      <c r="D14" s="338"/>
      <c r="E14" s="293"/>
    </row>
    <row r="15" spans="2:7">
      <c r="B15" s="329" t="s">
        <v>239</v>
      </c>
      <c r="C15" s="109"/>
      <c r="D15" s="391"/>
      <c r="E15" s="294"/>
    </row>
    <row r="16" spans="2:7">
      <c r="B16" s="330"/>
      <c r="C16" s="111" t="s">
        <v>231</v>
      </c>
      <c r="D16" s="390">
        <f>'Energetic final demand sectors'!G18</f>
        <v>0</v>
      </c>
      <c r="E16" s="292">
        <f>IF(SUM($D$16:$D$18)=0,0,D16/SUM($D$16:$D$18))</f>
        <v>0</v>
      </c>
    </row>
    <row r="17" spans="2:5">
      <c r="B17" s="330"/>
      <c r="C17" s="111" t="s">
        <v>428</v>
      </c>
      <c r="D17" s="390">
        <f>'Energetic final demand sectors'!G21</f>
        <v>0</v>
      </c>
      <c r="E17" s="292">
        <f>IF(SUM($D$16:$D$18)=0,0,D17/SUM($D$16:$D$18))</f>
        <v>0</v>
      </c>
    </row>
    <row r="18" spans="2:5">
      <c r="B18" s="330"/>
      <c r="C18" s="111" t="s">
        <v>82</v>
      </c>
      <c r="D18" s="390">
        <f>'Energetic final demand sectors'!G26</f>
        <v>0</v>
      </c>
      <c r="E18" s="292">
        <f>IF(SUM($D$16:$D$18)=0,1,D18/SUM($D$16:$D$18))</f>
        <v>1</v>
      </c>
    </row>
    <row r="19" spans="2:5">
      <c r="B19" s="330"/>
      <c r="C19" s="7"/>
      <c r="D19" s="338"/>
      <c r="E19" s="295"/>
    </row>
    <row r="20" spans="2:5">
      <c r="B20" s="329" t="s">
        <v>51</v>
      </c>
      <c r="C20" s="109"/>
      <c r="D20" s="391"/>
      <c r="E20" s="294"/>
    </row>
    <row r="21" spans="2:5">
      <c r="B21" s="330"/>
      <c r="C21" s="111" t="s">
        <v>231</v>
      </c>
      <c r="D21" s="390">
        <f>'Energetic final demand sectors'!H18</f>
        <v>0</v>
      </c>
      <c r="E21" s="292">
        <f>IF(SUM($D$21:$D$23)=0,0,D21/SUM($D$21:$D$23))</f>
        <v>0</v>
      </c>
    </row>
    <row r="22" spans="2:5">
      <c r="B22" s="330"/>
      <c r="C22" s="111" t="s">
        <v>428</v>
      </c>
      <c r="D22" s="390">
        <f>'Energetic final demand sectors'!H21</f>
        <v>0</v>
      </c>
      <c r="E22" s="292">
        <f>IF(SUM($D$21:$D$23)=0,0,D22/SUM($D$21:$D$23))</f>
        <v>0</v>
      </c>
    </row>
    <row r="23" spans="2:5">
      <c r="B23" s="330"/>
      <c r="C23" s="111" t="s">
        <v>82</v>
      </c>
      <c r="D23" s="390">
        <f>'Energetic final demand sectors'!H26</f>
        <v>0</v>
      </c>
      <c r="E23" s="292">
        <f>IF(SUM($D$21:$D$23)=0,1,D23/SUM($D$21:$D$23))</f>
        <v>1</v>
      </c>
    </row>
    <row r="24" spans="2:5">
      <c r="B24" s="330"/>
      <c r="C24" s="7"/>
      <c r="D24" s="338"/>
      <c r="E24" s="295"/>
    </row>
    <row r="25" spans="2:5">
      <c r="B25" s="329" t="s">
        <v>195</v>
      </c>
      <c r="C25" s="109"/>
      <c r="D25" s="391"/>
      <c r="E25" s="294"/>
    </row>
    <row r="26" spans="2:5">
      <c r="B26" s="330"/>
      <c r="C26" s="111" t="s">
        <v>231</v>
      </c>
      <c r="D26" s="390">
        <f>'Energetic final demand sectors'!I18</f>
        <v>0</v>
      </c>
      <c r="E26" s="292">
        <f>IF(SUM($D$26:$D$28)=0,0,D26/SUM($D$26:$D$28))</f>
        <v>0</v>
      </c>
    </row>
    <row r="27" spans="2:5">
      <c r="B27" s="330"/>
      <c r="C27" s="111" t="s">
        <v>428</v>
      </c>
      <c r="D27" s="390">
        <f>'Energetic final demand sectors'!I21</f>
        <v>0</v>
      </c>
      <c r="E27" s="292">
        <f>IF(SUM($D$26:$D$28)=0,0,D27/SUM($D$26:$D$28))</f>
        <v>0</v>
      </c>
    </row>
    <row r="28" spans="2:5">
      <c r="B28" s="330"/>
      <c r="C28" s="111" t="s">
        <v>82</v>
      </c>
      <c r="D28" s="390">
        <f>'Energetic final demand sectors'!I26</f>
        <v>0</v>
      </c>
      <c r="E28" s="292">
        <f>IF(SUM($D$26:$D$28)=0,1,D28/SUM($D$26:$D$28))</f>
        <v>1</v>
      </c>
    </row>
    <row r="29" spans="2:5">
      <c r="B29" s="330"/>
      <c r="C29" s="7"/>
      <c r="D29" s="338"/>
      <c r="E29" s="295"/>
    </row>
    <row r="30" spans="2:5">
      <c r="B30" s="329" t="s">
        <v>103</v>
      </c>
      <c r="C30" s="109"/>
      <c r="D30" s="391"/>
      <c r="E30" s="294"/>
    </row>
    <row r="31" spans="2:5">
      <c r="B31" s="330"/>
      <c r="C31" s="111" t="s">
        <v>231</v>
      </c>
      <c r="D31" s="390">
        <f>'Energetic final demand sectors'!J18</f>
        <v>0</v>
      </c>
      <c r="E31" s="292">
        <f>IF(SUM($D$31:$D$33)=0,0,D31/SUM($D$31:$D$33))</f>
        <v>0</v>
      </c>
    </row>
    <row r="32" spans="2:5">
      <c r="B32" s="330"/>
      <c r="C32" s="111" t="s">
        <v>428</v>
      </c>
      <c r="D32" s="390">
        <f>'Energetic final demand sectors'!J21</f>
        <v>0</v>
      </c>
      <c r="E32" s="292">
        <f>IF(SUM($D$31:$D$33)=0,0,D32/SUM($D$31:$D$33))</f>
        <v>0</v>
      </c>
    </row>
    <row r="33" spans="2:5">
      <c r="B33" s="330"/>
      <c r="C33" s="111" t="s">
        <v>82</v>
      </c>
      <c r="D33" s="390">
        <f>'Energetic final demand sectors'!J26</f>
        <v>0</v>
      </c>
      <c r="E33" s="292">
        <f>IF(SUM($D$31:$D$33)=0,1,D33/SUM($D$31:$D$33))</f>
        <v>1</v>
      </c>
    </row>
    <row r="34" spans="2:5">
      <c r="B34" s="330"/>
      <c r="C34" s="7"/>
      <c r="D34" s="338"/>
      <c r="E34" s="295"/>
    </row>
    <row r="35" spans="2:5">
      <c r="B35" s="329" t="s">
        <v>102</v>
      </c>
      <c r="C35" s="109"/>
      <c r="D35" s="391"/>
      <c r="E35" s="294"/>
    </row>
    <row r="36" spans="2:5">
      <c r="B36" s="330"/>
      <c r="C36" s="111" t="s">
        <v>231</v>
      </c>
      <c r="D36" s="390">
        <f>'Energetic final demand sectors'!K18</f>
        <v>0</v>
      </c>
      <c r="E36" s="292">
        <f>IF(SUM($D$36:$D$38)=0,0,D36/SUM($D$36:$D$38))</f>
        <v>0</v>
      </c>
    </row>
    <row r="37" spans="2:5">
      <c r="B37" s="330"/>
      <c r="C37" s="111" t="s">
        <v>428</v>
      </c>
      <c r="D37" s="390">
        <f>'Energetic final demand sectors'!K21</f>
        <v>0</v>
      </c>
      <c r="E37" s="292">
        <f>IF(SUM($D$36:$D$38)=0,0,D37/SUM($D$36:$D$38))</f>
        <v>0</v>
      </c>
    </row>
    <row r="38" spans="2:5">
      <c r="B38" s="330"/>
      <c r="C38" s="111" t="s">
        <v>82</v>
      </c>
      <c r="D38" s="390">
        <f>'Energetic final demand sectors'!K26</f>
        <v>0</v>
      </c>
      <c r="E38" s="292">
        <f>IF(SUM($D$36:$D$38)=0,1,D38/SUM($D$36:$D$38))</f>
        <v>1</v>
      </c>
    </row>
    <row r="39" spans="2:5">
      <c r="B39" s="330"/>
      <c r="C39" s="7"/>
      <c r="D39" s="338"/>
      <c r="E39" s="295"/>
    </row>
    <row r="40" spans="2:5">
      <c r="B40" s="329" t="s">
        <v>508</v>
      </c>
      <c r="C40" s="109"/>
      <c r="D40" s="391"/>
      <c r="E40" s="294"/>
    </row>
    <row r="41" spans="2:5">
      <c r="B41" s="330"/>
      <c r="C41" s="111" t="s">
        <v>231</v>
      </c>
      <c r="D41" s="390">
        <f>'Energetic final demand sectors'!L18</f>
        <v>0</v>
      </c>
      <c r="E41" s="527" t="s">
        <v>264</v>
      </c>
    </row>
    <row r="42" spans="2:5">
      <c r="B42" s="330"/>
      <c r="C42" s="111" t="s">
        <v>428</v>
      </c>
      <c r="D42" s="390">
        <f>'Energetic final demand sectors'!L21</f>
        <v>0</v>
      </c>
      <c r="E42" s="527" t="s">
        <v>264</v>
      </c>
    </row>
    <row r="43" spans="2:5">
      <c r="B43" s="330"/>
      <c r="C43" s="111" t="s">
        <v>82</v>
      </c>
      <c r="D43" s="390">
        <f>'Energetic final demand sectors'!L26</f>
        <v>0</v>
      </c>
      <c r="E43" s="527" t="s">
        <v>264</v>
      </c>
    </row>
    <row r="44" spans="2:5" ht="16" thickBot="1">
      <c r="B44" s="331"/>
      <c r="C44" s="112"/>
      <c r="D44" s="392"/>
      <c r="E44" s="113"/>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tabColor theme="5" tint="0.39997558519241921"/>
  </sheetPr>
  <dimension ref="B2:E25"/>
  <sheetViews>
    <sheetView workbookViewId="0">
      <selection activeCell="D19" sqref="D19"/>
    </sheetView>
  </sheetViews>
  <sheetFormatPr baseColWidth="10" defaultRowHeight="15" x14ac:dyDescent="0"/>
  <cols>
    <col min="1" max="1" width="10.83203125" style="1"/>
    <col min="2" max="3" width="20.83203125" style="1" customWidth="1"/>
    <col min="4" max="4" width="23.1640625" style="344" customWidth="1"/>
    <col min="5" max="5" width="21" style="1" customWidth="1"/>
    <col min="6" max="16384" width="10.83203125" style="1"/>
  </cols>
  <sheetData>
    <row r="2" spans="2:5" ht="20">
      <c r="B2" s="2" t="s">
        <v>235</v>
      </c>
    </row>
    <row r="4" spans="2:5">
      <c r="B4" s="3" t="s">
        <v>83</v>
      </c>
      <c r="C4" s="4"/>
      <c r="D4" s="386"/>
      <c r="E4" s="5"/>
    </row>
    <row r="5" spans="2:5" ht="30" customHeight="1">
      <c r="B5" s="595" t="s">
        <v>528</v>
      </c>
      <c r="C5" s="596"/>
      <c r="D5" s="596"/>
      <c r="E5" s="597"/>
    </row>
    <row r="6" spans="2:5" ht="16" thickBot="1"/>
    <row r="7" spans="2:5">
      <c r="B7" s="328" t="s">
        <v>391</v>
      </c>
      <c r="C7" s="108"/>
      <c r="D7" s="387"/>
      <c r="E7" s="333"/>
    </row>
    <row r="8" spans="2:5">
      <c r="B8" s="239"/>
      <c r="C8" s="15"/>
      <c r="D8" s="388"/>
      <c r="E8" s="334"/>
    </row>
    <row r="9" spans="2:5">
      <c r="B9" s="239" t="s">
        <v>394</v>
      </c>
      <c r="C9" s="15"/>
      <c r="D9" s="389" t="s">
        <v>393</v>
      </c>
      <c r="E9" s="332" t="s">
        <v>392</v>
      </c>
    </row>
    <row r="10" spans="2:5">
      <c r="B10" s="329" t="s">
        <v>193</v>
      </c>
      <c r="C10" s="502"/>
      <c r="D10" s="386"/>
      <c r="E10" s="110"/>
    </row>
    <row r="11" spans="2:5">
      <c r="B11" s="330"/>
      <c r="C11" s="501" t="s">
        <v>428</v>
      </c>
      <c r="D11" s="390">
        <f>'Non-energetic FD sectors'!D13</f>
        <v>0</v>
      </c>
      <c r="E11" s="292">
        <f>IF(SUM($D$11:$D$12)=0,0,D11/SUM($D$11:$D$12))</f>
        <v>0</v>
      </c>
    </row>
    <row r="12" spans="2:5">
      <c r="B12" s="330"/>
      <c r="C12" s="111" t="s">
        <v>82</v>
      </c>
      <c r="D12" s="390">
        <f>'Non-energetic FD sectors'!D14</f>
        <v>0</v>
      </c>
      <c r="E12" s="292">
        <f>IF(SUM($D$11:$D$12)=0,1,D12/SUM($D$11:$D$12))</f>
        <v>1</v>
      </c>
    </row>
    <row r="13" spans="2:5">
      <c r="B13" s="33"/>
      <c r="C13" s="503"/>
      <c r="D13" s="338"/>
      <c r="E13" s="293"/>
    </row>
    <row r="14" spans="2:5">
      <c r="B14" s="329" t="s">
        <v>239</v>
      </c>
      <c r="C14" s="502"/>
      <c r="D14" s="391"/>
      <c r="E14" s="294"/>
    </row>
    <row r="15" spans="2:5">
      <c r="B15" s="330"/>
      <c r="C15" s="501" t="s">
        <v>428</v>
      </c>
      <c r="D15" s="390">
        <f>'Non-energetic FD sectors'!G13</f>
        <v>0</v>
      </c>
      <c r="E15" s="292">
        <f>IF(SUM($D$15:$D$16)=0,0,D15/SUM($D$15:$D$16))</f>
        <v>0</v>
      </c>
    </row>
    <row r="16" spans="2:5">
      <c r="B16" s="330"/>
      <c r="C16" s="111" t="s">
        <v>82</v>
      </c>
      <c r="D16" s="390">
        <f>'Non-energetic FD sectors'!G14</f>
        <v>0</v>
      </c>
      <c r="E16" s="292">
        <f>IF(SUM($D$15:$D$16)=0,1,D16/SUM($D$15:$D$16))</f>
        <v>1</v>
      </c>
    </row>
    <row r="17" spans="2:5">
      <c r="B17" s="330"/>
      <c r="C17" s="503"/>
      <c r="D17" s="338"/>
      <c r="E17" s="295"/>
    </row>
    <row r="18" spans="2:5">
      <c r="B18" s="329" t="s">
        <v>51</v>
      </c>
      <c r="C18" s="502"/>
      <c r="D18" s="391"/>
      <c r="E18" s="294"/>
    </row>
    <row r="19" spans="2:5">
      <c r="B19" s="330"/>
      <c r="C19" s="501" t="s">
        <v>428</v>
      </c>
      <c r="D19" s="390">
        <f>'Non-energetic FD sectors'!H13</f>
        <v>0</v>
      </c>
      <c r="E19" s="292">
        <f>IF(SUM($D$19:$D$20)=0,0,D19/SUM($D$19:$D$20))</f>
        <v>0</v>
      </c>
    </row>
    <row r="20" spans="2:5">
      <c r="B20" s="330"/>
      <c r="C20" s="111" t="s">
        <v>82</v>
      </c>
      <c r="D20" s="390">
        <f>'Non-energetic FD sectors'!H14</f>
        <v>0</v>
      </c>
      <c r="E20" s="292">
        <f>IF(SUM($D$19:$D$20)=0,1,D20/SUM($D$19:$D$20))</f>
        <v>1</v>
      </c>
    </row>
    <row r="21" spans="2:5">
      <c r="B21" s="330"/>
      <c r="C21" s="503"/>
      <c r="D21" s="338"/>
      <c r="E21" s="295"/>
    </row>
    <row r="22" spans="2:5">
      <c r="B22" s="329" t="s">
        <v>195</v>
      </c>
      <c r="C22" s="502"/>
      <c r="D22" s="391"/>
      <c r="E22" s="294"/>
    </row>
    <row r="23" spans="2:5">
      <c r="B23" s="330"/>
      <c r="C23" s="501" t="s">
        <v>428</v>
      </c>
      <c r="D23" s="390">
        <f>'Non-energetic FD sectors'!I13</f>
        <v>0</v>
      </c>
      <c r="E23" s="292">
        <f>IF(SUM($D$23:$D$24)=0,0,D23/SUM($D$23:$D$24))</f>
        <v>0</v>
      </c>
    </row>
    <row r="24" spans="2:5">
      <c r="B24" s="330"/>
      <c r="C24" s="111" t="s">
        <v>82</v>
      </c>
      <c r="D24" s="390">
        <f>'Non-energetic FD sectors'!I14</f>
        <v>0</v>
      </c>
      <c r="E24" s="292">
        <f>IF(SUM($D$23:$D$24)=0,1,D24/SUM($D$23:$D$24))</f>
        <v>1</v>
      </c>
    </row>
    <row r="25" spans="2:5" ht="16" thickBot="1">
      <c r="B25" s="331"/>
      <c r="C25" s="504"/>
      <c r="D25" s="392"/>
      <c r="E25" s="517"/>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enableFormatConditionsCalculation="0">
    <tabColor theme="8" tint="0.39997558519241921"/>
  </sheetPr>
  <dimension ref="A2:L27"/>
  <sheetViews>
    <sheetView topLeftCell="A3" workbookViewId="0">
      <selection activeCell="K43" sqref="K43"/>
    </sheetView>
  </sheetViews>
  <sheetFormatPr baseColWidth="10" defaultRowHeight="15" x14ac:dyDescent="0"/>
  <cols>
    <col min="1" max="1" width="10.83203125" style="76"/>
    <col min="2" max="2" width="50.5" style="76" customWidth="1"/>
    <col min="3" max="3" width="2.83203125" style="202" customWidth="1"/>
    <col min="4" max="12" width="15.83203125" style="76" customWidth="1"/>
    <col min="13" max="16384" width="10.83203125" style="76"/>
  </cols>
  <sheetData>
    <row r="2" spans="1:12" ht="20">
      <c r="B2" s="75" t="s">
        <v>232</v>
      </c>
      <c r="C2" s="181"/>
      <c r="D2" s="8"/>
      <c r="E2" s="8"/>
      <c r="F2" s="8"/>
      <c r="G2" s="8"/>
      <c r="H2" s="8"/>
    </row>
    <row r="3" spans="1:12">
      <c r="B3" s="1"/>
      <c r="C3" s="201"/>
      <c r="D3" s="8"/>
      <c r="E3" s="8"/>
      <c r="F3" s="8"/>
      <c r="G3" s="8"/>
      <c r="H3" s="8"/>
    </row>
    <row r="4" spans="1:12">
      <c r="B4" s="3" t="s">
        <v>83</v>
      </c>
      <c r="C4" s="182"/>
      <c r="D4" s="4"/>
      <c r="E4" s="4"/>
      <c r="F4" s="4"/>
      <c r="G4" s="5"/>
    </row>
    <row r="5" spans="1:12" ht="60" customHeight="1">
      <c r="B5" s="593" t="s">
        <v>529</v>
      </c>
      <c r="C5" s="594"/>
      <c r="D5" s="594"/>
      <c r="E5" s="594"/>
      <c r="F5" s="594"/>
      <c r="G5" s="598"/>
    </row>
    <row r="6" spans="1:12" ht="16" thickBot="1"/>
    <row r="7" spans="1:12">
      <c r="B7" s="186" t="s">
        <v>232</v>
      </c>
      <c r="C7" s="192"/>
      <c r="D7" s="104"/>
      <c r="E7" s="105"/>
      <c r="F7" s="105"/>
      <c r="G7" s="105"/>
      <c r="H7" s="105"/>
      <c r="I7" s="105"/>
      <c r="J7" s="105"/>
      <c r="K7" s="105"/>
      <c r="L7" s="106"/>
    </row>
    <row r="8" spans="1:12">
      <c r="B8" s="187"/>
      <c r="C8" s="208"/>
      <c r="D8" s="98"/>
      <c r="E8" s="98"/>
      <c r="F8" s="98"/>
      <c r="G8" s="98"/>
      <c r="H8" s="98"/>
      <c r="I8" s="98"/>
      <c r="J8" s="98"/>
      <c r="K8" s="98"/>
      <c r="L8" s="107"/>
    </row>
    <row r="9" spans="1:12">
      <c r="B9" s="188"/>
      <c r="C9" s="193"/>
      <c r="D9" s="143" t="s">
        <v>253</v>
      </c>
      <c r="E9" s="143" t="s">
        <v>254</v>
      </c>
      <c r="F9" s="143" t="s">
        <v>255</v>
      </c>
      <c r="G9" s="143" t="s">
        <v>350</v>
      </c>
      <c r="H9" s="143" t="s">
        <v>352</v>
      </c>
      <c r="I9" s="143" t="s">
        <v>351</v>
      </c>
      <c r="J9" s="143" t="s">
        <v>256</v>
      </c>
      <c r="K9" s="143" t="s">
        <v>257</v>
      </c>
      <c r="L9" s="152" t="s">
        <v>258</v>
      </c>
    </row>
    <row r="10" spans="1:12">
      <c r="A10" s="160"/>
      <c r="B10" s="187"/>
      <c r="C10" s="208"/>
      <c r="D10" s="425"/>
      <c r="E10" s="425"/>
      <c r="F10" s="425"/>
      <c r="G10" s="425"/>
      <c r="H10" s="425"/>
      <c r="I10" s="425"/>
      <c r="J10" s="425"/>
      <c r="K10" s="425"/>
      <c r="L10" s="406"/>
    </row>
    <row r="11" spans="1:12" ht="45">
      <c r="A11" s="160"/>
      <c r="B11" s="178" t="s">
        <v>510</v>
      </c>
      <c r="C11" s="208"/>
      <c r="D11" s="469">
        <f>'Own use analysis'!D14</f>
        <v>0</v>
      </c>
      <c r="E11" s="407" t="str">
        <f>'Own use analysis'!E14</f>
        <v>-</v>
      </c>
      <c r="F11" s="427">
        <f>'Own use analysis'!F14</f>
        <v>0</v>
      </c>
      <c r="G11" s="427">
        <f>'Own use analysis'!G14</f>
        <v>0</v>
      </c>
      <c r="H11" s="427">
        <f>'Own use analysis'!H14</f>
        <v>0</v>
      </c>
      <c r="I11" s="427">
        <f>'Own use analysis'!I14</f>
        <v>0</v>
      </c>
      <c r="J11" s="427">
        <f>'Own use analysis'!J14</f>
        <v>0</v>
      </c>
      <c r="K11" s="427">
        <f>'Own use analysis'!K14</f>
        <v>0</v>
      </c>
      <c r="L11" s="402">
        <f>'Own use analysis'!L14</f>
        <v>0</v>
      </c>
    </row>
    <row r="12" spans="1:12">
      <c r="A12" s="160"/>
      <c r="B12" s="178" t="s">
        <v>518</v>
      </c>
      <c r="C12" s="208"/>
      <c r="D12" s="427">
        <f>-SUM('Corrected energy balance step 2'!C49:N49,'Corrected energy balance step 2'!S49)</f>
        <v>0</v>
      </c>
      <c r="E12" s="407" t="s">
        <v>264</v>
      </c>
      <c r="F12" s="427">
        <f>-SUM('Corrected energy balance step 2'!P49:R49)</f>
        <v>0</v>
      </c>
      <c r="G12" s="427">
        <f>-SUM('Corrected energy balance step 2'!T49,'Corrected energy balance step 2'!AV49)</f>
        <v>0</v>
      </c>
      <c r="H12" s="427">
        <f>-SUM('Corrected energy balance step 2'!U49:AQ49)</f>
        <v>0</v>
      </c>
      <c r="I12" s="427">
        <f>-SUM('Corrected energy balance step 2'!AU49,'Corrected energy balance step 2'!AZ49)</f>
        <v>0</v>
      </c>
      <c r="J12" s="427">
        <f>-'Corrected energy balance step 2'!BM49</f>
        <v>0</v>
      </c>
      <c r="K12" s="427">
        <f>-'Corrected energy balance step 2'!BL49</f>
        <v>0</v>
      </c>
      <c r="L12" s="402">
        <f>-SUM('Corrected energy balance step 2'!O49,'Corrected energy balance step 2'!U49,'Corrected energy balance step 2'!AT49,'Corrected energy balance step 2'!AW49:AY49,'Corrected energy balance step 2'!BA49,'Corrected energy balance step 2'!BB49:BK49)</f>
        <v>0</v>
      </c>
    </row>
    <row r="13" spans="1:12">
      <c r="A13" s="160"/>
      <c r="B13" s="179" t="s">
        <v>326</v>
      </c>
      <c r="C13" s="200" t="s">
        <v>265</v>
      </c>
      <c r="D13" s="428">
        <f>'Energetic cons analysis'!D11</f>
        <v>0</v>
      </c>
      <c r="E13" s="439" t="s">
        <v>264</v>
      </c>
      <c r="F13" s="428">
        <f>'Energetic cons analysis'!F11</f>
        <v>0</v>
      </c>
      <c r="G13" s="428">
        <f>'Energetic cons analysis'!G11</f>
        <v>0</v>
      </c>
      <c r="H13" s="428">
        <f>'Energetic cons analysis'!H11</f>
        <v>0</v>
      </c>
      <c r="I13" s="428">
        <f>'Energetic cons analysis'!I11</f>
        <v>0</v>
      </c>
      <c r="J13" s="428">
        <f>'Energetic cons analysis'!J11</f>
        <v>0</v>
      </c>
      <c r="K13" s="428">
        <f>'Energetic cons analysis'!K11</f>
        <v>0</v>
      </c>
      <c r="L13" s="443">
        <f>'Energetic cons analysis'!L11</f>
        <v>0</v>
      </c>
    </row>
    <row r="14" spans="1:12">
      <c r="A14" s="160"/>
      <c r="B14" s="178" t="s">
        <v>327</v>
      </c>
      <c r="C14" s="197"/>
      <c r="D14" s="429">
        <f>SUM(D11:D13)</f>
        <v>0</v>
      </c>
      <c r="E14" s="436" t="s">
        <v>264</v>
      </c>
      <c r="F14" s="429">
        <f t="shared" ref="F14:L14" si="0">SUM(F11:F13)</f>
        <v>0</v>
      </c>
      <c r="G14" s="429">
        <f t="shared" si="0"/>
        <v>0</v>
      </c>
      <c r="H14" s="429">
        <f t="shared" si="0"/>
        <v>0</v>
      </c>
      <c r="I14" s="429">
        <f t="shared" si="0"/>
        <v>0</v>
      </c>
      <c r="J14" s="429">
        <f t="shared" si="0"/>
        <v>0</v>
      </c>
      <c r="K14" s="429">
        <f t="shared" si="0"/>
        <v>0</v>
      </c>
      <c r="L14" s="442">
        <f t="shared" si="0"/>
        <v>0</v>
      </c>
    </row>
    <row r="15" spans="1:12">
      <c r="A15" s="160"/>
      <c r="B15" s="178"/>
      <c r="C15" s="197"/>
      <c r="D15" s="430"/>
      <c r="E15" s="468"/>
      <c r="F15" s="430"/>
      <c r="G15" s="430"/>
      <c r="H15" s="430"/>
      <c r="I15" s="430"/>
      <c r="J15" s="430"/>
      <c r="K15" s="430"/>
      <c r="L15" s="447"/>
    </row>
    <row r="16" spans="1:12">
      <c r="A16" s="160"/>
      <c r="B16" s="178"/>
      <c r="C16" s="197"/>
      <c r="D16" s="425"/>
      <c r="E16" s="425"/>
      <c r="F16" s="425"/>
      <c r="G16" s="425"/>
      <c r="H16" s="425"/>
      <c r="I16" s="425"/>
      <c r="J16" s="425"/>
      <c r="K16" s="425"/>
      <c r="L16" s="406"/>
    </row>
    <row r="17" spans="1:12">
      <c r="A17" s="160"/>
      <c r="B17" s="189" t="s">
        <v>487</v>
      </c>
      <c r="C17" s="200" t="s">
        <v>265</v>
      </c>
      <c r="D17" s="428">
        <f>SUM('Energetic cons analysis'!D15:D17)</f>
        <v>0</v>
      </c>
      <c r="E17" s="439" t="s">
        <v>264</v>
      </c>
      <c r="F17" s="428">
        <f>SUM('Energetic cons analysis'!F15:F17)</f>
        <v>0</v>
      </c>
      <c r="G17" s="428">
        <f>SUM('Energetic cons analysis'!G15:G17)</f>
        <v>0</v>
      </c>
      <c r="H17" s="428">
        <f>SUM('Energetic cons analysis'!H15:H17)</f>
        <v>0</v>
      </c>
      <c r="I17" s="428">
        <f>SUM('Energetic cons analysis'!I15:I17)</f>
        <v>0</v>
      </c>
      <c r="J17" s="428">
        <f>SUM('Energetic cons analysis'!J15:J17)</f>
        <v>0</v>
      </c>
      <c r="K17" s="428">
        <f>SUM('Energetic cons analysis'!K15:K17)</f>
        <v>0</v>
      </c>
      <c r="L17" s="443">
        <f>SUM('Energetic cons analysis'!L15:L17)</f>
        <v>0</v>
      </c>
    </row>
    <row r="18" spans="1:12">
      <c r="B18" s="190" t="s">
        <v>488</v>
      </c>
      <c r="C18" s="197"/>
      <c r="D18" s="429">
        <f>SUM(D17:D17)</f>
        <v>0</v>
      </c>
      <c r="E18" s="436" t="s">
        <v>264</v>
      </c>
      <c r="F18" s="429">
        <f t="shared" ref="F18:L18" si="1">SUM(F17:F17)</f>
        <v>0</v>
      </c>
      <c r="G18" s="429">
        <f t="shared" si="1"/>
        <v>0</v>
      </c>
      <c r="H18" s="429">
        <f t="shared" si="1"/>
        <v>0</v>
      </c>
      <c r="I18" s="429">
        <f t="shared" si="1"/>
        <v>0</v>
      </c>
      <c r="J18" s="429">
        <f t="shared" si="1"/>
        <v>0</v>
      </c>
      <c r="K18" s="429">
        <f t="shared" si="1"/>
        <v>0</v>
      </c>
      <c r="L18" s="442">
        <f t="shared" si="1"/>
        <v>0</v>
      </c>
    </row>
    <row r="19" spans="1:12">
      <c r="B19" s="190"/>
      <c r="C19" s="197"/>
      <c r="D19" s="430"/>
      <c r="E19" s="430"/>
      <c r="F19" s="430"/>
      <c r="G19" s="430"/>
      <c r="H19" s="430"/>
      <c r="I19" s="430"/>
      <c r="J19" s="430"/>
      <c r="K19" s="430"/>
      <c r="L19" s="447"/>
    </row>
    <row r="20" spans="1:12">
      <c r="B20" s="189" t="s">
        <v>489</v>
      </c>
      <c r="C20" s="200" t="s">
        <v>265</v>
      </c>
      <c r="D20" s="428">
        <f>'Energetic cons analysis'!D20</f>
        <v>0</v>
      </c>
      <c r="E20" s="439" t="str">
        <f>'Energetic cons analysis'!E20</f>
        <v>-</v>
      </c>
      <c r="F20" s="439" t="str">
        <f>'Energetic cons analysis'!F20</f>
        <v>-</v>
      </c>
      <c r="G20" s="428">
        <f>'Energetic cons analysis'!G20</f>
        <v>0</v>
      </c>
      <c r="H20" s="428">
        <f>'Energetic cons analysis'!H20</f>
        <v>0</v>
      </c>
      <c r="I20" s="428">
        <f>'Energetic cons analysis'!I20</f>
        <v>0</v>
      </c>
      <c r="J20" s="428">
        <f>'Energetic cons analysis'!J20</f>
        <v>0</v>
      </c>
      <c r="K20" s="428">
        <f>'Energetic cons analysis'!K20</f>
        <v>0</v>
      </c>
      <c r="L20" s="443">
        <f>'Energetic cons analysis'!L20</f>
        <v>0</v>
      </c>
    </row>
    <row r="21" spans="1:12">
      <c r="B21" s="190" t="s">
        <v>490</v>
      </c>
      <c r="C21" s="197"/>
      <c r="D21" s="429">
        <f>SUM(D20:D20)</f>
        <v>0</v>
      </c>
      <c r="E21" s="436" t="s">
        <v>264</v>
      </c>
      <c r="F21" s="436" t="s">
        <v>264</v>
      </c>
      <c r="G21" s="429">
        <f t="shared" ref="G21:L21" si="2">SUM(G20:G20)</f>
        <v>0</v>
      </c>
      <c r="H21" s="429">
        <f t="shared" si="2"/>
        <v>0</v>
      </c>
      <c r="I21" s="429">
        <f t="shared" si="2"/>
        <v>0</v>
      </c>
      <c r="J21" s="429">
        <f t="shared" si="2"/>
        <v>0</v>
      </c>
      <c r="K21" s="429">
        <f t="shared" si="2"/>
        <v>0</v>
      </c>
      <c r="L21" s="442">
        <f t="shared" si="2"/>
        <v>0</v>
      </c>
    </row>
    <row r="22" spans="1:12">
      <c r="B22" s="190"/>
      <c r="C22" s="197"/>
      <c r="D22" s="425"/>
      <c r="E22" s="425"/>
      <c r="F22" s="425"/>
      <c r="G22" s="425"/>
      <c r="H22" s="425"/>
      <c r="I22" s="425"/>
      <c r="J22" s="425"/>
      <c r="K22" s="425"/>
      <c r="L22" s="406"/>
    </row>
    <row r="23" spans="1:12">
      <c r="B23" s="190" t="s">
        <v>327</v>
      </c>
      <c r="C23" s="197"/>
      <c r="D23" s="427">
        <f>D14</f>
        <v>0</v>
      </c>
      <c r="E23" s="407" t="s">
        <v>264</v>
      </c>
      <c r="F23" s="407" t="s">
        <v>264</v>
      </c>
      <c r="G23" s="427">
        <f t="shared" ref="G23:L23" si="3">G14</f>
        <v>0</v>
      </c>
      <c r="H23" s="427">
        <f t="shared" si="3"/>
        <v>0</v>
      </c>
      <c r="I23" s="427">
        <f t="shared" si="3"/>
        <v>0</v>
      </c>
      <c r="J23" s="427">
        <f t="shared" si="3"/>
        <v>0</v>
      </c>
      <c r="K23" s="427">
        <f t="shared" si="3"/>
        <v>0</v>
      </c>
      <c r="L23" s="402">
        <f t="shared" si="3"/>
        <v>0</v>
      </c>
    </row>
    <row r="24" spans="1:12">
      <c r="A24" s="160"/>
      <c r="B24" s="190" t="s">
        <v>488</v>
      </c>
      <c r="C24" s="197"/>
      <c r="D24" s="427">
        <f>D18</f>
        <v>0</v>
      </c>
      <c r="E24" s="407" t="s">
        <v>264</v>
      </c>
      <c r="F24" s="407" t="s">
        <v>264</v>
      </c>
      <c r="G24" s="427">
        <f t="shared" ref="G24:L24" si="4">G18</f>
        <v>0</v>
      </c>
      <c r="H24" s="427">
        <f t="shared" si="4"/>
        <v>0</v>
      </c>
      <c r="I24" s="427">
        <f t="shared" si="4"/>
        <v>0</v>
      </c>
      <c r="J24" s="427">
        <f t="shared" si="4"/>
        <v>0</v>
      </c>
      <c r="K24" s="427">
        <f t="shared" si="4"/>
        <v>0</v>
      </c>
      <c r="L24" s="402">
        <f t="shared" si="4"/>
        <v>0</v>
      </c>
    </row>
    <row r="25" spans="1:12">
      <c r="A25" s="160"/>
      <c r="B25" s="189" t="s">
        <v>490</v>
      </c>
      <c r="C25" s="200" t="s">
        <v>264</v>
      </c>
      <c r="D25" s="428">
        <f>D21</f>
        <v>0</v>
      </c>
      <c r="E25" s="439" t="str">
        <f t="shared" ref="E25:L25" si="5">E21</f>
        <v>-</v>
      </c>
      <c r="F25" s="439" t="str">
        <f t="shared" si="5"/>
        <v>-</v>
      </c>
      <c r="G25" s="428">
        <f t="shared" si="5"/>
        <v>0</v>
      </c>
      <c r="H25" s="428">
        <f t="shared" si="5"/>
        <v>0</v>
      </c>
      <c r="I25" s="428">
        <f t="shared" si="5"/>
        <v>0</v>
      </c>
      <c r="J25" s="428">
        <f t="shared" si="5"/>
        <v>0</v>
      </c>
      <c r="K25" s="428">
        <f t="shared" si="5"/>
        <v>0</v>
      </c>
      <c r="L25" s="443">
        <f t="shared" si="5"/>
        <v>0</v>
      </c>
    </row>
    <row r="26" spans="1:12">
      <c r="B26" s="178" t="s">
        <v>491</v>
      </c>
      <c r="C26" s="197"/>
      <c r="D26" s="431">
        <f>D23-D24-D25</f>
        <v>0</v>
      </c>
      <c r="E26" s="441" t="s">
        <v>264</v>
      </c>
      <c r="F26" s="441" t="s">
        <v>264</v>
      </c>
      <c r="G26" s="431">
        <f t="shared" ref="G26:L26" si="6">G23-G24-G25</f>
        <v>0</v>
      </c>
      <c r="H26" s="431">
        <f t="shared" si="6"/>
        <v>0</v>
      </c>
      <c r="I26" s="431">
        <f t="shared" si="6"/>
        <v>0</v>
      </c>
      <c r="J26" s="431">
        <f t="shared" si="6"/>
        <v>0</v>
      </c>
      <c r="K26" s="431">
        <f t="shared" si="6"/>
        <v>0</v>
      </c>
      <c r="L26" s="444">
        <f t="shared" si="6"/>
        <v>0</v>
      </c>
    </row>
    <row r="27" spans="1:12" ht="16" thickBot="1">
      <c r="B27" s="191"/>
      <c r="C27" s="209"/>
      <c r="D27" s="448"/>
      <c r="E27" s="448"/>
      <c r="F27" s="448"/>
      <c r="G27" s="448"/>
      <c r="H27" s="448"/>
      <c r="I27" s="448"/>
      <c r="J27" s="448"/>
      <c r="K27" s="448"/>
      <c r="L27" s="449"/>
    </row>
  </sheetData>
  <mergeCells count="1">
    <mergeCell ref="B5:G5"/>
  </mergeCells>
  <conditionalFormatting sqref="H27:L27">
    <cfRule type="cellIs" dxfId="18" priority="1" operator="greaterThan">
      <formula>0</formula>
    </cfRule>
  </conditionalFormatting>
  <conditionalFormatting sqref="D27:G27">
    <cfRule type="cellIs" dxfId="17" priority="2"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enableFormatConditionsCalculation="0">
    <tabColor theme="8" tint="0.39997558519241921"/>
  </sheetPr>
  <dimension ref="B2:L15"/>
  <sheetViews>
    <sheetView workbookViewId="0">
      <selection activeCell="H14" sqref="H14"/>
    </sheetView>
  </sheetViews>
  <sheetFormatPr baseColWidth="10" defaultRowHeight="15" x14ac:dyDescent="0"/>
  <cols>
    <col min="1" max="1" width="10.83203125" style="76"/>
    <col min="2" max="2" width="68" style="76" customWidth="1"/>
    <col min="3" max="3" width="2.83203125" style="202" customWidth="1"/>
    <col min="4" max="12" width="15.83203125" style="76" customWidth="1"/>
    <col min="13" max="16384" width="10.83203125" style="76"/>
  </cols>
  <sheetData>
    <row r="2" spans="2:12" ht="20">
      <c r="B2" s="75" t="s">
        <v>233</v>
      </c>
      <c r="C2" s="181"/>
      <c r="D2" s="8"/>
      <c r="E2" s="8"/>
      <c r="F2" s="8"/>
      <c r="G2" s="8"/>
      <c r="H2" s="8"/>
    </row>
    <row r="3" spans="2:12">
      <c r="B3" s="1"/>
      <c r="C3" s="201"/>
      <c r="D3" s="8"/>
      <c r="E3" s="8"/>
      <c r="F3" s="8"/>
      <c r="G3" s="8"/>
      <c r="H3" s="8"/>
    </row>
    <row r="4" spans="2:12">
      <c r="B4" s="3" t="s">
        <v>83</v>
      </c>
      <c r="C4" s="182"/>
      <c r="D4" s="4"/>
      <c r="E4" s="4"/>
      <c r="F4" s="4"/>
      <c r="G4" s="5"/>
    </row>
    <row r="5" spans="2:12" ht="44" customHeight="1">
      <c r="B5" s="593" t="s">
        <v>692</v>
      </c>
      <c r="C5" s="594"/>
      <c r="D5" s="594"/>
      <c r="E5" s="594"/>
      <c r="F5" s="594"/>
      <c r="G5" s="598"/>
    </row>
    <row r="6" spans="2:12" ht="16" thickBot="1"/>
    <row r="7" spans="2:12">
      <c r="B7" s="174" t="s">
        <v>233</v>
      </c>
      <c r="C7" s="183"/>
      <c r="D7" s="91"/>
      <c r="E7" s="92"/>
      <c r="F7" s="92"/>
      <c r="G7" s="92"/>
      <c r="H7" s="92"/>
      <c r="I7" s="92"/>
      <c r="J7" s="92"/>
      <c r="K7" s="92"/>
      <c r="L7" s="93"/>
    </row>
    <row r="8" spans="2:12">
      <c r="B8" s="175"/>
      <c r="C8" s="203"/>
      <c r="D8" s="94"/>
      <c r="E8" s="94"/>
      <c r="F8" s="94"/>
      <c r="G8" s="94"/>
      <c r="H8" s="94"/>
      <c r="I8" s="94"/>
      <c r="J8" s="94"/>
      <c r="K8" s="94"/>
      <c r="L8" s="95"/>
    </row>
    <row r="9" spans="2:12">
      <c r="B9" s="176"/>
      <c r="C9" s="184"/>
      <c r="D9" s="143" t="s">
        <v>253</v>
      </c>
      <c r="E9" s="143" t="s">
        <v>254</v>
      </c>
      <c r="F9" s="143" t="s">
        <v>255</v>
      </c>
      <c r="G9" s="143" t="s">
        <v>350</v>
      </c>
      <c r="H9" s="143" t="s">
        <v>352</v>
      </c>
      <c r="I9" s="143" t="s">
        <v>351</v>
      </c>
      <c r="J9" s="143" t="s">
        <v>256</v>
      </c>
      <c r="K9" s="143" t="s">
        <v>257</v>
      </c>
      <c r="L9" s="152" t="s">
        <v>258</v>
      </c>
    </row>
    <row r="10" spans="2:12">
      <c r="B10" s="177"/>
      <c r="C10" s="204"/>
      <c r="D10" s="400"/>
      <c r="E10" s="400"/>
      <c r="F10" s="400"/>
      <c r="G10" s="400"/>
      <c r="H10" s="400"/>
      <c r="I10" s="400"/>
      <c r="J10" s="400"/>
      <c r="K10" s="400"/>
      <c r="L10" s="416"/>
    </row>
    <row r="11" spans="2:12">
      <c r="B11" s="178" t="s">
        <v>329</v>
      </c>
      <c r="C11" s="197" t="s">
        <v>265</v>
      </c>
      <c r="D11" s="427">
        <f>'Non-energetic cons analysis'!D11</f>
        <v>0</v>
      </c>
      <c r="E11" s="407" t="s">
        <v>264</v>
      </c>
      <c r="F11" s="407" t="s">
        <v>264</v>
      </c>
      <c r="G11" s="427">
        <f>'Non-energetic cons analysis'!G11</f>
        <v>0</v>
      </c>
      <c r="H11" s="427">
        <f>'Non-energetic cons analysis'!H11</f>
        <v>0</v>
      </c>
      <c r="I11" s="427">
        <f>'Non-energetic cons analysis'!I11</f>
        <v>0</v>
      </c>
      <c r="J11" s="427">
        <f>'Non-energetic cons analysis'!J11</f>
        <v>0</v>
      </c>
      <c r="K11" s="427">
        <f>'Non-energetic cons analysis'!K11</f>
        <v>0</v>
      </c>
      <c r="L11" s="402">
        <f>'Non-energetic cons analysis'!L11</f>
        <v>0</v>
      </c>
    </row>
    <row r="12" spans="2:12">
      <c r="B12" s="178" t="s">
        <v>485</v>
      </c>
      <c r="C12" s="197" t="s">
        <v>264</v>
      </c>
      <c r="D12" s="427">
        <f>'Non-energetic cons analysis'!D14</f>
        <v>0</v>
      </c>
      <c r="E12" s="407" t="s">
        <v>264</v>
      </c>
      <c r="F12" s="407" t="s">
        <v>264</v>
      </c>
      <c r="G12" s="427">
        <f>'Non-energetic cons analysis'!G14</f>
        <v>0</v>
      </c>
      <c r="H12" s="427">
        <f>'Non-energetic cons analysis'!H14</f>
        <v>0</v>
      </c>
      <c r="I12" s="427">
        <f>'Non-energetic cons analysis'!I14</f>
        <v>0</v>
      </c>
      <c r="J12" s="427">
        <f>'Non-energetic cons analysis'!J14</f>
        <v>0</v>
      </c>
      <c r="K12" s="427">
        <f>'Non-energetic cons analysis'!K14</f>
        <v>0</v>
      </c>
      <c r="L12" s="402">
        <f>'Non-energetic cons analysis'!L14</f>
        <v>0</v>
      </c>
    </row>
    <row r="13" spans="2:12">
      <c r="B13" s="178" t="s">
        <v>486</v>
      </c>
      <c r="C13" s="197" t="s">
        <v>264</v>
      </c>
      <c r="D13" s="469">
        <f>'Non-energetic cons analysis'!D16</f>
        <v>0</v>
      </c>
      <c r="E13" s="407" t="str">
        <f>'Non-energetic cons analysis'!E16</f>
        <v>-</v>
      </c>
      <c r="F13" s="407">
        <f>'Non-energetic cons analysis'!F16</f>
        <v>0</v>
      </c>
      <c r="G13" s="407">
        <f>'Non-energetic cons analysis'!G16</f>
        <v>0</v>
      </c>
      <c r="H13" s="407">
        <f>'Import from Chemical analysis'!G11</f>
        <v>0</v>
      </c>
      <c r="I13" s="407">
        <f>'Non-energetic cons analysis'!I16</f>
        <v>0</v>
      </c>
      <c r="J13" s="407">
        <f>'Non-energetic cons analysis'!J16</f>
        <v>0</v>
      </c>
      <c r="K13" s="407">
        <f>'Non-energetic cons analysis'!K16</f>
        <v>0</v>
      </c>
      <c r="L13" s="402">
        <f>'Non-energetic cons analysis'!L16</f>
        <v>0</v>
      </c>
    </row>
    <row r="14" spans="2:12">
      <c r="B14" s="178" t="s">
        <v>328</v>
      </c>
      <c r="C14" s="197"/>
      <c r="D14" s="561">
        <f>D11-D12-D13</f>
        <v>0</v>
      </c>
      <c r="E14" s="562" t="s">
        <v>264</v>
      </c>
      <c r="F14" s="562" t="s">
        <v>264</v>
      </c>
      <c r="G14" s="563">
        <f>G11+G12-G13</f>
        <v>0</v>
      </c>
      <c r="H14" s="563">
        <f>'Non-energetic cons analysis'!H19</f>
        <v>0</v>
      </c>
      <c r="I14" s="563">
        <f>I11-I12-I13</f>
        <v>0</v>
      </c>
      <c r="J14" s="563">
        <f>J11-J12-J13</f>
        <v>0</v>
      </c>
      <c r="K14" s="563">
        <f>K11-K12-K13</f>
        <v>0</v>
      </c>
      <c r="L14" s="560">
        <f>L11-L12-L13</f>
        <v>0</v>
      </c>
    </row>
    <row r="15" spans="2:12" ht="16" thickBot="1">
      <c r="B15" s="180"/>
      <c r="C15" s="199"/>
      <c r="D15" s="411"/>
      <c r="E15" s="411"/>
      <c r="F15" s="411"/>
      <c r="G15" s="411"/>
      <c r="H15" s="411"/>
      <c r="I15" s="411"/>
      <c r="J15" s="411"/>
      <c r="K15" s="411"/>
      <c r="L15" s="433"/>
    </row>
  </sheetData>
  <mergeCells count="1">
    <mergeCell ref="B5:G5"/>
  </mergeCells>
  <conditionalFormatting sqref="H15:L15">
    <cfRule type="cellIs" dxfId="16" priority="1" operator="greaterThan">
      <formula>0</formula>
    </cfRule>
  </conditionalFormatting>
  <conditionalFormatting sqref="D15:G15">
    <cfRule type="cellIs" dxfId="15" priority="2" operator="greaterThan">
      <formula>0</formula>
    </cfRule>
  </conditionalFormatting>
  <pageMargins left="0.75" right="0.75" top="1" bottom="1" header="0.5" footer="0.5"/>
  <pageSetup paperSize="9" orientation="portrait" horizontalDpi="4294967292" verticalDpi="4294967292"/>
  <ignoredErrors>
    <ignoredError sqref="D12:L12" emptyCellReference="1"/>
  </ignoredErrors>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enableFormatConditionsCalculation="0">
    <tabColor theme="8" tint="0.79998168889431442"/>
  </sheetPr>
  <dimension ref="A2:L27"/>
  <sheetViews>
    <sheetView workbookViewId="0">
      <selection activeCell="B6" sqref="B6"/>
    </sheetView>
  </sheetViews>
  <sheetFormatPr baseColWidth="10" defaultRowHeight="15" x14ac:dyDescent="0"/>
  <cols>
    <col min="1" max="1" width="10.83203125" style="76"/>
    <col min="2" max="2" width="41.1640625" style="76" customWidth="1"/>
    <col min="3" max="3" width="2.83203125" style="202" customWidth="1"/>
    <col min="4" max="12" width="15.83203125" style="76" customWidth="1"/>
    <col min="13" max="16384" width="10.83203125" style="76"/>
  </cols>
  <sheetData>
    <row r="2" spans="2:12" ht="20">
      <c r="B2" s="75" t="s">
        <v>208</v>
      </c>
      <c r="C2" s="181"/>
      <c r="D2" s="8"/>
      <c r="E2" s="8"/>
      <c r="F2" s="8"/>
      <c r="G2" s="8"/>
      <c r="H2" s="8"/>
    </row>
    <row r="3" spans="2:12">
      <c r="B3" s="1"/>
      <c r="C3" s="201"/>
      <c r="D3" s="8"/>
      <c r="E3" s="8"/>
      <c r="F3" s="8"/>
      <c r="G3" s="8"/>
    </row>
    <row r="4" spans="2:12">
      <c r="B4" s="3" t="s">
        <v>83</v>
      </c>
      <c r="C4" s="182"/>
      <c r="D4" s="4"/>
      <c r="E4" s="4"/>
      <c r="F4" s="4"/>
      <c r="G4" s="5"/>
    </row>
    <row r="5" spans="2:12" ht="30" customHeight="1">
      <c r="B5" s="593" t="s">
        <v>530</v>
      </c>
      <c r="C5" s="594"/>
      <c r="D5" s="594"/>
      <c r="E5" s="594"/>
      <c r="F5" s="594"/>
      <c r="G5" s="598"/>
    </row>
    <row r="6" spans="2:12" ht="16" thickBot="1"/>
    <row r="7" spans="2:12">
      <c r="B7" s="174" t="s">
        <v>224</v>
      </c>
      <c r="C7" s="183"/>
      <c r="D7" s="91"/>
      <c r="E7" s="92"/>
      <c r="F7" s="92"/>
      <c r="G7" s="92"/>
      <c r="H7" s="92"/>
      <c r="I7" s="92"/>
      <c r="J7" s="92"/>
      <c r="K7" s="92"/>
      <c r="L7" s="93"/>
    </row>
    <row r="8" spans="2:12">
      <c r="B8" s="175"/>
      <c r="C8" s="203"/>
      <c r="D8" s="94"/>
      <c r="E8" s="94"/>
      <c r="F8" s="94"/>
      <c r="G8" s="94"/>
      <c r="H8" s="94"/>
      <c r="I8" s="94"/>
      <c r="J8" s="94"/>
      <c r="K8" s="94"/>
      <c r="L8" s="95"/>
    </row>
    <row r="9" spans="2:12">
      <c r="B9" s="176"/>
      <c r="C9" s="184"/>
      <c r="D9" s="143" t="s">
        <v>253</v>
      </c>
      <c r="E9" s="143" t="s">
        <v>254</v>
      </c>
      <c r="F9" s="143" t="s">
        <v>255</v>
      </c>
      <c r="G9" s="143" t="s">
        <v>350</v>
      </c>
      <c r="H9" s="143" t="s">
        <v>352</v>
      </c>
      <c r="I9" s="143" t="s">
        <v>351</v>
      </c>
      <c r="J9" s="143" t="s">
        <v>256</v>
      </c>
      <c r="K9" s="143" t="s">
        <v>257</v>
      </c>
      <c r="L9" s="152" t="s">
        <v>258</v>
      </c>
    </row>
    <row r="10" spans="2:12">
      <c r="B10" s="177"/>
      <c r="C10" s="204"/>
      <c r="D10" s="415"/>
      <c r="E10" s="415"/>
      <c r="F10" s="415"/>
      <c r="G10" s="415"/>
      <c r="H10" s="400"/>
      <c r="I10" s="400"/>
      <c r="J10" s="400"/>
      <c r="K10" s="400"/>
      <c r="L10" s="416"/>
    </row>
    <row r="11" spans="2:12" ht="30">
      <c r="B11" s="195" t="s">
        <v>373</v>
      </c>
      <c r="C11" s="197"/>
      <c r="D11" s="417"/>
      <c r="E11" s="417"/>
      <c r="F11" s="417"/>
      <c r="G11" s="417"/>
      <c r="H11" s="417"/>
      <c r="I11" s="417"/>
      <c r="J11" s="417"/>
      <c r="K11" s="417"/>
      <c r="L11" s="418"/>
    </row>
    <row r="12" spans="2:12">
      <c r="B12" s="194" t="s">
        <v>125</v>
      </c>
      <c r="C12" s="197"/>
      <c r="D12" s="419">
        <f>'Fuel aggregation'!E11</f>
        <v>0</v>
      </c>
      <c r="E12" s="419">
        <f>'Fuel aggregation'!F11</f>
        <v>0</v>
      </c>
      <c r="F12" s="419">
        <f>'Fuel aggregation'!G11</f>
        <v>0</v>
      </c>
      <c r="G12" s="409" t="s">
        <v>264</v>
      </c>
      <c r="H12" s="409" t="s">
        <v>264</v>
      </c>
      <c r="I12" s="409" t="s">
        <v>264</v>
      </c>
      <c r="J12" s="409" t="s">
        <v>264</v>
      </c>
      <c r="K12" s="409" t="s">
        <v>264</v>
      </c>
      <c r="L12" s="420" t="s">
        <v>264</v>
      </c>
    </row>
    <row r="13" spans="2:12">
      <c r="B13" s="196" t="s">
        <v>126</v>
      </c>
      <c r="C13" s="200" t="s">
        <v>265</v>
      </c>
      <c r="D13" s="421">
        <f>'Fuel aggregation'!E12</f>
        <v>0</v>
      </c>
      <c r="E13" s="421">
        <f>'Fuel aggregation'!F12</f>
        <v>0</v>
      </c>
      <c r="F13" s="421">
        <f>'Fuel aggregation'!G12</f>
        <v>0</v>
      </c>
      <c r="G13" s="422" t="s">
        <v>264</v>
      </c>
      <c r="H13" s="422" t="s">
        <v>264</v>
      </c>
      <c r="I13" s="422" t="s">
        <v>264</v>
      </c>
      <c r="J13" s="422" t="s">
        <v>264</v>
      </c>
      <c r="K13" s="422" t="s">
        <v>264</v>
      </c>
      <c r="L13" s="423" t="s">
        <v>264</v>
      </c>
    </row>
    <row r="14" spans="2:12">
      <c r="B14" s="194" t="s">
        <v>89</v>
      </c>
      <c r="C14" s="197"/>
      <c r="D14" s="424">
        <f>SUM(D12:D13)</f>
        <v>0</v>
      </c>
      <c r="E14" s="424">
        <f t="shared" ref="E14:F14" si="0">SUM(E12:E13)</f>
        <v>0</v>
      </c>
      <c r="F14" s="424">
        <f t="shared" si="0"/>
        <v>0</v>
      </c>
      <c r="G14" s="409" t="s">
        <v>264</v>
      </c>
      <c r="H14" s="409" t="s">
        <v>264</v>
      </c>
      <c r="I14" s="409" t="s">
        <v>264</v>
      </c>
      <c r="J14" s="409" t="s">
        <v>264</v>
      </c>
      <c r="K14" s="409" t="s">
        <v>264</v>
      </c>
      <c r="L14" s="420" t="s">
        <v>264</v>
      </c>
    </row>
    <row r="15" spans="2:12">
      <c r="B15" s="178"/>
      <c r="C15" s="197"/>
      <c r="D15" s="425"/>
      <c r="E15" s="425"/>
      <c r="F15" s="425"/>
      <c r="G15" s="425"/>
      <c r="H15" s="405"/>
      <c r="I15" s="405"/>
      <c r="J15" s="405"/>
      <c r="K15" s="405"/>
      <c r="L15" s="426"/>
    </row>
    <row r="16" spans="2:12">
      <c r="B16" s="195" t="s">
        <v>324</v>
      </c>
      <c r="C16" s="197"/>
      <c r="D16" s="425"/>
      <c r="E16" s="425"/>
      <c r="F16" s="425"/>
      <c r="G16" s="425"/>
      <c r="H16" s="405"/>
      <c r="I16" s="405"/>
      <c r="J16" s="405"/>
      <c r="K16" s="405"/>
      <c r="L16" s="426"/>
    </row>
    <row r="17" spans="1:12">
      <c r="B17" s="190" t="s">
        <v>125</v>
      </c>
      <c r="C17" s="197"/>
      <c r="D17" s="427">
        <f>'Import from Metal analysis'!C9</f>
        <v>0</v>
      </c>
      <c r="E17" s="427">
        <f>'Import from Metal analysis'!D9</f>
        <v>0</v>
      </c>
      <c r="F17" s="427">
        <f>'Import from Metal analysis'!E9</f>
        <v>0</v>
      </c>
      <c r="G17" s="409" t="s">
        <v>264</v>
      </c>
      <c r="H17" s="409" t="s">
        <v>264</v>
      </c>
      <c r="I17" s="409" t="s">
        <v>264</v>
      </c>
      <c r="J17" s="409" t="s">
        <v>264</v>
      </c>
      <c r="K17" s="409" t="s">
        <v>264</v>
      </c>
      <c r="L17" s="420" t="s">
        <v>264</v>
      </c>
    </row>
    <row r="18" spans="1:12">
      <c r="B18" s="189" t="s">
        <v>126</v>
      </c>
      <c r="C18" s="200" t="s">
        <v>265</v>
      </c>
      <c r="D18" s="428">
        <f>'Import from Metal analysis'!C10</f>
        <v>0</v>
      </c>
      <c r="E18" s="428">
        <f>'Import from Metal analysis'!D10</f>
        <v>0</v>
      </c>
      <c r="F18" s="428">
        <f>'Import from Metal analysis'!E10</f>
        <v>0</v>
      </c>
      <c r="G18" s="422" t="s">
        <v>264</v>
      </c>
      <c r="H18" s="422" t="s">
        <v>264</v>
      </c>
      <c r="I18" s="422" t="s">
        <v>264</v>
      </c>
      <c r="J18" s="422" t="s">
        <v>264</v>
      </c>
      <c r="K18" s="422" t="s">
        <v>264</v>
      </c>
      <c r="L18" s="423" t="s">
        <v>264</v>
      </c>
    </row>
    <row r="19" spans="1:12">
      <c r="B19" s="190" t="s">
        <v>89</v>
      </c>
      <c r="C19" s="197"/>
      <c r="D19" s="429">
        <f>SUM(D17:D18)</f>
        <v>0</v>
      </c>
      <c r="E19" s="429">
        <f t="shared" ref="E19:F19" si="1">SUM(E17:E18)</f>
        <v>0</v>
      </c>
      <c r="F19" s="429">
        <f t="shared" si="1"/>
        <v>0</v>
      </c>
      <c r="G19" s="409" t="s">
        <v>264</v>
      </c>
      <c r="H19" s="409" t="s">
        <v>264</v>
      </c>
      <c r="I19" s="409" t="s">
        <v>264</v>
      </c>
      <c r="J19" s="409" t="s">
        <v>264</v>
      </c>
      <c r="K19" s="409" t="s">
        <v>264</v>
      </c>
      <c r="L19" s="420" t="s">
        <v>264</v>
      </c>
    </row>
    <row r="20" spans="1:12">
      <c r="B20" s="190"/>
      <c r="C20" s="197"/>
      <c r="D20" s="430"/>
      <c r="E20" s="430"/>
      <c r="F20" s="430"/>
      <c r="G20" s="425"/>
      <c r="H20" s="405"/>
      <c r="I20" s="405"/>
      <c r="J20" s="405"/>
      <c r="K20" s="405"/>
      <c r="L20" s="426"/>
    </row>
    <row r="21" spans="1:12">
      <c r="A21" s="160"/>
      <c r="B21" s="178"/>
      <c r="C21" s="197"/>
      <c r="D21" s="425"/>
      <c r="E21" s="425"/>
      <c r="F21" s="425"/>
      <c r="G21" s="425"/>
      <c r="H21" s="405"/>
      <c r="I21" s="405"/>
      <c r="J21" s="405"/>
      <c r="K21" s="405"/>
      <c r="L21" s="426"/>
    </row>
    <row r="22" spans="1:12">
      <c r="A22" s="160"/>
      <c r="B22" s="178" t="s">
        <v>330</v>
      </c>
      <c r="C22" s="197"/>
      <c r="D22" s="427">
        <f>D14</f>
        <v>0</v>
      </c>
      <c r="E22" s="427">
        <f t="shared" ref="E22:F22" si="2">E14</f>
        <v>0</v>
      </c>
      <c r="F22" s="427">
        <f t="shared" si="2"/>
        <v>0</v>
      </c>
      <c r="G22" s="409" t="s">
        <v>264</v>
      </c>
      <c r="H22" s="409" t="s">
        <v>264</v>
      </c>
      <c r="I22" s="409" t="s">
        <v>264</v>
      </c>
      <c r="J22" s="409" t="s">
        <v>264</v>
      </c>
      <c r="K22" s="409" t="s">
        <v>264</v>
      </c>
      <c r="L22" s="420" t="s">
        <v>264</v>
      </c>
    </row>
    <row r="23" spans="1:12">
      <c r="A23" s="160"/>
      <c r="B23" s="179" t="s">
        <v>331</v>
      </c>
      <c r="C23" s="200" t="s">
        <v>264</v>
      </c>
      <c r="D23" s="428">
        <f>D19</f>
        <v>0</v>
      </c>
      <c r="E23" s="428">
        <f t="shared" ref="E23:F23" si="3">E19</f>
        <v>0</v>
      </c>
      <c r="F23" s="428">
        <f t="shared" si="3"/>
        <v>0</v>
      </c>
      <c r="G23" s="422" t="s">
        <v>264</v>
      </c>
      <c r="H23" s="422" t="s">
        <v>264</v>
      </c>
      <c r="I23" s="422" t="s">
        <v>264</v>
      </c>
      <c r="J23" s="422" t="s">
        <v>264</v>
      </c>
      <c r="K23" s="422" t="s">
        <v>264</v>
      </c>
      <c r="L23" s="423" t="s">
        <v>264</v>
      </c>
    </row>
    <row r="24" spans="1:12">
      <c r="B24" s="178" t="s">
        <v>322</v>
      </c>
      <c r="C24" s="197"/>
      <c r="D24" s="431">
        <f>D22-D23</f>
        <v>0</v>
      </c>
      <c r="E24" s="431">
        <f t="shared" ref="E24:F24" si="4">E22-E23</f>
        <v>0</v>
      </c>
      <c r="F24" s="431">
        <f t="shared" si="4"/>
        <v>0</v>
      </c>
      <c r="G24" s="409" t="s">
        <v>264</v>
      </c>
      <c r="H24" s="409" t="s">
        <v>264</v>
      </c>
      <c r="I24" s="409" t="s">
        <v>264</v>
      </c>
      <c r="J24" s="409" t="s">
        <v>264</v>
      </c>
      <c r="K24" s="409" t="s">
        <v>264</v>
      </c>
      <c r="L24" s="420" t="s">
        <v>264</v>
      </c>
    </row>
    <row r="25" spans="1:12" ht="16" thickBot="1">
      <c r="B25" s="198"/>
      <c r="C25" s="199"/>
      <c r="D25" s="432"/>
      <c r="E25" s="432"/>
      <c r="F25" s="432"/>
      <c r="G25" s="432"/>
      <c r="H25" s="411"/>
      <c r="I25" s="411"/>
      <c r="J25" s="411"/>
      <c r="K25" s="411"/>
      <c r="L25" s="433"/>
    </row>
    <row r="27" spans="1:12">
      <c r="B27" s="1"/>
      <c r="C27" s="201"/>
      <c r="D27" s="1"/>
      <c r="E27" s="1"/>
    </row>
  </sheetData>
  <mergeCells count="1">
    <mergeCell ref="B5:G5"/>
  </mergeCells>
  <conditionalFormatting sqref="H25:L25">
    <cfRule type="cellIs" dxfId="14" priority="1" operator="greaterThan">
      <formula>0</formula>
    </cfRule>
  </conditionalFormatting>
  <conditionalFormatting sqref="D25:G25">
    <cfRule type="cellIs" dxfId="13" priority="2"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enableFormatConditionsCalculation="0">
    <tabColor theme="8" tint="0.79998168889431442"/>
  </sheetPr>
  <dimension ref="B2:L22"/>
  <sheetViews>
    <sheetView workbookViewId="0">
      <selection activeCell="B6" sqref="B6"/>
    </sheetView>
  </sheetViews>
  <sheetFormatPr baseColWidth="10" defaultRowHeight="15" x14ac:dyDescent="0"/>
  <cols>
    <col min="1" max="1" width="10.83203125" style="76"/>
    <col min="2" max="2" width="40.83203125" style="76" customWidth="1"/>
    <col min="3" max="3" width="2.83203125" style="202" customWidth="1"/>
    <col min="4" max="12" width="15.83203125" style="76" customWidth="1"/>
    <col min="13" max="16384" width="10.83203125" style="76"/>
  </cols>
  <sheetData>
    <row r="2" spans="2:12" ht="20">
      <c r="B2" s="75" t="s">
        <v>211</v>
      </c>
      <c r="C2" s="181"/>
      <c r="D2" s="8"/>
      <c r="E2" s="88"/>
      <c r="F2" s="8"/>
      <c r="G2" s="8"/>
      <c r="H2" s="8"/>
    </row>
    <row r="3" spans="2:12">
      <c r="B3" s="1"/>
      <c r="C3" s="201"/>
      <c r="D3" s="8"/>
      <c r="E3" s="88"/>
      <c r="F3" s="8"/>
      <c r="G3" s="8"/>
      <c r="H3" s="8"/>
    </row>
    <row r="4" spans="2:12">
      <c r="B4" s="3" t="s">
        <v>83</v>
      </c>
      <c r="C4" s="182"/>
      <c r="D4" s="4"/>
      <c r="E4" s="153"/>
      <c r="F4" s="4"/>
      <c r="G4" s="5"/>
    </row>
    <row r="5" spans="2:12" ht="29" customHeight="1">
      <c r="B5" s="593" t="s">
        <v>531</v>
      </c>
      <c r="C5" s="594"/>
      <c r="D5" s="594"/>
      <c r="E5" s="594"/>
      <c r="F5" s="594"/>
      <c r="G5" s="598"/>
    </row>
    <row r="6" spans="2:12" ht="16" thickBot="1"/>
    <row r="7" spans="2:12">
      <c r="B7" s="174" t="s">
        <v>225</v>
      </c>
      <c r="C7" s="183"/>
      <c r="D7" s="91"/>
      <c r="E7" s="105"/>
      <c r="F7" s="92"/>
      <c r="G7" s="92"/>
      <c r="H7" s="92"/>
      <c r="I7" s="92"/>
      <c r="J7" s="92"/>
      <c r="K7" s="92"/>
      <c r="L7" s="93"/>
    </row>
    <row r="8" spans="2:12">
      <c r="B8" s="175"/>
      <c r="C8" s="203"/>
      <c r="D8" s="94"/>
      <c r="E8" s="98"/>
      <c r="F8" s="94"/>
      <c r="G8" s="94"/>
      <c r="H8" s="94"/>
      <c r="I8" s="94"/>
      <c r="J8" s="94"/>
      <c r="K8" s="94"/>
      <c r="L8" s="95"/>
    </row>
    <row r="9" spans="2:12">
      <c r="B9" s="176"/>
      <c r="C9" s="184"/>
      <c r="D9" s="143" t="s">
        <v>253</v>
      </c>
      <c r="E9" s="143" t="s">
        <v>254</v>
      </c>
      <c r="F9" s="143" t="s">
        <v>255</v>
      </c>
      <c r="G9" s="143" t="s">
        <v>350</v>
      </c>
      <c r="H9" s="143" t="s">
        <v>352</v>
      </c>
      <c r="I9" s="143" t="s">
        <v>351</v>
      </c>
      <c r="J9" s="143" t="s">
        <v>256</v>
      </c>
      <c r="K9" s="143" t="s">
        <v>257</v>
      </c>
      <c r="L9" s="152" t="s">
        <v>258</v>
      </c>
    </row>
    <row r="10" spans="2:12">
      <c r="B10" s="177"/>
      <c r="C10" s="204"/>
      <c r="D10" s="400"/>
      <c r="E10" s="415"/>
      <c r="F10" s="400"/>
      <c r="G10" s="400"/>
      <c r="H10" s="400"/>
      <c r="I10" s="400"/>
      <c r="J10" s="434"/>
      <c r="K10" s="434"/>
      <c r="L10" s="416"/>
    </row>
    <row r="11" spans="2:12" ht="30">
      <c r="B11" s="195" t="s">
        <v>511</v>
      </c>
      <c r="C11" s="197"/>
      <c r="D11" s="435">
        <f>-'Fuel aggregation'!E15</f>
        <v>0</v>
      </c>
      <c r="E11" s="436" t="s">
        <v>264</v>
      </c>
      <c r="F11" s="435">
        <f>-'Fuel aggregation'!G15</f>
        <v>0</v>
      </c>
      <c r="G11" s="435">
        <f>-'Fuel aggregation'!H15</f>
        <v>0</v>
      </c>
      <c r="H11" s="435">
        <f>-'Fuel aggregation'!I15</f>
        <v>0</v>
      </c>
      <c r="I11" s="435">
        <f>-'Fuel aggregation'!J15</f>
        <v>0</v>
      </c>
      <c r="J11" s="435">
        <f>-'Fuel aggregation'!K15</f>
        <v>0</v>
      </c>
      <c r="K11" s="435">
        <f>-'Fuel aggregation'!L15</f>
        <v>0</v>
      </c>
      <c r="L11" s="437">
        <f>-'Fuel aggregation'!M15</f>
        <v>0</v>
      </c>
    </row>
    <row r="12" spans="2:12">
      <c r="B12" s="178" t="s">
        <v>422</v>
      </c>
      <c r="C12" s="197"/>
      <c r="D12" s="435">
        <f>-'Fuel aggregation'!E17</f>
        <v>0</v>
      </c>
      <c r="E12" s="492" t="s">
        <v>264</v>
      </c>
      <c r="F12" s="435">
        <f>-'Fuel aggregation'!G17</f>
        <v>0</v>
      </c>
      <c r="G12" s="435">
        <f>-'Fuel aggregation'!H17</f>
        <v>0</v>
      </c>
      <c r="H12" s="435">
        <f>-'Fuel aggregation'!I17</f>
        <v>0</v>
      </c>
      <c r="I12" s="435">
        <f>-'Fuel aggregation'!J17</f>
        <v>0</v>
      </c>
      <c r="J12" s="435">
        <f>-'Fuel aggregation'!K17</f>
        <v>0</v>
      </c>
      <c r="K12" s="435">
        <f>-'Fuel aggregation'!L17</f>
        <v>0</v>
      </c>
      <c r="L12" s="437">
        <f>-'Fuel aggregation'!M17</f>
        <v>0</v>
      </c>
    </row>
    <row r="13" spans="2:12">
      <c r="B13" s="179" t="s">
        <v>423</v>
      </c>
      <c r="C13" s="200" t="s">
        <v>264</v>
      </c>
      <c r="D13" s="490">
        <f>-'Fuel aggregation'!E16</f>
        <v>0</v>
      </c>
      <c r="E13" s="493" t="s">
        <v>264</v>
      </c>
      <c r="F13" s="490">
        <f>-'Fuel aggregation'!G16</f>
        <v>0</v>
      </c>
      <c r="G13" s="490">
        <f>-'Fuel aggregation'!H16</f>
        <v>0</v>
      </c>
      <c r="H13" s="490">
        <f>-'Fuel aggregation'!I16</f>
        <v>0</v>
      </c>
      <c r="I13" s="490">
        <f>-'Fuel aggregation'!J16</f>
        <v>0</v>
      </c>
      <c r="J13" s="490">
        <f>-'Fuel aggregation'!K16</f>
        <v>0</v>
      </c>
      <c r="K13" s="490">
        <f>-'Fuel aggregation'!L16</f>
        <v>0</v>
      </c>
      <c r="L13" s="491">
        <f>-'Fuel aggregation'!M16</f>
        <v>0</v>
      </c>
    </row>
    <row r="14" spans="2:12">
      <c r="B14" s="178" t="s">
        <v>323</v>
      </c>
      <c r="C14" s="197"/>
      <c r="D14" s="379">
        <f>D11-D12-D13</f>
        <v>0</v>
      </c>
      <c r="E14" s="461" t="s">
        <v>264</v>
      </c>
      <c r="F14" s="379">
        <f t="shared" ref="F14:L14" si="0">F11-F12-F13</f>
        <v>0</v>
      </c>
      <c r="G14" s="379">
        <f t="shared" si="0"/>
        <v>0</v>
      </c>
      <c r="H14" s="379">
        <f t="shared" si="0"/>
        <v>0</v>
      </c>
      <c r="I14" s="379">
        <f t="shared" si="0"/>
        <v>0</v>
      </c>
      <c r="J14" s="379">
        <f t="shared" si="0"/>
        <v>0</v>
      </c>
      <c r="K14" s="379">
        <f t="shared" si="0"/>
        <v>0</v>
      </c>
      <c r="L14" s="380">
        <f t="shared" si="0"/>
        <v>0</v>
      </c>
    </row>
    <row r="15" spans="2:12">
      <c r="B15" s="178"/>
      <c r="C15" s="197"/>
      <c r="D15" s="405"/>
      <c r="E15" s="425"/>
      <c r="F15" s="405"/>
      <c r="G15" s="405"/>
      <c r="H15" s="405"/>
      <c r="I15" s="405"/>
      <c r="J15" s="405"/>
      <c r="K15" s="405"/>
      <c r="L15" s="426"/>
    </row>
    <row r="16" spans="2:12">
      <c r="B16" s="195" t="s">
        <v>424</v>
      </c>
      <c r="C16" s="197"/>
      <c r="D16" s="405"/>
      <c r="E16" s="425"/>
      <c r="F16" s="405"/>
      <c r="G16" s="405"/>
      <c r="H16" s="405"/>
      <c r="I16" s="405"/>
      <c r="J16" s="405"/>
      <c r="K16" s="405"/>
      <c r="L16" s="426"/>
    </row>
    <row r="17" spans="2:12">
      <c r="B17" s="190" t="s">
        <v>126</v>
      </c>
      <c r="C17" s="197"/>
      <c r="D17" s="382">
        <f>'Import from Metal analysis'!C12</f>
        <v>0</v>
      </c>
      <c r="E17" s="407" t="s">
        <v>264</v>
      </c>
      <c r="F17" s="382">
        <f>'Import from Metal analysis'!E12</f>
        <v>0</v>
      </c>
      <c r="G17" s="382">
        <f>'Import from Metal analysis'!F12</f>
        <v>0</v>
      </c>
      <c r="H17" s="382">
        <f>'Import from Metal analysis'!G12</f>
        <v>0</v>
      </c>
      <c r="I17" s="382">
        <f>'Import from Metal analysis'!H12</f>
        <v>0</v>
      </c>
      <c r="J17" s="382">
        <f>'Import from Metal analysis'!I12</f>
        <v>0</v>
      </c>
      <c r="K17" s="382">
        <f>'Import from Metal analysis'!J12</f>
        <v>0</v>
      </c>
      <c r="L17" s="383">
        <f>'Import from Metal analysis'!K12</f>
        <v>0</v>
      </c>
    </row>
    <row r="18" spans="2:12">
      <c r="B18" s="189" t="s">
        <v>125</v>
      </c>
      <c r="C18" s="200" t="s">
        <v>265</v>
      </c>
      <c r="D18" s="466">
        <f>'Import from Metal analysis'!C13</f>
        <v>0</v>
      </c>
      <c r="E18" s="466">
        <f>'Import from Metal analysis'!D13</f>
        <v>0</v>
      </c>
      <c r="F18" s="466">
        <f>'Import from Metal analysis'!E13</f>
        <v>0</v>
      </c>
      <c r="G18" s="466">
        <f>'Import from Metal analysis'!F13</f>
        <v>0</v>
      </c>
      <c r="H18" s="466">
        <f>'Import from Metal analysis'!G13</f>
        <v>0</v>
      </c>
      <c r="I18" s="466">
        <f>'Import from Metal analysis'!H13</f>
        <v>0</v>
      </c>
      <c r="J18" s="466">
        <f>'Import from Metal analysis'!I13</f>
        <v>0</v>
      </c>
      <c r="K18" s="466">
        <f>'Import from Metal analysis'!J13</f>
        <v>0</v>
      </c>
      <c r="L18" s="467">
        <f>'Import from Metal analysis'!K13</f>
        <v>0</v>
      </c>
    </row>
    <row r="19" spans="2:12">
      <c r="B19" s="190" t="s">
        <v>89</v>
      </c>
      <c r="C19" s="197"/>
      <c r="D19" s="435">
        <f>D17</f>
        <v>0</v>
      </c>
      <c r="E19" s="436" t="s">
        <v>264</v>
      </c>
      <c r="F19" s="435">
        <f t="shared" ref="F19:L19" si="1">F17</f>
        <v>0</v>
      </c>
      <c r="G19" s="435">
        <f t="shared" si="1"/>
        <v>0</v>
      </c>
      <c r="H19" s="435">
        <f t="shared" si="1"/>
        <v>0</v>
      </c>
      <c r="I19" s="435">
        <f t="shared" si="1"/>
        <v>0</v>
      </c>
      <c r="J19" s="435">
        <f t="shared" si="1"/>
        <v>0</v>
      </c>
      <c r="K19" s="435">
        <f t="shared" si="1"/>
        <v>0</v>
      </c>
      <c r="L19" s="437">
        <f t="shared" si="1"/>
        <v>0</v>
      </c>
    </row>
    <row r="20" spans="2:12" ht="16" thickBot="1">
      <c r="B20" s="180"/>
      <c r="C20" s="199"/>
      <c r="D20" s="411"/>
      <c r="E20" s="432"/>
      <c r="F20" s="411"/>
      <c r="G20" s="411"/>
      <c r="H20" s="411"/>
      <c r="I20" s="411"/>
      <c r="J20" s="411"/>
      <c r="K20" s="411"/>
      <c r="L20" s="433"/>
    </row>
    <row r="22" spans="2:12">
      <c r="G22" s="144"/>
      <c r="H22" s="145"/>
      <c r="J22" s="145"/>
    </row>
  </sheetData>
  <mergeCells count="1">
    <mergeCell ref="B5:G5"/>
  </mergeCells>
  <conditionalFormatting sqref="H20:L20">
    <cfRule type="cellIs" dxfId="12" priority="1" operator="greaterThan">
      <formula>0</formula>
    </cfRule>
  </conditionalFormatting>
  <conditionalFormatting sqref="D20:G20">
    <cfRule type="cellIs" dxfId="11" priority="2"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enableFormatConditionsCalculation="0">
    <tabColor theme="8" tint="0.79998168889431442"/>
  </sheetPr>
  <dimension ref="A2:L28"/>
  <sheetViews>
    <sheetView topLeftCell="A2" workbookViewId="0">
      <selection activeCell="B6" sqref="B6"/>
    </sheetView>
  </sheetViews>
  <sheetFormatPr baseColWidth="10" defaultRowHeight="15" x14ac:dyDescent="0"/>
  <cols>
    <col min="1" max="1" width="10.83203125" style="76"/>
    <col min="2" max="2" width="46.33203125" style="76" customWidth="1"/>
    <col min="3" max="3" width="2.83203125" style="202" customWidth="1"/>
    <col min="4" max="12" width="15.83203125" style="76" customWidth="1"/>
    <col min="13" max="16384" width="10.83203125" style="76"/>
  </cols>
  <sheetData>
    <row r="2" spans="2:12" ht="20">
      <c r="B2" s="75" t="s">
        <v>230</v>
      </c>
      <c r="C2" s="206"/>
      <c r="D2" s="8"/>
      <c r="E2" s="8"/>
      <c r="F2" s="8"/>
      <c r="G2" s="8"/>
      <c r="H2" s="8"/>
    </row>
    <row r="3" spans="2:12">
      <c r="B3" s="1"/>
      <c r="D3" s="8"/>
      <c r="E3" s="8"/>
      <c r="F3" s="8"/>
      <c r="G3" s="8"/>
      <c r="H3" s="8"/>
    </row>
    <row r="4" spans="2:12">
      <c r="B4" s="3" t="s">
        <v>83</v>
      </c>
      <c r="C4" s="207"/>
      <c r="D4" s="4"/>
      <c r="E4" s="4"/>
      <c r="F4" s="4"/>
      <c r="G4" s="5"/>
    </row>
    <row r="5" spans="2:12" ht="29" customHeight="1">
      <c r="B5" s="593" t="s">
        <v>532</v>
      </c>
      <c r="C5" s="594"/>
      <c r="D5" s="594"/>
      <c r="E5" s="594"/>
      <c r="F5" s="594"/>
      <c r="G5" s="598"/>
    </row>
    <row r="6" spans="2:12" ht="16" thickBot="1"/>
    <row r="7" spans="2:12">
      <c r="B7" s="174" t="s">
        <v>230</v>
      </c>
      <c r="C7" s="192"/>
      <c r="D7" s="91"/>
      <c r="E7" s="92"/>
      <c r="F7" s="92"/>
      <c r="G7" s="92"/>
      <c r="H7" s="92"/>
      <c r="I7" s="92"/>
      <c r="J7" s="92"/>
      <c r="K7" s="92"/>
      <c r="L7" s="106"/>
    </row>
    <row r="8" spans="2:12">
      <c r="B8" s="175"/>
      <c r="C8" s="208"/>
      <c r="D8" s="94"/>
      <c r="E8" s="94"/>
      <c r="F8" s="98"/>
      <c r="G8" s="98"/>
      <c r="H8" s="98"/>
      <c r="I8" s="98"/>
      <c r="J8" s="98"/>
      <c r="K8" s="98"/>
      <c r="L8" s="107"/>
    </row>
    <row r="9" spans="2:12">
      <c r="B9" s="176"/>
      <c r="C9" s="193"/>
      <c r="D9" s="143" t="s">
        <v>253</v>
      </c>
      <c r="E9" s="143" t="s">
        <v>254</v>
      </c>
      <c r="F9" s="143" t="s">
        <v>255</v>
      </c>
      <c r="G9" s="143" t="s">
        <v>350</v>
      </c>
      <c r="H9" s="143" t="s">
        <v>352</v>
      </c>
      <c r="I9" s="143" t="s">
        <v>351</v>
      </c>
      <c r="J9" s="143" t="s">
        <v>256</v>
      </c>
      <c r="K9" s="143" t="s">
        <v>257</v>
      </c>
      <c r="L9" s="152" t="s">
        <v>258</v>
      </c>
    </row>
    <row r="10" spans="2:12">
      <c r="B10" s="177"/>
      <c r="C10" s="208"/>
      <c r="D10" s="400"/>
      <c r="E10" s="400"/>
      <c r="F10" s="415"/>
      <c r="G10" s="415"/>
      <c r="H10" s="415"/>
      <c r="I10" s="415"/>
      <c r="J10" s="415"/>
      <c r="K10" s="415"/>
      <c r="L10" s="401"/>
    </row>
    <row r="11" spans="2:12">
      <c r="B11" s="195" t="s">
        <v>332</v>
      </c>
      <c r="C11" s="197"/>
      <c r="D11" s="429">
        <f>'Fuel aggregation'!E20</f>
        <v>0</v>
      </c>
      <c r="E11" s="436" t="s">
        <v>264</v>
      </c>
      <c r="F11" s="429">
        <f>'Fuel aggregation'!G20</f>
        <v>0</v>
      </c>
      <c r="G11" s="429">
        <f>'Fuel aggregation'!H20</f>
        <v>0</v>
      </c>
      <c r="H11" s="429">
        <f>'Fuel aggregation'!I20</f>
        <v>0</v>
      </c>
      <c r="I11" s="429">
        <f>'Fuel aggregation'!J20</f>
        <v>0</v>
      </c>
      <c r="J11" s="429">
        <f>'Fuel aggregation'!K20</f>
        <v>0</v>
      </c>
      <c r="K11" s="429">
        <f>'Fuel aggregation'!L20</f>
        <v>0</v>
      </c>
      <c r="L11" s="442">
        <f>'Fuel aggregation'!M20</f>
        <v>0</v>
      </c>
    </row>
    <row r="12" spans="2:12">
      <c r="B12" s="195" t="s">
        <v>514</v>
      </c>
      <c r="C12" s="197"/>
      <c r="D12" s="429">
        <f>-SUM('Corrected energy balance step 2'!C49:N49,'Corrected energy balance step 2'!S49)</f>
        <v>0</v>
      </c>
      <c r="E12" s="436" t="s">
        <v>264</v>
      </c>
      <c r="F12" s="429" t="s">
        <v>264</v>
      </c>
      <c r="G12" s="429">
        <f>-SUM('Corrected energy balance step 2'!T49,'Corrected energy balance step 2'!AV49)</f>
        <v>0</v>
      </c>
      <c r="H12" s="429">
        <f>-SUM('Corrected energy balance step 2'!U49:AQ49)</f>
        <v>0</v>
      </c>
      <c r="I12" s="429">
        <f>-SUM('Corrected energy balance step 2'!AU49,'Corrected energy balance step 2'!AZ49)</f>
        <v>0</v>
      </c>
      <c r="J12" s="429">
        <f>-'Corrected energy balance step 2'!BM49</f>
        <v>0</v>
      </c>
      <c r="K12" s="429">
        <f>-'Corrected energy balance step 2'!BL49</f>
        <v>0</v>
      </c>
      <c r="L12" s="442">
        <f>-SUM('Corrected energy balance step 2'!O49,'Corrected energy balance step 2'!U49,'Corrected energy balance step 2'!AT49,'Corrected energy balance step 2'!AW49:AY49,'Corrected energy balance step 2'!BA49,'Corrected energy balance step 2'!BB49:BK49)</f>
        <v>0</v>
      </c>
    </row>
    <row r="13" spans="2:12">
      <c r="B13" s="178"/>
      <c r="C13" s="197"/>
      <c r="D13" s="405"/>
      <c r="E13" s="425"/>
      <c r="F13" s="425"/>
      <c r="G13" s="425"/>
      <c r="H13" s="425"/>
      <c r="I13" s="425"/>
      <c r="J13" s="425"/>
      <c r="K13" s="425"/>
      <c r="L13" s="406"/>
    </row>
    <row r="14" spans="2:12">
      <c r="B14" s="195" t="s">
        <v>487</v>
      </c>
      <c r="C14" s="197"/>
      <c r="D14" s="405"/>
      <c r="E14" s="425"/>
      <c r="F14" s="425"/>
      <c r="G14" s="425"/>
      <c r="H14" s="425"/>
      <c r="I14" s="425"/>
      <c r="J14" s="425"/>
      <c r="K14" s="425"/>
      <c r="L14" s="406"/>
    </row>
    <row r="15" spans="2:12">
      <c r="B15" s="190" t="s">
        <v>226</v>
      </c>
      <c r="C15" s="197"/>
      <c r="D15" s="382">
        <f>'Import from Metal analysis'!C15</f>
        <v>0</v>
      </c>
      <c r="E15" s="407" t="s">
        <v>264</v>
      </c>
      <c r="F15" s="427">
        <f>'Import from Metal analysis'!E15</f>
        <v>0</v>
      </c>
      <c r="G15" s="427">
        <f>'Import from Metal analysis'!F15</f>
        <v>0</v>
      </c>
      <c r="H15" s="427">
        <f>'Import from Metal analysis'!G15</f>
        <v>0</v>
      </c>
      <c r="I15" s="427">
        <f>'Import from Metal analysis'!H15</f>
        <v>0</v>
      </c>
      <c r="J15" s="427">
        <f>'Import from Metal analysis'!I15</f>
        <v>0</v>
      </c>
      <c r="K15" s="427">
        <f>'Import from Metal analysis'!J15</f>
        <v>0</v>
      </c>
      <c r="L15" s="402">
        <f>'Import from Metal analysis'!K15</f>
        <v>0</v>
      </c>
    </row>
    <row r="16" spans="2:12">
      <c r="B16" s="190" t="s">
        <v>227</v>
      </c>
      <c r="C16" s="197"/>
      <c r="D16" s="382">
        <f>'Import from Metal analysis'!C16</f>
        <v>0</v>
      </c>
      <c r="E16" s="407" t="s">
        <v>264</v>
      </c>
      <c r="F16" s="427">
        <f>'Import from Metal analysis'!E16</f>
        <v>0</v>
      </c>
      <c r="G16" s="427">
        <f>'Import from Metal analysis'!F16</f>
        <v>0</v>
      </c>
      <c r="H16" s="427">
        <f>'Import from Metal analysis'!G16</f>
        <v>0</v>
      </c>
      <c r="I16" s="427">
        <f>'Import from Metal analysis'!H16</f>
        <v>0</v>
      </c>
      <c r="J16" s="427">
        <f>'Import from Metal analysis'!I16</f>
        <v>0</v>
      </c>
      <c r="K16" s="427">
        <f>'Import from Metal analysis'!J16</f>
        <v>0</v>
      </c>
      <c r="L16" s="402">
        <f>'Import from Metal analysis'!K16</f>
        <v>0</v>
      </c>
    </row>
    <row r="17" spans="1:12">
      <c r="B17" s="189" t="s">
        <v>228</v>
      </c>
      <c r="C17" s="205" t="s">
        <v>265</v>
      </c>
      <c r="D17" s="438">
        <f>'Import from Metal analysis'!C17</f>
        <v>0</v>
      </c>
      <c r="E17" s="439" t="s">
        <v>264</v>
      </c>
      <c r="F17" s="428">
        <f>'Import from Metal analysis'!E17</f>
        <v>0</v>
      </c>
      <c r="G17" s="428">
        <f>'Import from Metal analysis'!F17</f>
        <v>0</v>
      </c>
      <c r="H17" s="428">
        <f>'Import from Metal analysis'!G17</f>
        <v>0</v>
      </c>
      <c r="I17" s="439">
        <f>'Import from Metal analysis'!H17</f>
        <v>0</v>
      </c>
      <c r="J17" s="428">
        <f>'Import from Metal analysis'!I17</f>
        <v>0</v>
      </c>
      <c r="K17" s="428">
        <f>'Import from Metal analysis'!J17</f>
        <v>0</v>
      </c>
      <c r="L17" s="443">
        <f>'Import from Metal analysis'!K17</f>
        <v>0</v>
      </c>
    </row>
    <row r="18" spans="1:12">
      <c r="B18" s="190" t="s">
        <v>89</v>
      </c>
      <c r="C18" s="197"/>
      <c r="D18" s="435">
        <f>SUM(D15:D17)</f>
        <v>0</v>
      </c>
      <c r="E18" s="436" t="s">
        <v>264</v>
      </c>
      <c r="F18" s="435">
        <f>SUM(F15:F17)</f>
        <v>0</v>
      </c>
      <c r="G18" s="435">
        <f t="shared" ref="G18:L18" si="0">SUM(G15:G17)</f>
        <v>0</v>
      </c>
      <c r="H18" s="435">
        <f t="shared" si="0"/>
        <v>0</v>
      </c>
      <c r="I18" s="435">
        <f t="shared" si="0"/>
        <v>0</v>
      </c>
      <c r="J18" s="435">
        <f t="shared" si="0"/>
        <v>0</v>
      </c>
      <c r="K18" s="435">
        <f t="shared" si="0"/>
        <v>0</v>
      </c>
      <c r="L18" s="437">
        <f t="shared" si="0"/>
        <v>0</v>
      </c>
    </row>
    <row r="19" spans="1:12">
      <c r="B19" s="190"/>
      <c r="C19" s="197"/>
      <c r="D19" s="425"/>
      <c r="E19" s="425"/>
      <c r="F19" s="425"/>
      <c r="G19" s="425"/>
      <c r="H19" s="425"/>
      <c r="I19" s="425"/>
      <c r="J19" s="425"/>
      <c r="K19" s="425"/>
      <c r="L19" s="406"/>
    </row>
    <row r="20" spans="1:12">
      <c r="B20" s="496" t="s">
        <v>489</v>
      </c>
      <c r="C20" s="197"/>
      <c r="D20" s="430">
        <f>'Import from Chemical analysis'!C9</f>
        <v>0</v>
      </c>
      <c r="E20" s="468" t="s">
        <v>264</v>
      </c>
      <c r="F20" s="468" t="s">
        <v>264</v>
      </c>
      <c r="G20" s="430">
        <f>'Import from Chemical analysis'!F9</f>
        <v>0</v>
      </c>
      <c r="H20" s="430">
        <f>'Import from Chemical analysis'!G9</f>
        <v>0</v>
      </c>
      <c r="I20" s="430">
        <f>'Import from Chemical analysis'!H9</f>
        <v>0</v>
      </c>
      <c r="J20" s="430">
        <f>'Import from Chemical analysis'!I9</f>
        <v>0</v>
      </c>
      <c r="K20" s="430">
        <f>'Import from Chemical analysis'!J9</f>
        <v>0</v>
      </c>
      <c r="L20" s="447">
        <f>'Import from Chemical analysis'!K9</f>
        <v>0</v>
      </c>
    </row>
    <row r="21" spans="1:12">
      <c r="B21" s="190"/>
      <c r="C21" s="197"/>
      <c r="D21" s="425"/>
      <c r="E21" s="425"/>
      <c r="F21" s="425"/>
      <c r="G21" s="425"/>
      <c r="H21" s="425"/>
      <c r="I21" s="425"/>
      <c r="J21" s="425"/>
      <c r="K21" s="425"/>
      <c r="L21" s="406"/>
    </row>
    <row r="22" spans="1:12" ht="30">
      <c r="B22" s="178" t="s">
        <v>515</v>
      </c>
      <c r="C22" s="197"/>
      <c r="D22" s="382">
        <f>SUM(D11:D12)</f>
        <v>0</v>
      </c>
      <c r="E22" s="407" t="s">
        <v>264</v>
      </c>
      <c r="F22" s="382">
        <f t="shared" ref="F22:K22" si="1">SUM(F11:F12)</f>
        <v>0</v>
      </c>
      <c r="G22" s="382">
        <f t="shared" si="1"/>
        <v>0</v>
      </c>
      <c r="H22" s="382">
        <f t="shared" si="1"/>
        <v>0</v>
      </c>
      <c r="I22" s="382">
        <f t="shared" si="1"/>
        <v>0</v>
      </c>
      <c r="J22" s="382">
        <f t="shared" si="1"/>
        <v>0</v>
      </c>
      <c r="K22" s="382">
        <f t="shared" si="1"/>
        <v>0</v>
      </c>
      <c r="L22" s="383">
        <f>SUM(L11,L12)</f>
        <v>0</v>
      </c>
    </row>
    <row r="23" spans="1:12">
      <c r="B23" s="178" t="s">
        <v>487</v>
      </c>
      <c r="C23" s="197"/>
      <c r="D23" s="382">
        <f>D18</f>
        <v>0</v>
      </c>
      <c r="E23" s="455" t="str">
        <f t="shared" ref="E23:L23" si="2">E18</f>
        <v>-</v>
      </c>
      <c r="F23" s="382">
        <f t="shared" si="2"/>
        <v>0</v>
      </c>
      <c r="G23" s="382">
        <f t="shared" si="2"/>
        <v>0</v>
      </c>
      <c r="H23" s="382">
        <f t="shared" si="2"/>
        <v>0</v>
      </c>
      <c r="I23" s="382">
        <f t="shared" si="2"/>
        <v>0</v>
      </c>
      <c r="J23" s="382">
        <f t="shared" si="2"/>
        <v>0</v>
      </c>
      <c r="K23" s="382">
        <f t="shared" si="2"/>
        <v>0</v>
      </c>
      <c r="L23" s="383">
        <f t="shared" si="2"/>
        <v>0</v>
      </c>
    </row>
    <row r="24" spans="1:12">
      <c r="A24" s="160"/>
      <c r="B24" s="179" t="s">
        <v>489</v>
      </c>
      <c r="C24" s="200" t="s">
        <v>264</v>
      </c>
      <c r="D24" s="438">
        <f>D20</f>
        <v>0</v>
      </c>
      <c r="E24" s="466" t="str">
        <f t="shared" ref="E24:L24" si="3">E20</f>
        <v>-</v>
      </c>
      <c r="F24" s="466" t="str">
        <f t="shared" si="3"/>
        <v>-</v>
      </c>
      <c r="G24" s="438">
        <f t="shared" si="3"/>
        <v>0</v>
      </c>
      <c r="H24" s="438">
        <f t="shared" si="3"/>
        <v>0</v>
      </c>
      <c r="I24" s="438">
        <f t="shared" si="3"/>
        <v>0</v>
      </c>
      <c r="J24" s="438">
        <f t="shared" si="3"/>
        <v>0</v>
      </c>
      <c r="K24" s="438">
        <f t="shared" si="3"/>
        <v>0</v>
      </c>
      <c r="L24" s="440">
        <f t="shared" si="3"/>
        <v>0</v>
      </c>
    </row>
    <row r="25" spans="1:12">
      <c r="B25" s="178" t="s">
        <v>321</v>
      </c>
      <c r="C25" s="197"/>
      <c r="D25" s="379">
        <f>D22-D23-D24</f>
        <v>0</v>
      </c>
      <c r="E25" s="441" t="s">
        <v>264</v>
      </c>
      <c r="F25" s="441" t="s">
        <v>264</v>
      </c>
      <c r="G25" s="379">
        <f t="shared" ref="G25:L25" si="4">G22-G23-G24</f>
        <v>0</v>
      </c>
      <c r="H25" s="379">
        <f t="shared" si="4"/>
        <v>0</v>
      </c>
      <c r="I25" s="379">
        <f t="shared" si="4"/>
        <v>0</v>
      </c>
      <c r="J25" s="379">
        <f t="shared" si="4"/>
        <v>0</v>
      </c>
      <c r="K25" s="379">
        <f t="shared" si="4"/>
        <v>0</v>
      </c>
      <c r="L25" s="380">
        <f t="shared" si="4"/>
        <v>0</v>
      </c>
    </row>
    <row r="26" spans="1:12" ht="16" thickBot="1">
      <c r="B26" s="180"/>
      <c r="C26" s="209"/>
      <c r="D26" s="411"/>
      <c r="E26" s="411"/>
      <c r="F26" s="432"/>
      <c r="G26" s="432"/>
      <c r="H26" s="432"/>
      <c r="I26" s="432"/>
      <c r="J26" s="432"/>
      <c r="K26" s="432"/>
      <c r="L26" s="412"/>
    </row>
    <row r="28" spans="1:12">
      <c r="G28" s="148"/>
      <c r="J28" s="148"/>
      <c r="K28" s="148"/>
    </row>
  </sheetData>
  <mergeCells count="1">
    <mergeCell ref="B5:G5"/>
  </mergeCells>
  <conditionalFormatting sqref="H26:L26">
    <cfRule type="cellIs" dxfId="10" priority="1" operator="greaterThan">
      <formula>0</formula>
    </cfRule>
  </conditionalFormatting>
  <conditionalFormatting sqref="D26:G26">
    <cfRule type="cellIs" dxfId="9" priority="2"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enableFormatConditionsCalculation="0">
    <tabColor theme="8" tint="0.79998168889431442"/>
  </sheetPr>
  <dimension ref="A2:L20"/>
  <sheetViews>
    <sheetView topLeftCell="C1" workbookViewId="0">
      <selection activeCell="J16" sqref="J16"/>
    </sheetView>
  </sheetViews>
  <sheetFormatPr baseColWidth="10" defaultRowHeight="15" x14ac:dyDescent="0"/>
  <cols>
    <col min="1" max="1" width="10.83203125" style="76"/>
    <col min="2" max="2" width="56.6640625" style="76" customWidth="1"/>
    <col min="3" max="3" width="2.83203125" style="202" customWidth="1"/>
    <col min="4" max="12" width="15.83203125" style="76" customWidth="1"/>
    <col min="13" max="16384" width="10.83203125" style="76"/>
  </cols>
  <sheetData>
    <row r="2" spans="2:12" ht="20">
      <c r="B2" s="75" t="s">
        <v>229</v>
      </c>
      <c r="C2" s="181"/>
      <c r="D2" s="8"/>
      <c r="E2" s="8"/>
      <c r="F2" s="8"/>
      <c r="G2" s="8"/>
      <c r="H2" s="8"/>
    </row>
    <row r="3" spans="2:12">
      <c r="B3" s="1"/>
      <c r="C3" s="201"/>
      <c r="D3" s="8"/>
      <c r="E3" s="8"/>
      <c r="F3" s="8"/>
      <c r="G3" s="8"/>
      <c r="H3" s="8"/>
    </row>
    <row r="4" spans="2:12">
      <c r="B4" s="3" t="s">
        <v>83</v>
      </c>
      <c r="C4" s="182"/>
      <c r="D4" s="4"/>
      <c r="E4" s="4"/>
      <c r="F4" s="4"/>
      <c r="G4" s="5"/>
    </row>
    <row r="5" spans="2:12" ht="30" customHeight="1">
      <c r="B5" s="593" t="s">
        <v>533</v>
      </c>
      <c r="C5" s="594"/>
      <c r="D5" s="594"/>
      <c r="E5" s="594"/>
      <c r="F5" s="594"/>
      <c r="G5" s="598"/>
    </row>
    <row r="6" spans="2:12" ht="16" thickBot="1"/>
    <row r="7" spans="2:12">
      <c r="B7" s="174" t="s">
        <v>229</v>
      </c>
      <c r="C7" s="183"/>
      <c r="D7" s="91"/>
      <c r="E7" s="146"/>
      <c r="F7" s="146"/>
      <c r="G7" s="92"/>
      <c r="H7" s="92"/>
      <c r="I7" s="92"/>
      <c r="J7" s="92"/>
      <c r="K7" s="92"/>
      <c r="L7" s="106"/>
    </row>
    <row r="8" spans="2:12">
      <c r="B8" s="175"/>
      <c r="C8" s="203"/>
      <c r="D8" s="94"/>
      <c r="E8" s="147"/>
      <c r="F8" s="147"/>
      <c r="G8" s="94"/>
      <c r="H8" s="94"/>
      <c r="I8" s="94"/>
      <c r="J8" s="94"/>
      <c r="K8" s="94"/>
      <c r="L8" s="107"/>
    </row>
    <row r="9" spans="2:12">
      <c r="B9" s="176"/>
      <c r="C9" s="184"/>
      <c r="D9" s="143" t="s">
        <v>253</v>
      </c>
      <c r="E9" s="143" t="s">
        <v>254</v>
      </c>
      <c r="F9" s="143" t="s">
        <v>255</v>
      </c>
      <c r="G9" s="143" t="s">
        <v>350</v>
      </c>
      <c r="H9" s="143" t="s">
        <v>352</v>
      </c>
      <c r="I9" s="143" t="s">
        <v>351</v>
      </c>
      <c r="J9" s="143" t="s">
        <v>256</v>
      </c>
      <c r="K9" s="143" t="s">
        <v>257</v>
      </c>
      <c r="L9" s="152" t="s">
        <v>258</v>
      </c>
    </row>
    <row r="10" spans="2:12">
      <c r="B10" s="177"/>
      <c r="C10" s="204"/>
      <c r="D10" s="400"/>
      <c r="E10" s="434"/>
      <c r="F10" s="434"/>
      <c r="G10" s="400"/>
      <c r="H10" s="400"/>
      <c r="I10" s="400"/>
      <c r="J10" s="400"/>
      <c r="K10" s="400"/>
      <c r="L10" s="401"/>
    </row>
    <row r="11" spans="2:12">
      <c r="B11" s="195" t="s">
        <v>333</v>
      </c>
      <c r="C11" s="197"/>
      <c r="D11" s="382">
        <f>'Fuel aggregation'!E25</f>
        <v>0</v>
      </c>
      <c r="E11" s="407" t="s">
        <v>264</v>
      </c>
      <c r="F11" s="407" t="s">
        <v>264</v>
      </c>
      <c r="G11" s="382">
        <f>'Fuel aggregation'!H25</f>
        <v>0</v>
      </c>
      <c r="H11" s="382">
        <f>'Fuel aggregation'!I25</f>
        <v>0</v>
      </c>
      <c r="I11" s="382">
        <f>'Fuel aggregation'!J25</f>
        <v>0</v>
      </c>
      <c r="J11" s="382">
        <f>'Fuel aggregation'!K25</f>
        <v>0</v>
      </c>
      <c r="K11" s="382">
        <f>'Fuel aggregation'!L25</f>
        <v>0</v>
      </c>
      <c r="L11" s="402">
        <f>'Fuel aggregation'!M25</f>
        <v>0</v>
      </c>
    </row>
    <row r="12" spans="2:12">
      <c r="B12" s="178"/>
      <c r="C12" s="197"/>
      <c r="D12" s="405"/>
      <c r="E12" s="445"/>
      <c r="F12" s="445"/>
      <c r="G12" s="405"/>
      <c r="H12" s="405"/>
      <c r="I12" s="405"/>
      <c r="J12" s="405"/>
      <c r="K12" s="405"/>
      <c r="L12" s="406"/>
    </row>
    <row r="13" spans="2:12">
      <c r="B13" s="195" t="s">
        <v>492</v>
      </c>
      <c r="C13" s="197"/>
      <c r="D13" s="405"/>
      <c r="E13" s="445"/>
      <c r="F13" s="445"/>
      <c r="G13" s="405"/>
      <c r="H13" s="405"/>
      <c r="I13" s="405"/>
      <c r="J13" s="405"/>
      <c r="K13" s="405"/>
      <c r="L13" s="406"/>
    </row>
    <row r="14" spans="2:12">
      <c r="B14" s="185" t="s">
        <v>260</v>
      </c>
      <c r="C14" s="197"/>
      <c r="D14" s="435"/>
      <c r="E14" s="436"/>
      <c r="F14" s="436"/>
      <c r="G14" s="435"/>
      <c r="H14" s="435"/>
      <c r="I14" s="435"/>
      <c r="J14" s="435"/>
      <c r="K14" s="435"/>
      <c r="L14" s="442"/>
    </row>
    <row r="15" spans="2:12">
      <c r="B15" s="185"/>
      <c r="C15" s="197"/>
      <c r="D15" s="497"/>
      <c r="E15" s="468"/>
      <c r="F15" s="468"/>
      <c r="G15" s="497"/>
      <c r="H15" s="497"/>
      <c r="I15" s="497"/>
      <c r="J15" s="497"/>
      <c r="K15" s="497"/>
      <c r="L15" s="447"/>
    </row>
    <row r="16" spans="2:12" ht="30">
      <c r="B16" s="496" t="s">
        <v>517</v>
      </c>
      <c r="C16" s="197"/>
      <c r="D16" s="435">
        <f>SUM('Corrected energy balance step 2'!C89:N89,'Corrected energy balance step 2'!S89)</f>
        <v>0</v>
      </c>
      <c r="E16" s="492" t="s">
        <v>264</v>
      </c>
      <c r="F16" s="492">
        <f>SUM('Corrected energy balance step 2'!P89:R89)</f>
        <v>0</v>
      </c>
      <c r="G16" s="435">
        <f>SUM('Corrected energy balance step 2'!T89,'Corrected energy balance step 2'!AV89)</f>
        <v>0</v>
      </c>
      <c r="H16" s="435">
        <f>SUM('Corrected energy balance step 2'!U89:AQ89)</f>
        <v>0</v>
      </c>
      <c r="I16" s="435">
        <f>SUM('Corrected energy balance step 2'!AU89,'Corrected energy balance step 2'!AZ89)</f>
        <v>0</v>
      </c>
      <c r="J16" s="435">
        <f>'Corrected energy balance step 2'!BM89</f>
        <v>0</v>
      </c>
      <c r="K16" s="427">
        <f>'Corrected energy balance step 2'!BK83</f>
        <v>0</v>
      </c>
      <c r="L16" s="437">
        <f>SUM('Corrected energy balance step 2'!O89,'Corrected energy balance step 2'!U89,'Corrected energy balance step 2'!AT89,'Corrected energy balance step 2'!AW89:AY89,'Corrected energy balance step 2'!BA89,'Corrected energy balance step 2'!BB89:BK89)</f>
        <v>0</v>
      </c>
    </row>
    <row r="17" spans="1:12">
      <c r="A17" s="160"/>
      <c r="B17" s="179"/>
      <c r="C17" s="200"/>
      <c r="D17" s="403"/>
      <c r="E17" s="498"/>
      <c r="F17" s="498"/>
      <c r="G17" s="403"/>
      <c r="H17" s="403"/>
      <c r="I17" s="403"/>
      <c r="J17" s="403"/>
      <c r="K17" s="403"/>
      <c r="L17" s="404"/>
    </row>
    <row r="18" spans="1:12">
      <c r="B18" s="178"/>
      <c r="C18" s="197"/>
      <c r="D18" s="405"/>
      <c r="E18" s="499"/>
      <c r="F18" s="499"/>
      <c r="G18" s="405"/>
      <c r="H18" s="405"/>
      <c r="I18" s="405"/>
      <c r="J18" s="405"/>
      <c r="K18" s="405"/>
      <c r="L18" s="406"/>
    </row>
    <row r="19" spans="1:12">
      <c r="B19" s="178" t="s">
        <v>325</v>
      </c>
      <c r="C19" s="197"/>
      <c r="D19" s="379">
        <f>D11-D14-D16</f>
        <v>0</v>
      </c>
      <c r="E19" s="461" t="s">
        <v>264</v>
      </c>
      <c r="F19" s="461" t="s">
        <v>264</v>
      </c>
      <c r="G19" s="379">
        <f t="shared" ref="G19:L19" si="0">G11-G14-G16</f>
        <v>0</v>
      </c>
      <c r="H19" s="379">
        <f t="shared" si="0"/>
        <v>0</v>
      </c>
      <c r="I19" s="379">
        <f t="shared" si="0"/>
        <v>0</v>
      </c>
      <c r="J19" s="379">
        <f t="shared" si="0"/>
        <v>0</v>
      </c>
      <c r="K19" s="379">
        <f t="shared" si="0"/>
        <v>0</v>
      </c>
      <c r="L19" s="380">
        <f t="shared" si="0"/>
        <v>0</v>
      </c>
    </row>
    <row r="20" spans="1:12" ht="16" thickBot="1">
      <c r="B20" s="180"/>
      <c r="C20" s="199"/>
      <c r="D20" s="411"/>
      <c r="E20" s="446"/>
      <c r="F20" s="446"/>
      <c r="G20" s="411"/>
      <c r="H20" s="411"/>
      <c r="I20" s="411"/>
      <c r="J20" s="411"/>
      <c r="K20" s="411"/>
      <c r="L20" s="412"/>
    </row>
  </sheetData>
  <mergeCells count="1">
    <mergeCell ref="B5:G5"/>
  </mergeCells>
  <conditionalFormatting sqref="H20:L20">
    <cfRule type="cellIs" dxfId="8" priority="1" operator="greaterThan">
      <formula>0</formula>
    </cfRule>
  </conditionalFormatting>
  <conditionalFormatting sqref="D20:G20">
    <cfRule type="cellIs" dxfId="7" priority="2" operator="greaterThan">
      <formula>0</formula>
    </cfRule>
  </conditionalFormatting>
  <pageMargins left="0.75" right="0.75" top="1" bottom="1" header="0.5" footer="0.5"/>
  <pageSetup paperSize="9" orientation="portrait" horizontalDpi="4294967292" verticalDpi="4294967292"/>
  <ignoredErrors>
    <ignoredError sqref="D17:L18 E19:F19" emptyCellReference="1"/>
  </ignoredError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theme="2"/>
  </sheetPr>
  <dimension ref="B2:D61"/>
  <sheetViews>
    <sheetView topLeftCell="A44" workbookViewId="0">
      <selection activeCell="C61" sqref="C61"/>
    </sheetView>
  </sheetViews>
  <sheetFormatPr baseColWidth="10" defaultRowHeight="15" x14ac:dyDescent="0"/>
  <cols>
    <col min="1" max="1" width="10.83203125" style="1"/>
    <col min="2" max="2" width="17.6640625" style="1" bestFit="1" customWidth="1"/>
    <col min="3" max="3" width="47.33203125" style="1" bestFit="1" customWidth="1"/>
    <col min="4" max="4" width="9.33203125" style="83" customWidth="1"/>
    <col min="5" max="16384" width="10.83203125" style="1"/>
  </cols>
  <sheetData>
    <row r="2" spans="2:4" ht="20">
      <c r="B2" s="2" t="s">
        <v>0</v>
      </c>
    </row>
    <row r="4" spans="2:4">
      <c r="B4" s="12" t="s">
        <v>3</v>
      </c>
      <c r="C4" s="13" t="s">
        <v>6</v>
      </c>
      <c r="D4" s="252" t="s">
        <v>7</v>
      </c>
    </row>
    <row r="5" spans="2:4">
      <c r="B5" s="6"/>
      <c r="C5" s="14"/>
      <c r="D5" s="253"/>
    </row>
    <row r="6" spans="2:4">
      <c r="B6" s="72">
        <v>41467</v>
      </c>
      <c r="C6" s="154" t="s">
        <v>209</v>
      </c>
      <c r="D6" s="155">
        <v>1</v>
      </c>
    </row>
    <row r="7" spans="2:4">
      <c r="B7" s="156">
        <v>41470</v>
      </c>
      <c r="C7" s="157" t="s">
        <v>210</v>
      </c>
      <c r="D7" s="159">
        <v>1.01</v>
      </c>
    </row>
    <row r="8" spans="2:4">
      <c r="B8" s="156">
        <v>41470</v>
      </c>
      <c r="C8" s="157" t="s">
        <v>219</v>
      </c>
      <c r="D8" s="159">
        <v>1.02</v>
      </c>
    </row>
    <row r="9" spans="2:4">
      <c r="B9" s="156">
        <v>41471</v>
      </c>
      <c r="C9" s="157" t="s">
        <v>210</v>
      </c>
      <c r="D9" s="159">
        <v>1.03</v>
      </c>
    </row>
    <row r="10" spans="2:4">
      <c r="B10" s="156">
        <v>41472</v>
      </c>
      <c r="C10" s="157" t="s">
        <v>210</v>
      </c>
      <c r="D10" s="159">
        <v>1.04</v>
      </c>
    </row>
    <row r="11" spans="2:4">
      <c r="B11" s="156">
        <v>41473</v>
      </c>
      <c r="C11" s="157" t="s">
        <v>243</v>
      </c>
      <c r="D11" s="159">
        <v>1.05</v>
      </c>
    </row>
    <row r="12" spans="2:4">
      <c r="B12" s="156">
        <v>41478</v>
      </c>
      <c r="C12" s="157" t="s">
        <v>248</v>
      </c>
      <c r="D12" s="159">
        <v>1.06</v>
      </c>
    </row>
    <row r="13" spans="2:4">
      <c r="B13" s="156">
        <v>41479</v>
      </c>
      <c r="C13" s="157" t="s">
        <v>259</v>
      </c>
      <c r="D13" s="159">
        <v>1.07</v>
      </c>
    </row>
    <row r="14" spans="2:4" ht="45">
      <c r="B14" s="156">
        <v>41480</v>
      </c>
      <c r="C14" s="158" t="s">
        <v>261</v>
      </c>
      <c r="D14" s="159">
        <v>1.08</v>
      </c>
    </row>
    <row r="15" spans="2:4" ht="30">
      <c r="B15" s="156">
        <v>41480</v>
      </c>
      <c r="C15" s="158" t="s">
        <v>262</v>
      </c>
      <c r="D15" s="159">
        <v>1.0900000000000001</v>
      </c>
    </row>
    <row r="16" spans="2:4" ht="60">
      <c r="B16" s="156">
        <v>41480</v>
      </c>
      <c r="C16" s="158" t="s">
        <v>263</v>
      </c>
      <c r="D16" s="159">
        <v>1.1000000000000001</v>
      </c>
    </row>
    <row r="17" spans="2:4">
      <c r="B17" s="156">
        <v>41480</v>
      </c>
      <c r="C17" s="158" t="s">
        <v>282</v>
      </c>
      <c r="D17" s="159">
        <v>1.1100000000000001</v>
      </c>
    </row>
    <row r="18" spans="2:4">
      <c r="B18" s="156">
        <v>41480</v>
      </c>
      <c r="C18" s="157" t="s">
        <v>283</v>
      </c>
      <c r="D18" s="159">
        <v>1.1200000000000001</v>
      </c>
    </row>
    <row r="19" spans="2:4" ht="30">
      <c r="B19" s="156">
        <v>41480</v>
      </c>
      <c r="C19" s="158" t="s">
        <v>308</v>
      </c>
      <c r="D19" s="159">
        <v>1.1299999999999999</v>
      </c>
    </row>
    <row r="20" spans="2:4" ht="30">
      <c r="B20" s="156">
        <v>41481</v>
      </c>
      <c r="C20" s="158" t="s">
        <v>309</v>
      </c>
      <c r="D20" s="159">
        <v>1.1399999999999999</v>
      </c>
    </row>
    <row r="21" spans="2:4">
      <c r="B21" s="156">
        <v>41481</v>
      </c>
      <c r="C21" s="158" t="s">
        <v>334</v>
      </c>
      <c r="D21" s="159">
        <v>1.1499999999999999</v>
      </c>
    </row>
    <row r="22" spans="2:4">
      <c r="B22" s="156">
        <v>41484</v>
      </c>
      <c r="C22" s="158" t="s">
        <v>345</v>
      </c>
      <c r="D22" s="159">
        <v>1.1599999999999999</v>
      </c>
    </row>
    <row r="23" spans="2:4">
      <c r="B23" s="156">
        <v>41484</v>
      </c>
      <c r="C23" s="158" t="s">
        <v>346</v>
      </c>
      <c r="D23" s="159">
        <v>1.17</v>
      </c>
    </row>
    <row r="24" spans="2:4" ht="45">
      <c r="B24" s="156">
        <v>41484</v>
      </c>
      <c r="C24" s="158" t="s">
        <v>347</v>
      </c>
      <c r="D24" s="159">
        <v>1.18</v>
      </c>
    </row>
    <row r="25" spans="2:4">
      <c r="B25" s="156">
        <v>41484</v>
      </c>
      <c r="C25" s="158" t="s">
        <v>348</v>
      </c>
      <c r="D25" s="159">
        <v>1.19</v>
      </c>
    </row>
    <row r="26" spans="2:4" ht="30">
      <c r="B26" s="156">
        <v>41484</v>
      </c>
      <c r="C26" s="158" t="s">
        <v>349</v>
      </c>
      <c r="D26" s="159">
        <v>1.2</v>
      </c>
    </row>
    <row r="27" spans="2:4">
      <c r="B27" s="156">
        <v>41484</v>
      </c>
      <c r="C27" s="158" t="s">
        <v>353</v>
      </c>
      <c r="D27" s="159">
        <v>1.21</v>
      </c>
    </row>
    <row r="28" spans="2:4" ht="30">
      <c r="B28" s="156">
        <v>41485</v>
      </c>
      <c r="C28" s="158" t="s">
        <v>355</v>
      </c>
      <c r="D28" s="159">
        <v>1.22</v>
      </c>
    </row>
    <row r="29" spans="2:4" ht="30">
      <c r="B29" s="156">
        <v>41485</v>
      </c>
      <c r="C29" s="158" t="s">
        <v>356</v>
      </c>
      <c r="D29" s="159">
        <v>1.23</v>
      </c>
    </row>
    <row r="30" spans="2:4" ht="30">
      <c r="B30" s="156">
        <v>41486</v>
      </c>
      <c r="C30" s="158" t="s">
        <v>364</v>
      </c>
      <c r="D30" s="159">
        <v>1.24</v>
      </c>
    </row>
    <row r="31" spans="2:4">
      <c r="B31" s="156">
        <v>41487</v>
      </c>
      <c r="C31" s="158" t="s">
        <v>365</v>
      </c>
      <c r="D31" s="159">
        <v>1.25</v>
      </c>
    </row>
    <row r="32" spans="2:4">
      <c r="B32" s="156">
        <v>41488</v>
      </c>
      <c r="C32" s="158" t="s">
        <v>374</v>
      </c>
      <c r="D32" s="159">
        <v>1.26</v>
      </c>
    </row>
    <row r="33" spans="2:4">
      <c r="B33" s="156">
        <v>41488</v>
      </c>
      <c r="C33" s="158" t="s">
        <v>376</v>
      </c>
      <c r="D33" s="159">
        <v>1.27</v>
      </c>
    </row>
    <row r="34" spans="2:4">
      <c r="B34" s="156">
        <v>41491</v>
      </c>
      <c r="C34" s="158" t="s">
        <v>377</v>
      </c>
      <c r="D34" s="159">
        <v>1.28</v>
      </c>
    </row>
    <row r="35" spans="2:4">
      <c r="B35" s="156">
        <v>41491</v>
      </c>
      <c r="C35" s="158" t="s">
        <v>378</v>
      </c>
      <c r="D35" s="159">
        <v>1.29</v>
      </c>
    </row>
    <row r="36" spans="2:4">
      <c r="B36" s="156">
        <v>41492</v>
      </c>
      <c r="C36" s="158" t="s">
        <v>384</v>
      </c>
      <c r="D36" s="159">
        <v>1.3</v>
      </c>
    </row>
    <row r="37" spans="2:4">
      <c r="B37" s="156">
        <v>41500</v>
      </c>
      <c r="C37" s="158" t="s">
        <v>397</v>
      </c>
      <c r="D37" s="159">
        <v>1.31</v>
      </c>
    </row>
    <row r="38" spans="2:4" ht="90">
      <c r="B38" s="156">
        <v>41502</v>
      </c>
      <c r="C38" s="158" t="s">
        <v>401</v>
      </c>
      <c r="D38" s="159">
        <v>1.32</v>
      </c>
    </row>
    <row r="39" spans="2:4" ht="60">
      <c r="B39" s="156">
        <v>41505</v>
      </c>
      <c r="C39" s="158" t="s">
        <v>402</v>
      </c>
      <c r="D39" s="159">
        <v>1.33</v>
      </c>
    </row>
    <row r="40" spans="2:4">
      <c r="B40" s="470">
        <v>41507</v>
      </c>
      <c r="C40" s="471" t="s">
        <v>403</v>
      </c>
      <c r="D40" s="159">
        <v>1.34</v>
      </c>
    </row>
    <row r="41" spans="2:4">
      <c r="B41" s="474">
        <v>41519</v>
      </c>
      <c r="C41" s="475" t="s">
        <v>406</v>
      </c>
      <c r="D41" s="159">
        <v>1.35</v>
      </c>
    </row>
    <row r="42" spans="2:4">
      <c r="B42" s="474">
        <v>41534</v>
      </c>
      <c r="C42" s="158" t="s">
        <v>411</v>
      </c>
      <c r="D42" s="159" t="s">
        <v>264</v>
      </c>
    </row>
    <row r="43" spans="2:4" ht="30">
      <c r="B43" s="156">
        <v>41555</v>
      </c>
      <c r="C43" s="158" t="s">
        <v>418</v>
      </c>
      <c r="D43" s="159" t="s">
        <v>264</v>
      </c>
    </row>
    <row r="44" spans="2:4">
      <c r="B44" s="488">
        <v>41562</v>
      </c>
      <c r="C44" s="489" t="s">
        <v>420</v>
      </c>
      <c r="D44" s="159">
        <v>1.36</v>
      </c>
    </row>
    <row r="45" spans="2:4">
      <c r="B45" s="156">
        <v>41575</v>
      </c>
      <c r="C45" s="158" t="s">
        <v>421</v>
      </c>
      <c r="D45" s="159">
        <v>1.37</v>
      </c>
    </row>
    <row r="46" spans="2:4" ht="45">
      <c r="B46" s="156">
        <v>41576</v>
      </c>
      <c r="C46" s="158" t="s">
        <v>425</v>
      </c>
      <c r="D46" s="159">
        <v>1.38</v>
      </c>
    </row>
    <row r="47" spans="2:4" ht="60">
      <c r="B47" s="156">
        <v>41589</v>
      </c>
      <c r="C47" s="158" t="s">
        <v>456</v>
      </c>
      <c r="D47" s="159">
        <v>1.39</v>
      </c>
    </row>
    <row r="48" spans="2:4" ht="30">
      <c r="B48" s="156">
        <v>41591</v>
      </c>
      <c r="C48" s="158" t="s">
        <v>457</v>
      </c>
      <c r="D48" s="159">
        <v>1.4</v>
      </c>
    </row>
    <row r="49" spans="2:4" ht="30">
      <c r="B49" s="156">
        <v>41592</v>
      </c>
      <c r="C49" s="158" t="s">
        <v>458</v>
      </c>
      <c r="D49" s="159">
        <v>1.41</v>
      </c>
    </row>
    <row r="50" spans="2:4">
      <c r="B50" s="156">
        <v>41593</v>
      </c>
      <c r="C50" s="158" t="s">
        <v>459</v>
      </c>
      <c r="D50" s="159">
        <v>1.42</v>
      </c>
    </row>
    <row r="51" spans="2:4" ht="30">
      <c r="B51" s="156">
        <v>41610</v>
      </c>
      <c r="C51" s="158" t="s">
        <v>460</v>
      </c>
      <c r="D51" s="159">
        <v>1.43</v>
      </c>
    </row>
    <row r="52" spans="2:4" ht="45">
      <c r="B52" s="156">
        <v>41611</v>
      </c>
      <c r="C52" s="158" t="s">
        <v>461</v>
      </c>
      <c r="D52" s="159">
        <v>1.44</v>
      </c>
    </row>
    <row r="53" spans="2:4" ht="60">
      <c r="B53" s="156">
        <v>41618</v>
      </c>
      <c r="C53" s="158" t="s">
        <v>494</v>
      </c>
      <c r="D53" s="159">
        <v>1.45</v>
      </c>
    </row>
    <row r="54" spans="2:4" ht="75">
      <c r="B54" s="156">
        <v>41646</v>
      </c>
      <c r="C54" s="158" t="s">
        <v>499</v>
      </c>
      <c r="D54" s="159">
        <v>1.46</v>
      </c>
    </row>
    <row r="55" spans="2:4" ht="60">
      <c r="B55" s="156">
        <v>41647</v>
      </c>
      <c r="C55" s="158" t="s">
        <v>500</v>
      </c>
      <c r="D55" s="159">
        <v>1.47</v>
      </c>
    </row>
    <row r="56" spans="2:4" ht="60">
      <c r="B56" s="156" t="s">
        <v>502</v>
      </c>
      <c r="C56" s="158" t="s">
        <v>503</v>
      </c>
      <c r="D56" s="159">
        <v>1.48</v>
      </c>
    </row>
    <row r="57" spans="2:4">
      <c r="B57" s="156">
        <v>41823</v>
      </c>
      <c r="C57" s="158" t="s">
        <v>507</v>
      </c>
      <c r="D57" s="159">
        <v>1.49</v>
      </c>
    </row>
    <row r="58" spans="2:4" ht="30">
      <c r="B58" s="156">
        <v>42571</v>
      </c>
      <c r="C58" s="158" t="s">
        <v>525</v>
      </c>
      <c r="D58" s="159">
        <v>1.5</v>
      </c>
    </row>
    <row r="59" spans="2:4">
      <c r="B59" s="156">
        <v>42576</v>
      </c>
      <c r="C59" s="157" t="s">
        <v>526</v>
      </c>
      <c r="D59" s="159">
        <v>1.51</v>
      </c>
    </row>
    <row r="60" spans="2:4">
      <c r="B60" s="156">
        <v>42613</v>
      </c>
      <c r="C60" s="157" t="s">
        <v>693</v>
      </c>
      <c r="D60" s="159">
        <v>1.52</v>
      </c>
    </row>
    <row r="61" spans="2:4">
      <c r="B61" s="17"/>
      <c r="C61" s="10"/>
      <c r="D61" s="25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enableFormatConditionsCalculation="0">
    <tabColor theme="8" tint="0.79998168889431442"/>
  </sheetPr>
  <dimension ref="B2:H23"/>
  <sheetViews>
    <sheetView workbookViewId="0">
      <selection activeCell="E15" sqref="E15"/>
    </sheetView>
  </sheetViews>
  <sheetFormatPr baseColWidth="10" defaultRowHeight="15" x14ac:dyDescent="0"/>
  <cols>
    <col min="1" max="1" width="10.83203125" style="76"/>
    <col min="2" max="2" width="48" style="76" bestFit="1" customWidth="1"/>
    <col min="3" max="3" width="2.83203125" style="76" customWidth="1"/>
    <col min="4" max="4" width="15.83203125" style="76" customWidth="1"/>
    <col min="5" max="12" width="21.6640625" style="76" customWidth="1"/>
    <col min="13" max="16384" width="10.83203125" style="76"/>
  </cols>
  <sheetData>
    <row r="2" spans="2:8" ht="20">
      <c r="B2" s="75" t="s">
        <v>249</v>
      </c>
      <c r="C2" s="75"/>
      <c r="D2" s="8"/>
      <c r="E2" s="8"/>
      <c r="F2" s="8"/>
      <c r="G2" s="8"/>
      <c r="H2" s="8"/>
    </row>
    <row r="3" spans="2:8">
      <c r="B3" s="1"/>
      <c r="C3" s="1"/>
      <c r="D3" s="8"/>
      <c r="E3" s="8"/>
      <c r="F3" s="8"/>
      <c r="G3" s="8"/>
      <c r="H3" s="8"/>
    </row>
    <row r="4" spans="2:8">
      <c r="B4" s="3" t="s">
        <v>83</v>
      </c>
      <c r="C4" s="13"/>
      <c r="D4" s="5"/>
      <c r="E4" s="8"/>
    </row>
    <row r="5" spans="2:8" ht="45" customHeight="1">
      <c r="B5" s="599" t="s">
        <v>363</v>
      </c>
      <c r="C5" s="600"/>
      <c r="D5" s="601"/>
      <c r="E5" s="167"/>
    </row>
    <row r="6" spans="2:8" ht="16" thickBot="1"/>
    <row r="7" spans="2:8">
      <c r="B7" s="174" t="s">
        <v>249</v>
      </c>
      <c r="C7" s="260"/>
      <c r="D7" s="450"/>
    </row>
    <row r="8" spans="2:8">
      <c r="B8" s="175"/>
      <c r="C8" s="261"/>
      <c r="D8" s="95"/>
    </row>
    <row r="9" spans="2:8">
      <c r="B9" s="176"/>
      <c r="C9" s="262"/>
      <c r="D9" s="121" t="s">
        <v>253</v>
      </c>
    </row>
    <row r="10" spans="2:8">
      <c r="B10" s="177"/>
      <c r="C10" s="263"/>
      <c r="D10" s="97"/>
    </row>
    <row r="11" spans="2:8">
      <c r="B11" s="187" t="s">
        <v>493</v>
      </c>
      <c r="C11" s="264"/>
      <c r="D11" s="383">
        <f>-'Transformation analysis'!D24</f>
        <v>0</v>
      </c>
      <c r="F11" s="99"/>
    </row>
    <row r="12" spans="2:8">
      <c r="B12" s="187" t="s">
        <v>487</v>
      </c>
      <c r="C12" s="264"/>
      <c r="D12" s="383">
        <f>'Energetic cons analysis'!D18</f>
        <v>0</v>
      </c>
      <c r="F12" s="99"/>
    </row>
    <row r="13" spans="2:8">
      <c r="B13" s="187" t="s">
        <v>417</v>
      </c>
      <c r="C13" s="264"/>
      <c r="D13" s="383">
        <f>-SUM('Fuel aggregation'!E16:E17)-'Own use analysis'!D19</f>
        <v>0</v>
      </c>
      <c r="F13" s="99"/>
    </row>
    <row r="14" spans="2:8">
      <c r="B14" s="187" t="s">
        <v>489</v>
      </c>
      <c r="C14" s="264"/>
      <c r="D14" s="383">
        <f>'Energetic cons analysis'!D24</f>
        <v>0</v>
      </c>
      <c r="F14" s="99"/>
    </row>
    <row r="15" spans="2:8">
      <c r="B15" s="257" t="s">
        <v>321</v>
      </c>
      <c r="C15" s="269" t="s">
        <v>265</v>
      </c>
      <c r="D15" s="440">
        <f>'Energetic cons analysis'!D25</f>
        <v>0</v>
      </c>
      <c r="F15" s="99"/>
    </row>
    <row r="16" spans="2:8">
      <c r="B16" s="187" t="s">
        <v>89</v>
      </c>
      <c r="C16" s="263"/>
      <c r="D16" s="380">
        <f>SUM(D11:D15)</f>
        <v>0</v>
      </c>
      <c r="F16" s="96"/>
    </row>
    <row r="17" spans="2:6">
      <c r="B17" s="177"/>
      <c r="C17" s="263"/>
      <c r="D17" s="97"/>
      <c r="F17" s="96"/>
    </row>
    <row r="18" spans="2:6">
      <c r="B18" s="178" t="s">
        <v>361</v>
      </c>
      <c r="C18" s="265"/>
      <c r="D18" s="451">
        <f>1-IF(D16&gt;0,D11/D16,0)</f>
        <v>1</v>
      </c>
      <c r="F18" s="270"/>
    </row>
    <row r="19" spans="2:6">
      <c r="B19" s="178"/>
      <c r="C19" s="265"/>
      <c r="D19" s="100"/>
      <c r="F19" s="99"/>
    </row>
    <row r="20" spans="2:6">
      <c r="B20" s="178" t="s">
        <v>236</v>
      </c>
      <c r="C20" s="265"/>
      <c r="D20" s="100"/>
      <c r="F20" s="99"/>
    </row>
    <row r="21" spans="2:6">
      <c r="B21" s="258" t="s">
        <v>237</v>
      </c>
      <c r="C21" s="266"/>
      <c r="D21" s="374">
        <f>IF(D16&gt;0,(D12+D14+D15)/(D16*D18),0)</f>
        <v>0</v>
      </c>
      <c r="F21" s="103"/>
    </row>
    <row r="22" spans="2:6" s="102" customFormat="1">
      <c r="B22" s="259" t="s">
        <v>238</v>
      </c>
      <c r="C22" s="267"/>
      <c r="D22" s="374">
        <f>IF(D16&gt;0,D13/(D16*D18),0)</f>
        <v>0</v>
      </c>
      <c r="F22" s="103"/>
    </row>
    <row r="23" spans="2:6" ht="16" thickBot="1">
      <c r="B23" s="180"/>
      <c r="C23" s="268"/>
      <c r="D23" s="101"/>
    </row>
  </sheetData>
  <mergeCells count="1">
    <mergeCell ref="B5:D5"/>
  </mergeCells>
  <conditionalFormatting sqref="D23">
    <cfRule type="cellIs" dxfId="6" priority="2"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enableFormatConditionsCalculation="0">
    <tabColor theme="8" tint="0.79998168889431442"/>
  </sheetPr>
  <dimension ref="B2:M26"/>
  <sheetViews>
    <sheetView topLeftCell="A4" workbookViewId="0">
      <selection activeCell="C15" sqref="C15"/>
    </sheetView>
  </sheetViews>
  <sheetFormatPr baseColWidth="10" defaultRowHeight="15" x14ac:dyDescent="0"/>
  <cols>
    <col min="1" max="1" width="10.83203125" style="76"/>
    <col min="2" max="3" width="30.5" style="76" customWidth="1"/>
    <col min="4" max="4" width="2.83203125" style="76" customWidth="1"/>
    <col min="5" max="13" width="15.83203125" style="76" customWidth="1"/>
    <col min="14" max="16384" width="10.83203125" style="76"/>
  </cols>
  <sheetData>
    <row r="2" spans="2:13" ht="20">
      <c r="B2" s="75" t="s">
        <v>202</v>
      </c>
      <c r="C2" s="75"/>
      <c r="D2" s="75"/>
      <c r="E2" s="8"/>
      <c r="F2" s="8"/>
      <c r="G2" s="8"/>
      <c r="H2" s="8"/>
      <c r="I2" s="8"/>
    </row>
    <row r="3" spans="2:13">
      <c r="B3" s="1"/>
      <c r="C3" s="1"/>
      <c r="D3" s="1"/>
      <c r="E3" s="8"/>
      <c r="F3" s="8"/>
      <c r="G3" s="8"/>
      <c r="H3" s="8"/>
      <c r="I3" s="8"/>
    </row>
    <row r="4" spans="2:13">
      <c r="B4" s="3" t="s">
        <v>83</v>
      </c>
      <c r="C4" s="13"/>
      <c r="D4" s="13"/>
      <c r="E4" s="4"/>
      <c r="F4" s="4"/>
      <c r="G4" s="4"/>
      <c r="H4" s="5"/>
    </row>
    <row r="5" spans="2:13" ht="90" customHeight="1">
      <c r="B5" s="602" t="s">
        <v>513</v>
      </c>
      <c r="C5" s="603"/>
      <c r="D5" s="603"/>
      <c r="E5" s="603"/>
      <c r="F5" s="603"/>
      <c r="G5" s="603"/>
      <c r="H5" s="604"/>
    </row>
    <row r="6" spans="2:13" ht="16" thickBot="1"/>
    <row r="7" spans="2:13">
      <c r="B7" s="24" t="s">
        <v>223</v>
      </c>
      <c r="C7" s="25"/>
      <c r="D7" s="108"/>
      <c r="E7" s="25"/>
      <c r="F7" s="43"/>
      <c r="G7" s="43"/>
      <c r="H7" s="43"/>
      <c r="I7" s="43"/>
      <c r="J7" s="43"/>
      <c r="K7" s="43"/>
      <c r="L7" s="43"/>
      <c r="M7" s="151"/>
    </row>
    <row r="8" spans="2:13">
      <c r="B8" s="27"/>
      <c r="C8" s="8"/>
      <c r="D8" s="7"/>
      <c r="E8" s="141"/>
      <c r="F8" s="141"/>
      <c r="G8" s="141"/>
      <c r="H8" s="141"/>
      <c r="I8" s="141"/>
      <c r="J8" s="141"/>
      <c r="K8" s="141"/>
      <c r="L8" s="141"/>
      <c r="M8" s="142"/>
    </row>
    <row r="9" spans="2:13">
      <c r="B9" s="227" t="s">
        <v>395</v>
      </c>
      <c r="C9" s="393"/>
      <c r="D9" s="232"/>
      <c r="E9" s="143" t="s">
        <v>253</v>
      </c>
      <c r="F9" s="143" t="s">
        <v>254</v>
      </c>
      <c r="G9" s="143" t="s">
        <v>255</v>
      </c>
      <c r="H9" s="143" t="s">
        <v>350</v>
      </c>
      <c r="I9" s="143" t="s">
        <v>352</v>
      </c>
      <c r="J9" s="143" t="s">
        <v>351</v>
      </c>
      <c r="K9" s="143" t="s">
        <v>256</v>
      </c>
      <c r="L9" s="143" t="s">
        <v>257</v>
      </c>
      <c r="M9" s="152" t="s">
        <v>258</v>
      </c>
    </row>
    <row r="10" spans="2:13">
      <c r="B10" s="228" t="s">
        <v>207</v>
      </c>
      <c r="C10" s="394"/>
      <c r="D10" s="233"/>
      <c r="E10" s="400"/>
      <c r="F10" s="400"/>
      <c r="G10" s="400"/>
      <c r="H10" s="400"/>
      <c r="I10" s="400"/>
      <c r="J10" s="400"/>
      <c r="K10" s="400"/>
      <c r="L10" s="400"/>
      <c r="M10" s="401"/>
    </row>
    <row r="11" spans="2:13">
      <c r="B11" s="229"/>
      <c r="C11" s="395" t="s">
        <v>125</v>
      </c>
      <c r="D11" s="234"/>
      <c r="E11" s="382">
        <f>SUM('Corrected energy balance step 2'!C28:J28,'Corrected energy balance step 2'!L28:N28,'Corrected energy balance step 2'!S28)</f>
        <v>0</v>
      </c>
      <c r="F11" s="382">
        <f>'Corrected energy balance step 2'!K28</f>
        <v>0</v>
      </c>
      <c r="G11" s="382">
        <f>SUM('Corrected energy balance step 2'!P28:R28)</f>
        <v>0</v>
      </c>
      <c r="H11" s="382">
        <f>SUM('Corrected energy balance step 2'!T28,'Corrected energy balance step 2'!AV28)</f>
        <v>0</v>
      </c>
      <c r="I11" s="382">
        <f>SUM('Corrected energy balance step 2'!U28:AQ28)</f>
        <v>0</v>
      </c>
      <c r="J11" s="382">
        <f>SUM('Corrected energy balance step 2'!AU28,'Corrected energy balance step 2'!AZ28)</f>
        <v>0</v>
      </c>
      <c r="K11" s="382">
        <f>'Corrected energy balance step 2'!BM28</f>
        <v>0</v>
      </c>
      <c r="L11" s="382">
        <f>'Corrected energy balance step 2'!BL28</f>
        <v>0</v>
      </c>
      <c r="M11" s="402">
        <f>SUM('Corrected energy balance step 2'!O28,'Corrected energy balance step 2'!U28,'Corrected energy balance step 2'!AT28,'Corrected energy balance step 2'!AW28:AY28,'Corrected energy balance step 2'!BA28,'Corrected energy balance step 2'!BB28:BK28)</f>
        <v>0</v>
      </c>
    </row>
    <row r="12" spans="2:13">
      <c r="B12" s="229"/>
      <c r="C12" s="395" t="s">
        <v>126</v>
      </c>
      <c r="D12" s="234"/>
      <c r="E12" s="382">
        <f>SUM('Corrected energy balance step 2'!C30:J30,'Corrected energy balance step 2'!L30:N30,'Corrected energy balance step 2'!S30)</f>
        <v>0</v>
      </c>
      <c r="F12" s="382">
        <f>'Corrected energy balance step 2'!K30</f>
        <v>0</v>
      </c>
      <c r="G12" s="382">
        <f>SUM('Corrected energy balance step 2'!P30:R30)</f>
        <v>0</v>
      </c>
      <c r="H12" s="382">
        <f>SUM('Corrected energy balance step 2'!T30,'Corrected energy balance step 2'!AV30)</f>
        <v>0</v>
      </c>
      <c r="I12" s="382">
        <f>SUM('Corrected energy balance step 2'!U30:AQ30)</f>
        <v>0</v>
      </c>
      <c r="J12" s="382">
        <f>SUM('Corrected energy balance step 2'!AU30,'Corrected energy balance step 2'!AZ30)</f>
        <v>0</v>
      </c>
      <c r="K12" s="382">
        <f>'Corrected energy balance step 2'!BM30</f>
        <v>0</v>
      </c>
      <c r="L12" s="382">
        <f>'Corrected energy balance step 2'!BL30</f>
        <v>0</v>
      </c>
      <c r="M12" s="402">
        <f>SUM('Corrected energy balance step 2'!O30,'Corrected energy balance step 2'!U30,'Corrected energy balance step 2'!AT30,'Corrected energy balance step 2'!AW30:AY30,'Corrected energy balance step 2'!BA30,'Corrected energy balance step 2'!BB30:BK30)</f>
        <v>0</v>
      </c>
    </row>
    <row r="13" spans="2:13">
      <c r="B13" s="397"/>
      <c r="C13" s="398"/>
      <c r="D13" s="399"/>
      <c r="E13" s="403"/>
      <c r="F13" s="403"/>
      <c r="G13" s="403"/>
      <c r="H13" s="403"/>
      <c r="I13" s="403"/>
      <c r="J13" s="403"/>
      <c r="K13" s="403"/>
      <c r="L13" s="403"/>
      <c r="M13" s="404"/>
    </row>
    <row r="14" spans="2:13">
      <c r="B14" s="230" t="s">
        <v>131</v>
      </c>
      <c r="C14" s="396"/>
      <c r="D14" s="235"/>
      <c r="E14" s="405"/>
      <c r="F14" s="405"/>
      <c r="G14" s="405"/>
      <c r="H14" s="405"/>
      <c r="I14" s="405"/>
      <c r="J14" s="405"/>
      <c r="K14" s="405"/>
      <c r="L14" s="405"/>
      <c r="M14" s="406"/>
    </row>
    <row r="15" spans="2:13" ht="45">
      <c r="B15" s="229"/>
      <c r="C15" s="413" t="s">
        <v>512</v>
      </c>
      <c r="D15" s="234"/>
      <c r="E15" s="382">
        <f>SUM('Corrected energy balance step 2'!C40:J40,'Corrected energy balance step 2'!K40:N40,'Corrected energy balance step 2'!S40)-SUM('Corrected energy balance step 2'!C53:J53,'Corrected energy balance step 2'!K53:N53,'Corrected energy balance step 2'!S53)-SUM('Corrected energy balance step 2'!C49:J49,'Corrected energy balance step 2'!K49:N49,'Corrected energy balance step 2'!S49)</f>
        <v>0</v>
      </c>
      <c r="F15" s="407" t="s">
        <v>264</v>
      </c>
      <c r="G15" s="382">
        <f>SUM('Corrected energy balance step 2'!P40:R40)-SUM('Corrected energy balance step 2'!P53:R53)-SUM('Corrected energy balance step 2'!P49:R49)</f>
        <v>0</v>
      </c>
      <c r="H15" s="382">
        <f>SUM('Corrected energy balance step 2'!T40,'Corrected energy balance step 2'!AV40)-SUM('Corrected energy balance step 2'!T53,'Corrected energy balance step 2'!AV53)-SUM('Corrected energy balance step 2'!T49,'Corrected energy balance step 2'!AV49)</f>
        <v>0</v>
      </c>
      <c r="I15" s="382">
        <f>SUM('Corrected energy balance step 2'!U40:AQ40)-SUM('Corrected energy balance step 2'!U53:AQ53)-SUM('Corrected energy balance step 2'!U49:AQ49)</f>
        <v>0</v>
      </c>
      <c r="J15" s="382">
        <f>SUM('Corrected energy balance step 2'!AU40,'Corrected energy balance step 2'!AZ40)-SUM('Corrected energy balance step 2'!AU53,'Corrected energy balance step 2'!AZ53)-SUM('Corrected energy balance step 2'!AU49,'Corrected energy balance step 2'!AZ49)</f>
        <v>0</v>
      </c>
      <c r="K15" s="382">
        <f>'Corrected energy balance step 2'!BM40-'Corrected energy balance step 2'!BM53-'Corrected energy balance step 2'!BM49</f>
        <v>0</v>
      </c>
      <c r="L15" s="382">
        <f>'Corrected energy balance step 2'!BL40-'Corrected energy balance step 2'!BL53-'Corrected energy balance step 2'!BL49</f>
        <v>0</v>
      </c>
      <c r="M15" s="402">
        <f>SUM('Corrected energy balance step 2'!O40,'Corrected energy balance step 2'!U40,'Corrected energy balance step 2'!AT40,'Corrected energy balance step 2'!AW40:AY40,'Corrected energy balance step 2'!BA40,'Corrected energy balance step 2'!BB40:BK40)-SUM('Corrected energy balance step 2'!O53,'Corrected energy balance step 2'!U53,'Corrected energy balance step 2'!AT53,'Corrected energy balance step 2'!AW53:AY53,'Corrected energy balance step 2'!BA53,'Corrected energy balance step 2'!BB53:BK53)-SUM('Corrected energy balance step 2'!O49,'Corrected energy balance step 2'!U49,'Corrected energy balance step 2'!AT49,'Corrected energy balance step 2'!AW49:AY49,'Corrected energy balance step 2'!BA49,'Corrected energy balance step 2'!BB49:BK49)</f>
        <v>0</v>
      </c>
    </row>
    <row r="16" spans="2:13">
      <c r="B16" s="231"/>
      <c r="C16" s="414" t="s">
        <v>125</v>
      </c>
      <c r="D16" s="236"/>
      <c r="E16" s="382">
        <f>SUM('Corrected energy balance step 2'!C43:J43,'Corrected energy balance step 2'!K43:N43,'Corrected energy balance step 2'!S43)</f>
        <v>0</v>
      </c>
      <c r="F16" s="407" t="s">
        <v>264</v>
      </c>
      <c r="G16" s="382">
        <f>SUM('Corrected energy balance step 2'!P43:R43)</f>
        <v>0</v>
      </c>
      <c r="H16" s="382">
        <f>SUM('Corrected energy balance step 2'!T43,'Corrected energy balance step 2'!AV43)</f>
        <v>0</v>
      </c>
      <c r="I16" s="382">
        <f>SUM('Corrected energy balance step 2'!U43:AQ43)</f>
        <v>0</v>
      </c>
      <c r="J16" s="382">
        <f>SUM('Corrected energy balance step 2'!AU43,'Corrected energy balance step 2'!AZ43)</f>
        <v>0</v>
      </c>
      <c r="K16" s="382">
        <f>'Corrected energy balance step 2'!BM43</f>
        <v>0</v>
      </c>
      <c r="L16" s="382">
        <f>'Corrected energy balance step 2'!BL43</f>
        <v>0</v>
      </c>
      <c r="M16" s="402">
        <f>SUM('Corrected energy balance step 2'!O43,'Corrected energy balance step 2'!U43,'Corrected energy balance step 2'!AT43,'Corrected energy balance step 2'!AW43:AY43,'Corrected energy balance step 2'!BA43,'Corrected energy balance step 2'!BB43:BK43)</f>
        <v>0</v>
      </c>
    </row>
    <row r="17" spans="2:13">
      <c r="B17" s="231"/>
      <c r="C17" s="414" t="s">
        <v>126</v>
      </c>
      <c r="D17" s="236"/>
      <c r="E17" s="382">
        <f>SUM('Corrected energy balance step 2'!C46:J46,'Corrected energy balance step 2'!K46:N46,'Corrected energy balance step 2'!S46)</f>
        <v>0</v>
      </c>
      <c r="F17" s="407" t="s">
        <v>264</v>
      </c>
      <c r="G17" s="382">
        <f>SUM('Corrected energy balance step 2'!P46:R46)</f>
        <v>0</v>
      </c>
      <c r="H17" s="382">
        <f>SUM('Corrected energy balance step 2'!T46,'Corrected energy balance step 2'!AV46)</f>
        <v>0</v>
      </c>
      <c r="I17" s="382">
        <f>SUM('Corrected energy balance step 2'!U46:AQ46)</f>
        <v>0</v>
      </c>
      <c r="J17" s="382">
        <f>SUM('Corrected energy balance step 2'!AU46,'Corrected energy balance step 2'!AZ46)</f>
        <v>0</v>
      </c>
      <c r="K17" s="382">
        <f>'Corrected energy balance step 2'!BM46</f>
        <v>0</v>
      </c>
      <c r="L17" s="382">
        <f>'Corrected energy balance step 2'!BL46</f>
        <v>0</v>
      </c>
      <c r="M17" s="402">
        <f>SUM('Corrected energy balance step 2'!O46,'Corrected energy balance step 2'!U46,'Corrected energy balance step 2'!AT46,'Corrected energy balance step 2'!AW46:AY46,'Corrected energy balance step 2'!BA46,'Corrected energy balance step 2'!BB46:BK46)</f>
        <v>0</v>
      </c>
    </row>
    <row r="18" spans="2:13">
      <c r="B18" s="397"/>
      <c r="C18" s="398"/>
      <c r="D18" s="399"/>
      <c r="E18" s="403"/>
      <c r="F18" s="403"/>
      <c r="G18" s="403"/>
      <c r="H18" s="403"/>
      <c r="I18" s="403"/>
      <c r="J18" s="403"/>
      <c r="K18" s="403"/>
      <c r="L18" s="403"/>
      <c r="M18" s="404"/>
    </row>
    <row r="19" spans="2:13">
      <c r="B19" s="230" t="s">
        <v>141</v>
      </c>
      <c r="C19" s="396"/>
      <c r="D19" s="235"/>
      <c r="E19" s="405"/>
      <c r="F19" s="405"/>
      <c r="G19" s="405"/>
      <c r="H19" s="405"/>
      <c r="I19" s="405"/>
      <c r="J19" s="405"/>
      <c r="K19" s="405"/>
      <c r="L19" s="405"/>
      <c r="M19" s="406"/>
    </row>
    <row r="20" spans="2:13">
      <c r="B20" s="229"/>
      <c r="C20" s="413" t="s">
        <v>25</v>
      </c>
      <c r="D20" s="234"/>
      <c r="E20" s="408">
        <f>SUM('Corrected energy balance step 2'!C60:J60,'Corrected energy balance step 2'!K60:N60,'Corrected energy balance step 2'!S60)</f>
        <v>0</v>
      </c>
      <c r="F20" s="409" t="s">
        <v>264</v>
      </c>
      <c r="G20" s="408">
        <f>SUM('Corrected energy balance step 2'!P60:R60)</f>
        <v>0</v>
      </c>
      <c r="H20" s="408">
        <f>SUM('Corrected energy balance step 2'!T60,'Corrected energy balance step 2'!AV60)</f>
        <v>0</v>
      </c>
      <c r="I20" s="408">
        <f>SUM('Corrected energy balance step 2'!U60:AQ60)</f>
        <v>0</v>
      </c>
      <c r="J20" s="408">
        <f>SUM('Corrected energy balance step 2'!AU60,'Corrected energy balance step 2'!AZ60)</f>
        <v>0</v>
      </c>
      <c r="K20" s="408">
        <f>'Corrected energy balance step 2'!BM60</f>
        <v>0</v>
      </c>
      <c r="L20" s="408">
        <f>'Corrected energy balance step 2'!BL60</f>
        <v>0</v>
      </c>
      <c r="M20" s="410">
        <f>SUM('Corrected energy balance step 2'!O60,'Corrected energy balance step 2'!U60,'Corrected energy balance step 2'!AT60,'Corrected energy balance step 2'!AW60:AY60,'Corrected energy balance step 2'!BA60,'Corrected energy balance step 2'!BB60:BK60)</f>
        <v>0</v>
      </c>
    </row>
    <row r="21" spans="2:13">
      <c r="B21" s="231"/>
      <c r="C21" s="414" t="s">
        <v>142</v>
      </c>
      <c r="D21" s="236"/>
      <c r="E21" s="408">
        <f>SUM('Corrected energy balance step 2'!C61:J61,'Corrected energy balance step 2'!K61:N61,'Corrected energy balance step 2'!S61)</f>
        <v>0</v>
      </c>
      <c r="F21" s="409" t="s">
        <v>264</v>
      </c>
      <c r="G21" s="408">
        <f>SUM('Corrected energy balance step 2'!P61:R61)</f>
        <v>0</v>
      </c>
      <c r="H21" s="408">
        <f>SUM('Corrected energy balance step 2'!T61,'Corrected energy balance step 2'!AV61)</f>
        <v>0</v>
      </c>
      <c r="I21" s="408">
        <f>SUM('Corrected energy balance step 2'!U61:AQ61)</f>
        <v>0</v>
      </c>
      <c r="J21" s="408">
        <f>SUM('Corrected energy balance step 2'!AU61,'Corrected energy balance step 2'!AZ61)</f>
        <v>0</v>
      </c>
      <c r="K21" s="408">
        <f>'Corrected energy balance step 2'!BM61</f>
        <v>0</v>
      </c>
      <c r="L21" s="408">
        <f>'Corrected energy balance step 2'!BL61</f>
        <v>0</v>
      </c>
      <c r="M21" s="410">
        <f>SUM('Corrected energy balance step 2'!O61,'Corrected energy balance step 2'!U61,'Corrected energy balance step 2'!AT61,'Corrected energy balance step 2'!AW61:AY61,'Corrected energy balance step 2'!BA61,'Corrected energy balance step 2'!BB61:BK61)</f>
        <v>0</v>
      </c>
    </row>
    <row r="22" spans="2:13">
      <c r="B22" s="231"/>
      <c r="C22" s="414" t="s">
        <v>144</v>
      </c>
      <c r="D22" s="236"/>
      <c r="E22" s="408">
        <f>SUM('Corrected energy balance step 2'!C63:J63,'Corrected energy balance step 2'!K63:N63,'Corrected energy balance step 2'!S63)</f>
        <v>0</v>
      </c>
      <c r="F22" s="409" t="s">
        <v>264</v>
      </c>
      <c r="G22" s="408">
        <f>SUM('Corrected energy balance step 2'!P63:R63)</f>
        <v>0</v>
      </c>
      <c r="H22" s="408">
        <f>SUM('Corrected energy balance step 2'!T63,'Corrected energy balance step 2'!AV63)</f>
        <v>0</v>
      </c>
      <c r="I22" s="408">
        <f>SUM('Corrected energy balance step 2'!U63:AQ63)</f>
        <v>0</v>
      </c>
      <c r="J22" s="408">
        <f>SUM('Corrected energy balance step 2'!AU63,'Corrected energy balance step 2'!AZ63)</f>
        <v>0</v>
      </c>
      <c r="K22" s="408">
        <f>'Corrected energy balance step 2'!BM63</f>
        <v>0</v>
      </c>
      <c r="L22" s="408">
        <f>'Corrected energy balance step 2'!BL63</f>
        <v>0</v>
      </c>
      <c r="M22" s="410">
        <f>SUM('Corrected energy balance step 2'!O63,'Corrected energy balance step 2'!U63,'Corrected energy balance step 2'!AT63,'Corrected energy balance step 2'!AW63:AY63,'Corrected energy balance step 2'!BA63,'Corrected energy balance step 2'!BB63:BK63)</f>
        <v>0</v>
      </c>
    </row>
    <row r="23" spans="2:13">
      <c r="B23" s="397"/>
      <c r="C23" s="398"/>
      <c r="D23" s="399"/>
      <c r="E23" s="403"/>
      <c r="F23" s="403"/>
      <c r="G23" s="403"/>
      <c r="H23" s="403"/>
      <c r="I23" s="403"/>
      <c r="J23" s="403"/>
      <c r="K23" s="403"/>
      <c r="L23" s="403"/>
      <c r="M23" s="404"/>
    </row>
    <row r="24" spans="2:13">
      <c r="B24" s="230" t="s">
        <v>167</v>
      </c>
      <c r="C24" s="396"/>
      <c r="D24" s="235"/>
      <c r="E24" s="405"/>
      <c r="F24" s="405"/>
      <c r="G24" s="405"/>
      <c r="H24" s="405"/>
      <c r="I24" s="405"/>
      <c r="J24" s="405"/>
      <c r="K24" s="405"/>
      <c r="L24" s="405"/>
      <c r="M24" s="406"/>
    </row>
    <row r="25" spans="2:13">
      <c r="B25" s="229"/>
      <c r="C25" s="413" t="s">
        <v>244</v>
      </c>
      <c r="D25" s="234"/>
      <c r="E25" s="382">
        <f>SUM('Corrected energy balance step 2'!C88:J88,'Corrected energy balance step 2'!K88:N88,'Corrected energy balance step 2'!S88)</f>
        <v>0</v>
      </c>
      <c r="F25" s="407" t="s">
        <v>264</v>
      </c>
      <c r="G25" s="382">
        <f>SUM('Corrected energy balance step 2'!P88:R88)</f>
        <v>0</v>
      </c>
      <c r="H25" s="382">
        <f>SUM('Corrected energy balance step 2'!T88,'Corrected energy balance step 2'!AV88)</f>
        <v>0</v>
      </c>
      <c r="I25" s="382">
        <f>SUM('Corrected energy balance step 2'!U88:AQ88)</f>
        <v>0</v>
      </c>
      <c r="J25" s="382">
        <f>SUM('Corrected energy balance step 2'!AU88,'Corrected energy balance step 2'!AZ88)</f>
        <v>0</v>
      </c>
      <c r="K25" s="382">
        <f>'Corrected energy balance step 2'!BM88</f>
        <v>0</v>
      </c>
      <c r="L25" s="382">
        <f>'Corrected energy balance step 2'!BL88</f>
        <v>0</v>
      </c>
      <c r="M25" s="402">
        <f>SUM('Corrected energy balance step 2'!O88,'Corrected energy balance step 2'!U88,'Corrected energy balance step 2'!AT88,'Corrected energy balance step 2'!AW88:AY88,'Corrected energy balance step 2'!BA88,'Corrected energy balance step 2'!BB88:BK88)</f>
        <v>0</v>
      </c>
    </row>
    <row r="26" spans="2:13" ht="16" thickBot="1">
      <c r="B26" s="79"/>
      <c r="C26" s="80"/>
      <c r="D26" s="237"/>
      <c r="E26" s="411"/>
      <c r="F26" s="411"/>
      <c r="G26" s="411"/>
      <c r="H26" s="411"/>
      <c r="I26" s="411"/>
      <c r="J26" s="411"/>
      <c r="K26" s="411"/>
      <c r="L26" s="411"/>
      <c r="M26" s="412"/>
    </row>
  </sheetData>
  <mergeCells count="1">
    <mergeCell ref="B5:H5"/>
  </mergeCells>
  <pageMargins left="0.75" right="0.75" top="1" bottom="1" header="0.5" footer="0.5"/>
  <pageSetup paperSize="9" orientation="portrait" horizontalDpi="4294967292" verticalDpi="4294967292"/>
  <ignoredErrors>
    <ignoredError sqref="E11:I14 E18:I19 E16 G16:I16 E17 G17:I17 E23:I24 E20 G20:I20 E21 G21:I21 E22 G22:I22 E25 G25:I25" formulaRange="1"/>
  </ignoredErrors>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79998168889431442"/>
  </sheetPr>
  <dimension ref="B2:M32"/>
  <sheetViews>
    <sheetView workbookViewId="0">
      <selection activeCell="B6" sqref="B6"/>
    </sheetView>
  </sheetViews>
  <sheetFormatPr baseColWidth="10" defaultRowHeight="15" x14ac:dyDescent="0"/>
  <cols>
    <col min="1" max="1" width="10.83203125" style="76"/>
    <col min="2" max="3" width="30.5" style="76" customWidth="1"/>
    <col min="4" max="4" width="2.83203125" style="76" customWidth="1"/>
    <col min="5" max="13" width="15.83203125" style="76" customWidth="1"/>
    <col min="14" max="16384" width="10.83203125" style="76"/>
  </cols>
  <sheetData>
    <row r="2" spans="2:13" ht="20">
      <c r="B2" s="75" t="s">
        <v>519</v>
      </c>
      <c r="C2" s="75"/>
      <c r="D2" s="75"/>
      <c r="E2" s="8"/>
      <c r="F2" s="8"/>
      <c r="G2" s="8"/>
      <c r="H2" s="8"/>
      <c r="I2" s="8"/>
    </row>
    <row r="3" spans="2:13">
      <c r="B3" s="1"/>
      <c r="C3" s="1"/>
      <c r="D3" s="1"/>
      <c r="E3" s="8"/>
      <c r="F3" s="8"/>
      <c r="G3" s="8"/>
      <c r="H3" s="8"/>
      <c r="I3" s="8"/>
    </row>
    <row r="4" spans="2:13">
      <c r="B4" s="3" t="s">
        <v>83</v>
      </c>
      <c r="C4" s="13"/>
      <c r="D4" s="13"/>
      <c r="E4" s="4"/>
      <c r="F4" s="4"/>
      <c r="G4" s="4"/>
      <c r="H4" s="5"/>
    </row>
    <row r="5" spans="2:13" ht="55" customHeight="1">
      <c r="B5" s="605" t="s">
        <v>688</v>
      </c>
      <c r="C5" s="606"/>
      <c r="D5" s="606"/>
      <c r="E5" s="606"/>
      <c r="F5" s="606"/>
      <c r="G5" s="606"/>
      <c r="H5" s="607"/>
    </row>
    <row r="6" spans="2:13" ht="16" thickBot="1"/>
    <row r="7" spans="2:13">
      <c r="B7" s="24" t="s">
        <v>223</v>
      </c>
      <c r="C7" s="25"/>
      <c r="D7" s="108"/>
      <c r="E7" s="25"/>
      <c r="F7" s="43"/>
      <c r="G7" s="43"/>
      <c r="H7" s="43"/>
      <c r="I7" s="43"/>
      <c r="J7" s="43"/>
      <c r="K7" s="43"/>
      <c r="L7" s="43"/>
      <c r="M7" s="151"/>
    </row>
    <row r="8" spans="2:13">
      <c r="B8" s="27"/>
      <c r="C8" s="8"/>
      <c r="D8" s="7"/>
      <c r="E8" s="141"/>
      <c r="F8" s="141"/>
      <c r="G8" s="141"/>
      <c r="H8" s="141"/>
      <c r="I8" s="141"/>
      <c r="J8" s="141"/>
      <c r="K8" s="141"/>
      <c r="L8" s="141"/>
      <c r="M8" s="142"/>
    </row>
    <row r="9" spans="2:13">
      <c r="B9" s="227" t="s">
        <v>395</v>
      </c>
      <c r="C9" s="393"/>
      <c r="D9" s="232"/>
      <c r="E9" s="143" t="s">
        <v>253</v>
      </c>
      <c r="F9" s="143" t="s">
        <v>254</v>
      </c>
      <c r="G9" s="143" t="s">
        <v>255</v>
      </c>
      <c r="H9" s="143" t="s">
        <v>350</v>
      </c>
      <c r="I9" s="143" t="s">
        <v>352</v>
      </c>
      <c r="J9" s="143" t="s">
        <v>351</v>
      </c>
      <c r="K9" s="143" t="s">
        <v>256</v>
      </c>
      <c r="L9" s="143" t="s">
        <v>257</v>
      </c>
      <c r="M9" s="152" t="s">
        <v>258</v>
      </c>
    </row>
    <row r="10" spans="2:13">
      <c r="B10" s="230" t="s">
        <v>141</v>
      </c>
      <c r="C10" s="396"/>
      <c r="D10" s="235"/>
      <c r="E10" s="405"/>
      <c r="F10" s="405"/>
      <c r="G10" s="405"/>
      <c r="H10" s="405"/>
      <c r="I10" s="405"/>
      <c r="J10" s="405"/>
      <c r="K10" s="405"/>
      <c r="L10" s="405"/>
      <c r="M10" s="406"/>
    </row>
    <row r="11" spans="2:13">
      <c r="B11" s="229"/>
      <c r="C11" s="413" t="s">
        <v>25</v>
      </c>
      <c r="D11" s="234"/>
      <c r="E11" s="408">
        <f>SUM('Corrected energy balance step 2'!C60:J60,'Corrected energy balance step 2'!K60:N60,'Corrected energy balance step 2'!S60)</f>
        <v>0</v>
      </c>
      <c r="F11" s="409" t="s">
        <v>264</v>
      </c>
      <c r="G11" s="408">
        <f>SUM('Corrected energy balance step 2'!P60:R60)</f>
        <v>0</v>
      </c>
      <c r="H11" s="408">
        <f>SUM('Corrected energy balance step 2'!T60,'Corrected energy balance step 2'!AV60)</f>
        <v>0</v>
      </c>
      <c r="I11" s="408">
        <f>SUM('Corrected energy balance step 2'!U60:AQ60)</f>
        <v>0</v>
      </c>
      <c r="J11" s="408">
        <f>SUM('Corrected energy balance step 2'!AU60,'Corrected energy balance step 2'!AZ60)</f>
        <v>0</v>
      </c>
      <c r="K11" s="408">
        <f>'Corrected energy balance step 2'!BM60</f>
        <v>0</v>
      </c>
      <c r="L11" s="408">
        <f>'Corrected energy balance step 2'!BL60</f>
        <v>0</v>
      </c>
      <c r="M11" s="410">
        <f>SUM('Corrected energy balance step 2'!O60,'Corrected energy balance step 2'!U60,'Corrected energy balance step 2'!AT60,'Corrected energy balance step 2'!AW60:AY60,'Corrected energy balance step 2'!BA60,'Corrected energy balance step 2'!BB60:BK60)</f>
        <v>0</v>
      </c>
    </row>
    <row r="12" spans="2:13">
      <c r="B12" s="231"/>
      <c r="C12" s="528" t="str">
        <f>'Corrected energy balance step 2'!B64</f>
        <v>Non-metallic minerals</v>
      </c>
      <c r="D12" s="236"/>
      <c r="E12" s="408">
        <f>SUM('Corrected energy balance step 2'!C64:J64,'Corrected energy balance step 2'!K64:N64,'Corrected energy balance step 2'!S64)</f>
        <v>0</v>
      </c>
      <c r="F12" s="409" t="s">
        <v>264</v>
      </c>
      <c r="G12" s="408">
        <f>SUM('Corrected energy balance step 2'!P64:R64)</f>
        <v>0</v>
      </c>
      <c r="H12" s="408">
        <f>SUM('Corrected energy balance step 2'!T64,'Corrected energy balance step 2'!AV64)</f>
        <v>0</v>
      </c>
      <c r="I12" s="408">
        <f>SUM('Corrected energy balance step 2'!U64:AQ64)</f>
        <v>0</v>
      </c>
      <c r="J12" s="408">
        <f>SUM('Corrected energy balance step 2'!AU64,'Corrected energy balance step 2'!AZ64)</f>
        <v>0</v>
      </c>
      <c r="K12" s="408">
        <f>'Corrected energy balance step 2'!BM64</f>
        <v>0</v>
      </c>
      <c r="L12" s="408">
        <f>'Corrected energy balance step 2'!BL64</f>
        <v>0</v>
      </c>
      <c r="M12" s="410">
        <f>SUM('Corrected energy balance step 2'!O64,'Corrected energy balance step 2'!U64,'Corrected energy balance step 2'!AT64,'Corrected energy balance step 2'!AW64:AY64,'Corrected energy balance step 2'!BA64,'Corrected energy balance step 2'!BB64:BK64)</f>
        <v>0</v>
      </c>
    </row>
    <row r="13" spans="2:13">
      <c r="B13" s="231"/>
      <c r="C13" s="528" t="str">
        <f>'Corrected energy balance step 2'!B65</f>
        <v>Transport equipment</v>
      </c>
      <c r="D13" s="236"/>
      <c r="E13" s="408">
        <f>SUM('Corrected energy balance step 2'!C65:J65,'Corrected energy balance step 2'!K65:N65,'Corrected energy balance step 2'!S65)</f>
        <v>0</v>
      </c>
      <c r="F13" s="409" t="s">
        <v>264</v>
      </c>
      <c r="G13" s="408">
        <f>SUM('Corrected energy balance step 2'!P65:R65)</f>
        <v>0</v>
      </c>
      <c r="H13" s="408">
        <f>SUM('Corrected energy balance step 2'!T65,'Corrected energy balance step 2'!AV65)</f>
        <v>0</v>
      </c>
      <c r="I13" s="408">
        <f>SUM('Corrected energy balance step 2'!U65:AQ65)</f>
        <v>0</v>
      </c>
      <c r="J13" s="408">
        <f>SUM('Corrected energy balance step 2'!AU65,'Corrected energy balance step 2'!AZ65)</f>
        <v>0</v>
      </c>
      <c r="K13" s="408">
        <f>'Corrected energy balance step 2'!BM65</f>
        <v>0</v>
      </c>
      <c r="L13" s="408">
        <f>'Corrected energy balance step 2'!BL65</f>
        <v>0</v>
      </c>
      <c r="M13" s="410">
        <f>SUM('Corrected energy balance step 2'!O65,'Corrected energy balance step 2'!U65,'Corrected energy balance step 2'!AT65,'Corrected energy balance step 2'!AW65:AY65,'Corrected energy balance step 2'!BA65,'Corrected energy balance step 2'!BB65:BK65)</f>
        <v>0</v>
      </c>
    </row>
    <row r="14" spans="2:13">
      <c r="B14" s="231"/>
      <c r="C14" s="528" t="str">
        <f>'Corrected energy balance step 2'!B66</f>
        <v>Machinery</v>
      </c>
      <c r="D14" s="236"/>
      <c r="E14" s="408">
        <f>SUM('Corrected energy balance step 2'!C66:J66,'Corrected energy balance step 2'!K66:N66,'Corrected energy balance step 2'!S66)</f>
        <v>0</v>
      </c>
      <c r="F14" s="409" t="s">
        <v>264</v>
      </c>
      <c r="G14" s="408">
        <f>SUM('Corrected energy balance step 2'!P66:R66)</f>
        <v>0</v>
      </c>
      <c r="H14" s="408">
        <f>SUM('Corrected energy balance step 2'!T66,'Corrected energy balance step 2'!AV66)</f>
        <v>0</v>
      </c>
      <c r="I14" s="408">
        <f>SUM('Corrected energy balance step 2'!U66:AQ66)</f>
        <v>0</v>
      </c>
      <c r="J14" s="408">
        <f>SUM('Corrected energy balance step 2'!AU66,'Corrected energy balance step 2'!AZ66)</f>
        <v>0</v>
      </c>
      <c r="K14" s="408">
        <f>'Corrected energy balance step 2'!BM66</f>
        <v>0</v>
      </c>
      <c r="L14" s="408">
        <f>'Corrected energy balance step 2'!BL66</f>
        <v>0</v>
      </c>
      <c r="M14" s="410">
        <f>SUM('Corrected energy balance step 2'!O66,'Corrected energy balance step 2'!U66,'Corrected energy balance step 2'!AT66,'Corrected energy balance step 2'!AW66:AY66,'Corrected energy balance step 2'!BA66,'Corrected energy balance step 2'!BB66:BK66)</f>
        <v>0</v>
      </c>
    </row>
    <row r="15" spans="2:13">
      <c r="B15" s="231"/>
      <c r="C15" s="528" t="str">
        <f>'Corrected energy balance step 2'!B67</f>
        <v>Mining and quarrying</v>
      </c>
      <c r="D15" s="236"/>
      <c r="E15" s="408">
        <f>SUM('Corrected energy balance step 2'!C67:J67,'Corrected energy balance step 2'!K67:N67,'Corrected energy balance step 2'!S67)</f>
        <v>0</v>
      </c>
      <c r="F15" s="409" t="s">
        <v>264</v>
      </c>
      <c r="G15" s="408">
        <f>SUM('Corrected energy balance step 2'!P67:R67)</f>
        <v>0</v>
      </c>
      <c r="H15" s="408">
        <f>SUM('Corrected energy balance step 2'!T67,'Corrected energy balance step 2'!AV67)</f>
        <v>0</v>
      </c>
      <c r="I15" s="408">
        <f>SUM('Corrected energy balance step 2'!U67:AQ67)</f>
        <v>0</v>
      </c>
      <c r="J15" s="408">
        <f>SUM('Corrected energy balance step 2'!AU67,'Corrected energy balance step 2'!AZ67)</f>
        <v>0</v>
      </c>
      <c r="K15" s="408">
        <f>'Corrected energy balance step 2'!BM67</f>
        <v>0</v>
      </c>
      <c r="L15" s="408">
        <f>'Corrected energy balance step 2'!BL67</f>
        <v>0</v>
      </c>
      <c r="M15" s="410">
        <f>SUM('Corrected energy balance step 2'!O67,'Corrected energy balance step 2'!U67,'Corrected energy balance step 2'!AT67,'Corrected energy balance step 2'!AW67:AY67,'Corrected energy balance step 2'!BA67,'Corrected energy balance step 2'!BB67:BK67)</f>
        <v>0</v>
      </c>
    </row>
    <row r="16" spans="2:13">
      <c r="B16" s="231"/>
      <c r="C16" s="528" t="str">
        <f>'Corrected energy balance step 2'!B68</f>
        <v>Food and tobacco</v>
      </c>
      <c r="D16" s="236"/>
      <c r="E16" s="408">
        <f>SUM('Corrected energy balance step 2'!C68:J68,'Corrected energy balance step 2'!K68:N68,'Corrected energy balance step 2'!S68)</f>
        <v>0</v>
      </c>
      <c r="F16" s="409" t="s">
        <v>264</v>
      </c>
      <c r="G16" s="408">
        <f>SUM('Corrected energy balance step 2'!P68:R68)</f>
        <v>0</v>
      </c>
      <c r="H16" s="408">
        <f>SUM('Corrected energy balance step 2'!T68,'Corrected energy balance step 2'!AV68)</f>
        <v>0</v>
      </c>
      <c r="I16" s="408">
        <f>SUM('Corrected energy balance step 2'!U68:AQ68)</f>
        <v>0</v>
      </c>
      <c r="J16" s="408">
        <f>SUM('Corrected energy balance step 2'!AU68,'Corrected energy balance step 2'!AZ68)</f>
        <v>0</v>
      </c>
      <c r="K16" s="408">
        <f>'Corrected energy balance step 2'!BM68</f>
        <v>0</v>
      </c>
      <c r="L16" s="408">
        <f>'Corrected energy balance step 2'!BL68</f>
        <v>0</v>
      </c>
      <c r="M16" s="410">
        <f>SUM('Corrected energy balance step 2'!O68,'Corrected energy balance step 2'!U68,'Corrected energy balance step 2'!AT68,'Corrected energy balance step 2'!AW68:AY68,'Corrected energy balance step 2'!BA68,'Corrected energy balance step 2'!BB68:BK68)</f>
        <v>0</v>
      </c>
    </row>
    <row r="17" spans="2:13">
      <c r="B17" s="231"/>
      <c r="C17" s="528" t="str">
        <f>'Corrected energy balance step 2'!B69</f>
        <v>Paper, pulp and print</v>
      </c>
      <c r="D17" s="236"/>
      <c r="E17" s="408">
        <f>SUM('Corrected energy balance step 2'!C69:J69,'Corrected energy balance step 2'!K69:N69,'Corrected energy balance step 2'!S69)</f>
        <v>0</v>
      </c>
      <c r="F17" s="409" t="s">
        <v>264</v>
      </c>
      <c r="G17" s="408">
        <f>SUM('Corrected energy balance step 2'!P69:R69)</f>
        <v>0</v>
      </c>
      <c r="H17" s="408">
        <f>SUM('Corrected energy balance step 2'!T69,'Corrected energy balance step 2'!AV69)</f>
        <v>0</v>
      </c>
      <c r="I17" s="408">
        <f>SUM('Corrected energy balance step 2'!U69:AQ69)</f>
        <v>0</v>
      </c>
      <c r="J17" s="408">
        <f>SUM('Corrected energy balance step 2'!AU69,'Corrected energy balance step 2'!AZ69)</f>
        <v>0</v>
      </c>
      <c r="K17" s="408">
        <f>'Corrected energy balance step 2'!BM69</f>
        <v>0</v>
      </c>
      <c r="L17" s="408">
        <f>'Corrected energy balance step 2'!BL69</f>
        <v>0</v>
      </c>
      <c r="M17" s="410">
        <f>SUM('Corrected energy balance step 2'!O69,'Corrected energy balance step 2'!U69,'Corrected energy balance step 2'!AT69,'Corrected energy balance step 2'!AW69:AY69,'Corrected energy balance step 2'!BA69,'Corrected energy balance step 2'!BB69:BK69)</f>
        <v>0</v>
      </c>
    </row>
    <row r="18" spans="2:13">
      <c r="B18" s="231"/>
      <c r="C18" s="528" t="str">
        <f>'Corrected energy balance step 2'!B70</f>
        <v>Wood and wood products</v>
      </c>
      <c r="D18" s="236"/>
      <c r="E18" s="408">
        <f>SUM('Corrected energy balance step 2'!C70:J70,'Corrected energy balance step 2'!K70:N70,'Corrected energy balance step 2'!S70)</f>
        <v>0</v>
      </c>
      <c r="F18" s="409" t="s">
        <v>264</v>
      </c>
      <c r="G18" s="408">
        <f>SUM('Corrected energy balance step 2'!P70:R70)</f>
        <v>0</v>
      </c>
      <c r="H18" s="408">
        <f>SUM('Corrected energy balance step 2'!T70,'Corrected energy balance step 2'!AV70)</f>
        <v>0</v>
      </c>
      <c r="I18" s="408">
        <f>SUM('Corrected energy balance step 2'!U70:AQ70)</f>
        <v>0</v>
      </c>
      <c r="J18" s="408">
        <f>SUM('Corrected energy balance step 2'!AU70,'Corrected energy balance step 2'!AZ70)</f>
        <v>0</v>
      </c>
      <c r="K18" s="408">
        <f>'Corrected energy balance step 2'!BM70</f>
        <v>0</v>
      </c>
      <c r="L18" s="408">
        <f>'Corrected energy balance step 2'!BL70</f>
        <v>0</v>
      </c>
      <c r="M18" s="410">
        <f>SUM('Corrected energy balance step 2'!O70,'Corrected energy balance step 2'!U70,'Corrected energy balance step 2'!AT70,'Corrected energy balance step 2'!AW70:AY70,'Corrected energy balance step 2'!BA70,'Corrected energy balance step 2'!BB70:BK70)</f>
        <v>0</v>
      </c>
    </row>
    <row r="19" spans="2:13">
      <c r="B19" s="231"/>
      <c r="C19" s="528" t="str">
        <f>'Corrected energy balance step 2'!B71</f>
        <v>Construction</v>
      </c>
      <c r="D19" s="236"/>
      <c r="E19" s="408">
        <f>SUM('Corrected energy balance step 2'!C71:J71,'Corrected energy balance step 2'!K71:N71,'Corrected energy balance step 2'!S71)</f>
        <v>0</v>
      </c>
      <c r="F19" s="409" t="s">
        <v>264</v>
      </c>
      <c r="G19" s="408">
        <f>SUM('Corrected energy balance step 2'!P71:R71)</f>
        <v>0</v>
      </c>
      <c r="H19" s="408">
        <f>SUM('Corrected energy balance step 2'!T71,'Corrected energy balance step 2'!AV71)</f>
        <v>0</v>
      </c>
      <c r="I19" s="408">
        <f>SUM('Corrected energy balance step 2'!U71:AQ71)</f>
        <v>0</v>
      </c>
      <c r="J19" s="408">
        <f>SUM('Corrected energy balance step 2'!AU71,'Corrected energy balance step 2'!AZ71)</f>
        <v>0</v>
      </c>
      <c r="K19" s="408">
        <f>'Corrected energy balance step 2'!BM71</f>
        <v>0</v>
      </c>
      <c r="L19" s="408">
        <f>'Corrected energy balance step 2'!BL71</f>
        <v>0</v>
      </c>
      <c r="M19" s="410">
        <f>SUM('Corrected energy balance step 2'!O71,'Corrected energy balance step 2'!U71,'Corrected energy balance step 2'!AT71,'Corrected energy balance step 2'!AW71:AY71,'Corrected energy balance step 2'!BA71,'Corrected energy balance step 2'!BB71:BK71)</f>
        <v>0</v>
      </c>
    </row>
    <row r="20" spans="2:13">
      <c r="B20" s="231"/>
      <c r="C20" s="528" t="str">
        <f>'Corrected energy balance step 2'!B72</f>
        <v>Textile and leather</v>
      </c>
      <c r="D20" s="236"/>
      <c r="E20" s="408">
        <f>SUM('Corrected energy balance step 2'!C72:J72,'Corrected energy balance step 2'!K72:N72,'Corrected energy balance step 2'!S72)</f>
        <v>0</v>
      </c>
      <c r="F20" s="409" t="s">
        <v>264</v>
      </c>
      <c r="G20" s="408">
        <f>SUM('Corrected energy balance step 2'!P72:R72)</f>
        <v>0</v>
      </c>
      <c r="H20" s="408">
        <f>SUM('Corrected energy balance step 2'!T72,'Corrected energy balance step 2'!AV72)</f>
        <v>0</v>
      </c>
      <c r="I20" s="408">
        <f>SUM('Corrected energy balance step 2'!U72:AQ72)</f>
        <v>0</v>
      </c>
      <c r="J20" s="408">
        <f>SUM('Corrected energy balance step 2'!AU72,'Corrected energy balance step 2'!AZ72)</f>
        <v>0</v>
      </c>
      <c r="K20" s="408">
        <f>'Corrected energy balance step 2'!BM72</f>
        <v>0</v>
      </c>
      <c r="L20" s="408">
        <f>'Corrected energy balance step 2'!BL72</f>
        <v>0</v>
      </c>
      <c r="M20" s="410">
        <f>SUM('Corrected energy balance step 2'!O72,'Corrected energy balance step 2'!U72,'Corrected energy balance step 2'!AT72,'Corrected energy balance step 2'!AW72:AY72,'Corrected energy balance step 2'!BA72,'Corrected energy balance step 2'!BB72:BK72)</f>
        <v>0</v>
      </c>
    </row>
    <row r="21" spans="2:13">
      <c r="B21" s="231"/>
      <c r="C21" s="528" t="str">
        <f>'Corrected energy balance step 2'!B73</f>
        <v>Non-specified (industry)</v>
      </c>
      <c r="D21" s="236"/>
      <c r="E21" s="408">
        <f>SUM('Corrected energy balance step 2'!C73:J73,'Corrected energy balance step 2'!K73:N73,'Corrected energy balance step 2'!S73)</f>
        <v>0</v>
      </c>
      <c r="F21" s="409" t="s">
        <v>264</v>
      </c>
      <c r="G21" s="408">
        <f>SUM('Corrected energy balance step 2'!P73:R73)</f>
        <v>0</v>
      </c>
      <c r="H21" s="408">
        <f>SUM('Corrected energy balance step 2'!T73,'Corrected energy balance step 2'!AV73)</f>
        <v>0</v>
      </c>
      <c r="I21" s="408">
        <f>SUM('Corrected energy balance step 2'!U73:AQ73)</f>
        <v>0</v>
      </c>
      <c r="J21" s="408">
        <f>SUM('Corrected energy balance step 2'!AU73,'Corrected energy balance step 2'!AZ73)</f>
        <v>0</v>
      </c>
      <c r="K21" s="408">
        <f>'Corrected energy balance step 2'!BM73</f>
        <v>0</v>
      </c>
      <c r="L21" s="408">
        <f>'Corrected energy balance step 2'!BL73</f>
        <v>0</v>
      </c>
      <c r="M21" s="410">
        <f>SUM('Corrected energy balance step 2'!O73,'Corrected energy balance step 2'!U73,'Corrected energy balance step 2'!AT73,'Corrected energy balance step 2'!AW73:AY73,'Corrected energy balance step 2'!BA73,'Corrected energy balance step 2'!BB73:BK73)</f>
        <v>0</v>
      </c>
    </row>
    <row r="22" spans="2:13">
      <c r="B22" s="231"/>
      <c r="C22" s="528"/>
      <c r="D22" s="236"/>
      <c r="E22" s="408"/>
      <c r="F22" s="409"/>
      <c r="G22" s="408"/>
      <c r="H22" s="408"/>
      <c r="I22" s="408"/>
      <c r="J22" s="408"/>
      <c r="K22" s="408"/>
      <c r="L22" s="408"/>
      <c r="M22" s="410"/>
    </row>
    <row r="23" spans="2:13">
      <c r="B23" s="397"/>
      <c r="C23" s="398"/>
      <c r="D23" s="399"/>
      <c r="E23" s="403"/>
      <c r="F23" s="403"/>
      <c r="G23" s="403"/>
      <c r="H23" s="403"/>
      <c r="I23" s="403"/>
      <c r="J23" s="403"/>
      <c r="K23" s="403"/>
      <c r="L23" s="403"/>
      <c r="M23" s="404"/>
    </row>
    <row r="24" spans="2:13">
      <c r="B24" s="230" t="s">
        <v>167</v>
      </c>
      <c r="C24" s="396"/>
      <c r="D24" s="235"/>
      <c r="E24" s="405"/>
      <c r="F24" s="405"/>
      <c r="G24" s="405"/>
      <c r="H24" s="405"/>
      <c r="I24" s="405"/>
      <c r="J24" s="405"/>
      <c r="K24" s="405"/>
      <c r="L24" s="405"/>
      <c r="M24" s="406"/>
    </row>
    <row r="25" spans="2:13" ht="30">
      <c r="B25" s="229"/>
      <c r="C25" s="528" t="str">
        <f>'Corrected energy balance step 2'!B88</f>
        <v>Non-energy use industry/transformation/energy</v>
      </c>
      <c r="D25" s="234"/>
      <c r="E25" s="408">
        <f>SUM('Corrected energy balance step 2'!C88:J88,'Corrected energy balance step 2'!K88:N88,'Corrected energy balance step 2'!S88)</f>
        <v>0</v>
      </c>
      <c r="F25" s="407" t="s">
        <v>264</v>
      </c>
      <c r="G25" s="408">
        <f>SUM('Corrected energy balance step 2'!P88:R88)</f>
        <v>0</v>
      </c>
      <c r="H25" s="408">
        <f>SUM('Corrected energy balance step 2'!T88,'Corrected energy balance step 2'!AV88)</f>
        <v>0</v>
      </c>
      <c r="I25" s="408">
        <f>SUM('Corrected energy balance step 2'!U88:AQ88)</f>
        <v>0</v>
      </c>
      <c r="J25" s="408">
        <f>SUM('Corrected energy balance step 2'!AU88,'Corrected energy balance step 2'!AZ88)</f>
        <v>0</v>
      </c>
      <c r="K25" s="408">
        <f>'Corrected energy balance step 2'!BM88</f>
        <v>0</v>
      </c>
      <c r="L25" s="408">
        <f>'Corrected energy balance step 2'!BL88</f>
        <v>0</v>
      </c>
      <c r="M25" s="410">
        <f>SUM('Corrected energy balance step 2'!O88,'Corrected energy balance step 2'!U88,'Corrected energy balance step 2'!AT88,'Corrected energy balance step 2'!AW88:AY88,'Corrected energy balance step 2'!BA88,'Corrected energy balance step 2'!BB88:BK88)</f>
        <v>0</v>
      </c>
    </row>
    <row r="26" spans="2:13" ht="30">
      <c r="B26" s="229"/>
      <c r="C26" s="528" t="str">
        <f>'Corrected energy balance step 2'!B89</f>
        <v xml:space="preserve">   Memo: Feedstock use in petrochemical industry</v>
      </c>
      <c r="D26" s="234"/>
      <c r="E26" s="408">
        <f>SUM('Corrected energy balance step 2'!C89:J89,'Corrected energy balance step 2'!K89:N89,'Corrected energy balance step 2'!S89)</f>
        <v>0</v>
      </c>
      <c r="F26" s="407" t="s">
        <v>264</v>
      </c>
      <c r="G26" s="408">
        <f>SUM('Corrected energy balance step 2'!P89:R89)</f>
        <v>0</v>
      </c>
      <c r="H26" s="408">
        <f>SUM('Corrected energy balance step 2'!T89,'Corrected energy balance step 2'!AV89)</f>
        <v>0</v>
      </c>
      <c r="I26" s="408">
        <f>SUM('Corrected energy balance step 2'!U89:AQ89)</f>
        <v>0</v>
      </c>
      <c r="J26" s="408">
        <f>SUM('Corrected energy balance step 2'!AU89,'Corrected energy balance step 2'!AZ89)</f>
        <v>0</v>
      </c>
      <c r="K26" s="408">
        <f>'Corrected energy balance step 2'!BM89</f>
        <v>0</v>
      </c>
      <c r="L26" s="408">
        <f>'Corrected energy balance step 2'!BL89</f>
        <v>0</v>
      </c>
      <c r="M26" s="410">
        <f>SUM('Corrected energy balance step 2'!O89,'Corrected energy balance step 2'!U89,'Corrected energy balance step 2'!AT89,'Corrected energy balance step 2'!AW89:AY89,'Corrected energy balance step 2'!BA89,'Corrected energy balance step 2'!BB89:BK89)</f>
        <v>0</v>
      </c>
    </row>
    <row r="27" spans="2:13">
      <c r="B27" s="229"/>
      <c r="C27" s="528"/>
      <c r="D27" s="234"/>
      <c r="E27" s="382"/>
      <c r="F27" s="407"/>
      <c r="G27" s="382"/>
      <c r="H27" s="382"/>
      <c r="I27" s="382"/>
      <c r="J27" s="382"/>
      <c r="K27" s="382"/>
      <c r="L27" s="382"/>
      <c r="M27" s="402"/>
    </row>
    <row r="28" spans="2:13" ht="16" thickBot="1">
      <c r="B28" s="79"/>
      <c r="C28" s="80"/>
      <c r="D28" s="237"/>
      <c r="E28" s="411"/>
      <c r="F28" s="411"/>
      <c r="G28" s="411"/>
      <c r="H28" s="411"/>
      <c r="I28" s="411"/>
      <c r="J28" s="411"/>
      <c r="K28" s="411"/>
      <c r="L28" s="411"/>
      <c r="M28" s="412"/>
    </row>
    <row r="31" spans="2:13">
      <c r="E31" s="529"/>
      <c r="F31" s="529"/>
      <c r="G31" s="529"/>
      <c r="H31" s="529"/>
      <c r="I31" s="529"/>
      <c r="J31" s="529"/>
      <c r="K31" s="529"/>
      <c r="L31" s="529"/>
      <c r="M31" s="529"/>
    </row>
    <row r="32" spans="2:13">
      <c r="E32" s="529"/>
      <c r="F32" s="529"/>
      <c r="G32" s="529"/>
      <c r="H32" s="529"/>
      <c r="I32" s="529"/>
      <c r="J32" s="529"/>
      <c r="K32" s="529"/>
      <c r="L32" s="529"/>
      <c r="M32" s="529"/>
    </row>
  </sheetData>
  <mergeCells count="1">
    <mergeCell ref="B5:H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39997558519241921"/>
  </sheetPr>
  <dimension ref="A2:M27"/>
  <sheetViews>
    <sheetView workbookViewId="0">
      <selection activeCell="L21" sqref="L21"/>
    </sheetView>
  </sheetViews>
  <sheetFormatPr baseColWidth="10" defaultRowHeight="15" x14ac:dyDescent="0"/>
  <cols>
    <col min="1" max="1" width="10.83203125" style="76"/>
    <col min="2" max="2" width="33" style="76" customWidth="1"/>
    <col min="3" max="3" width="26" style="76" customWidth="1"/>
    <col min="4" max="4" width="2.83203125" style="202" customWidth="1"/>
    <col min="5" max="13" width="15.83203125" style="76" customWidth="1"/>
    <col min="14" max="16384" width="10.83203125" style="76"/>
  </cols>
  <sheetData>
    <row r="2" spans="1:13" ht="20">
      <c r="B2" s="75" t="s">
        <v>520</v>
      </c>
      <c r="C2" s="75"/>
      <c r="D2" s="181"/>
      <c r="E2" s="8"/>
      <c r="F2" s="8"/>
      <c r="G2" s="8"/>
      <c r="H2" s="8"/>
      <c r="I2" s="8"/>
    </row>
    <row r="3" spans="1:13">
      <c r="B3" s="1"/>
      <c r="C3" s="1"/>
      <c r="D3" s="201"/>
      <c r="E3" s="8"/>
      <c r="F3" s="8"/>
      <c r="G3" s="8"/>
      <c r="H3" s="8"/>
      <c r="I3" s="8"/>
    </row>
    <row r="4" spans="1:13">
      <c r="B4" s="3" t="s">
        <v>83</v>
      </c>
      <c r="C4" s="13"/>
      <c r="D4" s="182"/>
      <c r="E4" s="4"/>
      <c r="F4" s="4"/>
      <c r="G4" s="4"/>
      <c r="H4" s="5"/>
    </row>
    <row r="5" spans="1:13" ht="60" customHeight="1">
      <c r="B5" s="605" t="s">
        <v>690</v>
      </c>
      <c r="C5" s="606"/>
      <c r="D5" s="606"/>
      <c r="E5" s="606"/>
      <c r="F5" s="606"/>
      <c r="G5" s="606"/>
      <c r="H5" s="607"/>
    </row>
    <row r="6" spans="1:13" ht="16" thickBot="1"/>
    <row r="7" spans="1:13">
      <c r="B7" s="186" t="s">
        <v>232</v>
      </c>
      <c r="C7" s="104"/>
      <c r="D7" s="192"/>
      <c r="E7" s="104"/>
      <c r="F7" s="105"/>
      <c r="G7" s="105"/>
      <c r="H7" s="105"/>
      <c r="I7" s="105"/>
      <c r="J7" s="105"/>
      <c r="K7" s="105"/>
      <c r="L7" s="105"/>
      <c r="M7" s="106"/>
    </row>
    <row r="8" spans="1:13">
      <c r="B8" s="187"/>
      <c r="C8" s="98"/>
      <c r="D8" s="208"/>
      <c r="E8" s="98"/>
      <c r="F8" s="98"/>
      <c r="G8" s="98"/>
      <c r="H8" s="98"/>
      <c r="I8" s="98"/>
      <c r="J8" s="98"/>
      <c r="K8" s="98"/>
      <c r="L8" s="98"/>
      <c r="M8" s="107"/>
    </row>
    <row r="9" spans="1:13">
      <c r="B9" s="188"/>
      <c r="C9" s="530"/>
      <c r="D9" s="193"/>
      <c r="E9" s="143" t="s">
        <v>253</v>
      </c>
      <c r="F9" s="143" t="s">
        <v>254</v>
      </c>
      <c r="G9" s="143" t="s">
        <v>255</v>
      </c>
      <c r="H9" s="143" t="s">
        <v>350</v>
      </c>
      <c r="I9" s="143" t="s">
        <v>352</v>
      </c>
      <c r="J9" s="143" t="s">
        <v>351</v>
      </c>
      <c r="K9" s="143" t="s">
        <v>256</v>
      </c>
      <c r="L9" s="143" t="s">
        <v>257</v>
      </c>
      <c r="M9" s="152" t="s">
        <v>258</v>
      </c>
    </row>
    <row r="10" spans="1:13">
      <c r="A10" s="160"/>
      <c r="B10" s="187"/>
      <c r="C10" s="98"/>
      <c r="D10" s="208"/>
      <c r="E10" s="425"/>
      <c r="F10" s="425"/>
      <c r="G10" s="425"/>
      <c r="H10" s="425"/>
      <c r="I10" s="425"/>
      <c r="J10" s="425"/>
      <c r="K10" s="425"/>
      <c r="L10" s="425"/>
      <c r="M10" s="406"/>
    </row>
    <row r="11" spans="1:13">
      <c r="A11" s="160"/>
      <c r="B11" s="531" t="s">
        <v>521</v>
      </c>
      <c r="C11" s="532"/>
      <c r="D11" s="208"/>
      <c r="E11" s="469">
        <f>'Energetic final demand sectors'!D26</f>
        <v>0</v>
      </c>
      <c r="F11" s="407" t="str">
        <f>'Energetic final demand sectors'!E26</f>
        <v>-</v>
      </c>
      <c r="G11" s="407" t="str">
        <f>'Energetic final demand sectors'!F26</f>
        <v>-</v>
      </c>
      <c r="H11" s="407">
        <f>'Energetic final demand sectors'!G26</f>
        <v>0</v>
      </c>
      <c r="I11" s="407">
        <f>'Energetic final demand sectors'!H26</f>
        <v>0</v>
      </c>
      <c r="J11" s="407">
        <f>'Energetic final demand sectors'!I26</f>
        <v>0</v>
      </c>
      <c r="K11" s="407">
        <f>'Energetic final demand sectors'!J26</f>
        <v>0</v>
      </c>
      <c r="L11" s="407">
        <f>'Energetic final demand sectors'!K26</f>
        <v>0</v>
      </c>
      <c r="M11" s="548">
        <f>'Energetic final demand sectors'!L26</f>
        <v>0</v>
      </c>
    </row>
    <row r="12" spans="1:13">
      <c r="A12" s="160"/>
      <c r="B12" s="533" t="s">
        <v>522</v>
      </c>
      <c r="C12" s="534"/>
      <c r="D12" s="200" t="s">
        <v>264</v>
      </c>
      <c r="E12" s="428">
        <f>SUM('Fuel aggregation subsectors'!E12:E21)</f>
        <v>0</v>
      </c>
      <c r="F12" s="428">
        <f>SUM('Fuel aggregation subsectors'!F12:F21)</f>
        <v>0</v>
      </c>
      <c r="G12" s="428">
        <f>SUM('Fuel aggregation subsectors'!G12:G21)</f>
        <v>0</v>
      </c>
      <c r="H12" s="428">
        <f>SUM('Fuel aggregation subsectors'!H12:H21)</f>
        <v>0</v>
      </c>
      <c r="I12" s="428">
        <f>SUM('Fuel aggregation subsectors'!I12:I21)</f>
        <v>0</v>
      </c>
      <c r="J12" s="428">
        <f>SUM('Fuel aggregation subsectors'!J12:J21)</f>
        <v>0</v>
      </c>
      <c r="K12" s="428">
        <f>SUM('Fuel aggregation subsectors'!K12:K21)</f>
        <v>0</v>
      </c>
      <c r="L12" s="428">
        <f>SUM('Fuel aggregation subsectors'!L12:L21)</f>
        <v>0</v>
      </c>
      <c r="M12" s="443">
        <f>SUM('Fuel aggregation subsectors'!M12:M21)</f>
        <v>0</v>
      </c>
    </row>
    <row r="13" spans="1:13">
      <c r="A13" s="160"/>
      <c r="B13" s="531" t="s">
        <v>523</v>
      </c>
      <c r="C13" s="532"/>
      <c r="D13" s="197"/>
      <c r="E13" s="429">
        <f>E11-E12</f>
        <v>0</v>
      </c>
      <c r="F13" s="436" t="s">
        <v>264</v>
      </c>
      <c r="G13" s="436" t="s">
        <v>264</v>
      </c>
      <c r="H13" s="429">
        <f t="shared" ref="H13:M13" si="0">H11-H12</f>
        <v>0</v>
      </c>
      <c r="I13" s="429">
        <f t="shared" si="0"/>
        <v>0</v>
      </c>
      <c r="J13" s="429">
        <f t="shared" si="0"/>
        <v>0</v>
      </c>
      <c r="K13" s="429">
        <f t="shared" si="0"/>
        <v>0</v>
      </c>
      <c r="L13" s="429">
        <f t="shared" si="0"/>
        <v>0</v>
      </c>
      <c r="M13" s="535">
        <f t="shared" si="0"/>
        <v>0</v>
      </c>
    </row>
    <row r="14" spans="1:13">
      <c r="A14" s="160"/>
      <c r="B14" s="178"/>
      <c r="C14" s="532"/>
      <c r="D14" s="197"/>
      <c r="E14" s="430"/>
      <c r="F14" s="468"/>
      <c r="G14" s="430"/>
      <c r="H14" s="430"/>
      <c r="I14" s="430"/>
      <c r="J14" s="430"/>
      <c r="K14" s="430"/>
      <c r="L14" s="430"/>
      <c r="M14" s="447"/>
    </row>
    <row r="15" spans="1:13">
      <c r="B15" s="536"/>
      <c r="C15" s="537"/>
      <c r="D15" s="538"/>
      <c r="E15" s="539"/>
      <c r="F15" s="540"/>
      <c r="G15" s="539"/>
      <c r="H15" s="539"/>
      <c r="I15" s="539"/>
      <c r="J15" s="539"/>
      <c r="K15" s="539"/>
      <c r="L15" s="539"/>
      <c r="M15" s="535"/>
    </row>
    <row r="16" spans="1:13">
      <c r="B16" s="541" t="s">
        <v>524</v>
      </c>
      <c r="C16" s="542"/>
      <c r="D16" s="197"/>
      <c r="E16" s="430"/>
      <c r="F16" s="430"/>
      <c r="G16" s="430"/>
      <c r="H16" s="430"/>
      <c r="I16" s="430"/>
      <c r="J16" s="430"/>
      <c r="K16" s="430"/>
      <c r="L16" s="430"/>
      <c r="M16" s="447"/>
    </row>
    <row r="17" spans="1:13">
      <c r="B17" s="190"/>
      <c r="C17" s="542" t="str">
        <f>'Fuel aggregation subsectors'!C12</f>
        <v>Non-metallic minerals</v>
      </c>
      <c r="D17" s="197"/>
      <c r="E17" s="427">
        <f>'Fuel aggregation subsectors'!E12</f>
        <v>0</v>
      </c>
      <c r="F17" s="427" t="str">
        <f>'Fuel aggregation subsectors'!F12</f>
        <v>-</v>
      </c>
      <c r="G17" s="427">
        <f>'Fuel aggregation subsectors'!G12</f>
        <v>0</v>
      </c>
      <c r="H17" s="427">
        <f>'Fuel aggregation subsectors'!H12</f>
        <v>0</v>
      </c>
      <c r="I17" s="427">
        <f>'Fuel aggregation subsectors'!I12</f>
        <v>0</v>
      </c>
      <c r="J17" s="427">
        <f>'Fuel aggregation subsectors'!J12</f>
        <v>0</v>
      </c>
      <c r="K17" s="427">
        <f>'Fuel aggregation subsectors'!K12</f>
        <v>0</v>
      </c>
      <c r="L17" s="427">
        <f>'Fuel aggregation subsectors'!L12</f>
        <v>0</v>
      </c>
      <c r="M17" s="402">
        <f>'Fuel aggregation subsectors'!M12</f>
        <v>0</v>
      </c>
    </row>
    <row r="18" spans="1:13">
      <c r="B18" s="190"/>
      <c r="C18" s="542" t="str">
        <f>'Fuel aggregation subsectors'!C13</f>
        <v>Transport equipment</v>
      </c>
      <c r="D18" s="197"/>
      <c r="E18" s="427">
        <f>'Fuel aggregation subsectors'!E13</f>
        <v>0</v>
      </c>
      <c r="F18" s="427" t="str">
        <f>'Fuel aggregation subsectors'!F13</f>
        <v>-</v>
      </c>
      <c r="G18" s="427">
        <f>'Fuel aggregation subsectors'!G13</f>
        <v>0</v>
      </c>
      <c r="H18" s="427">
        <f>'Fuel aggregation subsectors'!H13</f>
        <v>0</v>
      </c>
      <c r="I18" s="427">
        <f>'Fuel aggregation subsectors'!I13</f>
        <v>0</v>
      </c>
      <c r="J18" s="427">
        <f>'Fuel aggregation subsectors'!J13</f>
        <v>0</v>
      </c>
      <c r="K18" s="427">
        <f>'Fuel aggregation subsectors'!K13</f>
        <v>0</v>
      </c>
      <c r="L18" s="427">
        <f>'Fuel aggregation subsectors'!L13</f>
        <v>0</v>
      </c>
      <c r="M18" s="402">
        <f>'Fuel aggregation subsectors'!M13</f>
        <v>0</v>
      </c>
    </row>
    <row r="19" spans="1:13">
      <c r="B19" s="190"/>
      <c r="C19" s="542" t="str">
        <f>'Fuel aggregation subsectors'!C14</f>
        <v>Machinery</v>
      </c>
      <c r="D19" s="197"/>
      <c r="E19" s="427">
        <f>'Fuel aggregation subsectors'!E14</f>
        <v>0</v>
      </c>
      <c r="F19" s="427" t="str">
        <f>'Fuel aggregation subsectors'!F14</f>
        <v>-</v>
      </c>
      <c r="G19" s="427">
        <f>'Fuel aggregation subsectors'!G14</f>
        <v>0</v>
      </c>
      <c r="H19" s="427">
        <f>'Fuel aggregation subsectors'!H14</f>
        <v>0</v>
      </c>
      <c r="I19" s="427">
        <f>'Fuel aggregation subsectors'!I14</f>
        <v>0</v>
      </c>
      <c r="J19" s="427">
        <f>'Fuel aggregation subsectors'!J14</f>
        <v>0</v>
      </c>
      <c r="K19" s="427">
        <f>'Fuel aggregation subsectors'!K14</f>
        <v>0</v>
      </c>
      <c r="L19" s="427">
        <f>'Fuel aggregation subsectors'!L14</f>
        <v>0</v>
      </c>
      <c r="M19" s="402">
        <f>'Fuel aggregation subsectors'!M14</f>
        <v>0</v>
      </c>
    </row>
    <row r="20" spans="1:13">
      <c r="B20" s="190"/>
      <c r="C20" s="542" t="str">
        <f>'Fuel aggregation subsectors'!C15</f>
        <v>Mining and quarrying</v>
      </c>
      <c r="D20" s="197"/>
      <c r="E20" s="427">
        <f>'Fuel aggregation subsectors'!E15</f>
        <v>0</v>
      </c>
      <c r="F20" s="427" t="str">
        <f>'Fuel aggregation subsectors'!F15</f>
        <v>-</v>
      </c>
      <c r="G20" s="427">
        <f>'Fuel aggregation subsectors'!G15</f>
        <v>0</v>
      </c>
      <c r="H20" s="427">
        <f>'Fuel aggregation subsectors'!H15</f>
        <v>0</v>
      </c>
      <c r="I20" s="427">
        <f>'Fuel aggregation subsectors'!I15</f>
        <v>0</v>
      </c>
      <c r="J20" s="427">
        <f>'Fuel aggregation subsectors'!J15</f>
        <v>0</v>
      </c>
      <c r="K20" s="427">
        <f>'Fuel aggregation subsectors'!K15</f>
        <v>0</v>
      </c>
      <c r="L20" s="427">
        <f>'Fuel aggregation subsectors'!L15</f>
        <v>0</v>
      </c>
      <c r="M20" s="402">
        <f>'Fuel aggregation subsectors'!M15</f>
        <v>0</v>
      </c>
    </row>
    <row r="21" spans="1:13">
      <c r="B21" s="190"/>
      <c r="C21" s="542" t="str">
        <f>'Fuel aggregation subsectors'!C16</f>
        <v>Food and tobacco</v>
      </c>
      <c r="D21" s="197"/>
      <c r="E21" s="427">
        <f>'Fuel aggregation subsectors'!E16</f>
        <v>0</v>
      </c>
      <c r="F21" s="427" t="str">
        <f>'Fuel aggregation subsectors'!F16</f>
        <v>-</v>
      </c>
      <c r="G21" s="427">
        <f>'Fuel aggregation subsectors'!G16</f>
        <v>0</v>
      </c>
      <c r="H21" s="427">
        <f>'Fuel aggregation subsectors'!H16</f>
        <v>0</v>
      </c>
      <c r="I21" s="427">
        <f>'Fuel aggregation subsectors'!I16</f>
        <v>0</v>
      </c>
      <c r="J21" s="427">
        <f>'Fuel aggregation subsectors'!J16</f>
        <v>0</v>
      </c>
      <c r="K21" s="427">
        <f>'Fuel aggregation subsectors'!K16</f>
        <v>0</v>
      </c>
      <c r="L21" s="427">
        <f>'Fuel aggregation subsectors'!L16</f>
        <v>0</v>
      </c>
      <c r="M21" s="402">
        <f>'Fuel aggregation subsectors'!M16</f>
        <v>0</v>
      </c>
    </row>
    <row r="22" spans="1:13">
      <c r="B22" s="190"/>
      <c r="C22" s="542" t="str">
        <f>'Fuel aggregation subsectors'!C17</f>
        <v>Paper, pulp and print</v>
      </c>
      <c r="D22" s="197"/>
      <c r="E22" s="427">
        <f>'Fuel aggregation subsectors'!E17</f>
        <v>0</v>
      </c>
      <c r="F22" s="427" t="str">
        <f>'Fuel aggregation subsectors'!F17</f>
        <v>-</v>
      </c>
      <c r="G22" s="427">
        <f>'Fuel aggregation subsectors'!G17</f>
        <v>0</v>
      </c>
      <c r="H22" s="427">
        <f>'Fuel aggregation subsectors'!H17</f>
        <v>0</v>
      </c>
      <c r="I22" s="427">
        <f>'Fuel aggregation subsectors'!I17</f>
        <v>0</v>
      </c>
      <c r="J22" s="427">
        <f>'Fuel aggregation subsectors'!J17</f>
        <v>0</v>
      </c>
      <c r="K22" s="427">
        <f>'Fuel aggregation subsectors'!K17</f>
        <v>0</v>
      </c>
      <c r="L22" s="427">
        <f>'Fuel aggregation subsectors'!L17</f>
        <v>0</v>
      </c>
      <c r="M22" s="402">
        <f>'Fuel aggregation subsectors'!M17</f>
        <v>0</v>
      </c>
    </row>
    <row r="23" spans="1:13">
      <c r="A23" s="160"/>
      <c r="B23" s="190"/>
      <c r="C23" s="542" t="str">
        <f>'Fuel aggregation subsectors'!C18</f>
        <v>Wood and wood products</v>
      </c>
      <c r="D23" s="197"/>
      <c r="E23" s="427">
        <f>'Fuel aggregation subsectors'!E18</f>
        <v>0</v>
      </c>
      <c r="F23" s="427" t="str">
        <f>'Fuel aggregation subsectors'!F18</f>
        <v>-</v>
      </c>
      <c r="G23" s="427">
        <f>'Fuel aggregation subsectors'!G18</f>
        <v>0</v>
      </c>
      <c r="H23" s="427">
        <f>'Fuel aggregation subsectors'!H18</f>
        <v>0</v>
      </c>
      <c r="I23" s="427">
        <f>'Fuel aggregation subsectors'!I18</f>
        <v>0</v>
      </c>
      <c r="J23" s="427">
        <f>'Fuel aggregation subsectors'!J18</f>
        <v>0</v>
      </c>
      <c r="K23" s="427">
        <f>'Fuel aggregation subsectors'!K18</f>
        <v>0</v>
      </c>
      <c r="L23" s="427">
        <f>'Fuel aggregation subsectors'!L18</f>
        <v>0</v>
      </c>
      <c r="M23" s="402">
        <f>'Fuel aggregation subsectors'!M18</f>
        <v>0</v>
      </c>
    </row>
    <row r="24" spans="1:13">
      <c r="A24" s="160"/>
      <c r="B24" s="190"/>
      <c r="C24" s="542" t="str">
        <f>'Fuel aggregation subsectors'!C19</f>
        <v>Construction</v>
      </c>
      <c r="D24" s="197"/>
      <c r="E24" s="427">
        <f>'Fuel aggregation subsectors'!E19</f>
        <v>0</v>
      </c>
      <c r="F24" s="427" t="str">
        <f>'Fuel aggregation subsectors'!F19</f>
        <v>-</v>
      </c>
      <c r="G24" s="427">
        <f>'Fuel aggregation subsectors'!G19</f>
        <v>0</v>
      </c>
      <c r="H24" s="427">
        <f>'Fuel aggregation subsectors'!H19</f>
        <v>0</v>
      </c>
      <c r="I24" s="427">
        <f>'Fuel aggregation subsectors'!I19</f>
        <v>0</v>
      </c>
      <c r="J24" s="427">
        <f>'Fuel aggregation subsectors'!J19</f>
        <v>0</v>
      </c>
      <c r="K24" s="427">
        <f>'Fuel aggregation subsectors'!K19</f>
        <v>0</v>
      </c>
      <c r="L24" s="427">
        <f>'Fuel aggregation subsectors'!L19</f>
        <v>0</v>
      </c>
      <c r="M24" s="402">
        <f>'Fuel aggregation subsectors'!M19</f>
        <v>0</v>
      </c>
    </row>
    <row r="25" spans="1:13">
      <c r="A25" s="160"/>
      <c r="B25" s="190"/>
      <c r="C25" s="542" t="str">
        <f>'Fuel aggregation subsectors'!C20</f>
        <v>Textile and leather</v>
      </c>
      <c r="D25" s="197"/>
      <c r="E25" s="427">
        <f>'Fuel aggregation subsectors'!E20</f>
        <v>0</v>
      </c>
      <c r="F25" s="427" t="str">
        <f>'Fuel aggregation subsectors'!F20</f>
        <v>-</v>
      </c>
      <c r="G25" s="427">
        <f>'Fuel aggregation subsectors'!G20</f>
        <v>0</v>
      </c>
      <c r="H25" s="427">
        <f>'Fuel aggregation subsectors'!H20</f>
        <v>0</v>
      </c>
      <c r="I25" s="427">
        <f>'Fuel aggregation subsectors'!I20</f>
        <v>0</v>
      </c>
      <c r="J25" s="427">
        <f>'Fuel aggregation subsectors'!J20</f>
        <v>0</v>
      </c>
      <c r="K25" s="427">
        <f>'Fuel aggregation subsectors'!K20</f>
        <v>0</v>
      </c>
      <c r="L25" s="427">
        <f>'Fuel aggregation subsectors'!L20</f>
        <v>0</v>
      </c>
      <c r="M25" s="402">
        <f>'Fuel aggregation subsectors'!M20</f>
        <v>0</v>
      </c>
    </row>
    <row r="26" spans="1:13">
      <c r="A26" s="160"/>
      <c r="B26" s="190"/>
      <c r="C26" s="542" t="str">
        <f>'Fuel aggregation subsectors'!C21</f>
        <v>Non-specified (industry)</v>
      </c>
      <c r="D26" s="197"/>
      <c r="E26" s="427">
        <f>'Fuel aggregation subsectors'!E21+E13</f>
        <v>0</v>
      </c>
      <c r="F26" s="550" t="s">
        <v>264</v>
      </c>
      <c r="G26" s="550" t="s">
        <v>264</v>
      </c>
      <c r="H26" s="427">
        <f>'Fuel aggregation subsectors'!H21+H13</f>
        <v>0</v>
      </c>
      <c r="I26" s="427">
        <f>'Fuel aggregation subsectors'!I21+I13</f>
        <v>0</v>
      </c>
      <c r="J26" s="427">
        <f>'Fuel aggregation subsectors'!J21+J13</f>
        <v>0</v>
      </c>
      <c r="K26" s="427">
        <f>'Fuel aggregation subsectors'!K21+K13</f>
        <v>0</v>
      </c>
      <c r="L26" s="427">
        <f>'Fuel aggregation subsectors'!L21+L13</f>
        <v>0</v>
      </c>
      <c r="M26" s="402">
        <f>'Fuel aggregation subsectors'!M21+M13</f>
        <v>0</v>
      </c>
    </row>
    <row r="27" spans="1:13" ht="16" thickBot="1">
      <c r="B27" s="191"/>
      <c r="C27" s="543"/>
      <c r="D27" s="209"/>
      <c r="E27" s="448"/>
      <c r="F27" s="448"/>
      <c r="G27" s="448"/>
      <c r="H27" s="448"/>
      <c r="I27" s="448"/>
      <c r="J27" s="448"/>
      <c r="K27" s="448"/>
      <c r="L27" s="448"/>
      <c r="M27" s="449"/>
    </row>
  </sheetData>
  <mergeCells count="1">
    <mergeCell ref="B5:H5"/>
  </mergeCells>
  <conditionalFormatting sqref="I27:M27">
    <cfRule type="cellIs" dxfId="5" priority="1" operator="greaterThan">
      <formula>0</formula>
    </cfRule>
  </conditionalFormatting>
  <conditionalFormatting sqref="E27:H27">
    <cfRule type="cellIs" dxfId="4" priority="2"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39997558519241921"/>
  </sheetPr>
  <dimension ref="A2:M29"/>
  <sheetViews>
    <sheetView workbookViewId="0">
      <selection activeCell="B6" sqref="B6"/>
    </sheetView>
  </sheetViews>
  <sheetFormatPr baseColWidth="10" defaultRowHeight="15" x14ac:dyDescent="0"/>
  <cols>
    <col min="1" max="1" width="10.83203125" style="76"/>
    <col min="2" max="2" width="33" style="76" customWidth="1"/>
    <col min="3" max="3" width="26" style="76" customWidth="1"/>
    <col min="4" max="4" width="2.83203125" style="202" customWidth="1"/>
    <col min="5" max="13" width="15.83203125" style="76" customWidth="1"/>
    <col min="14" max="16384" width="10.83203125" style="76"/>
  </cols>
  <sheetData>
    <row r="2" spans="1:13" ht="20">
      <c r="B2" s="75" t="s">
        <v>600</v>
      </c>
      <c r="C2" s="75"/>
      <c r="D2" s="181"/>
      <c r="E2" s="8"/>
      <c r="F2" s="8"/>
      <c r="G2" s="8"/>
      <c r="H2" s="8"/>
      <c r="I2" s="8"/>
    </row>
    <row r="3" spans="1:13">
      <c r="B3" s="1"/>
      <c r="C3" s="1"/>
      <c r="D3" s="201"/>
      <c r="E3" s="8"/>
      <c r="F3" s="8"/>
      <c r="G3" s="8"/>
      <c r="H3" s="8"/>
      <c r="I3" s="8"/>
    </row>
    <row r="4" spans="1:13">
      <c r="B4" s="3" t="s">
        <v>83</v>
      </c>
      <c r="C4" s="13"/>
      <c r="D4" s="182"/>
      <c r="E4" s="4"/>
      <c r="F4" s="4"/>
      <c r="G4" s="4"/>
      <c r="H4" s="5"/>
    </row>
    <row r="5" spans="1:13" ht="39" customHeight="1">
      <c r="B5" s="593" t="s">
        <v>689</v>
      </c>
      <c r="C5" s="594"/>
      <c r="D5" s="594"/>
      <c r="E5" s="594"/>
      <c r="F5" s="594"/>
      <c r="G5" s="594"/>
      <c r="H5" s="598"/>
    </row>
    <row r="6" spans="1:13" ht="16" thickBot="1"/>
    <row r="7" spans="1:13">
      <c r="B7" s="186" t="s">
        <v>233</v>
      </c>
      <c r="C7" s="104"/>
      <c r="D7" s="192"/>
      <c r="E7" s="104"/>
      <c r="F7" s="105"/>
      <c r="G7" s="105"/>
      <c r="H7" s="105"/>
      <c r="I7" s="105"/>
      <c r="J7" s="105"/>
      <c r="K7" s="105"/>
      <c r="L7" s="105"/>
      <c r="M7" s="106"/>
    </row>
    <row r="8" spans="1:13">
      <c r="B8" s="187"/>
      <c r="C8" s="98"/>
      <c r="D8" s="208"/>
      <c r="E8" s="98"/>
      <c r="F8" s="98"/>
      <c r="G8" s="98"/>
      <c r="H8" s="98"/>
      <c r="I8" s="98"/>
      <c r="J8" s="98"/>
      <c r="K8" s="98"/>
      <c r="L8" s="98"/>
      <c r="M8" s="107"/>
    </row>
    <row r="9" spans="1:13">
      <c r="B9" s="188"/>
      <c r="C9" s="530"/>
      <c r="D9" s="193"/>
      <c r="E9" s="143" t="s">
        <v>253</v>
      </c>
      <c r="F9" s="143" t="s">
        <v>254</v>
      </c>
      <c r="G9" s="143" t="s">
        <v>255</v>
      </c>
      <c r="H9" s="143" t="s">
        <v>350</v>
      </c>
      <c r="I9" s="143" t="s">
        <v>352</v>
      </c>
      <c r="J9" s="143" t="s">
        <v>351</v>
      </c>
      <c r="K9" s="143" t="s">
        <v>256</v>
      </c>
      <c r="L9" s="143" t="s">
        <v>257</v>
      </c>
      <c r="M9" s="152" t="s">
        <v>258</v>
      </c>
    </row>
    <row r="10" spans="1:13">
      <c r="B10" s="551"/>
      <c r="C10" s="552"/>
      <c r="D10" s="553"/>
      <c r="E10" s="554"/>
      <c r="F10" s="554"/>
      <c r="G10" s="554"/>
      <c r="H10" s="554"/>
      <c r="I10" s="554"/>
      <c r="J10" s="554"/>
      <c r="K10" s="554"/>
      <c r="L10" s="554"/>
      <c r="M10" s="555"/>
    </row>
    <row r="11" spans="1:13">
      <c r="A11" s="160"/>
      <c r="B11" s="531" t="s">
        <v>601</v>
      </c>
      <c r="C11" s="532"/>
      <c r="D11" s="208"/>
      <c r="E11" s="469">
        <f>'Fuel aggregation subsectors'!E25</f>
        <v>0</v>
      </c>
      <c r="F11" s="407" t="str">
        <f>'Fuel aggregation subsectors'!F25</f>
        <v>-</v>
      </c>
      <c r="G11" s="407">
        <f>'Fuel aggregation subsectors'!G25</f>
        <v>0</v>
      </c>
      <c r="H11" s="407">
        <f>'Fuel aggregation subsectors'!H25</f>
        <v>0</v>
      </c>
      <c r="I11" s="407">
        <f>'Fuel aggregation subsectors'!I25</f>
        <v>0</v>
      </c>
      <c r="J11" s="407">
        <f>'Fuel aggregation subsectors'!J25</f>
        <v>0</v>
      </c>
      <c r="K11" s="407">
        <f>'Fuel aggregation subsectors'!K25</f>
        <v>0</v>
      </c>
      <c r="L11" s="407">
        <f>'Fuel aggregation subsectors'!L25</f>
        <v>0</v>
      </c>
      <c r="M11" s="548">
        <f>'Fuel aggregation subsectors'!M25</f>
        <v>0</v>
      </c>
    </row>
    <row r="12" spans="1:13">
      <c r="A12" s="160"/>
      <c r="B12" s="533" t="s">
        <v>602</v>
      </c>
      <c r="C12" s="534"/>
      <c r="D12" s="200" t="s">
        <v>264</v>
      </c>
      <c r="E12" s="500">
        <f>'Fuel aggregation subsectors'!E26</f>
        <v>0</v>
      </c>
      <c r="F12" s="428" t="str">
        <f>'Fuel aggregation subsectors'!F26</f>
        <v>-</v>
      </c>
      <c r="G12" s="428">
        <f>'Fuel aggregation subsectors'!G26</f>
        <v>0</v>
      </c>
      <c r="H12" s="428">
        <f>'Fuel aggregation subsectors'!H26</f>
        <v>0</v>
      </c>
      <c r="I12" s="428">
        <f>'Fuel aggregation subsectors'!I26</f>
        <v>0</v>
      </c>
      <c r="J12" s="428">
        <f>'Fuel aggregation subsectors'!J26</f>
        <v>0</v>
      </c>
      <c r="K12" s="428">
        <f>'Fuel aggregation subsectors'!K26</f>
        <v>0</v>
      </c>
      <c r="L12" s="428">
        <f>'Fuel aggregation subsectors'!L26</f>
        <v>0</v>
      </c>
      <c r="M12" s="443">
        <f>'Fuel aggregation subsectors'!M26</f>
        <v>0</v>
      </c>
    </row>
    <row r="13" spans="1:13">
      <c r="A13" s="160"/>
      <c r="B13" s="531" t="s">
        <v>603</v>
      </c>
      <c r="C13" s="532"/>
      <c r="D13" s="197"/>
      <c r="E13" s="429">
        <f>E11-E12</f>
        <v>0</v>
      </c>
      <c r="F13" s="436" t="s">
        <v>264</v>
      </c>
      <c r="G13" s="436" t="s">
        <v>264</v>
      </c>
      <c r="H13" s="429">
        <f t="shared" ref="H13:M13" si="0">H11-H12</f>
        <v>0</v>
      </c>
      <c r="I13" s="429">
        <f t="shared" si="0"/>
        <v>0</v>
      </c>
      <c r="J13" s="429">
        <f t="shared" si="0"/>
        <v>0</v>
      </c>
      <c r="K13" s="429">
        <f t="shared" si="0"/>
        <v>0</v>
      </c>
      <c r="L13" s="429">
        <f t="shared" si="0"/>
        <v>0</v>
      </c>
      <c r="M13" s="535">
        <f t="shared" si="0"/>
        <v>0</v>
      </c>
    </row>
    <row r="14" spans="1:13">
      <c r="A14" s="160"/>
      <c r="B14" s="178"/>
      <c r="C14" s="532"/>
      <c r="D14" s="197"/>
      <c r="E14" s="430"/>
      <c r="F14" s="468"/>
      <c r="G14" s="430"/>
      <c r="H14" s="430"/>
      <c r="I14" s="430"/>
      <c r="J14" s="430"/>
      <c r="K14" s="430"/>
      <c r="L14" s="430"/>
      <c r="M14" s="447"/>
    </row>
    <row r="15" spans="1:13">
      <c r="A15" s="160"/>
      <c r="B15" s="556" t="s">
        <v>604</v>
      </c>
      <c r="C15" s="537"/>
      <c r="D15" s="538"/>
      <c r="E15" s="557"/>
      <c r="F15" s="558"/>
      <c r="G15" s="557"/>
      <c r="H15" s="557"/>
      <c r="I15" s="557"/>
      <c r="J15" s="557"/>
      <c r="K15" s="557"/>
      <c r="L15" s="557"/>
      <c r="M15" s="559"/>
    </row>
    <row r="16" spans="1:13">
      <c r="A16" s="160"/>
      <c r="B16" s="541"/>
      <c r="C16" s="542"/>
      <c r="D16" s="197"/>
      <c r="E16" s="430"/>
      <c r="F16" s="430"/>
      <c r="G16" s="430"/>
      <c r="H16" s="430"/>
      <c r="I16" s="430"/>
      <c r="J16" s="430"/>
      <c r="K16" s="430"/>
      <c r="L16" s="430"/>
      <c r="M16" s="447"/>
    </row>
    <row r="17" spans="1:13">
      <c r="A17" s="160"/>
      <c r="B17" s="190"/>
      <c r="C17" s="542" t="s">
        <v>145</v>
      </c>
      <c r="D17" s="197"/>
      <c r="E17" s="427">
        <v>0</v>
      </c>
      <c r="F17" s="427">
        <v>0</v>
      </c>
      <c r="G17" s="427">
        <v>0</v>
      </c>
      <c r="H17" s="427">
        <v>0</v>
      </c>
      <c r="I17" s="427">
        <v>0</v>
      </c>
      <c r="J17" s="427">
        <v>0</v>
      </c>
      <c r="K17" s="427">
        <v>0</v>
      </c>
      <c r="L17" s="427">
        <v>0</v>
      </c>
      <c r="M17" s="402">
        <v>0</v>
      </c>
    </row>
    <row r="18" spans="1:13">
      <c r="B18" s="190"/>
      <c r="C18" s="542" t="s">
        <v>146</v>
      </c>
      <c r="D18" s="197"/>
      <c r="E18" s="427">
        <v>0</v>
      </c>
      <c r="F18" s="427">
        <v>0</v>
      </c>
      <c r="G18" s="427">
        <v>0</v>
      </c>
      <c r="H18" s="427">
        <v>0</v>
      </c>
      <c r="I18" s="427">
        <v>0</v>
      </c>
      <c r="J18" s="427">
        <v>0</v>
      </c>
      <c r="K18" s="427">
        <v>0</v>
      </c>
      <c r="L18" s="427">
        <v>0</v>
      </c>
      <c r="M18" s="402">
        <v>0</v>
      </c>
    </row>
    <row r="19" spans="1:13">
      <c r="B19" s="190"/>
      <c r="C19" s="542" t="s">
        <v>147</v>
      </c>
      <c r="D19" s="197"/>
      <c r="E19" s="427">
        <v>0</v>
      </c>
      <c r="F19" s="427">
        <v>0</v>
      </c>
      <c r="G19" s="427">
        <v>0</v>
      </c>
      <c r="H19" s="427">
        <v>0</v>
      </c>
      <c r="I19" s="427">
        <v>0</v>
      </c>
      <c r="J19" s="427">
        <v>0</v>
      </c>
      <c r="K19" s="427">
        <v>0</v>
      </c>
      <c r="L19" s="427">
        <v>0</v>
      </c>
      <c r="M19" s="402">
        <v>0</v>
      </c>
    </row>
    <row r="20" spans="1:13">
      <c r="B20" s="190"/>
      <c r="C20" s="542" t="s">
        <v>148</v>
      </c>
      <c r="D20" s="197"/>
      <c r="E20" s="427">
        <v>0</v>
      </c>
      <c r="F20" s="427">
        <v>0</v>
      </c>
      <c r="G20" s="427">
        <v>0</v>
      </c>
      <c r="H20" s="427">
        <v>0</v>
      </c>
      <c r="I20" s="427">
        <v>0</v>
      </c>
      <c r="J20" s="427">
        <v>0</v>
      </c>
      <c r="K20" s="427">
        <v>0</v>
      </c>
      <c r="L20" s="427">
        <v>0</v>
      </c>
      <c r="M20" s="402">
        <v>0</v>
      </c>
    </row>
    <row r="21" spans="1:13">
      <c r="B21" s="190"/>
      <c r="C21" s="542" t="s">
        <v>149</v>
      </c>
      <c r="D21" s="197"/>
      <c r="E21" s="427">
        <v>0</v>
      </c>
      <c r="F21" s="427">
        <v>0</v>
      </c>
      <c r="G21" s="427">
        <v>0</v>
      </c>
      <c r="H21" s="427">
        <v>0</v>
      </c>
      <c r="I21" s="427">
        <v>0</v>
      </c>
      <c r="J21" s="427">
        <v>0</v>
      </c>
      <c r="K21" s="427">
        <v>0</v>
      </c>
      <c r="L21" s="427">
        <v>0</v>
      </c>
      <c r="M21" s="402">
        <v>0</v>
      </c>
    </row>
    <row r="22" spans="1:13">
      <c r="B22" s="190"/>
      <c r="C22" s="542" t="s">
        <v>150</v>
      </c>
      <c r="D22" s="197"/>
      <c r="E22" s="427">
        <v>0</v>
      </c>
      <c r="F22" s="427">
        <v>0</v>
      </c>
      <c r="G22" s="427">
        <v>0</v>
      </c>
      <c r="H22" s="427">
        <v>0</v>
      </c>
      <c r="I22" s="427">
        <v>0</v>
      </c>
      <c r="J22" s="427">
        <v>0</v>
      </c>
      <c r="K22" s="427">
        <v>0</v>
      </c>
      <c r="L22" s="427">
        <v>0</v>
      </c>
      <c r="M22" s="402">
        <v>0</v>
      </c>
    </row>
    <row r="23" spans="1:13">
      <c r="B23" s="190"/>
      <c r="C23" s="542" t="s">
        <v>151</v>
      </c>
      <c r="D23" s="197"/>
      <c r="E23" s="427">
        <v>0</v>
      </c>
      <c r="F23" s="427">
        <v>0</v>
      </c>
      <c r="G23" s="427">
        <v>0</v>
      </c>
      <c r="H23" s="427">
        <v>0</v>
      </c>
      <c r="I23" s="427">
        <v>0</v>
      </c>
      <c r="J23" s="427">
        <v>0</v>
      </c>
      <c r="K23" s="427">
        <v>0</v>
      </c>
      <c r="L23" s="427">
        <v>0</v>
      </c>
      <c r="M23" s="402">
        <v>0</v>
      </c>
    </row>
    <row r="24" spans="1:13">
      <c r="B24" s="190"/>
      <c r="C24" s="542" t="s">
        <v>152</v>
      </c>
      <c r="D24" s="197"/>
      <c r="E24" s="427">
        <v>0</v>
      </c>
      <c r="F24" s="427">
        <v>0</v>
      </c>
      <c r="G24" s="427">
        <v>0</v>
      </c>
      <c r="H24" s="427">
        <v>0</v>
      </c>
      <c r="I24" s="427">
        <v>0</v>
      </c>
      <c r="J24" s="427">
        <v>0</v>
      </c>
      <c r="K24" s="427">
        <v>0</v>
      </c>
      <c r="L24" s="427">
        <v>0</v>
      </c>
      <c r="M24" s="402">
        <v>0</v>
      </c>
    </row>
    <row r="25" spans="1:13">
      <c r="B25" s="190"/>
      <c r="C25" s="542" t="s">
        <v>153</v>
      </c>
      <c r="D25" s="197"/>
      <c r="E25" s="427">
        <v>0</v>
      </c>
      <c r="F25" s="427">
        <v>0</v>
      </c>
      <c r="G25" s="427">
        <v>0</v>
      </c>
      <c r="H25" s="427">
        <v>0</v>
      </c>
      <c r="I25" s="427">
        <v>0</v>
      </c>
      <c r="J25" s="427">
        <v>0</v>
      </c>
      <c r="K25" s="427">
        <v>0</v>
      </c>
      <c r="L25" s="427">
        <v>0</v>
      </c>
      <c r="M25" s="402">
        <v>0</v>
      </c>
    </row>
    <row r="26" spans="1:13">
      <c r="A26" s="160"/>
      <c r="B26" s="190"/>
      <c r="C26" s="542" t="s">
        <v>154</v>
      </c>
      <c r="D26" s="197"/>
      <c r="E26" s="427">
        <f>E13</f>
        <v>0</v>
      </c>
      <c r="F26" s="550" t="s">
        <v>264</v>
      </c>
      <c r="G26" s="550" t="s">
        <v>264</v>
      </c>
      <c r="H26" s="427">
        <f t="shared" ref="H26:M26" si="1">H13</f>
        <v>0</v>
      </c>
      <c r="I26" s="427">
        <f t="shared" si="1"/>
        <v>0</v>
      </c>
      <c r="J26" s="427">
        <f t="shared" si="1"/>
        <v>0</v>
      </c>
      <c r="K26" s="427">
        <f t="shared" si="1"/>
        <v>0</v>
      </c>
      <c r="L26" s="427">
        <f t="shared" si="1"/>
        <v>0</v>
      </c>
      <c r="M26" s="402">
        <f t="shared" si="1"/>
        <v>0</v>
      </c>
    </row>
    <row r="27" spans="1:13" ht="16" thickBot="1">
      <c r="A27" s="160"/>
      <c r="B27" s="191"/>
      <c r="C27" s="543"/>
      <c r="D27" s="209"/>
      <c r="E27" s="448"/>
      <c r="F27" s="448"/>
      <c r="G27" s="448"/>
      <c r="H27" s="448"/>
      <c r="I27" s="448"/>
      <c r="J27" s="448"/>
      <c r="K27" s="448"/>
      <c r="L27" s="448"/>
      <c r="M27" s="449"/>
    </row>
    <row r="28" spans="1:13">
      <c r="A28" s="160"/>
    </row>
    <row r="29" spans="1:13">
      <c r="A29" s="160"/>
    </row>
  </sheetData>
  <mergeCells count="1">
    <mergeCell ref="B5:H5"/>
  </mergeCells>
  <conditionalFormatting sqref="I27:M27">
    <cfRule type="cellIs" dxfId="3" priority="1" operator="greaterThan">
      <formula>0</formula>
    </cfRule>
  </conditionalFormatting>
  <conditionalFormatting sqref="E27:H27">
    <cfRule type="cellIs" dxfId="2" priority="2"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39997558519241921"/>
  </sheetPr>
  <dimension ref="B2:G93"/>
  <sheetViews>
    <sheetView workbookViewId="0">
      <selection activeCell="D78" sqref="D78"/>
    </sheetView>
  </sheetViews>
  <sheetFormatPr baseColWidth="10" defaultRowHeight="15" x14ac:dyDescent="0"/>
  <cols>
    <col min="1" max="1" width="10.83203125" style="1"/>
    <col min="2" max="2" width="20.83203125" style="1" customWidth="1"/>
    <col min="3" max="3" width="22.6640625" style="1" customWidth="1"/>
    <col min="4" max="4" width="23.1640625" style="344" customWidth="1"/>
    <col min="5" max="5" width="21" style="1" customWidth="1"/>
    <col min="6" max="16384" width="10.83203125" style="1"/>
  </cols>
  <sheetData>
    <row r="2" spans="2:7" ht="20">
      <c r="B2" s="2" t="s">
        <v>234</v>
      </c>
    </row>
    <row r="4" spans="2:7">
      <c r="B4" s="3" t="s">
        <v>83</v>
      </c>
      <c r="C4" s="4"/>
      <c r="D4" s="386"/>
      <c r="E4" s="5"/>
    </row>
    <row r="5" spans="2:7">
      <c r="B5" s="595" t="s">
        <v>484</v>
      </c>
      <c r="C5" s="596"/>
      <c r="D5" s="596"/>
      <c r="E5" s="597"/>
    </row>
    <row r="6" spans="2:7" ht="16" thickBot="1"/>
    <row r="7" spans="2:7">
      <c r="B7" s="328" t="s">
        <v>391</v>
      </c>
      <c r="C7" s="108"/>
      <c r="D7" s="387"/>
      <c r="E7" s="333"/>
    </row>
    <row r="8" spans="2:7">
      <c r="B8" s="239"/>
      <c r="C8" s="15"/>
      <c r="D8" s="388"/>
      <c r="E8" s="334"/>
    </row>
    <row r="9" spans="2:7">
      <c r="B9" s="239" t="s">
        <v>394</v>
      </c>
      <c r="C9" s="15"/>
      <c r="D9" s="389" t="s">
        <v>393</v>
      </c>
      <c r="E9" s="332" t="s">
        <v>392</v>
      </c>
    </row>
    <row r="10" spans="2:7">
      <c r="B10" s="329" t="s">
        <v>193</v>
      </c>
      <c r="C10" s="109"/>
      <c r="D10" s="386"/>
      <c r="E10" s="110"/>
    </row>
    <row r="11" spans="2:7">
      <c r="B11" s="330"/>
      <c r="C11" s="111" t="str">
        <f>'Fuel aggregation subsectors'!C12</f>
        <v>Non-metallic minerals</v>
      </c>
      <c r="D11" s="544">
        <f>'Energetic FD subsectors'!E17</f>
        <v>0</v>
      </c>
      <c r="E11" s="292">
        <f>IF(SUM($D$11:$D$20)=0,0,D11/SUM($D$11:$D$20))</f>
        <v>0</v>
      </c>
      <c r="G11" s="519"/>
    </row>
    <row r="12" spans="2:7">
      <c r="B12" s="330"/>
      <c r="C12" s="111" t="str">
        <f>'Fuel aggregation subsectors'!C13</f>
        <v>Transport equipment</v>
      </c>
      <c r="D12" s="544">
        <f>'Energetic FD subsectors'!E18</f>
        <v>0</v>
      </c>
      <c r="E12" s="292">
        <f t="shared" ref="E12:E19" si="0">IF(SUM($D$11:$D$20)=0,0,D12/SUM($D$11:$D$20))</f>
        <v>0</v>
      </c>
    </row>
    <row r="13" spans="2:7">
      <c r="B13" s="330"/>
      <c r="C13" s="111" t="str">
        <f>'Fuel aggregation subsectors'!C14</f>
        <v>Machinery</v>
      </c>
      <c r="D13" s="544">
        <f>'Energetic FD subsectors'!E19</f>
        <v>0</v>
      </c>
      <c r="E13" s="292">
        <f t="shared" si="0"/>
        <v>0</v>
      </c>
    </row>
    <row r="14" spans="2:7">
      <c r="B14" s="330"/>
      <c r="C14" s="111" t="str">
        <f>'Fuel aggregation subsectors'!C15</f>
        <v>Mining and quarrying</v>
      </c>
      <c r="D14" s="544">
        <f>'Energetic FD subsectors'!E20</f>
        <v>0</v>
      </c>
      <c r="E14" s="292">
        <f t="shared" si="0"/>
        <v>0</v>
      </c>
    </row>
    <row r="15" spans="2:7">
      <c r="B15" s="330"/>
      <c r="C15" s="111" t="str">
        <f>'Fuel aggregation subsectors'!C16</f>
        <v>Food and tobacco</v>
      </c>
      <c r="D15" s="544">
        <f>'Energetic FD subsectors'!E21</f>
        <v>0</v>
      </c>
      <c r="E15" s="292">
        <f t="shared" si="0"/>
        <v>0</v>
      </c>
    </row>
    <row r="16" spans="2:7">
      <c r="B16" s="330"/>
      <c r="C16" s="111" t="str">
        <f>'Fuel aggregation subsectors'!C17</f>
        <v>Paper, pulp and print</v>
      </c>
      <c r="D16" s="544">
        <f>'Energetic FD subsectors'!E22</f>
        <v>0</v>
      </c>
      <c r="E16" s="292">
        <f t="shared" si="0"/>
        <v>0</v>
      </c>
    </row>
    <row r="17" spans="2:7">
      <c r="B17" s="330"/>
      <c r="C17" s="111" t="str">
        <f>'Fuel aggregation subsectors'!C18</f>
        <v>Wood and wood products</v>
      </c>
      <c r="D17" s="544">
        <f>'Energetic FD subsectors'!E23</f>
        <v>0</v>
      </c>
      <c r="E17" s="292">
        <f t="shared" si="0"/>
        <v>0</v>
      </c>
    </row>
    <row r="18" spans="2:7">
      <c r="B18" s="330"/>
      <c r="C18" s="111" t="str">
        <f>'Fuel aggregation subsectors'!C19</f>
        <v>Construction</v>
      </c>
      <c r="D18" s="544">
        <f>'Energetic FD subsectors'!E24</f>
        <v>0</v>
      </c>
      <c r="E18" s="292">
        <f t="shared" si="0"/>
        <v>0</v>
      </c>
    </row>
    <row r="19" spans="2:7">
      <c r="B19" s="330"/>
      <c r="C19" s="111" t="str">
        <f>'Fuel aggregation subsectors'!C20</f>
        <v>Textile and leather</v>
      </c>
      <c r="D19" s="544">
        <f>'Energetic FD subsectors'!E25</f>
        <v>0</v>
      </c>
      <c r="E19" s="292">
        <f t="shared" si="0"/>
        <v>0</v>
      </c>
    </row>
    <row r="20" spans="2:7">
      <c r="B20" s="330"/>
      <c r="C20" s="111" t="str">
        <f>'Fuel aggregation subsectors'!C21</f>
        <v>Non-specified (industry)</v>
      </c>
      <c r="D20" s="544">
        <f>'Energetic FD subsectors'!E26</f>
        <v>0</v>
      </c>
      <c r="E20" s="292">
        <f>IF(SUM($D$11:$D$20)=0,1,D20/SUM($D$11:$D$20))</f>
        <v>1</v>
      </c>
    </row>
    <row r="21" spans="2:7">
      <c r="B21" s="33"/>
      <c r="C21" s="7"/>
      <c r="D21" s="545"/>
      <c r="E21" s="293"/>
    </row>
    <row r="22" spans="2:7">
      <c r="B22" s="329" t="s">
        <v>239</v>
      </c>
      <c r="C22" s="109"/>
      <c r="D22" s="546"/>
      <c r="E22" s="294"/>
    </row>
    <row r="23" spans="2:7">
      <c r="B23" s="330"/>
      <c r="C23" s="111" t="str">
        <f>'Fuel aggregation subsectors'!C12</f>
        <v>Non-metallic minerals</v>
      </c>
      <c r="D23" s="544">
        <f>'Energetic FD subsectors'!H17</f>
        <v>0</v>
      </c>
      <c r="E23" s="292">
        <f>IF(SUM($D$23:$D$32)=0,0,D23/SUM($D$23:$D$32))</f>
        <v>0</v>
      </c>
      <c r="G23" s="519"/>
    </row>
    <row r="24" spans="2:7">
      <c r="B24" s="330"/>
      <c r="C24" s="111" t="str">
        <f>'Fuel aggregation subsectors'!C13</f>
        <v>Transport equipment</v>
      </c>
      <c r="D24" s="544">
        <f>'Energetic FD subsectors'!H18</f>
        <v>0</v>
      </c>
      <c r="E24" s="292">
        <f t="shared" ref="E24:E31" si="1">IF(SUM($D$23:$D$32)=0,0,D24/SUM($D$23:$D$32))</f>
        <v>0</v>
      </c>
    </row>
    <row r="25" spans="2:7">
      <c r="B25" s="330"/>
      <c r="C25" s="111" t="str">
        <f>'Fuel aggregation subsectors'!C14</f>
        <v>Machinery</v>
      </c>
      <c r="D25" s="544">
        <f>'Energetic FD subsectors'!H19</f>
        <v>0</v>
      </c>
      <c r="E25" s="292">
        <f t="shared" si="1"/>
        <v>0</v>
      </c>
    </row>
    <row r="26" spans="2:7">
      <c r="B26" s="330"/>
      <c r="C26" s="111" t="str">
        <f>'Fuel aggregation subsectors'!C15</f>
        <v>Mining and quarrying</v>
      </c>
      <c r="D26" s="544">
        <f>'Energetic FD subsectors'!H20</f>
        <v>0</v>
      </c>
      <c r="E26" s="292">
        <f t="shared" si="1"/>
        <v>0</v>
      </c>
    </row>
    <row r="27" spans="2:7">
      <c r="B27" s="330"/>
      <c r="C27" s="111" t="str">
        <f>'Fuel aggregation subsectors'!C16</f>
        <v>Food and tobacco</v>
      </c>
      <c r="D27" s="544">
        <f>'Energetic FD subsectors'!H21</f>
        <v>0</v>
      </c>
      <c r="E27" s="292">
        <f t="shared" si="1"/>
        <v>0</v>
      </c>
    </row>
    <row r="28" spans="2:7">
      <c r="B28" s="330"/>
      <c r="C28" s="111" t="str">
        <f>'Fuel aggregation subsectors'!C17</f>
        <v>Paper, pulp and print</v>
      </c>
      <c r="D28" s="544">
        <f>'Energetic FD subsectors'!H22</f>
        <v>0</v>
      </c>
      <c r="E28" s="292">
        <f t="shared" si="1"/>
        <v>0</v>
      </c>
    </row>
    <row r="29" spans="2:7">
      <c r="B29" s="330"/>
      <c r="C29" s="111" t="str">
        <f>'Fuel aggregation subsectors'!C18</f>
        <v>Wood and wood products</v>
      </c>
      <c r="D29" s="544">
        <f>'Energetic FD subsectors'!H23</f>
        <v>0</v>
      </c>
      <c r="E29" s="292">
        <f t="shared" si="1"/>
        <v>0</v>
      </c>
    </row>
    <row r="30" spans="2:7">
      <c r="B30" s="330"/>
      <c r="C30" s="111" t="str">
        <f>'Fuel aggregation subsectors'!C19</f>
        <v>Construction</v>
      </c>
      <c r="D30" s="544">
        <f>'Energetic FD subsectors'!H24</f>
        <v>0</v>
      </c>
      <c r="E30" s="292">
        <f t="shared" si="1"/>
        <v>0</v>
      </c>
    </row>
    <row r="31" spans="2:7">
      <c r="B31" s="330"/>
      <c r="C31" s="111" t="str">
        <f>'Fuel aggregation subsectors'!C20</f>
        <v>Textile and leather</v>
      </c>
      <c r="D31" s="544">
        <f>'Energetic FD subsectors'!H25</f>
        <v>0</v>
      </c>
      <c r="E31" s="292">
        <f t="shared" si="1"/>
        <v>0</v>
      </c>
    </row>
    <row r="32" spans="2:7">
      <c r="B32" s="330"/>
      <c r="C32" s="111" t="str">
        <f>'Fuel aggregation subsectors'!C21</f>
        <v>Non-specified (industry)</v>
      </c>
      <c r="D32" s="544">
        <f>'Energetic FD subsectors'!H26</f>
        <v>0</v>
      </c>
      <c r="E32" s="292">
        <f>IF(SUM($D$23:$D$32)=0,1,D32/SUM($D$23:$D$32))</f>
        <v>1</v>
      </c>
    </row>
    <row r="33" spans="2:7">
      <c r="B33" s="330"/>
      <c r="C33" s="7"/>
      <c r="D33" s="545"/>
      <c r="E33" s="295"/>
    </row>
    <row r="34" spans="2:7">
      <c r="B34" s="329" t="s">
        <v>51</v>
      </c>
      <c r="C34" s="109"/>
      <c r="D34" s="546"/>
      <c r="E34" s="294"/>
    </row>
    <row r="35" spans="2:7">
      <c r="B35" s="330"/>
      <c r="C35" s="111" t="str">
        <f>'Fuel aggregation subsectors'!C12</f>
        <v>Non-metallic minerals</v>
      </c>
      <c r="D35" s="544">
        <f>'Energetic FD subsectors'!I17</f>
        <v>0</v>
      </c>
      <c r="E35" s="292">
        <f>IF(SUM($D$35:$D$44)=0,0,D35/SUM($D$35:$D$44))</f>
        <v>0</v>
      </c>
      <c r="G35" s="519"/>
    </row>
    <row r="36" spans="2:7">
      <c r="B36" s="330"/>
      <c r="C36" s="111" t="str">
        <f>'Fuel aggregation subsectors'!C13</f>
        <v>Transport equipment</v>
      </c>
      <c r="D36" s="544">
        <f>'Energetic FD subsectors'!I18</f>
        <v>0</v>
      </c>
      <c r="E36" s="292">
        <f t="shared" ref="E36:E43" si="2">IF(SUM($D$35:$D$44)=0,0,D36/SUM($D$35:$D$44))</f>
        <v>0</v>
      </c>
    </row>
    <row r="37" spans="2:7">
      <c r="B37" s="330"/>
      <c r="C37" s="111" t="str">
        <f>'Fuel aggregation subsectors'!C14</f>
        <v>Machinery</v>
      </c>
      <c r="D37" s="544">
        <f>'Energetic FD subsectors'!I19</f>
        <v>0</v>
      </c>
      <c r="E37" s="292">
        <f t="shared" si="2"/>
        <v>0</v>
      </c>
    </row>
    <row r="38" spans="2:7">
      <c r="B38" s="330"/>
      <c r="C38" s="111" t="str">
        <f>'Fuel aggregation subsectors'!C15</f>
        <v>Mining and quarrying</v>
      </c>
      <c r="D38" s="544">
        <f>'Energetic FD subsectors'!I20</f>
        <v>0</v>
      </c>
      <c r="E38" s="292">
        <f t="shared" si="2"/>
        <v>0</v>
      </c>
    </row>
    <row r="39" spans="2:7">
      <c r="B39" s="330"/>
      <c r="C39" s="111" t="str">
        <f>'Fuel aggregation subsectors'!C16</f>
        <v>Food and tobacco</v>
      </c>
      <c r="D39" s="544">
        <f>'Energetic FD subsectors'!I21</f>
        <v>0</v>
      </c>
      <c r="E39" s="292">
        <f t="shared" si="2"/>
        <v>0</v>
      </c>
    </row>
    <row r="40" spans="2:7">
      <c r="B40" s="330"/>
      <c r="C40" s="111" t="str">
        <f>'Fuel aggregation subsectors'!C17</f>
        <v>Paper, pulp and print</v>
      </c>
      <c r="D40" s="544">
        <f>'Energetic FD subsectors'!I22</f>
        <v>0</v>
      </c>
      <c r="E40" s="292">
        <f t="shared" si="2"/>
        <v>0</v>
      </c>
    </row>
    <row r="41" spans="2:7">
      <c r="B41" s="330"/>
      <c r="C41" s="111" t="str">
        <f>'Fuel aggregation subsectors'!C18</f>
        <v>Wood and wood products</v>
      </c>
      <c r="D41" s="544">
        <f>'Energetic FD subsectors'!I23</f>
        <v>0</v>
      </c>
      <c r="E41" s="292">
        <f t="shared" si="2"/>
        <v>0</v>
      </c>
    </row>
    <row r="42" spans="2:7">
      <c r="B42" s="330"/>
      <c r="C42" s="111" t="str">
        <f>'Fuel aggregation subsectors'!C19</f>
        <v>Construction</v>
      </c>
      <c r="D42" s="544">
        <f>'Energetic FD subsectors'!I24</f>
        <v>0</v>
      </c>
      <c r="E42" s="292">
        <f t="shared" si="2"/>
        <v>0</v>
      </c>
    </row>
    <row r="43" spans="2:7">
      <c r="B43" s="330"/>
      <c r="C43" s="111" t="str">
        <f>'Fuel aggregation subsectors'!C20</f>
        <v>Textile and leather</v>
      </c>
      <c r="D43" s="544">
        <f>'Energetic FD subsectors'!I25</f>
        <v>0</v>
      </c>
      <c r="E43" s="292">
        <f t="shared" si="2"/>
        <v>0</v>
      </c>
    </row>
    <row r="44" spans="2:7">
      <c r="B44" s="330"/>
      <c r="C44" s="111" t="str">
        <f>'Fuel aggregation subsectors'!C21</f>
        <v>Non-specified (industry)</v>
      </c>
      <c r="D44" s="544">
        <f>'Energetic FD subsectors'!I26</f>
        <v>0</v>
      </c>
      <c r="E44" s="292">
        <f>IF(SUM($D$35:$D$44)=0,1,D44/SUM($D$35:$D$44))</f>
        <v>1</v>
      </c>
    </row>
    <row r="45" spans="2:7">
      <c r="B45" s="330"/>
      <c r="C45" s="7"/>
      <c r="D45" s="545"/>
      <c r="E45" s="295"/>
    </row>
    <row r="46" spans="2:7">
      <c r="B46" s="329" t="s">
        <v>195</v>
      </c>
      <c r="C46" s="109"/>
      <c r="D46" s="546"/>
      <c r="E46" s="294"/>
    </row>
    <row r="47" spans="2:7">
      <c r="B47" s="330"/>
      <c r="C47" s="549" t="str">
        <f>'Fuel aggregation subsectors'!C12</f>
        <v>Non-metallic minerals</v>
      </c>
      <c r="D47" s="544">
        <f>'Energetic FD subsectors'!J17</f>
        <v>0</v>
      </c>
      <c r="E47" s="292">
        <f>IF(SUM($D$47:$D$56)=0,0,D47/SUM($D$47:$D$56))</f>
        <v>0</v>
      </c>
      <c r="G47" s="519"/>
    </row>
    <row r="48" spans="2:7">
      <c r="B48" s="330"/>
      <c r="C48" s="549" t="str">
        <f>'Fuel aggregation subsectors'!C13</f>
        <v>Transport equipment</v>
      </c>
      <c r="D48" s="544">
        <f>'Energetic FD subsectors'!J18</f>
        <v>0</v>
      </c>
      <c r="E48" s="292">
        <f t="shared" ref="E48:E55" si="3">IF(SUM($D$47:$D$56)=0,0,D48/SUM($D$47:$D$56))</f>
        <v>0</v>
      </c>
    </row>
    <row r="49" spans="2:7">
      <c r="B49" s="330"/>
      <c r="C49" s="549" t="str">
        <f>'Fuel aggregation subsectors'!C14</f>
        <v>Machinery</v>
      </c>
      <c r="D49" s="544">
        <f>'Energetic FD subsectors'!J19</f>
        <v>0</v>
      </c>
      <c r="E49" s="292">
        <f t="shared" si="3"/>
        <v>0</v>
      </c>
    </row>
    <row r="50" spans="2:7">
      <c r="B50" s="330"/>
      <c r="C50" s="549" t="str">
        <f>'Fuel aggregation subsectors'!C15</f>
        <v>Mining and quarrying</v>
      </c>
      <c r="D50" s="544">
        <f>'Energetic FD subsectors'!J20</f>
        <v>0</v>
      </c>
      <c r="E50" s="292">
        <f t="shared" si="3"/>
        <v>0</v>
      </c>
    </row>
    <row r="51" spans="2:7">
      <c r="B51" s="330"/>
      <c r="C51" s="549" t="str">
        <f>'Fuel aggregation subsectors'!C16</f>
        <v>Food and tobacco</v>
      </c>
      <c r="D51" s="544">
        <f>'Energetic FD subsectors'!J21</f>
        <v>0</v>
      </c>
      <c r="E51" s="292">
        <f t="shared" si="3"/>
        <v>0</v>
      </c>
    </row>
    <row r="52" spans="2:7">
      <c r="B52" s="330"/>
      <c r="C52" s="549" t="str">
        <f>'Fuel aggregation subsectors'!C17</f>
        <v>Paper, pulp and print</v>
      </c>
      <c r="D52" s="544">
        <f>'Energetic FD subsectors'!J22</f>
        <v>0</v>
      </c>
      <c r="E52" s="292">
        <f t="shared" si="3"/>
        <v>0</v>
      </c>
    </row>
    <row r="53" spans="2:7">
      <c r="B53" s="330"/>
      <c r="C53" s="549" t="str">
        <f>'Fuel aggregation subsectors'!C18</f>
        <v>Wood and wood products</v>
      </c>
      <c r="D53" s="544">
        <f>'Energetic FD subsectors'!J23</f>
        <v>0</v>
      </c>
      <c r="E53" s="292">
        <f t="shared" si="3"/>
        <v>0</v>
      </c>
    </row>
    <row r="54" spans="2:7">
      <c r="B54" s="330"/>
      <c r="C54" s="549" t="str">
        <f>'Fuel aggregation subsectors'!C19</f>
        <v>Construction</v>
      </c>
      <c r="D54" s="544">
        <f>'Energetic FD subsectors'!J24</f>
        <v>0</v>
      </c>
      <c r="E54" s="292">
        <f t="shared" si="3"/>
        <v>0</v>
      </c>
    </row>
    <row r="55" spans="2:7">
      <c r="B55" s="330"/>
      <c r="C55" s="549" t="str">
        <f>'Fuel aggregation subsectors'!C20</f>
        <v>Textile and leather</v>
      </c>
      <c r="D55" s="544">
        <f>'Energetic FD subsectors'!J25</f>
        <v>0</v>
      </c>
      <c r="E55" s="292">
        <f t="shared" si="3"/>
        <v>0</v>
      </c>
    </row>
    <row r="56" spans="2:7">
      <c r="B56" s="330"/>
      <c r="C56" s="549" t="str">
        <f>'Fuel aggregation subsectors'!C21</f>
        <v>Non-specified (industry)</v>
      </c>
      <c r="D56" s="544">
        <f>'Energetic FD subsectors'!J26</f>
        <v>0</v>
      </c>
      <c r="E56" s="292">
        <f>IF(SUM($D$47:$D$56)=0,1,D56/SUM($D$47:$D$56))</f>
        <v>1</v>
      </c>
    </row>
    <row r="57" spans="2:7">
      <c r="B57" s="330"/>
      <c r="C57" s="7"/>
      <c r="D57" s="545"/>
      <c r="E57" s="295"/>
    </row>
    <row r="58" spans="2:7">
      <c r="B58" s="329" t="s">
        <v>103</v>
      </c>
      <c r="C58" s="109"/>
      <c r="D58" s="546"/>
      <c r="E58" s="294"/>
    </row>
    <row r="59" spans="2:7">
      <c r="B59" s="330"/>
      <c r="C59" s="111" t="str">
        <f>'Fuel aggregation subsectors'!C12</f>
        <v>Non-metallic minerals</v>
      </c>
      <c r="D59" s="544">
        <f>'Energetic FD subsectors'!K17</f>
        <v>0</v>
      </c>
      <c r="E59" s="292">
        <f>IF(SUM($D$59:$D$68)=0,0,D59/SUM($D$59:$D$68))</f>
        <v>0</v>
      </c>
      <c r="G59" s="519"/>
    </row>
    <row r="60" spans="2:7">
      <c r="B60" s="330"/>
      <c r="C60" s="111" t="str">
        <f>'Fuel aggregation subsectors'!C13</f>
        <v>Transport equipment</v>
      </c>
      <c r="D60" s="544">
        <f>'Energetic FD subsectors'!K18</f>
        <v>0</v>
      </c>
      <c r="E60" s="292">
        <f t="shared" ref="E60:E67" si="4">IF(SUM($D$59:$D$68)=0,0,D60/SUM($D$59:$D$68))</f>
        <v>0</v>
      </c>
    </row>
    <row r="61" spans="2:7">
      <c r="B61" s="330"/>
      <c r="C61" s="111" t="str">
        <f>'Fuel aggregation subsectors'!C14</f>
        <v>Machinery</v>
      </c>
      <c r="D61" s="544">
        <f>'Energetic FD subsectors'!K19</f>
        <v>0</v>
      </c>
      <c r="E61" s="292">
        <f t="shared" si="4"/>
        <v>0</v>
      </c>
    </row>
    <row r="62" spans="2:7">
      <c r="B62" s="330"/>
      <c r="C62" s="111" t="str">
        <f>'Fuel aggregation subsectors'!C15</f>
        <v>Mining and quarrying</v>
      </c>
      <c r="D62" s="544">
        <f>'Energetic FD subsectors'!K20</f>
        <v>0</v>
      </c>
      <c r="E62" s="292">
        <f t="shared" si="4"/>
        <v>0</v>
      </c>
    </row>
    <row r="63" spans="2:7">
      <c r="B63" s="330"/>
      <c r="C63" s="111" t="str">
        <f>'Fuel aggregation subsectors'!C16</f>
        <v>Food and tobacco</v>
      </c>
      <c r="D63" s="544">
        <f>'Energetic FD subsectors'!K21</f>
        <v>0</v>
      </c>
      <c r="E63" s="292">
        <f t="shared" si="4"/>
        <v>0</v>
      </c>
    </row>
    <row r="64" spans="2:7">
      <c r="B64" s="330"/>
      <c r="C64" s="111" t="str">
        <f>'Fuel aggregation subsectors'!C17</f>
        <v>Paper, pulp and print</v>
      </c>
      <c r="D64" s="544">
        <f>'Energetic FD subsectors'!K22</f>
        <v>0</v>
      </c>
      <c r="E64" s="292">
        <f t="shared" si="4"/>
        <v>0</v>
      </c>
    </row>
    <row r="65" spans="2:7">
      <c r="B65" s="330"/>
      <c r="C65" s="111" t="str">
        <f>'Fuel aggregation subsectors'!C18</f>
        <v>Wood and wood products</v>
      </c>
      <c r="D65" s="544">
        <f>'Energetic FD subsectors'!K23</f>
        <v>0</v>
      </c>
      <c r="E65" s="292">
        <f t="shared" si="4"/>
        <v>0</v>
      </c>
    </row>
    <row r="66" spans="2:7">
      <c r="B66" s="330"/>
      <c r="C66" s="111" t="str">
        <f>'Fuel aggregation subsectors'!C19</f>
        <v>Construction</v>
      </c>
      <c r="D66" s="544">
        <f>'Energetic FD subsectors'!K24</f>
        <v>0</v>
      </c>
      <c r="E66" s="292">
        <f t="shared" si="4"/>
        <v>0</v>
      </c>
    </row>
    <row r="67" spans="2:7">
      <c r="B67" s="330"/>
      <c r="C67" s="111" t="str">
        <f>'Fuel aggregation subsectors'!C20</f>
        <v>Textile and leather</v>
      </c>
      <c r="D67" s="544">
        <f>'Energetic FD subsectors'!K25</f>
        <v>0</v>
      </c>
      <c r="E67" s="292">
        <f t="shared" si="4"/>
        <v>0</v>
      </c>
    </row>
    <row r="68" spans="2:7">
      <c r="B68" s="330"/>
      <c r="C68" s="111" t="str">
        <f>'Fuel aggregation subsectors'!C21</f>
        <v>Non-specified (industry)</v>
      </c>
      <c r="D68" s="544">
        <f>'Energetic FD subsectors'!K26</f>
        <v>0</v>
      </c>
      <c r="E68" s="292">
        <f>IF(SUM($D$59:$D$68)=0,1,D68/SUM($D$59:$D$68))</f>
        <v>1</v>
      </c>
    </row>
    <row r="69" spans="2:7">
      <c r="B69" s="330"/>
      <c r="C69" s="7"/>
      <c r="D69" s="545"/>
      <c r="E69" s="295"/>
    </row>
    <row r="70" spans="2:7">
      <c r="B70" s="329" t="s">
        <v>102</v>
      </c>
      <c r="C70" s="109"/>
      <c r="D70" s="546"/>
      <c r="E70" s="294"/>
    </row>
    <row r="71" spans="2:7">
      <c r="B71" s="330"/>
      <c r="C71" s="111" t="str">
        <f>'Fuel aggregation subsectors'!C12</f>
        <v>Non-metallic minerals</v>
      </c>
      <c r="D71" s="544">
        <f>'Energetic FD subsectors'!L17</f>
        <v>0</v>
      </c>
      <c r="E71" s="292">
        <f>IF(SUM($D$71:$D$80)=0,0,D71/SUM($D$71:$D$80))</f>
        <v>0</v>
      </c>
      <c r="G71" s="519"/>
    </row>
    <row r="72" spans="2:7">
      <c r="B72" s="330"/>
      <c r="C72" s="111" t="str">
        <f>'Fuel aggregation subsectors'!C13</f>
        <v>Transport equipment</v>
      </c>
      <c r="D72" s="544">
        <f>'Energetic FD subsectors'!L18</f>
        <v>0</v>
      </c>
      <c r="E72" s="292">
        <f t="shared" ref="E72:E79" si="5">IF(SUM($D$71:$D$80)=0,0,D72/SUM($D$71:$D$80))</f>
        <v>0</v>
      </c>
    </row>
    <row r="73" spans="2:7">
      <c r="B73" s="330"/>
      <c r="C73" s="111" t="str">
        <f>'Fuel aggregation subsectors'!C14</f>
        <v>Machinery</v>
      </c>
      <c r="D73" s="544">
        <f>'Energetic FD subsectors'!L19</f>
        <v>0</v>
      </c>
      <c r="E73" s="292">
        <f t="shared" si="5"/>
        <v>0</v>
      </c>
    </row>
    <row r="74" spans="2:7">
      <c r="B74" s="330"/>
      <c r="C74" s="111" t="str">
        <f>'Fuel aggregation subsectors'!C15</f>
        <v>Mining and quarrying</v>
      </c>
      <c r="D74" s="544">
        <f>'Energetic FD subsectors'!L20</f>
        <v>0</v>
      </c>
      <c r="E74" s="292">
        <f t="shared" si="5"/>
        <v>0</v>
      </c>
    </row>
    <row r="75" spans="2:7">
      <c r="B75" s="330"/>
      <c r="C75" s="111" t="str">
        <f>'Fuel aggregation subsectors'!C16</f>
        <v>Food and tobacco</v>
      </c>
      <c r="D75" s="544">
        <f>'Energetic FD subsectors'!L21</f>
        <v>0</v>
      </c>
      <c r="E75" s="292">
        <f t="shared" si="5"/>
        <v>0</v>
      </c>
    </row>
    <row r="76" spans="2:7">
      <c r="B76" s="330"/>
      <c r="C76" s="111" t="str">
        <f>'Fuel aggregation subsectors'!C17</f>
        <v>Paper, pulp and print</v>
      </c>
      <c r="D76" s="544">
        <f>'Energetic FD subsectors'!L22</f>
        <v>0</v>
      </c>
      <c r="E76" s="292">
        <f t="shared" si="5"/>
        <v>0</v>
      </c>
    </row>
    <row r="77" spans="2:7">
      <c r="B77" s="330"/>
      <c r="C77" s="111" t="str">
        <f>'Fuel aggregation subsectors'!C18</f>
        <v>Wood and wood products</v>
      </c>
      <c r="D77" s="544">
        <f>'Energetic FD subsectors'!L23</f>
        <v>0</v>
      </c>
      <c r="E77" s="292">
        <f t="shared" si="5"/>
        <v>0</v>
      </c>
    </row>
    <row r="78" spans="2:7">
      <c r="B78" s="330"/>
      <c r="C78" s="111" t="str">
        <f>'Fuel aggregation subsectors'!C19</f>
        <v>Construction</v>
      </c>
      <c r="D78" s="544">
        <f>'Energetic FD subsectors'!L24</f>
        <v>0</v>
      </c>
      <c r="E78" s="292">
        <f t="shared" si="5"/>
        <v>0</v>
      </c>
    </row>
    <row r="79" spans="2:7">
      <c r="B79" s="330"/>
      <c r="C79" s="111" t="str">
        <f>'Fuel aggregation subsectors'!C20</f>
        <v>Textile and leather</v>
      </c>
      <c r="D79" s="544">
        <f>'Energetic FD subsectors'!L25</f>
        <v>0</v>
      </c>
      <c r="E79" s="292">
        <f t="shared" si="5"/>
        <v>0</v>
      </c>
    </row>
    <row r="80" spans="2:7">
      <c r="B80" s="330"/>
      <c r="C80" s="111" t="str">
        <f>'Fuel aggregation subsectors'!C21</f>
        <v>Non-specified (industry)</v>
      </c>
      <c r="D80" s="544">
        <f>'Energetic FD subsectors'!L26</f>
        <v>0</v>
      </c>
      <c r="E80" s="292">
        <f>IF(SUM($D$71:$D$80)=0,1,D80/SUM($D$71:$D$80))</f>
        <v>1</v>
      </c>
    </row>
    <row r="81" spans="2:7">
      <c r="B81" s="330"/>
      <c r="C81" s="7"/>
      <c r="D81" s="545"/>
      <c r="E81" s="295"/>
    </row>
    <row r="82" spans="2:7">
      <c r="B82" s="329" t="s">
        <v>508</v>
      </c>
      <c r="C82" s="109"/>
      <c r="D82" s="546"/>
      <c r="E82" s="294"/>
    </row>
    <row r="83" spans="2:7">
      <c r="B83" s="330"/>
      <c r="C83" s="111" t="str">
        <f>'Fuel aggregation subsectors'!C12</f>
        <v>Non-metallic minerals</v>
      </c>
      <c r="D83" s="544">
        <f>'Energetic FD subsectors'!M17</f>
        <v>0</v>
      </c>
      <c r="E83" s="292">
        <f>IF(SUM($D$83:$D$92)=0,0,D83/SUM($D$83:$D$92))</f>
        <v>0</v>
      </c>
      <c r="G83" s="519"/>
    </row>
    <row r="84" spans="2:7">
      <c r="B84" s="330"/>
      <c r="C84" s="111" t="str">
        <f>'Fuel aggregation subsectors'!C13</f>
        <v>Transport equipment</v>
      </c>
      <c r="D84" s="544">
        <f>'Energetic FD subsectors'!M18</f>
        <v>0</v>
      </c>
      <c r="E84" s="292">
        <f t="shared" ref="E84:E91" si="6">IF(SUM($D$83:$D$92)=0,0,D84/SUM($D$83:$D$92))</f>
        <v>0</v>
      </c>
    </row>
    <row r="85" spans="2:7">
      <c r="B85" s="330"/>
      <c r="C85" s="111" t="str">
        <f>'Fuel aggregation subsectors'!C14</f>
        <v>Machinery</v>
      </c>
      <c r="D85" s="544">
        <f>'Energetic FD subsectors'!M19</f>
        <v>0</v>
      </c>
      <c r="E85" s="292">
        <f t="shared" si="6"/>
        <v>0</v>
      </c>
    </row>
    <row r="86" spans="2:7">
      <c r="B86" s="330"/>
      <c r="C86" s="111" t="str">
        <f>'Fuel aggregation subsectors'!C15</f>
        <v>Mining and quarrying</v>
      </c>
      <c r="D86" s="544">
        <f>'Energetic FD subsectors'!M20</f>
        <v>0</v>
      </c>
      <c r="E86" s="292">
        <f t="shared" si="6"/>
        <v>0</v>
      </c>
    </row>
    <row r="87" spans="2:7">
      <c r="B87" s="330"/>
      <c r="C87" s="111" t="str">
        <f>'Fuel aggregation subsectors'!C16</f>
        <v>Food and tobacco</v>
      </c>
      <c r="D87" s="544">
        <f>'Energetic FD subsectors'!M21</f>
        <v>0</v>
      </c>
      <c r="E87" s="292">
        <f t="shared" si="6"/>
        <v>0</v>
      </c>
    </row>
    <row r="88" spans="2:7">
      <c r="B88" s="330"/>
      <c r="C88" s="111" t="str">
        <f>'Fuel aggregation subsectors'!C17</f>
        <v>Paper, pulp and print</v>
      </c>
      <c r="D88" s="544">
        <f>'Energetic FD subsectors'!M22</f>
        <v>0</v>
      </c>
      <c r="E88" s="292">
        <f t="shared" si="6"/>
        <v>0</v>
      </c>
    </row>
    <row r="89" spans="2:7">
      <c r="B89" s="330"/>
      <c r="C89" s="111" t="str">
        <f>'Fuel aggregation subsectors'!C18</f>
        <v>Wood and wood products</v>
      </c>
      <c r="D89" s="544">
        <f>'Energetic FD subsectors'!M23</f>
        <v>0</v>
      </c>
      <c r="E89" s="292">
        <f t="shared" si="6"/>
        <v>0</v>
      </c>
    </row>
    <row r="90" spans="2:7">
      <c r="B90" s="330"/>
      <c r="C90" s="111" t="str">
        <f>'Fuel aggregation subsectors'!C19</f>
        <v>Construction</v>
      </c>
      <c r="D90" s="544">
        <f>'Energetic FD subsectors'!M24</f>
        <v>0</v>
      </c>
      <c r="E90" s="292">
        <f t="shared" si="6"/>
        <v>0</v>
      </c>
    </row>
    <row r="91" spans="2:7">
      <c r="B91" s="330"/>
      <c r="C91" s="111" t="str">
        <f>'Fuel aggregation subsectors'!C20</f>
        <v>Textile and leather</v>
      </c>
      <c r="D91" s="544">
        <f>'Energetic FD subsectors'!M25</f>
        <v>0</v>
      </c>
      <c r="E91" s="292">
        <f t="shared" si="6"/>
        <v>0</v>
      </c>
    </row>
    <row r="92" spans="2:7">
      <c r="B92" s="330"/>
      <c r="C92" s="111" t="str">
        <f>'Fuel aggregation subsectors'!C21</f>
        <v>Non-specified (industry)</v>
      </c>
      <c r="D92" s="544">
        <f>'Energetic FD subsectors'!M26</f>
        <v>0</v>
      </c>
      <c r="E92" s="292">
        <f>IF(SUM($D$83:$D$92)=0,1,D92/SUM($D$83:$D$92))</f>
        <v>1</v>
      </c>
    </row>
    <row r="93" spans="2:7" ht="16" thickBot="1">
      <c r="B93" s="331"/>
      <c r="C93" s="112"/>
      <c r="D93" s="547"/>
      <c r="E93" s="113"/>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39997558519241921"/>
  </sheetPr>
  <dimension ref="B2:G93"/>
  <sheetViews>
    <sheetView workbookViewId="0">
      <selection activeCell="D19" sqref="D19"/>
    </sheetView>
  </sheetViews>
  <sheetFormatPr baseColWidth="10" defaultRowHeight="15" x14ac:dyDescent="0"/>
  <cols>
    <col min="1" max="1" width="10.83203125" style="1"/>
    <col min="2" max="2" width="20.83203125" style="1" customWidth="1"/>
    <col min="3" max="3" width="22.6640625" style="1" customWidth="1"/>
    <col min="4" max="4" width="23.1640625" style="344" customWidth="1"/>
    <col min="5" max="5" width="21" style="1" customWidth="1"/>
    <col min="6" max="16384" width="10.83203125" style="1"/>
  </cols>
  <sheetData>
    <row r="2" spans="2:7" ht="20">
      <c r="B2" s="2" t="s">
        <v>234</v>
      </c>
    </row>
    <row r="4" spans="2:7">
      <c r="B4" s="3" t="s">
        <v>83</v>
      </c>
      <c r="C4" s="4"/>
      <c r="D4" s="386"/>
      <c r="E4" s="5"/>
    </row>
    <row r="5" spans="2:7">
      <c r="B5" s="595" t="s">
        <v>484</v>
      </c>
      <c r="C5" s="596"/>
      <c r="D5" s="596"/>
      <c r="E5" s="597"/>
    </row>
    <row r="6" spans="2:7" ht="16" thickBot="1"/>
    <row r="7" spans="2:7">
      <c r="B7" s="328" t="s">
        <v>391</v>
      </c>
      <c r="C7" s="108"/>
      <c r="D7" s="387"/>
      <c r="E7" s="333"/>
    </row>
    <row r="8" spans="2:7">
      <c r="B8" s="239"/>
      <c r="C8" s="15"/>
      <c r="D8" s="388"/>
      <c r="E8" s="334"/>
    </row>
    <row r="9" spans="2:7">
      <c r="B9" s="239" t="s">
        <v>394</v>
      </c>
      <c r="C9" s="15"/>
      <c r="D9" s="389" t="s">
        <v>393</v>
      </c>
      <c r="E9" s="332" t="s">
        <v>392</v>
      </c>
    </row>
    <row r="10" spans="2:7">
      <c r="B10" s="329" t="s">
        <v>193</v>
      </c>
      <c r="C10" s="109"/>
      <c r="D10" s="386"/>
      <c r="E10" s="110"/>
    </row>
    <row r="11" spans="2:7">
      <c r="B11" s="330"/>
      <c r="C11" s="111" t="str">
        <f>'Fuel aggregation subsectors'!C12</f>
        <v>Non-metallic minerals</v>
      </c>
      <c r="D11" s="544">
        <f>'Non-energetic FD subsectors'!E17</f>
        <v>0</v>
      </c>
      <c r="E11" s="292">
        <f>IF(SUM($D$11:$D$20)=0,0,D11/SUM($D$11:$D$20))</f>
        <v>0</v>
      </c>
      <c r="G11" s="519"/>
    </row>
    <row r="12" spans="2:7">
      <c r="B12" s="330"/>
      <c r="C12" s="111" t="str">
        <f>'Fuel aggregation subsectors'!C13</f>
        <v>Transport equipment</v>
      </c>
      <c r="D12" s="544">
        <f>'Non-energetic FD subsectors'!E18</f>
        <v>0</v>
      </c>
      <c r="E12" s="292">
        <f t="shared" ref="E12:E19" si="0">IF(SUM($D$11:$D$20)=0,0,D12/SUM($D$11:$D$20))</f>
        <v>0</v>
      </c>
    </row>
    <row r="13" spans="2:7">
      <c r="B13" s="330"/>
      <c r="C13" s="111" t="str">
        <f>'Fuel aggregation subsectors'!C14</f>
        <v>Machinery</v>
      </c>
      <c r="D13" s="544">
        <f>'Non-energetic FD subsectors'!E19</f>
        <v>0</v>
      </c>
      <c r="E13" s="292">
        <f t="shared" si="0"/>
        <v>0</v>
      </c>
    </row>
    <row r="14" spans="2:7">
      <c r="B14" s="330"/>
      <c r="C14" s="111" t="str">
        <f>'Fuel aggregation subsectors'!C15</f>
        <v>Mining and quarrying</v>
      </c>
      <c r="D14" s="544">
        <f>'Non-energetic FD subsectors'!E20</f>
        <v>0</v>
      </c>
      <c r="E14" s="292">
        <f t="shared" si="0"/>
        <v>0</v>
      </c>
    </row>
    <row r="15" spans="2:7">
      <c r="B15" s="330"/>
      <c r="C15" s="111" t="str">
        <f>'Fuel aggregation subsectors'!C16</f>
        <v>Food and tobacco</v>
      </c>
      <c r="D15" s="544">
        <f>'Non-energetic FD subsectors'!E21</f>
        <v>0</v>
      </c>
      <c r="E15" s="292">
        <f t="shared" si="0"/>
        <v>0</v>
      </c>
    </row>
    <row r="16" spans="2:7">
      <c r="B16" s="330"/>
      <c r="C16" s="111" t="str">
        <f>'Fuel aggregation subsectors'!C17</f>
        <v>Paper, pulp and print</v>
      </c>
      <c r="D16" s="544">
        <f>'Non-energetic FD subsectors'!E22</f>
        <v>0</v>
      </c>
      <c r="E16" s="292">
        <f t="shared" si="0"/>
        <v>0</v>
      </c>
    </row>
    <row r="17" spans="2:7">
      <c r="B17" s="330"/>
      <c r="C17" s="111" t="str">
        <f>'Fuel aggregation subsectors'!C18</f>
        <v>Wood and wood products</v>
      </c>
      <c r="D17" s="544">
        <f>'Non-energetic FD subsectors'!E23</f>
        <v>0</v>
      </c>
      <c r="E17" s="292">
        <f t="shared" si="0"/>
        <v>0</v>
      </c>
    </row>
    <row r="18" spans="2:7">
      <c r="B18" s="330"/>
      <c r="C18" s="111" t="str">
        <f>'Fuel aggregation subsectors'!C19</f>
        <v>Construction</v>
      </c>
      <c r="D18" s="544">
        <f>'Non-energetic FD subsectors'!E24</f>
        <v>0</v>
      </c>
      <c r="E18" s="292">
        <f t="shared" si="0"/>
        <v>0</v>
      </c>
    </row>
    <row r="19" spans="2:7">
      <c r="B19" s="330"/>
      <c r="C19" s="111" t="str">
        <f>'Fuel aggregation subsectors'!C20</f>
        <v>Textile and leather</v>
      </c>
      <c r="D19" s="544">
        <f>'Non-energetic FD subsectors'!E25</f>
        <v>0</v>
      </c>
      <c r="E19" s="292">
        <f t="shared" si="0"/>
        <v>0</v>
      </c>
    </row>
    <row r="20" spans="2:7">
      <c r="B20" s="330"/>
      <c r="C20" s="111" t="str">
        <f>'Fuel aggregation subsectors'!C21</f>
        <v>Non-specified (industry)</v>
      </c>
      <c r="D20" s="544">
        <f>'Non-energetic FD subsectors'!E26</f>
        <v>0</v>
      </c>
      <c r="E20" s="292">
        <f>IF(SUM($D$11:$D$20)=0,1,D20/SUM($D$11:$D$20))</f>
        <v>1</v>
      </c>
    </row>
    <row r="21" spans="2:7">
      <c r="B21" s="33"/>
      <c r="C21" s="7"/>
      <c r="D21" s="545"/>
      <c r="E21" s="293"/>
    </row>
    <row r="22" spans="2:7">
      <c r="B22" s="329" t="s">
        <v>239</v>
      </c>
      <c r="C22" s="109"/>
      <c r="D22" s="546"/>
      <c r="E22" s="294"/>
    </row>
    <row r="23" spans="2:7">
      <c r="B23" s="330"/>
      <c r="C23" s="111" t="str">
        <f>'Fuel aggregation subsectors'!C12</f>
        <v>Non-metallic minerals</v>
      </c>
      <c r="D23" s="544">
        <f>'Non-energetic FD subsectors'!H17</f>
        <v>0</v>
      </c>
      <c r="E23" s="292">
        <f>IF(SUM($D$23:$D$32)=0,0,D23/SUM($D$23:$D$32))</f>
        <v>0</v>
      </c>
      <c r="G23" s="519"/>
    </row>
    <row r="24" spans="2:7">
      <c r="B24" s="330"/>
      <c r="C24" s="111" t="str">
        <f>'Fuel aggregation subsectors'!C13</f>
        <v>Transport equipment</v>
      </c>
      <c r="D24" s="544">
        <f>'Non-energetic FD subsectors'!H18</f>
        <v>0</v>
      </c>
      <c r="E24" s="292">
        <f t="shared" ref="E24:E31" si="1">IF(SUM($D$23:$D$32)=0,0,D24/SUM($D$23:$D$32))</f>
        <v>0</v>
      </c>
    </row>
    <row r="25" spans="2:7">
      <c r="B25" s="330"/>
      <c r="C25" s="111" t="str">
        <f>'Fuel aggregation subsectors'!C14</f>
        <v>Machinery</v>
      </c>
      <c r="D25" s="544">
        <f>'Non-energetic FD subsectors'!H19</f>
        <v>0</v>
      </c>
      <c r="E25" s="292">
        <f t="shared" si="1"/>
        <v>0</v>
      </c>
    </row>
    <row r="26" spans="2:7">
      <c r="B26" s="330"/>
      <c r="C26" s="111" t="str">
        <f>'Fuel aggregation subsectors'!C15</f>
        <v>Mining and quarrying</v>
      </c>
      <c r="D26" s="544">
        <f>'Non-energetic FD subsectors'!H20</f>
        <v>0</v>
      </c>
      <c r="E26" s="292">
        <f t="shared" si="1"/>
        <v>0</v>
      </c>
    </row>
    <row r="27" spans="2:7">
      <c r="B27" s="330"/>
      <c r="C27" s="111" t="str">
        <f>'Fuel aggregation subsectors'!C16</f>
        <v>Food and tobacco</v>
      </c>
      <c r="D27" s="544">
        <f>'Non-energetic FD subsectors'!H21</f>
        <v>0</v>
      </c>
      <c r="E27" s="292">
        <f t="shared" si="1"/>
        <v>0</v>
      </c>
    </row>
    <row r="28" spans="2:7">
      <c r="B28" s="330"/>
      <c r="C28" s="111" t="str">
        <f>'Fuel aggregation subsectors'!C17</f>
        <v>Paper, pulp and print</v>
      </c>
      <c r="D28" s="544">
        <f>'Non-energetic FD subsectors'!H22</f>
        <v>0</v>
      </c>
      <c r="E28" s="292">
        <f t="shared" si="1"/>
        <v>0</v>
      </c>
    </row>
    <row r="29" spans="2:7">
      <c r="B29" s="330"/>
      <c r="C29" s="111" t="str">
        <f>'Fuel aggregation subsectors'!C18</f>
        <v>Wood and wood products</v>
      </c>
      <c r="D29" s="544">
        <f>'Non-energetic FD subsectors'!H23</f>
        <v>0</v>
      </c>
      <c r="E29" s="292">
        <f t="shared" si="1"/>
        <v>0</v>
      </c>
    </row>
    <row r="30" spans="2:7">
      <c r="B30" s="330"/>
      <c r="C30" s="111" t="str">
        <f>'Fuel aggregation subsectors'!C19</f>
        <v>Construction</v>
      </c>
      <c r="D30" s="544">
        <f>'Non-energetic FD subsectors'!H24</f>
        <v>0</v>
      </c>
      <c r="E30" s="292">
        <f t="shared" si="1"/>
        <v>0</v>
      </c>
    </row>
    <row r="31" spans="2:7">
      <c r="B31" s="330"/>
      <c r="C31" s="111" t="str">
        <f>'Fuel aggregation subsectors'!C20</f>
        <v>Textile and leather</v>
      </c>
      <c r="D31" s="544">
        <f>'Non-energetic FD subsectors'!H25</f>
        <v>0</v>
      </c>
      <c r="E31" s="292">
        <f t="shared" si="1"/>
        <v>0</v>
      </c>
    </row>
    <row r="32" spans="2:7">
      <c r="B32" s="330"/>
      <c r="C32" s="111" t="str">
        <f>'Fuel aggregation subsectors'!C21</f>
        <v>Non-specified (industry)</v>
      </c>
      <c r="D32" s="544">
        <f>'Non-energetic FD subsectors'!H26</f>
        <v>0</v>
      </c>
      <c r="E32" s="292">
        <f>IF(SUM($D$23:$D$32)=0,1,D32/SUM($D$23:$D$32))</f>
        <v>1</v>
      </c>
    </row>
    <row r="33" spans="2:7">
      <c r="B33" s="330"/>
      <c r="C33" s="7"/>
      <c r="D33" s="545"/>
      <c r="E33" s="295"/>
    </row>
    <row r="34" spans="2:7">
      <c r="B34" s="329" t="s">
        <v>51</v>
      </c>
      <c r="C34" s="109"/>
      <c r="D34" s="546"/>
      <c r="E34" s="294"/>
    </row>
    <row r="35" spans="2:7">
      <c r="B35" s="330"/>
      <c r="C35" s="111" t="str">
        <f>'Fuel aggregation subsectors'!C12</f>
        <v>Non-metallic minerals</v>
      </c>
      <c r="D35" s="544">
        <f>'Non-energetic FD subsectors'!I17</f>
        <v>0</v>
      </c>
      <c r="E35" s="292">
        <f>IF(SUM($D$35:$D$44)=0,0,D35/SUM($D$35:$D$44))</f>
        <v>0</v>
      </c>
      <c r="G35" s="519"/>
    </row>
    <row r="36" spans="2:7">
      <c r="B36" s="330"/>
      <c r="C36" s="111" t="str">
        <f>'Fuel aggregation subsectors'!C13</f>
        <v>Transport equipment</v>
      </c>
      <c r="D36" s="544">
        <f>'Non-energetic FD subsectors'!I18</f>
        <v>0</v>
      </c>
      <c r="E36" s="292">
        <f t="shared" ref="E36:E43" si="2">IF(SUM($D$35:$D$44)=0,0,D36/SUM($D$35:$D$44))</f>
        <v>0</v>
      </c>
    </row>
    <row r="37" spans="2:7">
      <c r="B37" s="330"/>
      <c r="C37" s="111" t="str">
        <f>'Fuel aggregation subsectors'!C14</f>
        <v>Machinery</v>
      </c>
      <c r="D37" s="544">
        <f>'Non-energetic FD subsectors'!I19</f>
        <v>0</v>
      </c>
      <c r="E37" s="292">
        <f t="shared" si="2"/>
        <v>0</v>
      </c>
    </row>
    <row r="38" spans="2:7">
      <c r="B38" s="330"/>
      <c r="C38" s="111" t="str">
        <f>'Fuel aggregation subsectors'!C15</f>
        <v>Mining and quarrying</v>
      </c>
      <c r="D38" s="544">
        <f>'Non-energetic FD subsectors'!I20</f>
        <v>0</v>
      </c>
      <c r="E38" s="292">
        <f t="shared" si="2"/>
        <v>0</v>
      </c>
    </row>
    <row r="39" spans="2:7">
      <c r="B39" s="330"/>
      <c r="C39" s="111" t="str">
        <f>'Fuel aggregation subsectors'!C16</f>
        <v>Food and tobacco</v>
      </c>
      <c r="D39" s="544">
        <f>'Non-energetic FD subsectors'!I21</f>
        <v>0</v>
      </c>
      <c r="E39" s="292">
        <f t="shared" si="2"/>
        <v>0</v>
      </c>
    </row>
    <row r="40" spans="2:7">
      <c r="B40" s="330"/>
      <c r="C40" s="111" t="str">
        <f>'Fuel aggregation subsectors'!C17</f>
        <v>Paper, pulp and print</v>
      </c>
      <c r="D40" s="544">
        <f>'Non-energetic FD subsectors'!I22</f>
        <v>0</v>
      </c>
      <c r="E40" s="292">
        <f t="shared" si="2"/>
        <v>0</v>
      </c>
    </row>
    <row r="41" spans="2:7">
      <c r="B41" s="330"/>
      <c r="C41" s="111" t="str">
        <f>'Fuel aggregation subsectors'!C18</f>
        <v>Wood and wood products</v>
      </c>
      <c r="D41" s="544">
        <f>'Non-energetic FD subsectors'!I23</f>
        <v>0</v>
      </c>
      <c r="E41" s="292">
        <f t="shared" si="2"/>
        <v>0</v>
      </c>
    </row>
    <row r="42" spans="2:7">
      <c r="B42" s="330"/>
      <c r="C42" s="111" t="str">
        <f>'Fuel aggregation subsectors'!C19</f>
        <v>Construction</v>
      </c>
      <c r="D42" s="544">
        <f>'Non-energetic FD subsectors'!I24</f>
        <v>0</v>
      </c>
      <c r="E42" s="292">
        <f t="shared" si="2"/>
        <v>0</v>
      </c>
    </row>
    <row r="43" spans="2:7">
      <c r="B43" s="330"/>
      <c r="C43" s="111" t="str">
        <f>'Fuel aggregation subsectors'!C20</f>
        <v>Textile and leather</v>
      </c>
      <c r="D43" s="544">
        <f>'Non-energetic FD subsectors'!I25</f>
        <v>0</v>
      </c>
      <c r="E43" s="292">
        <f t="shared" si="2"/>
        <v>0</v>
      </c>
    </row>
    <row r="44" spans="2:7">
      <c r="B44" s="330"/>
      <c r="C44" s="111" t="str">
        <f>'Fuel aggregation subsectors'!C21</f>
        <v>Non-specified (industry)</v>
      </c>
      <c r="D44" s="544">
        <f>'Non-energetic FD subsectors'!I26</f>
        <v>0</v>
      </c>
      <c r="E44" s="292">
        <f>IF(SUM($D$35:$D$44)=0,1,D44/SUM($D$35:$D$44))</f>
        <v>1</v>
      </c>
    </row>
    <row r="45" spans="2:7">
      <c r="B45" s="330"/>
      <c r="C45" s="7"/>
      <c r="D45" s="545"/>
      <c r="E45" s="295"/>
    </row>
    <row r="46" spans="2:7">
      <c r="B46" s="329" t="s">
        <v>195</v>
      </c>
      <c r="C46" s="109"/>
      <c r="D46" s="546"/>
      <c r="E46" s="294"/>
    </row>
    <row r="47" spans="2:7">
      <c r="B47" s="330"/>
      <c r="C47" s="549" t="str">
        <f>'Fuel aggregation subsectors'!C12</f>
        <v>Non-metallic minerals</v>
      </c>
      <c r="D47" s="544">
        <f>'Non-energetic FD subsectors'!J17</f>
        <v>0</v>
      </c>
      <c r="E47" s="292">
        <f>IF(SUM($D$47:$D$56)=0,0,D47/SUM($D$47:$D$56))</f>
        <v>0</v>
      </c>
      <c r="G47" s="519"/>
    </row>
    <row r="48" spans="2:7">
      <c r="B48" s="330"/>
      <c r="C48" s="549" t="str">
        <f>'Fuel aggregation subsectors'!C13</f>
        <v>Transport equipment</v>
      </c>
      <c r="D48" s="544">
        <f>'Non-energetic FD subsectors'!J18</f>
        <v>0</v>
      </c>
      <c r="E48" s="292">
        <f t="shared" ref="E48:E55" si="3">IF(SUM($D$47:$D$56)=0,0,D48/SUM($D$47:$D$56))</f>
        <v>0</v>
      </c>
    </row>
    <row r="49" spans="2:7">
      <c r="B49" s="330"/>
      <c r="C49" s="549" t="str">
        <f>'Fuel aggregation subsectors'!C14</f>
        <v>Machinery</v>
      </c>
      <c r="D49" s="544">
        <f>'Non-energetic FD subsectors'!J19</f>
        <v>0</v>
      </c>
      <c r="E49" s="292">
        <f t="shared" si="3"/>
        <v>0</v>
      </c>
    </row>
    <row r="50" spans="2:7">
      <c r="B50" s="330"/>
      <c r="C50" s="549" t="str">
        <f>'Fuel aggregation subsectors'!C15</f>
        <v>Mining and quarrying</v>
      </c>
      <c r="D50" s="544">
        <f>'Non-energetic FD subsectors'!J20</f>
        <v>0</v>
      </c>
      <c r="E50" s="292">
        <f t="shared" si="3"/>
        <v>0</v>
      </c>
    </row>
    <row r="51" spans="2:7">
      <c r="B51" s="330"/>
      <c r="C51" s="549" t="str">
        <f>'Fuel aggregation subsectors'!C16</f>
        <v>Food and tobacco</v>
      </c>
      <c r="D51" s="544">
        <f>'Non-energetic FD subsectors'!J21</f>
        <v>0</v>
      </c>
      <c r="E51" s="292">
        <f t="shared" si="3"/>
        <v>0</v>
      </c>
    </row>
    <row r="52" spans="2:7">
      <c r="B52" s="330"/>
      <c r="C52" s="549" t="str">
        <f>'Fuel aggregation subsectors'!C17</f>
        <v>Paper, pulp and print</v>
      </c>
      <c r="D52" s="544">
        <f>'Non-energetic FD subsectors'!J22</f>
        <v>0</v>
      </c>
      <c r="E52" s="292">
        <f t="shared" si="3"/>
        <v>0</v>
      </c>
    </row>
    <row r="53" spans="2:7">
      <c r="B53" s="330"/>
      <c r="C53" s="549" t="str">
        <f>'Fuel aggregation subsectors'!C18</f>
        <v>Wood and wood products</v>
      </c>
      <c r="D53" s="544">
        <f>'Non-energetic FD subsectors'!J23</f>
        <v>0</v>
      </c>
      <c r="E53" s="292">
        <f t="shared" si="3"/>
        <v>0</v>
      </c>
    </row>
    <row r="54" spans="2:7">
      <c r="B54" s="330"/>
      <c r="C54" s="549" t="str">
        <f>'Fuel aggregation subsectors'!C19</f>
        <v>Construction</v>
      </c>
      <c r="D54" s="544">
        <f>'Non-energetic FD subsectors'!J24</f>
        <v>0</v>
      </c>
      <c r="E54" s="292">
        <f t="shared" si="3"/>
        <v>0</v>
      </c>
    </row>
    <row r="55" spans="2:7">
      <c r="B55" s="330"/>
      <c r="C55" s="549" t="str">
        <f>'Fuel aggregation subsectors'!C20</f>
        <v>Textile and leather</v>
      </c>
      <c r="D55" s="544">
        <f>'Non-energetic FD subsectors'!J25</f>
        <v>0</v>
      </c>
      <c r="E55" s="292">
        <f t="shared" si="3"/>
        <v>0</v>
      </c>
    </row>
    <row r="56" spans="2:7">
      <c r="B56" s="330"/>
      <c r="C56" s="549" t="str">
        <f>'Fuel aggregation subsectors'!C21</f>
        <v>Non-specified (industry)</v>
      </c>
      <c r="D56" s="544">
        <f>'Non-energetic FD subsectors'!J26</f>
        <v>0</v>
      </c>
      <c r="E56" s="292">
        <f>IF(SUM($D$47:$D$56)=0,1,D56/SUM($D$47:$D$56))</f>
        <v>1</v>
      </c>
    </row>
    <row r="57" spans="2:7">
      <c r="B57" s="330"/>
      <c r="C57" s="7"/>
      <c r="D57" s="545"/>
      <c r="E57" s="295"/>
    </row>
    <row r="58" spans="2:7">
      <c r="B58" s="329" t="s">
        <v>103</v>
      </c>
      <c r="C58" s="109"/>
      <c r="D58" s="546"/>
      <c r="E58" s="294"/>
    </row>
    <row r="59" spans="2:7">
      <c r="B59" s="330"/>
      <c r="C59" s="111" t="str">
        <f>'Fuel aggregation subsectors'!C12</f>
        <v>Non-metallic minerals</v>
      </c>
      <c r="D59" s="544">
        <f>'Non-energetic FD subsectors'!K17</f>
        <v>0</v>
      </c>
      <c r="E59" s="292">
        <f>IF(SUM($D$59:$D$68)=0,0,D59/SUM($D$59:$D$68))</f>
        <v>0</v>
      </c>
      <c r="G59" s="519"/>
    </row>
    <row r="60" spans="2:7">
      <c r="B60" s="330"/>
      <c r="C60" s="111" t="str">
        <f>'Fuel aggregation subsectors'!C13</f>
        <v>Transport equipment</v>
      </c>
      <c r="D60" s="544">
        <f>'Non-energetic FD subsectors'!K18</f>
        <v>0</v>
      </c>
      <c r="E60" s="292">
        <f t="shared" ref="E60:E67" si="4">IF(SUM($D$59:$D$68)=0,0,D60/SUM($D$59:$D$68))</f>
        <v>0</v>
      </c>
    </row>
    <row r="61" spans="2:7">
      <c r="B61" s="330"/>
      <c r="C61" s="111" t="str">
        <f>'Fuel aggregation subsectors'!C14</f>
        <v>Machinery</v>
      </c>
      <c r="D61" s="544">
        <f>'Non-energetic FD subsectors'!K19</f>
        <v>0</v>
      </c>
      <c r="E61" s="292">
        <f t="shared" si="4"/>
        <v>0</v>
      </c>
    </row>
    <row r="62" spans="2:7">
      <c r="B62" s="330"/>
      <c r="C62" s="111" t="str">
        <f>'Fuel aggregation subsectors'!C15</f>
        <v>Mining and quarrying</v>
      </c>
      <c r="D62" s="544">
        <f>'Non-energetic FD subsectors'!K20</f>
        <v>0</v>
      </c>
      <c r="E62" s="292">
        <f t="shared" si="4"/>
        <v>0</v>
      </c>
    </row>
    <row r="63" spans="2:7">
      <c r="B63" s="330"/>
      <c r="C63" s="111" t="str">
        <f>'Fuel aggregation subsectors'!C16</f>
        <v>Food and tobacco</v>
      </c>
      <c r="D63" s="544">
        <f>'Non-energetic FD subsectors'!K21</f>
        <v>0</v>
      </c>
      <c r="E63" s="292">
        <f t="shared" si="4"/>
        <v>0</v>
      </c>
    </row>
    <row r="64" spans="2:7">
      <c r="B64" s="330"/>
      <c r="C64" s="111" t="str">
        <f>'Fuel aggregation subsectors'!C17</f>
        <v>Paper, pulp and print</v>
      </c>
      <c r="D64" s="544">
        <f>'Non-energetic FD subsectors'!K22</f>
        <v>0</v>
      </c>
      <c r="E64" s="292">
        <f t="shared" si="4"/>
        <v>0</v>
      </c>
    </row>
    <row r="65" spans="2:7">
      <c r="B65" s="330"/>
      <c r="C65" s="111" t="str">
        <f>'Fuel aggregation subsectors'!C18</f>
        <v>Wood and wood products</v>
      </c>
      <c r="D65" s="544">
        <f>'Non-energetic FD subsectors'!K23</f>
        <v>0</v>
      </c>
      <c r="E65" s="292">
        <f t="shared" si="4"/>
        <v>0</v>
      </c>
    </row>
    <row r="66" spans="2:7">
      <c r="B66" s="330"/>
      <c r="C66" s="111" t="str">
        <f>'Fuel aggregation subsectors'!C19</f>
        <v>Construction</v>
      </c>
      <c r="D66" s="544">
        <f>'Non-energetic FD subsectors'!K24</f>
        <v>0</v>
      </c>
      <c r="E66" s="292">
        <f t="shared" si="4"/>
        <v>0</v>
      </c>
    </row>
    <row r="67" spans="2:7">
      <c r="B67" s="330"/>
      <c r="C67" s="111" t="str">
        <f>'Fuel aggregation subsectors'!C20</f>
        <v>Textile and leather</v>
      </c>
      <c r="D67" s="544">
        <f>'Non-energetic FD subsectors'!K25</f>
        <v>0</v>
      </c>
      <c r="E67" s="292">
        <f t="shared" si="4"/>
        <v>0</v>
      </c>
    </row>
    <row r="68" spans="2:7">
      <c r="B68" s="330"/>
      <c r="C68" s="111" t="str">
        <f>'Fuel aggregation subsectors'!C21</f>
        <v>Non-specified (industry)</v>
      </c>
      <c r="D68" s="544">
        <f>'Non-energetic FD subsectors'!K26</f>
        <v>0</v>
      </c>
      <c r="E68" s="292">
        <f>IF(SUM($D$59:$D$68)=0,1,D68/SUM($D$59:$D$68))</f>
        <v>1</v>
      </c>
    </row>
    <row r="69" spans="2:7">
      <c r="B69" s="330"/>
      <c r="C69" s="7"/>
      <c r="D69" s="545"/>
      <c r="E69" s="295"/>
    </row>
    <row r="70" spans="2:7">
      <c r="B70" s="329" t="s">
        <v>102</v>
      </c>
      <c r="C70" s="109"/>
      <c r="D70" s="546"/>
      <c r="E70" s="294"/>
    </row>
    <row r="71" spans="2:7">
      <c r="B71" s="330"/>
      <c r="C71" s="111" t="str">
        <f>'Fuel aggregation subsectors'!C12</f>
        <v>Non-metallic minerals</v>
      </c>
      <c r="D71" s="544">
        <f>'Non-energetic FD subsectors'!L17</f>
        <v>0</v>
      </c>
      <c r="E71" s="292">
        <f>IF(SUM($D$71:$D$80)=0,0,D71/SUM($D$71:$D$80))</f>
        <v>0</v>
      </c>
      <c r="G71" s="519"/>
    </row>
    <row r="72" spans="2:7">
      <c r="B72" s="330"/>
      <c r="C72" s="111" t="str">
        <f>'Fuel aggregation subsectors'!C13</f>
        <v>Transport equipment</v>
      </c>
      <c r="D72" s="544">
        <f>'Non-energetic FD subsectors'!L18</f>
        <v>0</v>
      </c>
      <c r="E72" s="292">
        <f t="shared" ref="E72:E79" si="5">IF(SUM($D$71:$D$80)=0,0,D72/SUM($D$71:$D$80))</f>
        <v>0</v>
      </c>
    </row>
    <row r="73" spans="2:7">
      <c r="B73" s="330"/>
      <c r="C73" s="111" t="str">
        <f>'Fuel aggregation subsectors'!C14</f>
        <v>Machinery</v>
      </c>
      <c r="D73" s="544">
        <f>'Non-energetic FD subsectors'!L19</f>
        <v>0</v>
      </c>
      <c r="E73" s="292">
        <f t="shared" si="5"/>
        <v>0</v>
      </c>
    </row>
    <row r="74" spans="2:7">
      <c r="B74" s="330"/>
      <c r="C74" s="111" t="str">
        <f>'Fuel aggregation subsectors'!C15</f>
        <v>Mining and quarrying</v>
      </c>
      <c r="D74" s="544">
        <f>'Non-energetic FD subsectors'!L20</f>
        <v>0</v>
      </c>
      <c r="E74" s="292">
        <f t="shared" si="5"/>
        <v>0</v>
      </c>
    </row>
    <row r="75" spans="2:7">
      <c r="B75" s="330"/>
      <c r="C75" s="111" t="str">
        <f>'Fuel aggregation subsectors'!C16</f>
        <v>Food and tobacco</v>
      </c>
      <c r="D75" s="544">
        <f>'Non-energetic FD subsectors'!L21</f>
        <v>0</v>
      </c>
      <c r="E75" s="292">
        <f t="shared" si="5"/>
        <v>0</v>
      </c>
    </row>
    <row r="76" spans="2:7">
      <c r="B76" s="330"/>
      <c r="C76" s="111" t="str">
        <f>'Fuel aggregation subsectors'!C17</f>
        <v>Paper, pulp and print</v>
      </c>
      <c r="D76" s="544">
        <f>'Non-energetic FD subsectors'!L22</f>
        <v>0</v>
      </c>
      <c r="E76" s="292">
        <f t="shared" si="5"/>
        <v>0</v>
      </c>
    </row>
    <row r="77" spans="2:7">
      <c r="B77" s="330"/>
      <c r="C77" s="111" t="str">
        <f>'Fuel aggregation subsectors'!C18</f>
        <v>Wood and wood products</v>
      </c>
      <c r="D77" s="544">
        <f>'Non-energetic FD subsectors'!L23</f>
        <v>0</v>
      </c>
      <c r="E77" s="292">
        <f t="shared" si="5"/>
        <v>0</v>
      </c>
    </row>
    <row r="78" spans="2:7">
      <c r="B78" s="330"/>
      <c r="C78" s="111" t="str">
        <f>'Fuel aggregation subsectors'!C19</f>
        <v>Construction</v>
      </c>
      <c r="D78" s="544">
        <f>'Non-energetic FD subsectors'!L24</f>
        <v>0</v>
      </c>
      <c r="E78" s="292">
        <f t="shared" si="5"/>
        <v>0</v>
      </c>
    </row>
    <row r="79" spans="2:7">
      <c r="B79" s="330"/>
      <c r="C79" s="111" t="str">
        <f>'Fuel aggregation subsectors'!C20</f>
        <v>Textile and leather</v>
      </c>
      <c r="D79" s="544">
        <f>'Non-energetic FD subsectors'!L25</f>
        <v>0</v>
      </c>
      <c r="E79" s="292">
        <f t="shared" si="5"/>
        <v>0</v>
      </c>
    </row>
    <row r="80" spans="2:7">
      <c r="B80" s="330"/>
      <c r="C80" s="111" t="str">
        <f>'Fuel aggregation subsectors'!C21</f>
        <v>Non-specified (industry)</v>
      </c>
      <c r="D80" s="544">
        <f>'Non-energetic FD subsectors'!L26</f>
        <v>0</v>
      </c>
      <c r="E80" s="292">
        <f>IF(SUM($D$71:$D$80)=0,1,D80/SUM($D$71:$D$80))</f>
        <v>1</v>
      </c>
    </row>
    <row r="81" spans="2:7">
      <c r="B81" s="330"/>
      <c r="C81" s="7"/>
      <c r="D81" s="545"/>
      <c r="E81" s="295"/>
    </row>
    <row r="82" spans="2:7">
      <c r="B82" s="329" t="s">
        <v>508</v>
      </c>
      <c r="C82" s="109"/>
      <c r="D82" s="546"/>
      <c r="E82" s="294"/>
    </row>
    <row r="83" spans="2:7">
      <c r="B83" s="330"/>
      <c r="C83" s="111" t="str">
        <f>'Fuel aggregation subsectors'!C12</f>
        <v>Non-metallic minerals</v>
      </c>
      <c r="D83" s="544">
        <f>'Non-energetic FD subsectors'!M17</f>
        <v>0</v>
      </c>
      <c r="E83" s="292">
        <f>IF(SUM($D$83:$D$92)=0,0,D83/SUM($D$83:$D$92))</f>
        <v>0</v>
      </c>
      <c r="G83" s="519"/>
    </row>
    <row r="84" spans="2:7">
      <c r="B84" s="330"/>
      <c r="C84" s="111" t="str">
        <f>'Fuel aggregation subsectors'!C13</f>
        <v>Transport equipment</v>
      </c>
      <c r="D84" s="544">
        <f>'Non-energetic FD subsectors'!M18</f>
        <v>0</v>
      </c>
      <c r="E84" s="292">
        <f t="shared" ref="E84:E91" si="6">IF(SUM($D$83:$D$92)=0,0,D84/SUM($D$83:$D$92))</f>
        <v>0</v>
      </c>
    </row>
    <row r="85" spans="2:7">
      <c r="B85" s="330"/>
      <c r="C85" s="111" t="str">
        <f>'Fuel aggregation subsectors'!C14</f>
        <v>Machinery</v>
      </c>
      <c r="D85" s="544">
        <f>'Non-energetic FD subsectors'!M19</f>
        <v>0</v>
      </c>
      <c r="E85" s="292">
        <f t="shared" si="6"/>
        <v>0</v>
      </c>
    </row>
    <row r="86" spans="2:7">
      <c r="B86" s="330"/>
      <c r="C86" s="111" t="str">
        <f>'Fuel aggregation subsectors'!C15</f>
        <v>Mining and quarrying</v>
      </c>
      <c r="D86" s="544">
        <f>'Non-energetic FD subsectors'!M20</f>
        <v>0</v>
      </c>
      <c r="E86" s="292">
        <f t="shared" si="6"/>
        <v>0</v>
      </c>
    </row>
    <row r="87" spans="2:7">
      <c r="B87" s="330"/>
      <c r="C87" s="111" t="str">
        <f>'Fuel aggregation subsectors'!C16</f>
        <v>Food and tobacco</v>
      </c>
      <c r="D87" s="544">
        <f>'Non-energetic FD subsectors'!M21</f>
        <v>0</v>
      </c>
      <c r="E87" s="292">
        <f t="shared" si="6"/>
        <v>0</v>
      </c>
    </row>
    <row r="88" spans="2:7">
      <c r="B88" s="330"/>
      <c r="C88" s="111" t="str">
        <f>'Fuel aggregation subsectors'!C17</f>
        <v>Paper, pulp and print</v>
      </c>
      <c r="D88" s="544">
        <f>'Non-energetic FD subsectors'!M22</f>
        <v>0</v>
      </c>
      <c r="E88" s="292">
        <f t="shared" si="6"/>
        <v>0</v>
      </c>
    </row>
    <row r="89" spans="2:7">
      <c r="B89" s="330"/>
      <c r="C89" s="111" t="str">
        <f>'Fuel aggregation subsectors'!C18</f>
        <v>Wood and wood products</v>
      </c>
      <c r="D89" s="544">
        <f>'Non-energetic FD subsectors'!M23</f>
        <v>0</v>
      </c>
      <c r="E89" s="292">
        <f t="shared" si="6"/>
        <v>0</v>
      </c>
    </row>
    <row r="90" spans="2:7">
      <c r="B90" s="330"/>
      <c r="C90" s="111" t="str">
        <f>'Fuel aggregation subsectors'!C19</f>
        <v>Construction</v>
      </c>
      <c r="D90" s="544">
        <f>'Non-energetic FD subsectors'!M24</f>
        <v>0</v>
      </c>
      <c r="E90" s="292">
        <f t="shared" si="6"/>
        <v>0</v>
      </c>
    </row>
    <row r="91" spans="2:7">
      <c r="B91" s="330"/>
      <c r="C91" s="111" t="str">
        <f>'Fuel aggregation subsectors'!C20</f>
        <v>Textile and leather</v>
      </c>
      <c r="D91" s="544">
        <f>'Non-energetic FD subsectors'!M25</f>
        <v>0</v>
      </c>
      <c r="E91" s="292">
        <f t="shared" si="6"/>
        <v>0</v>
      </c>
    </row>
    <row r="92" spans="2:7">
      <c r="B92" s="330"/>
      <c r="C92" s="111" t="str">
        <f>'Fuel aggregation subsectors'!C21</f>
        <v>Non-specified (industry)</v>
      </c>
      <c r="D92" s="544">
        <f>'Non-energetic FD subsectors'!M26</f>
        <v>0</v>
      </c>
      <c r="E92" s="292">
        <f>IF(SUM($D$83:$D$92)=0,1,D92/SUM($D$83:$D$92))</f>
        <v>1</v>
      </c>
    </row>
    <row r="93" spans="2:7" ht="16" thickBot="1">
      <c r="B93" s="331"/>
      <c r="C93" s="112"/>
      <c r="D93" s="547"/>
      <c r="E93" s="113"/>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39997558519241921"/>
  </sheetPr>
  <dimension ref="B2:G21"/>
  <sheetViews>
    <sheetView workbookViewId="0">
      <selection activeCell="E12" sqref="E12"/>
    </sheetView>
  </sheetViews>
  <sheetFormatPr baseColWidth="10" defaultRowHeight="15" x14ac:dyDescent="0"/>
  <cols>
    <col min="1" max="1" width="10.83203125" style="1"/>
    <col min="2" max="2" width="20.83203125" style="1" customWidth="1"/>
    <col min="3" max="3" width="22.6640625" style="1" customWidth="1"/>
    <col min="4" max="4" width="23.1640625" style="344" customWidth="1"/>
    <col min="5" max="5" width="21" style="1" customWidth="1"/>
    <col min="6" max="16384" width="10.83203125" style="1"/>
  </cols>
  <sheetData>
    <row r="2" spans="2:7" ht="20">
      <c r="B2" s="2" t="s">
        <v>709</v>
      </c>
    </row>
    <row r="4" spans="2:7">
      <c r="B4" s="3" t="s">
        <v>83</v>
      </c>
      <c r="C4" s="4"/>
      <c r="D4" s="386"/>
      <c r="E4" s="5"/>
    </row>
    <row r="5" spans="2:7" ht="31" customHeight="1">
      <c r="B5" s="595" t="s">
        <v>708</v>
      </c>
      <c r="C5" s="596"/>
      <c r="D5" s="596"/>
      <c r="E5" s="597"/>
    </row>
    <row r="6" spans="2:7" ht="16" thickBot="1"/>
    <row r="7" spans="2:7">
      <c r="B7" s="328" t="s">
        <v>705</v>
      </c>
      <c r="C7" s="108"/>
      <c r="D7" s="387"/>
      <c r="E7" s="333"/>
    </row>
    <row r="8" spans="2:7">
      <c r="B8" s="239"/>
      <c r="C8" s="15"/>
      <c r="D8" s="388"/>
      <c r="E8" s="334"/>
    </row>
    <row r="9" spans="2:7">
      <c r="B9" s="239" t="s">
        <v>25</v>
      </c>
      <c r="C9" s="15"/>
      <c r="D9" s="389" t="s">
        <v>393</v>
      </c>
      <c r="E9" s="332" t="s">
        <v>392</v>
      </c>
    </row>
    <row r="10" spans="2:7">
      <c r="B10" s="329" t="s">
        <v>694</v>
      </c>
      <c r="C10" s="109"/>
      <c r="D10" s="386"/>
      <c r="E10" s="110"/>
    </row>
    <row r="11" spans="2:7">
      <c r="B11" s="330"/>
      <c r="C11" s="581" t="s">
        <v>89</v>
      </c>
      <c r="D11" s="582">
        <f>'Energetic FD subsectors'!L21</f>
        <v>0</v>
      </c>
      <c r="E11" s="583" t="e">
        <f>SUM(E12:E13)</f>
        <v>#VALUE!</v>
      </c>
      <c r="G11" s="519"/>
    </row>
    <row r="12" spans="2:7">
      <c r="B12" s="330"/>
      <c r="C12" s="111" t="s">
        <v>706</v>
      </c>
      <c r="D12" s="544" t="str">
        <f>Dashboard!E63</f>
        <v/>
      </c>
      <c r="E12" s="292" t="e">
        <f>IF(SUM($D$12:$D$13)=0,0,D12/SUM($D$12:$D$13))</f>
        <v>#VALUE!</v>
      </c>
    </row>
    <row r="13" spans="2:7">
      <c r="B13" s="330"/>
      <c r="C13" s="111" t="s">
        <v>707</v>
      </c>
      <c r="D13" s="544" t="e">
        <f>D11-D12</f>
        <v>#VALUE!</v>
      </c>
      <c r="E13" s="292" t="e">
        <f>IF(SUM($D$12:$D$13)=0,1,D13/SUM($D$12:$D$13))</f>
        <v>#VALUE!</v>
      </c>
    </row>
    <row r="14" spans="2:7">
      <c r="B14" s="330"/>
      <c r="C14" s="7"/>
      <c r="D14" s="545"/>
      <c r="E14" s="334"/>
    </row>
    <row r="15" spans="2:7">
      <c r="B15" s="33"/>
      <c r="C15" s="7"/>
      <c r="D15" s="545"/>
      <c r="E15" s="293"/>
    </row>
    <row r="16" spans="2:7">
      <c r="B16" s="329" t="s">
        <v>695</v>
      </c>
      <c r="C16" s="109"/>
      <c r="D16" s="546"/>
      <c r="E16" s="294"/>
    </row>
    <row r="17" spans="2:7">
      <c r="B17" s="330"/>
      <c r="C17" s="581" t="s">
        <v>89</v>
      </c>
      <c r="D17" s="582">
        <f>'Energetic FD subsectors'!L22</f>
        <v>0</v>
      </c>
      <c r="E17" s="583" t="e">
        <f>SUM(E18:E19)</f>
        <v>#VALUE!</v>
      </c>
      <c r="G17" s="519"/>
    </row>
    <row r="18" spans="2:7">
      <c r="B18" s="330"/>
      <c r="C18" s="111" t="s">
        <v>706</v>
      </c>
      <c r="D18" s="544" t="str">
        <f>Dashboard!E65</f>
        <v/>
      </c>
      <c r="E18" s="292" t="e">
        <f>IF(SUM($D$18:$D$19)=0,0,D18/SUM($D$18:$D$19))</f>
        <v>#VALUE!</v>
      </c>
    </row>
    <row r="19" spans="2:7">
      <c r="B19" s="330"/>
      <c r="C19" s="111" t="s">
        <v>707</v>
      </c>
      <c r="D19" s="544" t="e">
        <f>D17-D18</f>
        <v>#VALUE!</v>
      </c>
      <c r="E19" s="292" t="e">
        <f>IF(SUM($D$18:$D$19)=0,1,D19/SUM($D$18:$D$19))</f>
        <v>#VALUE!</v>
      </c>
    </row>
    <row r="20" spans="2:7">
      <c r="B20" s="330"/>
      <c r="C20" s="7"/>
      <c r="D20" s="545"/>
      <c r="E20" s="295"/>
    </row>
    <row r="21" spans="2:7" ht="16" thickBot="1">
      <c r="B21" s="331"/>
      <c r="C21" s="112"/>
      <c r="D21" s="547"/>
      <c r="E21" s="113"/>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enableFormatConditionsCalculation="0">
    <tabColor theme="7" tint="0.39997558519241921"/>
  </sheetPr>
  <dimension ref="A1:B5"/>
  <sheetViews>
    <sheetView workbookViewId="0"/>
  </sheetViews>
  <sheetFormatPr baseColWidth="10" defaultRowHeight="15" x14ac:dyDescent="0"/>
  <cols>
    <col min="1" max="1" width="43.33203125" bestFit="1" customWidth="1"/>
  </cols>
  <sheetData>
    <row r="1" spans="1:2">
      <c r="A1" t="s">
        <v>287</v>
      </c>
    </row>
    <row r="2" spans="1:2">
      <c r="A2" t="s">
        <v>241</v>
      </c>
      <c r="B2" t="s">
        <v>240</v>
      </c>
    </row>
    <row r="3" spans="1:2">
      <c r="A3" t="s">
        <v>288</v>
      </c>
      <c r="B3" s="452">
        <f>'Shares energetic FD sectors'!E11</f>
        <v>0</v>
      </c>
    </row>
    <row r="4" spans="1:2">
      <c r="A4" t="s">
        <v>429</v>
      </c>
      <c r="B4" s="452">
        <f>'Shares energetic FD sectors'!E12</f>
        <v>0</v>
      </c>
    </row>
    <row r="5" spans="1:2">
      <c r="A5" s="122" t="s">
        <v>289</v>
      </c>
      <c r="B5" s="452">
        <f>'Shares energetic FD sectors'!E13</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enableFormatConditionsCalculation="0">
    <tabColor theme="7" tint="0.39997558519241921"/>
  </sheetPr>
  <dimension ref="A1:B5"/>
  <sheetViews>
    <sheetView workbookViewId="0"/>
  </sheetViews>
  <sheetFormatPr baseColWidth="10" defaultRowHeight="15" x14ac:dyDescent="0"/>
  <cols>
    <col min="1" max="1" width="43.33203125" bestFit="1" customWidth="1"/>
  </cols>
  <sheetData>
    <row r="1" spans="1:2">
      <c r="A1" t="s">
        <v>290</v>
      </c>
    </row>
    <row r="2" spans="1:2">
      <c r="A2" t="s">
        <v>241</v>
      </c>
      <c r="B2" t="s">
        <v>240</v>
      </c>
    </row>
    <row r="3" spans="1:2">
      <c r="A3" t="s">
        <v>291</v>
      </c>
      <c r="B3" s="452">
        <f>'Shares energetic FD sectors'!E16</f>
        <v>0</v>
      </c>
    </row>
    <row r="4" spans="1:2">
      <c r="A4" t="s">
        <v>431</v>
      </c>
      <c r="B4" s="452">
        <f>'Shares energetic FD sectors'!E17</f>
        <v>0</v>
      </c>
    </row>
    <row r="5" spans="1:2">
      <c r="A5" s="122" t="s">
        <v>292</v>
      </c>
      <c r="B5" s="452">
        <f>'Shares energetic FD sectors'!E18</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2"/>
  </sheetPr>
  <dimension ref="B2:C59"/>
  <sheetViews>
    <sheetView topLeftCell="A14" workbookViewId="0">
      <selection activeCell="C32" sqref="C32"/>
    </sheetView>
  </sheetViews>
  <sheetFormatPr baseColWidth="10" defaultRowHeight="15" x14ac:dyDescent="0"/>
  <cols>
    <col min="1" max="1" width="10.83203125" style="1"/>
    <col min="2" max="2" width="30.1640625" style="1" customWidth="1"/>
    <col min="3" max="3" width="147.33203125" style="1" customWidth="1"/>
    <col min="4" max="16384" width="10.83203125" style="1"/>
  </cols>
  <sheetData>
    <row r="2" spans="2:3" ht="20">
      <c r="B2" s="2" t="s">
        <v>20</v>
      </c>
    </row>
    <row r="4" spans="2:3" ht="30" customHeight="1">
      <c r="B4" s="312" t="s">
        <v>245</v>
      </c>
      <c r="C4" s="313" t="s">
        <v>21</v>
      </c>
    </row>
    <row r="5" spans="2:3" ht="28" customHeight="1">
      <c r="B5" s="114" t="s">
        <v>187</v>
      </c>
      <c r="C5" s="73" t="s">
        <v>246</v>
      </c>
    </row>
    <row r="6" spans="2:3" ht="28" customHeight="1">
      <c r="B6" s="114" t="s">
        <v>0</v>
      </c>
      <c r="C6" s="74" t="s">
        <v>310</v>
      </c>
    </row>
    <row r="7" spans="2:3" ht="28" customHeight="1">
      <c r="B7" s="114" t="s">
        <v>20</v>
      </c>
      <c r="C7" s="73" t="s">
        <v>311</v>
      </c>
    </row>
    <row r="8" spans="2:3" ht="28" customHeight="1">
      <c r="B8" s="114" t="s">
        <v>22</v>
      </c>
      <c r="C8" s="73" t="s">
        <v>468</v>
      </c>
    </row>
    <row r="9" spans="2:3" ht="28" customHeight="1">
      <c r="B9" s="114" t="s">
        <v>188</v>
      </c>
      <c r="C9" s="73" t="s">
        <v>312</v>
      </c>
    </row>
    <row r="10" spans="2:3" ht="28" customHeight="1">
      <c r="B10" s="114" t="s">
        <v>23</v>
      </c>
      <c r="C10" s="73" t="s">
        <v>313</v>
      </c>
    </row>
    <row r="11" spans="2:3" ht="28" customHeight="1">
      <c r="B11" s="115" t="s">
        <v>24</v>
      </c>
      <c r="C11" s="73" t="s">
        <v>314</v>
      </c>
    </row>
    <row r="12" spans="2:3" ht="28" customHeight="1">
      <c r="B12" s="116" t="s">
        <v>398</v>
      </c>
      <c r="C12" s="460" t="s">
        <v>399</v>
      </c>
    </row>
    <row r="13" spans="2:3" ht="28" customHeight="1">
      <c r="B13" s="116" t="s">
        <v>477</v>
      </c>
      <c r="C13" s="73" t="s">
        <v>462</v>
      </c>
    </row>
    <row r="14" spans="2:3" ht="28" customHeight="1">
      <c r="B14" s="116" t="s">
        <v>478</v>
      </c>
      <c r="C14" s="73" t="s">
        <v>463</v>
      </c>
    </row>
    <row r="15" spans="2:3" ht="28" customHeight="1">
      <c r="B15" s="116" t="s">
        <v>212</v>
      </c>
      <c r="C15" s="125" t="s">
        <v>469</v>
      </c>
    </row>
    <row r="16" spans="2:3" ht="28" customHeight="1">
      <c r="B16" s="119" t="s">
        <v>649</v>
      </c>
      <c r="C16" s="73" t="s">
        <v>651</v>
      </c>
    </row>
    <row r="17" spans="2:3" ht="28" customHeight="1">
      <c r="B17" s="119" t="s">
        <v>650</v>
      </c>
      <c r="C17" s="73" t="s">
        <v>652</v>
      </c>
    </row>
    <row r="18" spans="2:3" ht="28" customHeight="1">
      <c r="B18" s="118" t="s">
        <v>658</v>
      </c>
      <c r="C18" s="73" t="s">
        <v>315</v>
      </c>
    </row>
    <row r="19" spans="2:3" ht="28" customHeight="1">
      <c r="B19" s="118" t="s">
        <v>659</v>
      </c>
      <c r="C19" s="73" t="s">
        <v>316</v>
      </c>
    </row>
    <row r="20" spans="2:3" ht="28" customHeight="1">
      <c r="B20" s="117" t="s">
        <v>224</v>
      </c>
      <c r="C20" s="73" t="s">
        <v>464</v>
      </c>
    </row>
    <row r="21" spans="2:3" ht="28" customHeight="1">
      <c r="B21" s="117" t="s">
        <v>225</v>
      </c>
      <c r="C21" s="73" t="s">
        <v>465</v>
      </c>
    </row>
    <row r="22" spans="2:3" ht="31" customHeight="1">
      <c r="B22" s="117" t="s">
        <v>230</v>
      </c>
      <c r="C22" s="460" t="s">
        <v>466</v>
      </c>
    </row>
    <row r="23" spans="2:3" ht="31" customHeight="1">
      <c r="B23" s="117" t="s">
        <v>229</v>
      </c>
      <c r="C23" s="460" t="s">
        <v>467</v>
      </c>
    </row>
    <row r="24" spans="2:3" ht="28" customHeight="1">
      <c r="B24" s="117" t="s">
        <v>249</v>
      </c>
      <c r="C24" s="73" t="s">
        <v>419</v>
      </c>
    </row>
    <row r="25" spans="2:3" ht="28" customHeight="1">
      <c r="B25" s="117" t="s">
        <v>654</v>
      </c>
      <c r="C25" s="125" t="s">
        <v>656</v>
      </c>
    </row>
    <row r="26" spans="2:3" ht="28" customHeight="1">
      <c r="B26" s="117" t="s">
        <v>653</v>
      </c>
      <c r="C26" s="125" t="s">
        <v>655</v>
      </c>
    </row>
    <row r="27" spans="2:3" ht="28" customHeight="1">
      <c r="B27" s="118" t="s">
        <v>520</v>
      </c>
      <c r="C27" s="73" t="s">
        <v>657</v>
      </c>
    </row>
    <row r="28" spans="2:3" ht="28" customHeight="1">
      <c r="B28" s="118" t="s">
        <v>660</v>
      </c>
      <c r="C28" s="73" t="s">
        <v>661</v>
      </c>
    </row>
    <row r="29" spans="2:3" ht="28" customHeight="1">
      <c r="B29" s="119" t="s">
        <v>649</v>
      </c>
      <c r="C29" s="73" t="s">
        <v>651</v>
      </c>
    </row>
    <row r="30" spans="2:3" ht="28" customHeight="1">
      <c r="B30" s="119" t="s">
        <v>650</v>
      </c>
      <c r="C30" s="73" t="s">
        <v>652</v>
      </c>
    </row>
    <row r="31" spans="2:3" ht="28" customHeight="1">
      <c r="B31" s="119" t="s">
        <v>709</v>
      </c>
      <c r="C31" s="73" t="s">
        <v>720</v>
      </c>
    </row>
    <row r="32" spans="2:3" ht="28" customHeight="1">
      <c r="B32" s="120" t="s">
        <v>367</v>
      </c>
      <c r="C32" s="73" t="s">
        <v>662</v>
      </c>
    </row>
    <row r="33" spans="2:3" ht="28" customHeight="1">
      <c r="B33" s="120" t="s">
        <v>371</v>
      </c>
      <c r="C33" s="126" t="s">
        <v>663</v>
      </c>
    </row>
    <row r="34" spans="2:3" ht="28" customHeight="1">
      <c r="B34" s="120" t="s">
        <v>369</v>
      </c>
      <c r="C34" s="126" t="s">
        <v>664</v>
      </c>
    </row>
    <row r="35" spans="2:3" ht="28" customHeight="1">
      <c r="B35" s="120" t="s">
        <v>368</v>
      </c>
      <c r="C35" s="73" t="s">
        <v>665</v>
      </c>
    </row>
    <row r="36" spans="2:3" ht="28" customHeight="1">
      <c r="B36" s="120" t="s">
        <v>372</v>
      </c>
      <c r="C36" s="126" t="s">
        <v>666</v>
      </c>
    </row>
    <row r="37" spans="2:3" ht="28" customHeight="1">
      <c r="B37" s="120" t="s">
        <v>370</v>
      </c>
      <c r="C37" s="126" t="s">
        <v>667</v>
      </c>
    </row>
    <row r="38" spans="2:3" ht="28" customHeight="1">
      <c r="B38" s="120" t="s">
        <v>366</v>
      </c>
      <c r="C38" s="73" t="s">
        <v>668</v>
      </c>
    </row>
    <row r="39" spans="2:3" ht="28" customHeight="1">
      <c r="B39" s="120" t="s">
        <v>447</v>
      </c>
      <c r="C39" s="73" t="s">
        <v>669</v>
      </c>
    </row>
    <row r="40" spans="2:3" ht="28" customHeight="1">
      <c r="B40" s="120" t="s">
        <v>449</v>
      </c>
      <c r="C40" s="73" t="s">
        <v>670</v>
      </c>
    </row>
    <row r="41" spans="2:3" ht="28" customHeight="1">
      <c r="B41" s="120" t="s">
        <v>451</v>
      </c>
      <c r="C41" s="73" t="s">
        <v>671</v>
      </c>
    </row>
    <row r="42" spans="2:3" ht="28" customHeight="1">
      <c r="B42" s="120" t="s">
        <v>453</v>
      </c>
      <c r="C42" s="73" t="s">
        <v>672</v>
      </c>
    </row>
    <row r="43" spans="2:3" ht="28" customHeight="1">
      <c r="B43" s="120" t="s">
        <v>455</v>
      </c>
      <c r="C43" s="73" t="s">
        <v>673</v>
      </c>
    </row>
    <row r="44" spans="2:3" ht="28" customHeight="1">
      <c r="B44" s="120" t="s">
        <v>408</v>
      </c>
      <c r="C44" s="126" t="s">
        <v>360</v>
      </c>
    </row>
    <row r="45" spans="2:3" ht="28" customHeight="1">
      <c r="B45" s="120" t="s">
        <v>409</v>
      </c>
      <c r="C45" s="126" t="s">
        <v>410</v>
      </c>
    </row>
    <row r="46" spans="2:3" ht="28" customHeight="1">
      <c r="B46" s="120" t="s">
        <v>674</v>
      </c>
      <c r="C46" s="73" t="s">
        <v>304</v>
      </c>
    </row>
    <row r="47" spans="2:3" ht="28" customHeight="1">
      <c r="B47" s="120" t="s">
        <v>675</v>
      </c>
      <c r="C47" s="73" t="s">
        <v>305</v>
      </c>
    </row>
    <row r="48" spans="2:3" ht="28" customHeight="1">
      <c r="B48" s="120" t="s">
        <v>676</v>
      </c>
      <c r="C48" s="126" t="s">
        <v>306</v>
      </c>
    </row>
    <row r="49" spans="2:3" ht="28" customHeight="1">
      <c r="B49" s="120" t="s">
        <v>677</v>
      </c>
      <c r="C49" s="126" t="s">
        <v>302</v>
      </c>
    </row>
    <row r="50" spans="2:3" ht="28" customHeight="1">
      <c r="B50" s="120" t="s">
        <v>678</v>
      </c>
      <c r="C50" s="126" t="s">
        <v>307</v>
      </c>
    </row>
    <row r="51" spans="2:3" ht="28" customHeight="1">
      <c r="B51" s="120" t="s">
        <v>679</v>
      </c>
      <c r="C51" s="73" t="s">
        <v>303</v>
      </c>
    </row>
    <row r="52" spans="2:3" ht="28" customHeight="1">
      <c r="B52" s="120" t="s">
        <v>680</v>
      </c>
      <c r="C52" s="73" t="s">
        <v>448</v>
      </c>
    </row>
    <row r="53" spans="2:3" ht="28" customHeight="1">
      <c r="B53" s="120" t="s">
        <v>681</v>
      </c>
      <c r="C53" s="73" t="s">
        <v>450</v>
      </c>
    </row>
    <row r="54" spans="2:3" ht="28" customHeight="1">
      <c r="B54" s="120" t="s">
        <v>682</v>
      </c>
      <c r="C54" s="73" t="s">
        <v>452</v>
      </c>
    </row>
    <row r="55" spans="2:3" ht="28" customHeight="1">
      <c r="B55" s="120" t="s">
        <v>683</v>
      </c>
      <c r="C55" s="73" t="s">
        <v>454</v>
      </c>
    </row>
    <row r="56" spans="2:3" ht="28" customHeight="1">
      <c r="B56" s="120" t="s">
        <v>717</v>
      </c>
      <c r="C56" s="73" t="s">
        <v>718</v>
      </c>
    </row>
    <row r="57" spans="2:3" ht="28" customHeight="1">
      <c r="B57" s="120" t="s">
        <v>716</v>
      </c>
      <c r="C57" s="73" t="s">
        <v>719</v>
      </c>
    </row>
    <row r="58" spans="2:3" ht="28" customHeight="1"/>
    <row r="59" spans="2:3" ht="28" customHeight="1"/>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enableFormatConditionsCalculation="0">
    <tabColor theme="7" tint="0.39997558519241921"/>
  </sheetPr>
  <dimension ref="A1:B5"/>
  <sheetViews>
    <sheetView workbookViewId="0"/>
  </sheetViews>
  <sheetFormatPr baseColWidth="10" defaultRowHeight="15" x14ac:dyDescent="0"/>
  <cols>
    <col min="1" max="1" width="43.33203125" bestFit="1" customWidth="1"/>
  </cols>
  <sheetData>
    <row r="1" spans="1:2">
      <c r="A1" s="122" t="s">
        <v>293</v>
      </c>
      <c r="B1" s="122"/>
    </row>
    <row r="2" spans="1:2">
      <c r="A2" s="122" t="s">
        <v>241</v>
      </c>
      <c r="B2" s="122" t="s">
        <v>240</v>
      </c>
    </row>
    <row r="3" spans="1:2">
      <c r="A3" s="122" t="s">
        <v>294</v>
      </c>
      <c r="B3" s="453">
        <f>'Shares energetic FD sectors'!E21</f>
        <v>0</v>
      </c>
    </row>
    <row r="4" spans="1:2">
      <c r="A4" s="122" t="s">
        <v>432</v>
      </c>
      <c r="B4" s="453">
        <f>'Shares energetic FD sectors'!E22</f>
        <v>0</v>
      </c>
    </row>
    <row r="5" spans="1:2">
      <c r="A5" s="122" t="s">
        <v>295</v>
      </c>
      <c r="B5" s="453">
        <f>'Shares energetic FD sectors'!E23</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enableFormatConditionsCalculation="0">
    <tabColor theme="7" tint="0.39997558519241921"/>
  </sheetPr>
  <dimension ref="A1:B5"/>
  <sheetViews>
    <sheetView workbookViewId="0"/>
  </sheetViews>
  <sheetFormatPr baseColWidth="10" defaultRowHeight="15" x14ac:dyDescent="0"/>
  <cols>
    <col min="1" max="1" width="40" bestFit="1" customWidth="1"/>
  </cols>
  <sheetData>
    <row r="1" spans="1:2">
      <c r="A1" s="122" t="s">
        <v>300</v>
      </c>
      <c r="B1" s="122"/>
    </row>
    <row r="2" spans="1:2">
      <c r="A2" s="122" t="s">
        <v>241</v>
      </c>
      <c r="B2" s="122" t="s">
        <v>240</v>
      </c>
    </row>
    <row r="3" spans="1:2">
      <c r="A3" s="122" t="s">
        <v>301</v>
      </c>
      <c r="B3" s="453">
        <f>'Shares energetic FD sectors'!E26</f>
        <v>0</v>
      </c>
    </row>
    <row r="4" spans="1:2">
      <c r="A4" s="122" t="s">
        <v>434</v>
      </c>
      <c r="B4" s="453">
        <f>'Shares energetic FD sectors'!E27</f>
        <v>0</v>
      </c>
    </row>
    <row r="5" spans="1:2">
      <c r="A5" s="122" t="s">
        <v>299</v>
      </c>
      <c r="B5" s="453">
        <f>'Shares energetic FD sectors'!E28</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enableFormatConditionsCalculation="0">
    <tabColor theme="7" tint="0.39997558519241921"/>
  </sheetPr>
  <dimension ref="A1:B5"/>
  <sheetViews>
    <sheetView workbookViewId="0"/>
  </sheetViews>
  <sheetFormatPr baseColWidth="10" defaultRowHeight="15" x14ac:dyDescent="0"/>
  <cols>
    <col min="1" max="1" width="49.1640625" bestFit="1" customWidth="1"/>
  </cols>
  <sheetData>
    <row r="1" spans="1:2">
      <c r="A1" s="122" t="s">
        <v>296</v>
      </c>
      <c r="B1" s="122"/>
    </row>
    <row r="2" spans="1:2">
      <c r="A2" s="122" t="s">
        <v>241</v>
      </c>
      <c r="B2" s="122" t="s">
        <v>240</v>
      </c>
    </row>
    <row r="3" spans="1:2">
      <c r="A3" s="122" t="s">
        <v>297</v>
      </c>
      <c r="B3" s="453">
        <f>'Shares energetic FD sectors'!E31</f>
        <v>0</v>
      </c>
    </row>
    <row r="4" spans="1:2">
      <c r="A4" s="122" t="s">
        <v>433</v>
      </c>
      <c r="B4" s="453">
        <f>'Shares energetic FD sectors'!E32</f>
        <v>0</v>
      </c>
    </row>
    <row r="5" spans="1:2">
      <c r="A5" s="122" t="s">
        <v>298</v>
      </c>
      <c r="B5" s="453">
        <f>'Shares energetic FD sectors'!E33</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enableFormatConditionsCalculation="0">
    <tabColor theme="7" tint="0.39997558519241921"/>
  </sheetPr>
  <dimension ref="A1:B5"/>
  <sheetViews>
    <sheetView workbookViewId="0"/>
  </sheetViews>
  <sheetFormatPr baseColWidth="10" defaultRowHeight="15" x14ac:dyDescent="0"/>
  <cols>
    <col min="1" max="1" width="43.33203125" bestFit="1" customWidth="1"/>
  </cols>
  <sheetData>
    <row r="1" spans="1:2">
      <c r="A1" t="s">
        <v>284</v>
      </c>
    </row>
    <row r="2" spans="1:2">
      <c r="A2" t="s">
        <v>241</v>
      </c>
      <c r="B2" t="s">
        <v>240</v>
      </c>
    </row>
    <row r="3" spans="1:2">
      <c r="A3" t="s">
        <v>285</v>
      </c>
      <c r="B3" s="452">
        <f>'Shares energetic FD sectors'!E36</f>
        <v>0</v>
      </c>
    </row>
    <row r="4" spans="1:2">
      <c r="A4" t="s">
        <v>430</v>
      </c>
      <c r="B4" s="452">
        <f>'Shares energetic FD sectors'!E37</f>
        <v>0</v>
      </c>
    </row>
    <row r="5" spans="1:2">
      <c r="A5" s="122" t="s">
        <v>286</v>
      </c>
      <c r="B5" s="452">
        <f>'Shares energetic FD sectors'!E38</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enableFormatConditionsCalculation="0">
    <tabColor theme="7" tint="0.39997558519241921"/>
  </sheetPr>
  <dimension ref="A1:B4"/>
  <sheetViews>
    <sheetView workbookViewId="0"/>
  </sheetViews>
  <sheetFormatPr baseColWidth="10" defaultRowHeight="15" x14ac:dyDescent="0"/>
  <sheetData>
    <row r="1" spans="1:2">
      <c r="A1" t="s">
        <v>435</v>
      </c>
    </row>
    <row r="2" spans="1:2">
      <c r="A2" t="s">
        <v>241</v>
      </c>
      <c r="B2" t="s">
        <v>240</v>
      </c>
    </row>
    <row r="3" spans="1:2">
      <c r="A3" t="s">
        <v>436</v>
      </c>
      <c r="B3" s="452">
        <f>'Shares non-energ FD sectors'!E11</f>
        <v>0</v>
      </c>
    </row>
    <row r="4" spans="1:2">
      <c r="A4" s="122" t="s">
        <v>437</v>
      </c>
      <c r="B4" s="452">
        <f>'Shares non-energ FD sectors'!E12</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enableFormatConditionsCalculation="0">
    <tabColor theme="7" tint="0.39997558519241921"/>
  </sheetPr>
  <dimension ref="A1:B4"/>
  <sheetViews>
    <sheetView workbookViewId="0"/>
  </sheetViews>
  <sheetFormatPr baseColWidth="10" defaultRowHeight="15" x14ac:dyDescent="0"/>
  <sheetData>
    <row r="1" spans="1:2">
      <c r="A1" t="s">
        <v>438</v>
      </c>
    </row>
    <row r="2" spans="1:2">
      <c r="A2" t="s">
        <v>241</v>
      </c>
      <c r="B2" t="s">
        <v>240</v>
      </c>
    </row>
    <row r="3" spans="1:2">
      <c r="A3" t="s">
        <v>439</v>
      </c>
      <c r="B3" s="452">
        <f>'Shares non-energ FD sectors'!E15</f>
        <v>0</v>
      </c>
    </row>
    <row r="4" spans="1:2">
      <c r="A4" s="122" t="s">
        <v>440</v>
      </c>
      <c r="B4" s="452">
        <f>'Shares non-energ FD sectors'!E16</f>
        <v>1</v>
      </c>
    </row>
  </sheetData>
  <pageMargins left="0.75" right="0.75" top="1" bottom="1" header="0.5" footer="0.5"/>
  <extLst>
    <ext xmlns:mx="http://schemas.microsoft.com/office/mac/excel/2008/main" uri="{64002731-A6B0-56B0-2670-7721B7C09600}">
      <mx:PLV Mode="0" OnePage="0" WScale="0"/>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enableFormatConditionsCalculation="0">
    <tabColor theme="7" tint="0.39997558519241921"/>
  </sheetPr>
  <dimension ref="A1:B4"/>
  <sheetViews>
    <sheetView workbookViewId="0"/>
  </sheetViews>
  <sheetFormatPr baseColWidth="10" defaultRowHeight="15" x14ac:dyDescent="0"/>
  <sheetData>
    <row r="1" spans="1:2">
      <c r="A1" t="s">
        <v>441</v>
      </c>
    </row>
    <row r="2" spans="1:2">
      <c r="A2" t="s">
        <v>241</v>
      </c>
      <c r="B2" t="s">
        <v>240</v>
      </c>
    </row>
    <row r="3" spans="1:2">
      <c r="A3" t="s">
        <v>442</v>
      </c>
      <c r="B3" s="452">
        <f>'Shares non-energ FD sectors'!E19</f>
        <v>0</v>
      </c>
    </row>
    <row r="4" spans="1:2">
      <c r="A4" s="122" t="s">
        <v>443</v>
      </c>
      <c r="B4" s="452">
        <f>'Shares non-energ FD sectors'!E20</f>
        <v>1</v>
      </c>
    </row>
  </sheetData>
  <pageMargins left="0.75" right="0.75" top="1" bottom="1" header="0.5" footer="0.5"/>
  <extLst>
    <ext xmlns:mx="http://schemas.microsoft.com/office/mac/excel/2008/main" uri="{64002731-A6B0-56B0-2670-7721B7C09600}">
      <mx:PLV Mode="0" OnePage="0" WScale="0"/>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enableFormatConditionsCalculation="0">
    <tabColor theme="7" tint="0.39997558519241921"/>
  </sheetPr>
  <dimension ref="A1:B4"/>
  <sheetViews>
    <sheetView workbookViewId="0"/>
  </sheetViews>
  <sheetFormatPr baseColWidth="10" defaultRowHeight="15" x14ac:dyDescent="0"/>
  <sheetData>
    <row r="1" spans="1:2">
      <c r="A1" t="s">
        <v>444</v>
      </c>
    </row>
    <row r="2" spans="1:2">
      <c r="A2" t="s">
        <v>241</v>
      </c>
      <c r="B2" t="s">
        <v>240</v>
      </c>
    </row>
    <row r="3" spans="1:2">
      <c r="A3" t="s">
        <v>445</v>
      </c>
      <c r="B3" s="452">
        <f>'Shares non-energ FD sectors'!E23</f>
        <v>0</v>
      </c>
    </row>
    <row r="4" spans="1:2">
      <c r="A4" s="122" t="s">
        <v>446</v>
      </c>
      <c r="B4" s="452">
        <f>'Shares non-energ FD sectors'!E24</f>
        <v>1</v>
      </c>
    </row>
  </sheetData>
  <pageMargins left="0.75" right="0.75" top="1" bottom="1" header="0.5" footer="0.5"/>
  <extLst>
    <ext xmlns:mx="http://schemas.microsoft.com/office/mac/excel/2008/main" uri="{64002731-A6B0-56B0-2670-7721B7C09600}">
      <mx:PLV Mode="0" OnePage="0" WScale="0"/>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enableFormatConditionsCalculation="0">
    <tabColor theme="7" tint="0.39997558519241921"/>
  </sheetPr>
  <dimension ref="A1:B4"/>
  <sheetViews>
    <sheetView workbookViewId="0"/>
  </sheetViews>
  <sheetFormatPr baseColWidth="10" defaultRowHeight="15" x14ac:dyDescent="0"/>
  <cols>
    <col min="1" max="1" width="44.33203125" bestFit="1" customWidth="1"/>
  </cols>
  <sheetData>
    <row r="1" spans="1:2">
      <c r="A1" t="s">
        <v>357</v>
      </c>
    </row>
    <row r="2" spans="1:2">
      <c r="A2" t="s">
        <v>241</v>
      </c>
      <c r="B2" t="s">
        <v>240</v>
      </c>
    </row>
    <row r="3" spans="1:2">
      <c r="A3" t="s">
        <v>359</v>
      </c>
      <c r="B3" s="452">
        <f>'Coal loss analysis'!D21</f>
        <v>0</v>
      </c>
    </row>
    <row r="4" spans="1:2">
      <c r="A4" t="s">
        <v>358</v>
      </c>
      <c r="B4" s="452">
        <f>'Coal loss analysis'!D22</f>
        <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enableFormatConditionsCalculation="0">
    <tabColor theme="7" tint="0.39997558519241921"/>
  </sheetPr>
  <dimension ref="A1:B3"/>
  <sheetViews>
    <sheetView workbookViewId="0"/>
  </sheetViews>
  <sheetFormatPr baseColWidth="10" defaultRowHeight="15" x14ac:dyDescent="0"/>
  <cols>
    <col min="1" max="1" width="32.5" bestFit="1" customWidth="1"/>
    <col min="2" max="2" width="13.1640625" bestFit="1" customWidth="1"/>
    <col min="3" max="3" width="10.83203125" bestFit="1" customWidth="1"/>
    <col min="4" max="4" width="14.5" bestFit="1" customWidth="1"/>
  </cols>
  <sheetData>
    <row r="1" spans="1:2">
      <c r="A1" t="s">
        <v>407</v>
      </c>
    </row>
    <row r="2" spans="1:2">
      <c r="A2" t="s">
        <v>241</v>
      </c>
      <c r="B2" t="s">
        <v>240</v>
      </c>
    </row>
    <row r="3" spans="1:2">
      <c r="A3" t="s">
        <v>362</v>
      </c>
      <c r="B3" s="452">
        <f>'Coal loss analysis'!D18</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2"/>
  </sheetPr>
  <dimension ref="B2:B23"/>
  <sheetViews>
    <sheetView workbookViewId="0"/>
  </sheetViews>
  <sheetFormatPr baseColWidth="10" defaultRowHeight="15" x14ac:dyDescent="0"/>
  <cols>
    <col min="1" max="1" width="10.83203125" style="1"/>
    <col min="2" max="2" width="157.1640625" style="1" bestFit="1" customWidth="1"/>
    <col min="3" max="16384" width="10.83203125" style="1"/>
  </cols>
  <sheetData>
    <row r="2" spans="2:2" ht="20">
      <c r="B2" s="2" t="s">
        <v>22</v>
      </c>
    </row>
    <row r="4" spans="2:2">
      <c r="B4" s="127" t="s">
        <v>28</v>
      </c>
    </row>
    <row r="5" spans="2:2">
      <c r="B5" s="128"/>
    </row>
    <row r="6" spans="2:2" ht="60">
      <c r="B6" s="129" t="s">
        <v>498</v>
      </c>
    </row>
    <row r="7" spans="2:2">
      <c r="B7" s="130"/>
    </row>
    <row r="8" spans="2:2">
      <c r="B8" s="131"/>
    </row>
    <row r="9" spans="2:2">
      <c r="B9" s="132" t="s">
        <v>189</v>
      </c>
    </row>
    <row r="10" spans="2:2">
      <c r="B10" s="133"/>
    </row>
    <row r="11" spans="2:2">
      <c r="B11" s="306" t="s">
        <v>400</v>
      </c>
    </row>
    <row r="12" spans="2:2">
      <c r="B12" s="306" t="s">
        <v>496</v>
      </c>
    </row>
    <row r="13" spans="2:2">
      <c r="B13" s="306" t="s">
        <v>495</v>
      </c>
    </row>
    <row r="14" spans="2:2">
      <c r="B14" s="134" t="s">
        <v>318</v>
      </c>
    </row>
    <row r="15" spans="2:2">
      <c r="B15" s="134" t="s">
        <v>497</v>
      </c>
    </row>
    <row r="16" spans="2:2">
      <c r="B16" s="134" t="s">
        <v>379</v>
      </c>
    </row>
    <row r="17" spans="2:2">
      <c r="B17" s="306" t="s">
        <v>380</v>
      </c>
    </row>
    <row r="18" spans="2:2">
      <c r="B18" s="135"/>
    </row>
    <row r="19" spans="2:2">
      <c r="B19" s="136"/>
    </row>
    <row r="20" spans="2:2">
      <c r="B20" s="127" t="s">
        <v>27</v>
      </c>
    </row>
    <row r="21" spans="2:2">
      <c r="B21" s="128"/>
    </row>
    <row r="22" spans="2:2" ht="75">
      <c r="B22" s="137" t="s">
        <v>317</v>
      </c>
    </row>
    <row r="23" spans="2:2">
      <c r="B23" s="45"/>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12"/>
  <sheetViews>
    <sheetView workbookViewId="0">
      <selection activeCell="L59" sqref="L59"/>
    </sheetView>
  </sheetViews>
  <sheetFormatPr baseColWidth="10" defaultRowHeight="15" x14ac:dyDescent="0"/>
  <sheetData>
    <row r="1" spans="1:2">
      <c r="A1" t="s">
        <v>534</v>
      </c>
    </row>
    <row r="2" spans="1:2">
      <c r="A2" t="s">
        <v>241</v>
      </c>
      <c r="B2" t="s">
        <v>240</v>
      </c>
    </row>
    <row r="3" spans="1:2">
      <c r="A3" t="s">
        <v>535</v>
      </c>
      <c r="B3" s="452">
        <f>'Shares energetic FD subsectors'!E11</f>
        <v>0</v>
      </c>
    </row>
    <row r="4" spans="1:2">
      <c r="A4" t="s">
        <v>536</v>
      </c>
      <c r="B4" s="452">
        <f>'Shares energetic FD subsectors'!E12</f>
        <v>0</v>
      </c>
    </row>
    <row r="5" spans="1:2">
      <c r="A5" t="s">
        <v>537</v>
      </c>
      <c r="B5" s="452">
        <f>'Shares energetic FD subsectors'!E13</f>
        <v>0</v>
      </c>
    </row>
    <row r="6" spans="1:2">
      <c r="A6" t="s">
        <v>538</v>
      </c>
      <c r="B6" s="452">
        <f>'Shares energetic FD subsectors'!E14</f>
        <v>0</v>
      </c>
    </row>
    <row r="7" spans="1:2">
      <c r="A7" t="s">
        <v>539</v>
      </c>
      <c r="B7" s="452">
        <f>'Shares energetic FD subsectors'!E15</f>
        <v>0</v>
      </c>
    </row>
    <row r="8" spans="1:2">
      <c r="A8" t="s">
        <v>540</v>
      </c>
      <c r="B8" s="452">
        <f>'Shares energetic FD subsectors'!E16</f>
        <v>0</v>
      </c>
    </row>
    <row r="9" spans="1:2">
      <c r="A9" t="s">
        <v>541</v>
      </c>
      <c r="B9" s="452">
        <f>'Shares energetic FD subsectors'!E17</f>
        <v>0</v>
      </c>
    </row>
    <row r="10" spans="1:2">
      <c r="A10" t="s">
        <v>542</v>
      </c>
      <c r="B10" s="452">
        <f>'Shares energetic FD subsectors'!E18</f>
        <v>0</v>
      </c>
    </row>
    <row r="11" spans="1:2">
      <c r="A11" t="s">
        <v>543</v>
      </c>
      <c r="B11" s="452">
        <f>'Shares energetic FD subsectors'!E19</f>
        <v>0</v>
      </c>
    </row>
    <row r="12" spans="1:2">
      <c r="A12" t="s">
        <v>544</v>
      </c>
      <c r="B12" s="452">
        <f>'Shares energetic FD subsectors'!E20</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12"/>
  <sheetViews>
    <sheetView workbookViewId="0">
      <selection activeCell="B12" sqref="B12"/>
    </sheetView>
  </sheetViews>
  <sheetFormatPr baseColWidth="10" defaultRowHeight="15" x14ac:dyDescent="0"/>
  <sheetData>
    <row r="1" spans="1:2">
      <c r="A1" t="s">
        <v>545</v>
      </c>
    </row>
    <row r="2" spans="1:2">
      <c r="A2" t="s">
        <v>241</v>
      </c>
      <c r="B2" t="s">
        <v>240</v>
      </c>
    </row>
    <row r="3" spans="1:2">
      <c r="A3" t="s">
        <v>546</v>
      </c>
      <c r="B3" s="452">
        <f>'Shares energetic FD subsectors'!E23</f>
        <v>0</v>
      </c>
    </row>
    <row r="4" spans="1:2">
      <c r="A4" t="s">
        <v>547</v>
      </c>
      <c r="B4" s="452">
        <f>'Shares energetic FD subsectors'!E24</f>
        <v>0</v>
      </c>
    </row>
    <row r="5" spans="1:2">
      <c r="A5" t="s">
        <v>548</v>
      </c>
      <c r="B5" s="452">
        <f>'Shares energetic FD subsectors'!E25</f>
        <v>0</v>
      </c>
    </row>
    <row r="6" spans="1:2">
      <c r="A6" t="s">
        <v>549</v>
      </c>
      <c r="B6" s="452">
        <f>'Shares energetic FD subsectors'!E26</f>
        <v>0</v>
      </c>
    </row>
    <row r="7" spans="1:2">
      <c r="A7" t="s">
        <v>550</v>
      </c>
      <c r="B7" s="452">
        <f>'Shares energetic FD subsectors'!E27</f>
        <v>0</v>
      </c>
    </row>
    <row r="8" spans="1:2">
      <c r="A8" t="s">
        <v>551</v>
      </c>
      <c r="B8" s="452">
        <f>'Shares energetic FD subsectors'!E28</f>
        <v>0</v>
      </c>
    </row>
    <row r="9" spans="1:2">
      <c r="A9" t="s">
        <v>552</v>
      </c>
      <c r="B9" s="452">
        <f>'Shares energetic FD subsectors'!E29</f>
        <v>0</v>
      </c>
    </row>
    <row r="10" spans="1:2">
      <c r="A10" t="s">
        <v>553</v>
      </c>
      <c r="B10" s="452">
        <f>'Shares energetic FD subsectors'!E30</f>
        <v>0</v>
      </c>
    </row>
    <row r="11" spans="1:2">
      <c r="A11" t="s">
        <v>554</v>
      </c>
      <c r="B11" s="452">
        <f>'Shares energetic FD subsectors'!E31</f>
        <v>0</v>
      </c>
    </row>
    <row r="12" spans="1:2">
      <c r="A12" t="s">
        <v>555</v>
      </c>
      <c r="B12" s="452">
        <f>'Shares energetic FD subsectors'!E32</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12"/>
  <sheetViews>
    <sheetView workbookViewId="0">
      <selection activeCell="B12" sqref="B12"/>
    </sheetView>
  </sheetViews>
  <sheetFormatPr baseColWidth="10" defaultRowHeight="15" x14ac:dyDescent="0"/>
  <sheetData>
    <row r="1" spans="1:2">
      <c r="A1" t="s">
        <v>556</v>
      </c>
    </row>
    <row r="2" spans="1:2">
      <c r="A2" t="s">
        <v>241</v>
      </c>
      <c r="B2" t="s">
        <v>240</v>
      </c>
    </row>
    <row r="3" spans="1:2">
      <c r="A3" t="s">
        <v>557</v>
      </c>
      <c r="B3" s="452">
        <f>'Shares energetic FD subsectors'!E35</f>
        <v>0</v>
      </c>
    </row>
    <row r="4" spans="1:2">
      <c r="A4" t="s">
        <v>558</v>
      </c>
      <c r="B4" s="452">
        <f>'Shares energetic FD subsectors'!E36</f>
        <v>0</v>
      </c>
    </row>
    <row r="5" spans="1:2">
      <c r="A5" t="s">
        <v>559</v>
      </c>
      <c r="B5" s="452">
        <f>'Shares energetic FD subsectors'!E37</f>
        <v>0</v>
      </c>
    </row>
    <row r="6" spans="1:2">
      <c r="A6" t="s">
        <v>560</v>
      </c>
      <c r="B6" s="452">
        <f>'Shares energetic FD subsectors'!E38</f>
        <v>0</v>
      </c>
    </row>
    <row r="7" spans="1:2">
      <c r="A7" t="s">
        <v>561</v>
      </c>
      <c r="B7" s="452">
        <f>'Shares energetic FD subsectors'!E39</f>
        <v>0</v>
      </c>
    </row>
    <row r="8" spans="1:2">
      <c r="A8" t="s">
        <v>562</v>
      </c>
      <c r="B8" s="452">
        <f>'Shares energetic FD subsectors'!E40</f>
        <v>0</v>
      </c>
    </row>
    <row r="9" spans="1:2">
      <c r="A9" t="s">
        <v>563</v>
      </c>
      <c r="B9" s="452">
        <f>'Shares energetic FD subsectors'!E41</f>
        <v>0</v>
      </c>
    </row>
    <row r="10" spans="1:2">
      <c r="A10" t="s">
        <v>564</v>
      </c>
      <c r="B10" s="452">
        <f>'Shares energetic FD subsectors'!E42</f>
        <v>0</v>
      </c>
    </row>
    <row r="11" spans="1:2">
      <c r="A11" t="s">
        <v>565</v>
      </c>
      <c r="B11" s="452">
        <f>'Shares energetic FD subsectors'!E43</f>
        <v>0</v>
      </c>
    </row>
    <row r="12" spans="1:2">
      <c r="A12" t="s">
        <v>566</v>
      </c>
      <c r="B12" s="452">
        <f>'Shares energetic FD subsectors'!E44</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12"/>
  <sheetViews>
    <sheetView workbookViewId="0">
      <selection activeCell="H24" sqref="H24"/>
    </sheetView>
  </sheetViews>
  <sheetFormatPr baseColWidth="10" defaultRowHeight="15" x14ac:dyDescent="0"/>
  <sheetData>
    <row r="1" spans="1:2">
      <c r="A1" t="s">
        <v>567</v>
      </c>
    </row>
    <row r="2" spans="1:2">
      <c r="A2" t="s">
        <v>241</v>
      </c>
      <c r="B2" t="s">
        <v>240</v>
      </c>
    </row>
    <row r="3" spans="1:2">
      <c r="A3" t="s">
        <v>568</v>
      </c>
      <c r="B3" s="452">
        <f>'Shares energetic FD subsectors'!E47</f>
        <v>0</v>
      </c>
    </row>
    <row r="4" spans="1:2">
      <c r="A4" t="s">
        <v>569</v>
      </c>
      <c r="B4" s="452">
        <f>'Shares energetic FD subsectors'!E48</f>
        <v>0</v>
      </c>
    </row>
    <row r="5" spans="1:2">
      <c r="A5" t="s">
        <v>570</v>
      </c>
      <c r="B5" s="452">
        <f>'Shares energetic FD subsectors'!E49</f>
        <v>0</v>
      </c>
    </row>
    <row r="6" spans="1:2">
      <c r="A6" t="s">
        <v>571</v>
      </c>
      <c r="B6" s="452">
        <f>'Shares energetic FD subsectors'!E50</f>
        <v>0</v>
      </c>
    </row>
    <row r="7" spans="1:2">
      <c r="A7" t="s">
        <v>572</v>
      </c>
      <c r="B7" s="452">
        <f>'Shares energetic FD subsectors'!E51</f>
        <v>0</v>
      </c>
    </row>
    <row r="8" spans="1:2">
      <c r="A8" t="s">
        <v>573</v>
      </c>
      <c r="B8" s="452">
        <f>'Shares energetic FD subsectors'!E52</f>
        <v>0</v>
      </c>
    </row>
    <row r="9" spans="1:2">
      <c r="A9" t="s">
        <v>574</v>
      </c>
      <c r="B9" s="452">
        <f>'Shares energetic FD subsectors'!E53</f>
        <v>0</v>
      </c>
    </row>
    <row r="10" spans="1:2">
      <c r="A10" t="s">
        <v>575</v>
      </c>
      <c r="B10" s="452">
        <f>'Shares energetic FD subsectors'!E54</f>
        <v>0</v>
      </c>
    </row>
    <row r="11" spans="1:2">
      <c r="A11" t="s">
        <v>576</v>
      </c>
      <c r="B11" s="452">
        <f>'Shares energetic FD subsectors'!E55</f>
        <v>0</v>
      </c>
    </row>
    <row r="12" spans="1:2">
      <c r="A12" t="s">
        <v>577</v>
      </c>
      <c r="B12" s="452">
        <f>'Shares energetic FD subsectors'!E56</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12"/>
  <sheetViews>
    <sheetView workbookViewId="0">
      <selection activeCell="B3" sqref="B3"/>
    </sheetView>
  </sheetViews>
  <sheetFormatPr baseColWidth="10" defaultRowHeight="15" x14ac:dyDescent="0"/>
  <sheetData>
    <row r="1" spans="1:2">
      <c r="A1" t="s">
        <v>578</v>
      </c>
    </row>
    <row r="2" spans="1:2">
      <c r="A2" t="s">
        <v>241</v>
      </c>
      <c r="B2" t="s">
        <v>240</v>
      </c>
    </row>
    <row r="3" spans="1:2">
      <c r="A3" t="s">
        <v>579</v>
      </c>
      <c r="B3" s="452">
        <f>'Shares energetic FD subsectors'!E59</f>
        <v>0</v>
      </c>
    </row>
    <row r="4" spans="1:2">
      <c r="A4" t="s">
        <v>580</v>
      </c>
      <c r="B4" s="452">
        <f>'Shares energetic FD subsectors'!E60</f>
        <v>0</v>
      </c>
    </row>
    <row r="5" spans="1:2">
      <c r="A5" t="s">
        <v>581</v>
      </c>
      <c r="B5" s="452">
        <f>'Shares energetic FD subsectors'!E61</f>
        <v>0</v>
      </c>
    </row>
    <row r="6" spans="1:2">
      <c r="A6" t="s">
        <v>582</v>
      </c>
      <c r="B6" s="452">
        <f>'Shares energetic FD subsectors'!E62</f>
        <v>0</v>
      </c>
    </row>
    <row r="7" spans="1:2">
      <c r="A7" t="s">
        <v>583</v>
      </c>
      <c r="B7" s="452">
        <f>'Shares energetic FD subsectors'!E63</f>
        <v>0</v>
      </c>
    </row>
    <row r="8" spans="1:2">
      <c r="A8" t="s">
        <v>584</v>
      </c>
      <c r="B8" s="452">
        <f>'Shares energetic FD subsectors'!E64</f>
        <v>0</v>
      </c>
    </row>
    <row r="9" spans="1:2">
      <c r="A9" t="s">
        <v>585</v>
      </c>
      <c r="B9" s="452">
        <f>'Shares energetic FD subsectors'!E65</f>
        <v>0</v>
      </c>
    </row>
    <row r="10" spans="1:2">
      <c r="A10" t="s">
        <v>586</v>
      </c>
      <c r="B10" s="452">
        <f>'Shares energetic FD subsectors'!E66</f>
        <v>0</v>
      </c>
    </row>
    <row r="11" spans="1:2">
      <c r="A11" t="s">
        <v>587</v>
      </c>
      <c r="B11" s="452">
        <f>'Shares energetic FD subsectors'!E67</f>
        <v>0</v>
      </c>
    </row>
    <row r="12" spans="1:2">
      <c r="A12" t="s">
        <v>588</v>
      </c>
      <c r="B12" s="452">
        <f>'Shares energetic FD subsectors'!E68</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12"/>
  <sheetViews>
    <sheetView workbookViewId="0">
      <selection activeCell="A13" sqref="A13"/>
    </sheetView>
  </sheetViews>
  <sheetFormatPr baseColWidth="10" defaultRowHeight="15" x14ac:dyDescent="0"/>
  <sheetData>
    <row r="1" spans="1:2">
      <c r="A1" t="s">
        <v>589</v>
      </c>
    </row>
    <row r="2" spans="1:2">
      <c r="A2" t="s">
        <v>241</v>
      </c>
      <c r="B2" t="s">
        <v>240</v>
      </c>
    </row>
    <row r="3" spans="1:2">
      <c r="A3" t="s">
        <v>590</v>
      </c>
      <c r="B3" s="452">
        <f>'Shares energetic FD subsectors'!E71</f>
        <v>0</v>
      </c>
    </row>
    <row r="4" spans="1:2">
      <c r="A4" t="s">
        <v>591</v>
      </c>
      <c r="B4" s="452">
        <f>'Shares energetic FD subsectors'!E72</f>
        <v>0</v>
      </c>
    </row>
    <row r="5" spans="1:2">
      <c r="A5" t="s">
        <v>592</v>
      </c>
      <c r="B5" s="452">
        <f>'Shares energetic FD subsectors'!E73</f>
        <v>0</v>
      </c>
    </row>
    <row r="6" spans="1:2">
      <c r="A6" t="s">
        <v>593</v>
      </c>
      <c r="B6" s="452">
        <f>'Shares energetic FD subsectors'!E74</f>
        <v>0</v>
      </c>
    </row>
    <row r="7" spans="1:2">
      <c r="A7" t="s">
        <v>594</v>
      </c>
      <c r="B7" s="452">
        <f>'Shares energetic FD subsectors'!E75</f>
        <v>0</v>
      </c>
    </row>
    <row r="8" spans="1:2">
      <c r="A8" t="s">
        <v>595</v>
      </c>
      <c r="B8" s="452">
        <f>'Shares energetic FD subsectors'!E76</f>
        <v>0</v>
      </c>
    </row>
    <row r="9" spans="1:2">
      <c r="A9" t="s">
        <v>596</v>
      </c>
      <c r="B9" s="452">
        <f>'Shares energetic FD subsectors'!E77</f>
        <v>0</v>
      </c>
    </row>
    <row r="10" spans="1:2">
      <c r="A10" t="s">
        <v>597</v>
      </c>
      <c r="B10" s="452">
        <f>'Shares energetic FD subsectors'!E78</f>
        <v>0</v>
      </c>
    </row>
    <row r="11" spans="1:2">
      <c r="A11" t="s">
        <v>598</v>
      </c>
      <c r="B11" s="452">
        <f>'Shares energetic FD subsectors'!E79</f>
        <v>0</v>
      </c>
    </row>
    <row r="12" spans="1:2">
      <c r="A12" t="s">
        <v>599</v>
      </c>
      <c r="B12" s="452">
        <f>'Shares energetic FD subsectors'!E80</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12"/>
  <sheetViews>
    <sheetView workbookViewId="0">
      <selection activeCell="B3" sqref="B3:B12"/>
    </sheetView>
  </sheetViews>
  <sheetFormatPr baseColWidth="10" defaultRowHeight="15" x14ac:dyDescent="0"/>
  <sheetData>
    <row r="1" spans="1:2">
      <c r="A1" t="s">
        <v>605</v>
      </c>
    </row>
    <row r="2" spans="1:2">
      <c r="A2" t="s">
        <v>241</v>
      </c>
      <c r="B2" t="s">
        <v>240</v>
      </c>
    </row>
    <row r="3" spans="1:2">
      <c r="A3" t="s">
        <v>606</v>
      </c>
      <c r="B3" s="452">
        <f>'Shares non-e FD subsectors'!E11</f>
        <v>0</v>
      </c>
    </row>
    <row r="4" spans="1:2">
      <c r="A4" t="s">
        <v>618</v>
      </c>
      <c r="B4" s="452">
        <f>'Shares non-e FD subsectors'!E12</f>
        <v>0</v>
      </c>
    </row>
    <row r="5" spans="1:2">
      <c r="A5" t="s">
        <v>619</v>
      </c>
      <c r="B5" s="452">
        <f>'Shares non-e FD subsectors'!E13</f>
        <v>0</v>
      </c>
    </row>
    <row r="6" spans="1:2">
      <c r="A6" t="s">
        <v>620</v>
      </c>
      <c r="B6" s="452">
        <f>'Shares non-e FD subsectors'!E14</f>
        <v>0</v>
      </c>
    </row>
    <row r="7" spans="1:2">
      <c r="A7" t="s">
        <v>621</v>
      </c>
      <c r="B7" s="452">
        <f>'Shares non-e FD subsectors'!E15</f>
        <v>0</v>
      </c>
    </row>
    <row r="8" spans="1:2">
      <c r="A8" t="s">
        <v>622</v>
      </c>
      <c r="B8" s="452">
        <f>'Shares non-e FD subsectors'!E16</f>
        <v>0</v>
      </c>
    </row>
    <row r="9" spans="1:2">
      <c r="A9" t="s">
        <v>623</v>
      </c>
      <c r="B9" s="452">
        <f>'Shares non-e FD subsectors'!E17</f>
        <v>0</v>
      </c>
    </row>
    <row r="10" spans="1:2">
      <c r="A10" t="s">
        <v>624</v>
      </c>
      <c r="B10" s="452">
        <f>'Shares non-e FD subsectors'!E18</f>
        <v>0</v>
      </c>
    </row>
    <row r="11" spans="1:2">
      <c r="A11" t="s">
        <v>625</v>
      </c>
      <c r="B11" s="452">
        <f>'Shares non-e FD subsectors'!E19</f>
        <v>0</v>
      </c>
    </row>
    <row r="12" spans="1:2">
      <c r="A12" t="s">
        <v>626</v>
      </c>
      <c r="B12" s="452">
        <f>'Shares non-e FD subsectors'!E20</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12"/>
  <sheetViews>
    <sheetView workbookViewId="0">
      <selection activeCell="B3" sqref="B3:B12"/>
    </sheetView>
  </sheetViews>
  <sheetFormatPr baseColWidth="10" defaultRowHeight="15" x14ac:dyDescent="0"/>
  <sheetData>
    <row r="1" spans="1:2">
      <c r="A1" t="s">
        <v>607</v>
      </c>
    </row>
    <row r="2" spans="1:2">
      <c r="A2" t="s">
        <v>241</v>
      </c>
      <c r="B2" t="s">
        <v>240</v>
      </c>
    </row>
    <row r="3" spans="1:2">
      <c r="A3" t="s">
        <v>608</v>
      </c>
      <c r="B3" s="452">
        <f>'Shares non-e FD subsectors'!E23</f>
        <v>0</v>
      </c>
    </row>
    <row r="4" spans="1:2">
      <c r="A4" t="s">
        <v>609</v>
      </c>
      <c r="B4" s="452">
        <f>'Shares non-e FD subsectors'!E24</f>
        <v>0</v>
      </c>
    </row>
    <row r="5" spans="1:2">
      <c r="A5" t="s">
        <v>610</v>
      </c>
      <c r="B5" s="452">
        <f>'Shares non-e FD subsectors'!E25</f>
        <v>0</v>
      </c>
    </row>
    <row r="6" spans="1:2">
      <c r="A6" t="s">
        <v>611</v>
      </c>
      <c r="B6" s="452">
        <f>'Shares non-e FD subsectors'!E26</f>
        <v>0</v>
      </c>
    </row>
    <row r="7" spans="1:2">
      <c r="A7" t="s">
        <v>612</v>
      </c>
      <c r="B7" s="452">
        <f>'Shares non-e FD subsectors'!E27</f>
        <v>0</v>
      </c>
    </row>
    <row r="8" spans="1:2">
      <c r="A8" t="s">
        <v>613</v>
      </c>
      <c r="B8" s="452">
        <f>'Shares non-e FD subsectors'!E28</f>
        <v>0</v>
      </c>
    </row>
    <row r="9" spans="1:2">
      <c r="A9" t="s">
        <v>614</v>
      </c>
      <c r="B9" s="452">
        <f>'Shares non-e FD subsectors'!E29</f>
        <v>0</v>
      </c>
    </row>
    <row r="10" spans="1:2">
      <c r="A10" t="s">
        <v>615</v>
      </c>
      <c r="B10" s="452">
        <f>'Shares non-e FD subsectors'!E30</f>
        <v>0</v>
      </c>
    </row>
    <row r="11" spans="1:2">
      <c r="A11" t="s">
        <v>616</v>
      </c>
      <c r="B11" s="452">
        <f>'Shares non-e FD subsectors'!E31</f>
        <v>0</v>
      </c>
    </row>
    <row r="12" spans="1:2">
      <c r="A12" t="s">
        <v>617</v>
      </c>
      <c r="B12" s="452">
        <f>'Shares non-e FD subsectors'!E32</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12"/>
  <sheetViews>
    <sheetView workbookViewId="0">
      <selection activeCell="B3" sqref="B3:B12"/>
    </sheetView>
  </sheetViews>
  <sheetFormatPr baseColWidth="10" defaultRowHeight="15" x14ac:dyDescent="0"/>
  <sheetData>
    <row r="1" spans="1:2">
      <c r="A1" t="s">
        <v>627</v>
      </c>
    </row>
    <row r="2" spans="1:2">
      <c r="A2" t="s">
        <v>241</v>
      </c>
      <c r="B2" t="s">
        <v>240</v>
      </c>
    </row>
    <row r="3" spans="1:2">
      <c r="A3" t="s">
        <v>628</v>
      </c>
      <c r="B3" s="452">
        <f>'Shares non-e FD subsectors'!E35</f>
        <v>0</v>
      </c>
    </row>
    <row r="4" spans="1:2">
      <c r="A4" t="s">
        <v>629</v>
      </c>
      <c r="B4" s="452">
        <f>'Shares non-e FD subsectors'!E36</f>
        <v>0</v>
      </c>
    </row>
    <row r="5" spans="1:2">
      <c r="A5" t="s">
        <v>630</v>
      </c>
      <c r="B5" s="452">
        <f>'Shares non-e FD subsectors'!E37</f>
        <v>0</v>
      </c>
    </row>
    <row r="6" spans="1:2">
      <c r="A6" t="s">
        <v>631</v>
      </c>
      <c r="B6" s="452">
        <f>'Shares non-e FD subsectors'!E38</f>
        <v>0</v>
      </c>
    </row>
    <row r="7" spans="1:2">
      <c r="A7" t="s">
        <v>632</v>
      </c>
      <c r="B7" s="452">
        <f>'Shares non-e FD subsectors'!E39</f>
        <v>0</v>
      </c>
    </row>
    <row r="8" spans="1:2">
      <c r="A8" t="s">
        <v>633</v>
      </c>
      <c r="B8" s="452">
        <f>'Shares non-e FD subsectors'!E40</f>
        <v>0</v>
      </c>
    </row>
    <row r="9" spans="1:2">
      <c r="A9" t="s">
        <v>634</v>
      </c>
      <c r="B9" s="452">
        <f>'Shares non-e FD subsectors'!E41</f>
        <v>0</v>
      </c>
    </row>
    <row r="10" spans="1:2">
      <c r="A10" t="s">
        <v>635</v>
      </c>
      <c r="B10" s="452">
        <f>'Shares non-e FD subsectors'!E42</f>
        <v>0</v>
      </c>
    </row>
    <row r="11" spans="1:2">
      <c r="A11" t="s">
        <v>636</v>
      </c>
      <c r="B11" s="452">
        <f>'Shares non-e FD subsectors'!E43</f>
        <v>0</v>
      </c>
    </row>
    <row r="12" spans="1:2">
      <c r="A12" t="s">
        <v>637</v>
      </c>
      <c r="B12" s="452">
        <f>'Shares non-e FD subsectors'!E44</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12"/>
  <sheetViews>
    <sheetView workbookViewId="0">
      <selection activeCell="B3" sqref="B3:B12"/>
    </sheetView>
  </sheetViews>
  <sheetFormatPr baseColWidth="10" defaultRowHeight="15" x14ac:dyDescent="0"/>
  <sheetData>
    <row r="1" spans="1:2">
      <c r="A1" t="s">
        <v>638</v>
      </c>
    </row>
    <row r="2" spans="1:2">
      <c r="A2" t="s">
        <v>241</v>
      </c>
      <c r="B2" t="s">
        <v>240</v>
      </c>
    </row>
    <row r="3" spans="1:2">
      <c r="A3" t="s">
        <v>639</v>
      </c>
      <c r="B3" s="452">
        <f>'Shares non-e FD subsectors'!E47</f>
        <v>0</v>
      </c>
    </row>
    <row r="4" spans="1:2">
      <c r="A4" t="s">
        <v>640</v>
      </c>
      <c r="B4" s="452">
        <f>'Shares non-e FD subsectors'!E48</f>
        <v>0</v>
      </c>
    </row>
    <row r="5" spans="1:2">
      <c r="A5" t="s">
        <v>641</v>
      </c>
      <c r="B5" s="452">
        <f>'Shares non-e FD subsectors'!E49</f>
        <v>0</v>
      </c>
    </row>
    <row r="6" spans="1:2">
      <c r="A6" t="s">
        <v>642</v>
      </c>
      <c r="B6" s="452">
        <f>'Shares non-e FD subsectors'!E50</f>
        <v>0</v>
      </c>
    </row>
    <row r="7" spans="1:2">
      <c r="A7" t="s">
        <v>643</v>
      </c>
      <c r="B7" s="452">
        <f>'Shares non-e FD subsectors'!E51</f>
        <v>0</v>
      </c>
    </row>
    <row r="8" spans="1:2">
      <c r="A8" t="s">
        <v>644</v>
      </c>
      <c r="B8" s="452">
        <f>'Shares non-e FD subsectors'!E52</f>
        <v>0</v>
      </c>
    </row>
    <row r="9" spans="1:2">
      <c r="A9" t="s">
        <v>645</v>
      </c>
      <c r="B9" s="452">
        <f>'Shares non-e FD subsectors'!E53</f>
        <v>0</v>
      </c>
    </row>
    <row r="10" spans="1:2">
      <c r="A10" t="s">
        <v>646</v>
      </c>
      <c r="B10" s="452">
        <f>'Shares non-e FD subsectors'!E54</f>
        <v>0</v>
      </c>
    </row>
    <row r="11" spans="1:2">
      <c r="A11" t="s">
        <v>647</v>
      </c>
      <c r="B11" s="452">
        <f>'Shares non-e FD subsectors'!E55</f>
        <v>0</v>
      </c>
    </row>
    <row r="12" spans="1:2">
      <c r="A12" t="s">
        <v>648</v>
      </c>
      <c r="B12" s="452">
        <f>'Shares non-e FD subsectors'!E56</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theme="2"/>
    <pageSetUpPr fitToPage="1"/>
  </sheetPr>
  <dimension ref="B2:CZ29"/>
  <sheetViews>
    <sheetView topLeftCell="J1" workbookViewId="0">
      <selection activeCell="CO17" sqref="CO17"/>
    </sheetView>
  </sheetViews>
  <sheetFormatPr baseColWidth="10" defaultColWidth="2.83203125" defaultRowHeight="15" x14ac:dyDescent="0"/>
  <cols>
    <col min="1" max="16384" width="2.83203125" style="1"/>
  </cols>
  <sheetData>
    <row r="2" spans="2:80" ht="30">
      <c r="B2" s="53" t="s">
        <v>470</v>
      </c>
      <c r="C2" s="50"/>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c r="AQ2" s="50"/>
      <c r="AR2" s="50"/>
      <c r="AS2" s="50"/>
      <c r="AT2" s="50"/>
      <c r="AU2" s="50"/>
      <c r="AV2" s="50"/>
      <c r="AW2" s="50"/>
      <c r="AX2" s="50"/>
      <c r="AY2" s="50"/>
      <c r="AZ2" s="50"/>
      <c r="BA2" s="50"/>
      <c r="BB2" s="50"/>
      <c r="BC2" s="50"/>
      <c r="BD2" s="50"/>
      <c r="BE2" s="50"/>
      <c r="BF2" s="50"/>
      <c r="BG2" s="50"/>
      <c r="BH2" s="50"/>
      <c r="BI2" s="50"/>
      <c r="BJ2" s="50"/>
      <c r="BK2" s="50"/>
      <c r="BL2" s="50"/>
      <c r="BM2" s="50"/>
      <c r="BN2" s="50"/>
      <c r="BO2" s="50"/>
      <c r="BP2" s="50"/>
      <c r="BQ2" s="50"/>
      <c r="BR2" s="50"/>
      <c r="BS2" s="50"/>
      <c r="BT2" s="50"/>
      <c r="BU2" s="50"/>
      <c r="BV2" s="50"/>
    </row>
    <row r="3" spans="2:80" ht="30">
      <c r="B3" s="54" t="s">
        <v>83</v>
      </c>
      <c r="C3" s="55"/>
      <c r="D3" s="55"/>
      <c r="E3" s="55"/>
      <c r="F3" s="55"/>
      <c r="G3" s="55"/>
      <c r="H3" s="55"/>
      <c r="I3" s="55"/>
      <c r="J3" s="55"/>
      <c r="K3" s="55"/>
      <c r="L3" s="55"/>
      <c r="M3" s="55"/>
      <c r="N3" s="55"/>
      <c r="O3" s="55"/>
      <c r="P3" s="56"/>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c r="AU3" s="50"/>
      <c r="AV3" s="50"/>
      <c r="AW3" s="50"/>
      <c r="AX3" s="50"/>
      <c r="AY3" s="50"/>
      <c r="AZ3" s="50"/>
      <c r="BA3" s="50"/>
      <c r="BB3" s="50"/>
      <c r="BC3" s="50"/>
      <c r="BD3" s="50"/>
      <c r="BE3" s="50"/>
      <c r="BF3" s="50"/>
      <c r="BG3" s="50"/>
      <c r="BH3" s="50"/>
      <c r="BI3" s="50"/>
      <c r="BJ3" s="50"/>
      <c r="BK3" s="50"/>
      <c r="BL3" s="50"/>
      <c r="BM3" s="50"/>
      <c r="BN3" s="50"/>
      <c r="BO3" s="50"/>
      <c r="BP3" s="50"/>
      <c r="BQ3" s="50"/>
      <c r="BR3" s="50"/>
      <c r="BS3" s="50"/>
      <c r="BT3" s="50"/>
      <c r="BU3" s="50"/>
      <c r="BV3" s="50"/>
    </row>
    <row r="4" spans="2:80" ht="15" customHeight="1">
      <c r="B4" s="57" t="s">
        <v>186</v>
      </c>
      <c r="C4" s="58"/>
      <c r="D4" s="58"/>
      <c r="E4" s="58"/>
      <c r="F4" s="58"/>
      <c r="G4" s="58"/>
      <c r="H4" s="58"/>
      <c r="I4" s="58"/>
      <c r="J4" s="58"/>
      <c r="K4" s="58"/>
      <c r="L4" s="58"/>
      <c r="M4" s="58"/>
      <c r="N4" s="58"/>
      <c r="O4" s="58"/>
      <c r="P4" s="59"/>
      <c r="Q4" s="51"/>
      <c r="R4" s="51"/>
      <c r="S4" s="51"/>
      <c r="T4" s="51"/>
      <c r="U4" s="51"/>
      <c r="V4" s="51"/>
      <c r="W4" s="51"/>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row>
    <row r="5" spans="2:80" ht="15" customHeight="1">
      <c r="Q5" s="52"/>
      <c r="R5" s="52"/>
      <c r="S5" s="52"/>
      <c r="T5" s="52"/>
      <c r="U5" s="52"/>
      <c r="V5" s="52"/>
      <c r="W5" s="52"/>
      <c r="X5" s="52"/>
      <c r="Y5" s="52"/>
      <c r="Z5" s="52"/>
      <c r="AA5" s="52"/>
      <c r="AB5" s="52"/>
      <c r="AC5" s="52"/>
      <c r="AD5" s="52"/>
      <c r="AE5" s="52"/>
      <c r="AF5" s="52"/>
      <c r="AG5" s="52"/>
      <c r="AH5" s="52"/>
      <c r="AI5" s="52"/>
      <c r="AJ5" s="52"/>
      <c r="AK5" s="52"/>
      <c r="AL5" s="52"/>
      <c r="AM5" s="52"/>
      <c r="AN5" s="52"/>
      <c r="AO5" s="52"/>
      <c r="AP5" s="52"/>
      <c r="AQ5" s="52"/>
      <c r="AR5" s="52"/>
      <c r="AS5" s="52"/>
      <c r="AT5" s="52"/>
      <c r="AU5" s="52"/>
      <c r="AV5" s="52"/>
      <c r="AW5" s="52"/>
      <c r="AX5" s="52"/>
      <c r="AY5" s="52"/>
      <c r="AZ5" s="52"/>
      <c r="BA5" s="52"/>
      <c r="BB5" s="52"/>
      <c r="BC5" s="52"/>
      <c r="BD5" s="52"/>
      <c r="BE5" s="52"/>
      <c r="BF5" s="52"/>
      <c r="BG5" s="52"/>
      <c r="BH5" s="52"/>
      <c r="BI5" s="52"/>
      <c r="BJ5" s="52"/>
      <c r="BK5" s="52"/>
      <c r="BL5" s="52"/>
      <c r="BM5" s="52"/>
      <c r="BN5" s="52"/>
      <c r="BO5" s="52"/>
      <c r="BP5" s="52"/>
      <c r="BQ5" s="52"/>
      <c r="BR5" s="52"/>
      <c r="BS5" s="52"/>
      <c r="BT5" s="52"/>
      <c r="BU5" s="52"/>
      <c r="BV5" s="52"/>
    </row>
    <row r="6" spans="2:80" ht="23">
      <c r="B6" s="52"/>
      <c r="C6" s="61" t="s">
        <v>183</v>
      </c>
      <c r="D6" s="52"/>
      <c r="E6" s="52"/>
      <c r="F6" s="52"/>
      <c r="G6" s="52"/>
      <c r="H6" s="52"/>
      <c r="I6" s="52"/>
      <c r="J6" s="52"/>
      <c r="K6" s="52"/>
      <c r="L6" s="52"/>
      <c r="M6" s="52"/>
      <c r="N6" s="52"/>
      <c r="O6" s="52"/>
      <c r="P6" s="52"/>
      <c r="Q6" s="52"/>
      <c r="R6" s="52"/>
      <c r="S6" s="52"/>
      <c r="T6" s="52"/>
      <c r="U6" s="52"/>
      <c r="V6" s="52"/>
      <c r="W6" s="52"/>
      <c r="X6" s="52"/>
      <c r="Y6" s="52"/>
      <c r="Z6" s="52"/>
      <c r="AA6" s="52"/>
      <c r="AB6" s="52"/>
      <c r="AC6" s="52"/>
      <c r="AD6" s="52"/>
      <c r="AE6" s="52"/>
      <c r="AF6" s="52"/>
      <c r="AG6" s="52"/>
      <c r="AH6" s="52"/>
      <c r="AI6" s="52"/>
      <c r="AJ6" s="52"/>
      <c r="AK6" s="52"/>
      <c r="AM6" s="52"/>
      <c r="AN6" s="61" t="s">
        <v>184</v>
      </c>
      <c r="AO6" s="52"/>
      <c r="AP6" s="52"/>
      <c r="AQ6" s="52"/>
      <c r="AR6" s="52"/>
      <c r="AS6" s="52"/>
      <c r="AT6" s="52"/>
      <c r="AU6" s="52"/>
      <c r="AV6" s="52"/>
      <c r="AW6" s="52"/>
      <c r="AX6" s="52"/>
      <c r="AY6" s="52"/>
      <c r="AZ6" s="52"/>
      <c r="BA6" s="52"/>
      <c r="BB6" s="52"/>
      <c r="BC6" s="52"/>
      <c r="BD6" s="52"/>
      <c r="BE6" s="52"/>
      <c r="BF6" s="52"/>
      <c r="BG6" s="52"/>
      <c r="BH6" s="52"/>
      <c r="BI6" s="52"/>
      <c r="BJ6" s="52"/>
      <c r="BK6" s="52"/>
      <c r="BL6" s="52"/>
      <c r="BM6" s="52"/>
      <c r="BN6" s="52"/>
      <c r="BO6" s="52"/>
      <c r="BP6" s="52"/>
      <c r="BR6" s="52"/>
      <c r="BS6" s="52"/>
      <c r="BT6" s="52"/>
      <c r="BU6" s="61" t="s">
        <v>185</v>
      </c>
    </row>
    <row r="7" spans="2:80" ht="23">
      <c r="B7" s="52"/>
      <c r="C7" s="61"/>
      <c r="D7" s="52"/>
      <c r="E7" s="52"/>
      <c r="F7" s="52"/>
      <c r="G7" s="52"/>
      <c r="H7" s="52"/>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M7" s="52"/>
      <c r="AN7" s="61"/>
      <c r="AO7" s="52"/>
      <c r="AP7" s="52"/>
      <c r="AQ7" s="52"/>
      <c r="AR7" s="52"/>
      <c r="AS7" s="52"/>
      <c r="AT7" s="52"/>
      <c r="AU7" s="52"/>
      <c r="AV7" s="52"/>
      <c r="AW7" s="52"/>
      <c r="AX7" s="52"/>
      <c r="AY7" s="52"/>
      <c r="AZ7" s="52"/>
      <c r="BA7" s="52"/>
      <c r="BB7" s="52"/>
      <c r="BC7" s="52"/>
      <c r="BD7" s="52"/>
      <c r="BE7" s="52"/>
      <c r="BF7" s="52"/>
      <c r="BG7" s="52"/>
      <c r="BH7" s="52"/>
      <c r="BI7" s="52"/>
      <c r="BJ7" s="52"/>
      <c r="BK7" s="52"/>
      <c r="BL7" s="52"/>
      <c r="BM7" s="52"/>
      <c r="BN7" s="52"/>
      <c r="BO7" s="52"/>
      <c r="BP7" s="52"/>
      <c r="BR7" s="52"/>
      <c r="BS7" s="52"/>
      <c r="BT7" s="52"/>
      <c r="BU7" s="61"/>
    </row>
    <row r="9" spans="2:80">
      <c r="CB9" s="49"/>
    </row>
    <row r="29" spans="104:104">
      <c r="CZ29" s="1" t="s">
        <v>218</v>
      </c>
    </row>
  </sheetData>
  <phoneticPr fontId="23" type="noConversion"/>
  <pageMargins left="0.75000000000000011" right="0.75000000000000011" top="1" bottom="1" header="0.5" footer="0.5"/>
  <pageSetup paperSize="9" scale="49" orientation="landscape" horizontalDpi="4294967292" verticalDpi="4294967292"/>
  <drawing r:id="rId1"/>
  <extLst>
    <ext xmlns:mx="http://schemas.microsoft.com/office/mac/excel/2008/main" uri="{64002731-A6B0-56B0-2670-7721B7C09600}">
      <mx:PLV Mode="0" OnePage="0" WScale="100"/>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12"/>
  <sheetViews>
    <sheetView workbookViewId="0">
      <selection activeCell="B4" sqref="B4"/>
    </sheetView>
  </sheetViews>
  <sheetFormatPr baseColWidth="10" defaultRowHeight="15" x14ac:dyDescent="0"/>
  <sheetData>
    <row r="1" spans="1:2">
      <c r="A1" t="s">
        <v>712</v>
      </c>
    </row>
    <row r="2" spans="1:2">
      <c r="A2" t="s">
        <v>241</v>
      </c>
      <c r="B2" t="s">
        <v>240</v>
      </c>
    </row>
    <row r="3" spans="1:2">
      <c r="A3" t="s">
        <v>710</v>
      </c>
      <c r="B3" s="452" t="e">
        <f>'Shares electric heaters'!E12</f>
        <v>#VALUE!</v>
      </c>
    </row>
    <row r="4" spans="1:2">
      <c r="A4" t="s">
        <v>711</v>
      </c>
      <c r="B4" s="452" t="e">
        <f>'Shares electric heaters'!E13</f>
        <v>#VALUE!</v>
      </c>
    </row>
    <row r="5" spans="1:2">
      <c r="B5" s="452"/>
    </row>
    <row r="6" spans="1:2">
      <c r="B6" s="452"/>
    </row>
    <row r="7" spans="1:2">
      <c r="B7" s="452"/>
    </row>
    <row r="8" spans="1:2">
      <c r="B8" s="452"/>
    </row>
    <row r="9" spans="1:2">
      <c r="B9" s="452"/>
    </row>
    <row r="10" spans="1:2">
      <c r="B10" s="452"/>
    </row>
    <row r="11" spans="1:2">
      <c r="B11" s="452"/>
    </row>
    <row r="12" spans="1:2">
      <c r="B12" s="452"/>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12"/>
  <sheetViews>
    <sheetView workbookViewId="0">
      <selection activeCell="A4" sqref="A4"/>
    </sheetView>
  </sheetViews>
  <sheetFormatPr baseColWidth="10" defaultRowHeight="15" x14ac:dyDescent="0"/>
  <sheetData>
    <row r="1" spans="1:2">
      <c r="A1" t="s">
        <v>713</v>
      </c>
    </row>
    <row r="2" spans="1:2">
      <c r="A2" t="s">
        <v>241</v>
      </c>
      <c r="B2" t="s">
        <v>240</v>
      </c>
    </row>
    <row r="3" spans="1:2">
      <c r="A3" t="s">
        <v>714</v>
      </c>
      <c r="B3" s="452" t="e">
        <f>'Shares electric heaters'!E18</f>
        <v>#VALUE!</v>
      </c>
    </row>
    <row r="4" spans="1:2">
      <c r="A4" t="s">
        <v>715</v>
      </c>
      <c r="B4" s="452" t="e">
        <f>'Shares electric heaters'!E19</f>
        <v>#VALUE!</v>
      </c>
    </row>
    <row r="5" spans="1:2">
      <c r="B5" s="452"/>
    </row>
    <row r="6" spans="1:2">
      <c r="B6" s="452"/>
    </row>
    <row r="7" spans="1:2">
      <c r="B7" s="452"/>
    </row>
    <row r="8" spans="1:2">
      <c r="B8" s="452"/>
    </row>
    <row r="9" spans="1:2">
      <c r="B9" s="452"/>
    </row>
    <row r="10" spans="1:2">
      <c r="B10" s="452"/>
    </row>
    <row r="11" spans="1:2">
      <c r="B11" s="452"/>
    </row>
    <row r="12" spans="1:2">
      <c r="B12" s="452"/>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theme="2"/>
  </sheetPr>
  <dimension ref="B2:D106"/>
  <sheetViews>
    <sheetView workbookViewId="0"/>
  </sheetViews>
  <sheetFormatPr baseColWidth="10" defaultRowHeight="15" x14ac:dyDescent="0"/>
  <cols>
    <col min="1" max="1" width="10.83203125" style="1"/>
    <col min="2" max="2" width="25.5" style="1" customWidth="1"/>
    <col min="3" max="3" width="77.83203125" style="1" customWidth="1"/>
    <col min="4" max="4" width="78.33203125" style="1" customWidth="1"/>
    <col min="5" max="16384" width="10.83203125" style="1"/>
  </cols>
  <sheetData>
    <row r="2" spans="2:4" ht="20">
      <c r="B2" s="2" t="s">
        <v>23</v>
      </c>
      <c r="C2" s="2"/>
    </row>
    <row r="4" spans="2:4">
      <c r="B4" s="3" t="s">
        <v>83</v>
      </c>
      <c r="C4" s="5"/>
    </row>
    <row r="5" spans="2:4" ht="79" customHeight="1">
      <c r="B5" s="584" t="s">
        <v>319</v>
      </c>
      <c r="C5" s="585"/>
    </row>
    <row r="6" spans="2:4" ht="16" thickBot="1">
      <c r="B6" s="8"/>
      <c r="C6" s="8"/>
      <c r="D6" s="8"/>
    </row>
    <row r="7" spans="2:4">
      <c r="B7" s="24" t="s">
        <v>29</v>
      </c>
      <c r="C7" s="82"/>
      <c r="D7" s="8"/>
    </row>
    <row r="8" spans="2:4">
      <c r="B8" s="27"/>
      <c r="C8" s="28"/>
      <c r="D8" s="8"/>
    </row>
    <row r="9" spans="2:4">
      <c r="B9" s="29" t="s">
        <v>30</v>
      </c>
      <c r="C9" s="30" t="s">
        <v>31</v>
      </c>
      <c r="D9" s="14"/>
    </row>
    <row r="10" spans="2:4">
      <c r="B10" s="46" t="s">
        <v>32</v>
      </c>
      <c r="C10" s="32"/>
      <c r="D10" s="14"/>
    </row>
    <row r="11" spans="2:4" ht="30">
      <c r="B11" s="46"/>
      <c r="C11" s="139" t="s">
        <v>251</v>
      </c>
      <c r="D11" s="14"/>
    </row>
    <row r="12" spans="2:4" ht="45">
      <c r="B12" s="46"/>
      <c r="C12" s="138" t="s">
        <v>252</v>
      </c>
      <c r="D12" s="164"/>
    </row>
    <row r="13" spans="2:4" ht="30">
      <c r="B13" s="27"/>
      <c r="C13" s="138" t="s">
        <v>250</v>
      </c>
      <c r="D13" s="165"/>
    </row>
    <row r="14" spans="2:4" ht="30">
      <c r="B14" s="27"/>
      <c r="C14" s="138" t="s">
        <v>501</v>
      </c>
      <c r="D14" s="165"/>
    </row>
    <row r="15" spans="2:4" ht="16" customHeight="1" thickBot="1">
      <c r="B15" s="140"/>
      <c r="C15" s="518"/>
      <c r="D15" s="166"/>
    </row>
    <row r="16" spans="2:4" s="8" customFormat="1" ht="16" thickBot="1">
      <c r="C16" s="167"/>
      <c r="D16" s="165"/>
    </row>
    <row r="17" spans="2:4">
      <c r="B17" s="24" t="s">
        <v>182</v>
      </c>
      <c r="C17" s="168"/>
      <c r="D17" s="151"/>
    </row>
    <row r="18" spans="2:4">
      <c r="B18" s="27"/>
      <c r="C18" s="88"/>
      <c r="D18" s="169"/>
    </row>
    <row r="19" spans="2:4">
      <c r="B19" s="29" t="s">
        <v>30</v>
      </c>
      <c r="C19" s="170" t="s">
        <v>31</v>
      </c>
      <c r="D19" s="171" t="s">
        <v>190</v>
      </c>
    </row>
    <row r="20" spans="2:4">
      <c r="B20" s="77"/>
      <c r="C20" s="164"/>
      <c r="D20" s="172"/>
    </row>
    <row r="21" spans="2:4">
      <c r="B21" s="78"/>
      <c r="C21" s="163" t="s">
        <v>320</v>
      </c>
      <c r="D21" s="173"/>
    </row>
    <row r="22" spans="2:4" ht="16" thickBot="1">
      <c r="B22" s="79"/>
      <c r="C22" s="80"/>
      <c r="D22" s="81"/>
    </row>
    <row r="23" spans="2:4" ht="16" thickBot="1"/>
    <row r="24" spans="2:4">
      <c r="B24" s="24" t="s">
        <v>191</v>
      </c>
      <c r="C24" s="26"/>
    </row>
    <row r="25" spans="2:4">
      <c r="B25" s="27"/>
      <c r="C25" s="28"/>
    </row>
    <row r="26" spans="2:4">
      <c r="B26" s="29"/>
      <c r="C26" s="62" t="s">
        <v>192</v>
      </c>
    </row>
    <row r="27" spans="2:4">
      <c r="B27" s="33" t="s">
        <v>193</v>
      </c>
      <c r="C27" s="35" t="s">
        <v>33</v>
      </c>
    </row>
    <row r="28" spans="2:4">
      <c r="B28" s="27"/>
      <c r="C28" s="35" t="s">
        <v>34</v>
      </c>
    </row>
    <row r="29" spans="2:4">
      <c r="B29" s="27"/>
      <c r="C29" s="35" t="s">
        <v>35</v>
      </c>
    </row>
    <row r="30" spans="2:4">
      <c r="B30" s="27"/>
      <c r="C30" s="35" t="s">
        <v>36</v>
      </c>
    </row>
    <row r="31" spans="2:4">
      <c r="B31" s="27"/>
      <c r="C31" s="35" t="s">
        <v>37</v>
      </c>
    </row>
    <row r="32" spans="2:4">
      <c r="B32" s="27"/>
      <c r="C32" s="35" t="s">
        <v>38</v>
      </c>
    </row>
    <row r="33" spans="2:4">
      <c r="B33" s="27"/>
      <c r="C33" s="63" t="s">
        <v>39</v>
      </c>
    </row>
    <row r="34" spans="2:4">
      <c r="B34" s="40"/>
      <c r="C34" s="63" t="s">
        <v>49</v>
      </c>
    </row>
    <row r="35" spans="2:4">
      <c r="B35" s="27"/>
      <c r="C35" s="35" t="s">
        <v>40</v>
      </c>
    </row>
    <row r="36" spans="2:4">
      <c r="B36" s="27"/>
      <c r="C36" s="63" t="s">
        <v>385</v>
      </c>
    </row>
    <row r="37" spans="2:4">
      <c r="B37" s="27"/>
      <c r="C37" s="63" t="s">
        <v>42</v>
      </c>
    </row>
    <row r="38" spans="2:4">
      <c r="B38" s="27"/>
      <c r="C38" s="63" t="s">
        <v>43</v>
      </c>
    </row>
    <row r="39" spans="2:4">
      <c r="B39" s="27"/>
      <c r="C39" s="63" t="s">
        <v>44</v>
      </c>
    </row>
    <row r="40" spans="2:4">
      <c r="B40" s="27"/>
      <c r="C40" s="63"/>
    </row>
    <row r="41" spans="2:4">
      <c r="B41" s="39" t="s">
        <v>204</v>
      </c>
      <c r="C41" s="161" t="s">
        <v>386</v>
      </c>
    </row>
    <row r="42" spans="2:4">
      <c r="B42" s="64"/>
      <c r="C42" s="162"/>
    </row>
    <row r="43" spans="2:4">
      <c r="B43" s="39" t="s">
        <v>205</v>
      </c>
      <c r="C43" s="161" t="s">
        <v>46</v>
      </c>
      <c r="D43" s="255"/>
    </row>
    <row r="44" spans="2:4">
      <c r="B44" s="33"/>
      <c r="C44" s="35" t="s">
        <v>47</v>
      </c>
    </row>
    <row r="45" spans="2:4">
      <c r="B45" s="33"/>
      <c r="C45" s="35" t="s">
        <v>354</v>
      </c>
    </row>
    <row r="46" spans="2:4">
      <c r="B46" s="64"/>
      <c r="C46" s="37"/>
    </row>
    <row r="47" spans="2:4">
      <c r="B47" s="40" t="s">
        <v>239</v>
      </c>
      <c r="C47" s="63" t="s">
        <v>194</v>
      </c>
    </row>
    <row r="48" spans="2:4">
      <c r="B48" s="40"/>
      <c r="C48" s="63" t="s">
        <v>76</v>
      </c>
    </row>
    <row r="49" spans="2:3">
      <c r="B49" s="256"/>
      <c r="C49" s="162"/>
    </row>
    <row r="50" spans="2:3">
      <c r="B50" s="33" t="s">
        <v>51</v>
      </c>
      <c r="C50" s="35" t="s">
        <v>50</v>
      </c>
    </row>
    <row r="51" spans="2:3">
      <c r="B51" s="33"/>
      <c r="C51" s="35" t="s">
        <v>51</v>
      </c>
    </row>
    <row r="52" spans="2:3">
      <c r="B52" s="27"/>
      <c r="C52" s="35" t="s">
        <v>52</v>
      </c>
    </row>
    <row r="53" spans="2:3">
      <c r="B53" s="27"/>
      <c r="C53" s="35" t="s">
        <v>53</v>
      </c>
    </row>
    <row r="54" spans="2:3">
      <c r="B54" s="27"/>
      <c r="C54" s="35" t="s">
        <v>54</v>
      </c>
    </row>
    <row r="55" spans="2:3">
      <c r="B55" s="27"/>
      <c r="C55" s="35" t="s">
        <v>55</v>
      </c>
    </row>
    <row r="56" spans="2:3">
      <c r="B56" s="27"/>
      <c r="C56" s="35" t="s">
        <v>56</v>
      </c>
    </row>
    <row r="57" spans="2:3">
      <c r="B57" s="27"/>
      <c r="C57" s="35" t="s">
        <v>57</v>
      </c>
    </row>
    <row r="58" spans="2:3">
      <c r="B58" s="27"/>
      <c r="C58" s="35" t="s">
        <v>58</v>
      </c>
    </row>
    <row r="59" spans="2:3">
      <c r="B59" s="27"/>
      <c r="C59" s="35" t="s">
        <v>59</v>
      </c>
    </row>
    <row r="60" spans="2:3">
      <c r="B60" s="27"/>
      <c r="C60" s="35" t="s">
        <v>60</v>
      </c>
    </row>
    <row r="61" spans="2:3">
      <c r="B61" s="27"/>
      <c r="C61" s="35" t="s">
        <v>61</v>
      </c>
    </row>
    <row r="62" spans="2:3">
      <c r="B62" s="27"/>
      <c r="C62" s="35" t="s">
        <v>62</v>
      </c>
    </row>
    <row r="63" spans="2:3">
      <c r="B63" s="27"/>
      <c r="C63" s="35" t="s">
        <v>63</v>
      </c>
    </row>
    <row r="64" spans="2:3">
      <c r="B64" s="27"/>
      <c r="C64" s="35" t="s">
        <v>64</v>
      </c>
    </row>
    <row r="65" spans="2:3">
      <c r="B65" s="27"/>
      <c r="C65" s="35" t="s">
        <v>65</v>
      </c>
    </row>
    <row r="66" spans="2:3">
      <c r="B66" s="27"/>
      <c r="C66" s="35" t="s">
        <v>66</v>
      </c>
    </row>
    <row r="67" spans="2:3">
      <c r="B67" s="27"/>
      <c r="C67" s="35" t="s">
        <v>67</v>
      </c>
    </row>
    <row r="68" spans="2:3">
      <c r="B68" s="27"/>
      <c r="C68" s="35" t="s">
        <v>68</v>
      </c>
    </row>
    <row r="69" spans="2:3">
      <c r="B69" s="27"/>
      <c r="C69" s="35" t="s">
        <v>69</v>
      </c>
    </row>
    <row r="70" spans="2:3">
      <c r="B70" s="27"/>
      <c r="C70" s="35" t="s">
        <v>70</v>
      </c>
    </row>
    <row r="71" spans="2:3">
      <c r="B71" s="27"/>
      <c r="C71" s="35" t="s">
        <v>71</v>
      </c>
    </row>
    <row r="72" spans="2:3">
      <c r="B72" s="27"/>
      <c r="C72" s="35" t="s">
        <v>72</v>
      </c>
    </row>
    <row r="73" spans="2:3">
      <c r="B73" s="36"/>
      <c r="C73" s="37"/>
    </row>
    <row r="74" spans="2:3">
      <c r="B74" s="33" t="s">
        <v>195</v>
      </c>
      <c r="C74" s="35" t="s">
        <v>80</v>
      </c>
    </row>
    <row r="75" spans="2:3">
      <c r="B75" s="27"/>
      <c r="C75" s="35" t="s">
        <v>81</v>
      </c>
    </row>
    <row r="76" spans="2:3">
      <c r="B76" s="27"/>
      <c r="C76" s="35"/>
    </row>
    <row r="77" spans="2:3">
      <c r="B77" s="39" t="s">
        <v>103</v>
      </c>
      <c r="C77" s="65" t="s">
        <v>103</v>
      </c>
    </row>
    <row r="78" spans="2:3">
      <c r="B78" s="33"/>
      <c r="C78" s="35"/>
    </row>
    <row r="79" spans="2:3">
      <c r="B79" s="39" t="s">
        <v>102</v>
      </c>
      <c r="C79" s="65" t="s">
        <v>102</v>
      </c>
    </row>
    <row r="80" spans="2:3">
      <c r="B80" s="64"/>
      <c r="C80" s="37"/>
    </row>
    <row r="81" spans="2:3">
      <c r="B81" s="40" t="s">
        <v>82</v>
      </c>
      <c r="C81" s="63" t="s">
        <v>45</v>
      </c>
    </row>
    <row r="82" spans="2:3">
      <c r="B82" s="33"/>
      <c r="C82" s="35" t="s">
        <v>73</v>
      </c>
    </row>
    <row r="83" spans="2:3">
      <c r="B83" s="33"/>
      <c r="C83" s="35" t="s">
        <v>74</v>
      </c>
    </row>
    <row r="84" spans="2:3">
      <c r="B84" s="33"/>
      <c r="C84" s="35" t="s">
        <v>75</v>
      </c>
    </row>
    <row r="85" spans="2:3">
      <c r="B85" s="33"/>
      <c r="C85" s="35" t="s">
        <v>77</v>
      </c>
    </row>
    <row r="86" spans="2:3">
      <c r="B86" s="33"/>
      <c r="C86" s="35" t="s">
        <v>78</v>
      </c>
    </row>
    <row r="87" spans="2:3">
      <c r="B87" s="33"/>
      <c r="C87" s="35" t="s">
        <v>79</v>
      </c>
    </row>
    <row r="88" spans="2:3">
      <c r="B88" s="27"/>
      <c r="C88" s="35" t="s">
        <v>92</v>
      </c>
    </row>
    <row r="89" spans="2:3">
      <c r="B89" s="27"/>
      <c r="C89" s="35" t="s">
        <v>95</v>
      </c>
    </row>
    <row r="90" spans="2:3">
      <c r="B90" s="27"/>
      <c r="C90" s="35" t="s">
        <v>96</v>
      </c>
    </row>
    <row r="91" spans="2:3">
      <c r="B91" s="33"/>
      <c r="C91" s="35" t="s">
        <v>97</v>
      </c>
    </row>
    <row r="92" spans="2:3">
      <c r="B92" s="33"/>
      <c r="C92" s="35" t="s">
        <v>196</v>
      </c>
    </row>
    <row r="93" spans="2:3">
      <c r="B93" s="33"/>
      <c r="C93" s="35" t="s">
        <v>99</v>
      </c>
    </row>
    <row r="94" spans="2:3">
      <c r="B94" s="33"/>
      <c r="C94" s="35" t="s">
        <v>100</v>
      </c>
    </row>
    <row r="95" spans="2:3">
      <c r="B95" s="33"/>
      <c r="C95" s="35" t="s">
        <v>101</v>
      </c>
    </row>
    <row r="96" spans="2:3">
      <c r="B96" s="33"/>
      <c r="C96" s="35" t="s">
        <v>93</v>
      </c>
    </row>
    <row r="97" spans="2:4">
      <c r="B97" s="33"/>
      <c r="C97" s="35" t="s">
        <v>94</v>
      </c>
    </row>
    <row r="98" spans="2:4">
      <c r="B98" s="27"/>
      <c r="C98" s="34" t="s">
        <v>26</v>
      </c>
    </row>
    <row r="99" spans="2:4" ht="16" thickBot="1">
      <c r="B99" s="38"/>
      <c r="C99" s="41"/>
    </row>
    <row r="100" spans="2:4" ht="16" thickBot="1">
      <c r="D100" s="8"/>
    </row>
    <row r="101" spans="2:4">
      <c r="B101" s="24" t="s">
        <v>206</v>
      </c>
      <c r="C101" s="82"/>
      <c r="D101" s="8"/>
    </row>
    <row r="102" spans="2:4">
      <c r="B102" s="27"/>
      <c r="C102" s="28"/>
      <c r="D102" s="14"/>
    </row>
    <row r="103" spans="2:4">
      <c r="B103" s="29" t="s">
        <v>30</v>
      </c>
      <c r="C103" s="62" t="s">
        <v>31</v>
      </c>
      <c r="D103" s="14"/>
    </row>
    <row r="104" spans="2:4">
      <c r="B104" s="31"/>
      <c r="C104" s="32"/>
      <c r="D104" s="8"/>
    </row>
    <row r="105" spans="2:4">
      <c r="B105" s="27" t="s">
        <v>200</v>
      </c>
      <c r="C105" s="28">
        <v>3.6</v>
      </c>
      <c r="D105" s="8"/>
    </row>
    <row r="106" spans="2:4" ht="16" thickBot="1">
      <c r="B106" s="38"/>
      <c r="C106" s="48"/>
      <c r="D106" s="8"/>
    </row>
  </sheetData>
  <mergeCells count="1">
    <mergeCell ref="B5:C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enableFormatConditionsCalculation="0">
    <tabColor rgb="FFFFFF00"/>
  </sheetPr>
  <dimension ref="B2:P77"/>
  <sheetViews>
    <sheetView tabSelected="1" workbookViewId="0"/>
  </sheetViews>
  <sheetFormatPr baseColWidth="10" defaultRowHeight="15" outlineLevelRow="1" x14ac:dyDescent="0"/>
  <cols>
    <col min="1" max="1" width="10.83203125" style="1"/>
    <col min="2" max="2" width="20.83203125" style="1" customWidth="1"/>
    <col min="3" max="3" width="52.83203125" style="1" customWidth="1"/>
    <col min="4" max="4" width="4.83203125" style="123" customWidth="1"/>
    <col min="5" max="5" width="11.5" style="1" bestFit="1" customWidth="1"/>
    <col min="6" max="6" width="2.83203125" style="1" customWidth="1"/>
    <col min="7" max="7" width="10.83203125" style="1" customWidth="1"/>
    <col min="8" max="8" width="2.83203125" style="1" customWidth="1"/>
    <col min="9" max="9" width="10.83203125" style="1" customWidth="1"/>
    <col min="10" max="10" width="2.83203125" style="1" customWidth="1"/>
    <col min="11" max="11" width="59.83203125" style="1" customWidth="1"/>
    <col min="12" max="12" width="9.1640625" style="1" customWidth="1"/>
    <col min="13" max="13" width="50.83203125" style="1" customWidth="1"/>
    <col min="14" max="14" width="10.83203125" style="1"/>
    <col min="15" max="16" width="13.33203125" style="1" customWidth="1"/>
    <col min="17" max="16384" width="10.83203125" style="1"/>
  </cols>
  <sheetData>
    <row r="2" spans="2:16" ht="20">
      <c r="B2" s="2" t="s">
        <v>24</v>
      </c>
      <c r="E2" s="459"/>
      <c r="I2" s="458" t="s">
        <v>396</v>
      </c>
      <c r="J2" s="4"/>
      <c r="K2" s="4"/>
      <c r="L2" s="13"/>
      <c r="M2" s="5"/>
      <c r="N2" s="8"/>
      <c r="O2" s="8"/>
    </row>
    <row r="3" spans="2:16" ht="20">
      <c r="B3" s="2"/>
      <c r="I3" s="515" t="str">
        <f>IF(L14=FALSE,"You have not imported any Metal industry analysis data! Proceed anyway?", "")</f>
        <v>You have not imported any Metal industry analysis data! Proceed anyway?</v>
      </c>
      <c r="J3" s="8"/>
      <c r="K3" s="505"/>
      <c r="L3" s="8"/>
      <c r="M3" s="7"/>
      <c r="N3" s="8"/>
      <c r="O3" s="8"/>
    </row>
    <row r="4" spans="2:16">
      <c r="B4" s="42" t="s">
        <v>83</v>
      </c>
      <c r="C4" s="4"/>
      <c r="D4" s="221"/>
      <c r="I4" s="515" t="str">
        <f>IF(L15=FALSE,"You have not imported any Chemical industry analysis data! Proceed anyway?", "")</f>
        <v>You have not imported any Chemical industry analysis data! Proceed anyway?</v>
      </c>
      <c r="J4" s="508"/>
      <c r="K4" s="508"/>
      <c r="L4" s="508"/>
      <c r="M4" s="509"/>
      <c r="N4" s="8"/>
      <c r="O4" s="8"/>
    </row>
    <row r="5" spans="2:16">
      <c r="B5" s="586" t="s">
        <v>337</v>
      </c>
      <c r="C5" s="587"/>
      <c r="D5" s="588"/>
      <c r="G5" s="510"/>
      <c r="I5" s="16"/>
      <c r="J5" s="8"/>
      <c r="K5" s="506"/>
      <c r="L5" s="8"/>
      <c r="M5" s="7"/>
      <c r="N5" s="8"/>
      <c r="O5" s="8"/>
    </row>
    <row r="6" spans="2:16">
      <c r="B6" s="586"/>
      <c r="C6" s="587"/>
      <c r="D6" s="588"/>
      <c r="G6" s="511"/>
      <c r="I6" s="16"/>
      <c r="J6" s="8"/>
      <c r="K6" s="506"/>
      <c r="L6" s="8"/>
      <c r="M6" s="7"/>
      <c r="N6" s="8"/>
      <c r="O6" s="8"/>
    </row>
    <row r="7" spans="2:16" ht="32" customHeight="1">
      <c r="B7" s="584"/>
      <c r="C7" s="589"/>
      <c r="D7" s="585"/>
      <c r="I7" s="17"/>
      <c r="J7" s="10"/>
      <c r="K7" s="507"/>
      <c r="L7" s="10"/>
      <c r="M7" s="11"/>
      <c r="N7" s="8"/>
      <c r="O7" s="8"/>
    </row>
    <row r="8" spans="2:16" ht="16" thickBot="1"/>
    <row r="9" spans="2:16">
      <c r="B9" s="24" t="s">
        <v>23</v>
      </c>
      <c r="C9" s="43"/>
      <c r="D9" s="92"/>
      <c r="E9" s="43"/>
      <c r="F9" s="43"/>
      <c r="G9" s="43"/>
      <c r="H9" s="43"/>
      <c r="I9" s="43"/>
      <c r="J9" s="43"/>
      <c r="K9" s="66" t="s">
        <v>84</v>
      </c>
      <c r="L9" s="43"/>
      <c r="M9" s="26"/>
      <c r="O9" s="315"/>
      <c r="P9" s="316"/>
    </row>
    <row r="10" spans="2:16">
      <c r="B10" s="46"/>
      <c r="C10" s="14"/>
      <c r="D10" s="14"/>
      <c r="E10" s="124"/>
      <c r="F10" s="124"/>
      <c r="G10" s="124"/>
      <c r="H10" s="124"/>
      <c r="I10" s="14"/>
      <c r="J10" s="15"/>
      <c r="K10" s="18"/>
      <c r="L10" s="14"/>
      <c r="M10" s="32"/>
      <c r="O10" s="317"/>
      <c r="P10" s="318"/>
    </row>
    <row r="11" spans="2:16">
      <c r="B11" s="29" t="s">
        <v>404</v>
      </c>
      <c r="C11" s="472" t="s">
        <v>31</v>
      </c>
      <c r="D11" s="516" t="s">
        <v>86</v>
      </c>
      <c r="E11" s="516" t="s">
        <v>85</v>
      </c>
      <c r="F11" s="516"/>
      <c r="G11" s="516" t="s">
        <v>405</v>
      </c>
      <c r="H11" s="516"/>
      <c r="I11" s="516" t="s">
        <v>416</v>
      </c>
      <c r="J11" s="516"/>
      <c r="K11" s="473" t="s">
        <v>87</v>
      </c>
      <c r="L11" s="44" t="s">
        <v>88</v>
      </c>
      <c r="M11" s="62" t="s">
        <v>83</v>
      </c>
      <c r="O11" s="319" t="s">
        <v>387</v>
      </c>
      <c r="P11" s="320" t="s">
        <v>388</v>
      </c>
    </row>
    <row r="12" spans="2:16">
      <c r="B12" s="46"/>
      <c r="C12" s="14"/>
      <c r="D12" s="14"/>
      <c r="E12" s="124"/>
      <c r="F12" s="124"/>
      <c r="G12" s="124"/>
      <c r="H12" s="124"/>
      <c r="I12" s="14"/>
      <c r="J12" s="15"/>
      <c r="K12" s="311" t="s">
        <v>197</v>
      </c>
      <c r="L12" s="485" t="b">
        <f>IF(COUNTIF(P:P,0)+COUNTIF(P:P,FALSE)=0,TRUE,FALSE)</f>
        <v>0</v>
      </c>
      <c r="M12" s="512" t="str">
        <f>IF(L12=TRUE," ","Please address all critical checks (red) before continuing")</f>
        <v>Please address all critical checks (red) before continuing</v>
      </c>
      <c r="O12" s="317"/>
      <c r="P12" s="318"/>
    </row>
    <row r="13" spans="2:16">
      <c r="B13" s="46"/>
      <c r="C13" s="307" t="s">
        <v>215</v>
      </c>
      <c r="D13" s="307"/>
      <c r="E13" s="486"/>
      <c r="F13" s="314"/>
      <c r="G13" s="454" t="s">
        <v>389</v>
      </c>
      <c r="H13" s="314"/>
      <c r="I13" s="14"/>
      <c r="J13" s="15"/>
      <c r="K13" s="8"/>
      <c r="L13" s="213"/>
      <c r="M13" s="214"/>
      <c r="O13" s="317" t="s">
        <v>389</v>
      </c>
      <c r="P13" s="318"/>
    </row>
    <row r="14" spans="2:16">
      <c r="B14" s="46"/>
      <c r="C14" s="307" t="s">
        <v>382</v>
      </c>
      <c r="D14" s="307"/>
      <c r="E14" s="486"/>
      <c r="F14" s="314"/>
      <c r="G14" s="454" t="s">
        <v>390</v>
      </c>
      <c r="H14" s="314"/>
      <c r="I14" s="14"/>
      <c r="J14" s="15"/>
      <c r="K14" s="8" t="s">
        <v>471</v>
      </c>
      <c r="L14" s="487" t="b">
        <f>IF(COUNTBLANK('Import from Metal analysis'!C9:K10)=0,TRUE,FALSE)</f>
        <v>0</v>
      </c>
      <c r="M14" s="512" t="str">
        <f>IF(L14=TRUE," ","Click the button 'Import data from Metal industry analysis")</f>
        <v>Click the button 'Import data from Metal industry analysis</v>
      </c>
      <c r="O14" s="317" t="s">
        <v>390</v>
      </c>
      <c r="P14" s="7"/>
    </row>
    <row r="15" spans="2:16">
      <c r="B15" s="46"/>
      <c r="C15" s="14"/>
      <c r="D15" s="14"/>
      <c r="E15" s="124"/>
      <c r="F15" s="124"/>
      <c r="G15" s="124"/>
      <c r="H15" s="124"/>
      <c r="I15" s="14"/>
      <c r="J15" s="15"/>
      <c r="K15" s="8" t="s">
        <v>472</v>
      </c>
      <c r="L15" s="514" t="b">
        <f>IF(COUNTBLANK('Import from Chemical analysis'!C9:K9)=0,TRUE,FALSE)</f>
        <v>0</v>
      </c>
      <c r="M15" s="512" t="str">
        <f>IF(L15=TRUE," ","Click the button 'Import data from Chemical industry analysis")</f>
        <v>Click the button 'Import data from Chemical industry analysis</v>
      </c>
      <c r="O15" s="16"/>
      <c r="P15" s="7"/>
    </row>
    <row r="16" spans="2:16">
      <c r="B16" s="31"/>
      <c r="C16" s="163" t="s">
        <v>320</v>
      </c>
      <c r="D16" s="14"/>
      <c r="E16" s="124"/>
      <c r="F16" s="124"/>
      <c r="G16" s="124"/>
      <c r="H16" s="124"/>
      <c r="I16" s="14"/>
      <c r="J16" s="15"/>
      <c r="K16" s="289" t="s">
        <v>383</v>
      </c>
      <c r="L16" s="513" t="b">
        <f>IF(COUNTBLANK(C13:C14)-COUNTBLANK(E13:E14)=0,TRUE,FALSE)</f>
        <v>0</v>
      </c>
      <c r="M16" s="512" t="str">
        <f>IF(L16=TRUE," ","Please fill in all assumptions")</f>
        <v>Please fill in all assumptions</v>
      </c>
      <c r="O16" s="317"/>
      <c r="P16" s="7">
        <f>IF(L16=TRUE,1,0)</f>
        <v>0</v>
      </c>
    </row>
    <row r="17" spans="2:16" ht="16" thickBot="1">
      <c r="B17" s="210"/>
      <c r="C17" s="211"/>
      <c r="D17" s="211"/>
      <c r="E17" s="222"/>
      <c r="F17" s="222"/>
      <c r="G17" s="222"/>
      <c r="H17" s="222"/>
      <c r="I17" s="211"/>
      <c r="J17" s="212"/>
      <c r="K17" s="290"/>
      <c r="L17" s="309"/>
      <c r="M17" s="291"/>
      <c r="O17" s="317"/>
      <c r="P17" s="318"/>
    </row>
    <row r="18" spans="2:16">
      <c r="B18" s="14"/>
      <c r="C18" s="14"/>
      <c r="D18" s="14"/>
      <c r="E18" s="124"/>
      <c r="F18" s="124"/>
      <c r="G18" s="124"/>
      <c r="H18" s="124"/>
      <c r="I18" s="14"/>
      <c r="J18" s="14"/>
      <c r="K18" s="14"/>
      <c r="L18" s="14"/>
      <c r="M18" s="14"/>
      <c r="O18" s="317"/>
      <c r="P18" s="318"/>
    </row>
    <row r="19" spans="2:16" ht="16" thickBot="1">
      <c r="D19" s="1"/>
      <c r="E19" s="123"/>
      <c r="F19" s="123"/>
      <c r="G19" s="123"/>
      <c r="H19" s="123"/>
      <c r="O19" s="317"/>
      <c r="P19" s="318"/>
    </row>
    <row r="20" spans="2:16" ht="16" thickBot="1">
      <c r="B20" s="250" t="s">
        <v>343</v>
      </c>
      <c r="C20" s="246"/>
      <c r="D20" s="246"/>
      <c r="E20" s="335"/>
      <c r="F20" s="248"/>
      <c r="G20" s="248"/>
      <c r="H20" s="248"/>
      <c r="I20" s="246"/>
      <c r="J20" s="246"/>
      <c r="K20" s="279" t="s">
        <v>84</v>
      </c>
      <c r="L20" s="246"/>
      <c r="M20" s="249"/>
      <c r="O20" s="317"/>
      <c r="P20" s="318"/>
    </row>
    <row r="21" spans="2:16">
      <c r="B21" s="27"/>
      <c r="C21" s="8"/>
      <c r="D21" s="8"/>
      <c r="E21" s="336"/>
      <c r="F21" s="94"/>
      <c r="G21" s="94"/>
      <c r="H21" s="94"/>
      <c r="I21" s="8"/>
      <c r="J21" s="8"/>
      <c r="K21" s="85"/>
      <c r="L21" s="43"/>
      <c r="M21" s="26"/>
      <c r="O21" s="317"/>
      <c r="P21" s="318"/>
    </row>
    <row r="22" spans="2:16" ht="60">
      <c r="B22" s="27"/>
      <c r="C22" s="240" t="s">
        <v>344</v>
      </c>
      <c r="D22" s="8"/>
      <c r="E22" s="336"/>
      <c r="F22" s="94"/>
      <c r="G22" s="94"/>
      <c r="H22" s="94"/>
      <c r="I22" s="8"/>
      <c r="J22" s="8"/>
      <c r="K22" s="16"/>
      <c r="L22" s="8"/>
      <c r="M22" s="28"/>
      <c r="O22" s="317"/>
      <c r="P22" s="318"/>
    </row>
    <row r="23" spans="2:16">
      <c r="B23" s="27"/>
      <c r="C23" s="240"/>
      <c r="D23" s="8"/>
      <c r="E23" s="336"/>
      <c r="F23" s="94"/>
      <c r="G23" s="94"/>
      <c r="H23" s="94"/>
      <c r="I23" s="8"/>
      <c r="J23" s="8"/>
      <c r="K23" s="17"/>
      <c r="L23" s="10"/>
      <c r="M23" s="275"/>
      <c r="O23" s="317"/>
      <c r="P23" s="318"/>
    </row>
    <row r="24" spans="2:16">
      <c r="B24" s="283" t="s">
        <v>375</v>
      </c>
      <c r="C24" s="280"/>
      <c r="D24" s="277" t="s">
        <v>86</v>
      </c>
      <c r="E24" s="337" t="s">
        <v>85</v>
      </c>
      <c r="F24" s="278"/>
      <c r="G24" s="278"/>
      <c r="H24" s="278"/>
      <c r="I24" s="277"/>
      <c r="J24" s="276"/>
      <c r="K24" s="281" t="s">
        <v>87</v>
      </c>
      <c r="L24" s="281" t="s">
        <v>88</v>
      </c>
      <c r="M24" s="282" t="s">
        <v>83</v>
      </c>
      <c r="O24" s="317"/>
      <c r="P24" s="318"/>
    </row>
    <row r="25" spans="2:16">
      <c r="B25" s="33" t="s">
        <v>322</v>
      </c>
      <c r="C25" s="8"/>
      <c r="D25" s="8"/>
      <c r="E25" s="338"/>
      <c r="F25" s="241"/>
      <c r="G25" s="241"/>
      <c r="H25" s="241"/>
      <c r="I25" s="8"/>
      <c r="J25" s="8"/>
      <c r="K25" s="213"/>
      <c r="L25" s="242"/>
      <c r="M25" s="214"/>
      <c r="O25" s="317"/>
      <c r="P25" s="318"/>
    </row>
    <row r="26" spans="2:16">
      <c r="B26" s="33"/>
      <c r="C26" s="224" t="s">
        <v>193</v>
      </c>
      <c r="D26" s="271" t="s">
        <v>242</v>
      </c>
      <c r="E26" s="339">
        <f>'Transformation analysis'!D24</f>
        <v>0</v>
      </c>
      <c r="F26" s="225"/>
      <c r="G26" s="225"/>
      <c r="H26" s="225"/>
      <c r="I26" s="8"/>
      <c r="J26" s="8"/>
      <c r="K26" s="213" t="s">
        <v>335</v>
      </c>
      <c r="L26" s="487" t="e">
        <f>IF(ABS(E26)/SUM(ABS('Fuel aggregation'!E11),ABS('Fuel aggregation'!E12))&lt;0.01,TRUE,FALSE)</f>
        <v>#DIV/0!</v>
      </c>
      <c r="M26" s="214"/>
      <c r="O26" s="317"/>
      <c r="P26" s="318"/>
    </row>
    <row r="27" spans="2:16">
      <c r="B27" s="33"/>
      <c r="C27" s="224" t="s">
        <v>204</v>
      </c>
      <c r="D27" s="271" t="s">
        <v>242</v>
      </c>
      <c r="E27" s="339">
        <f>'Transformation analysis'!E24</f>
        <v>0</v>
      </c>
      <c r="F27" s="225"/>
      <c r="G27" s="225"/>
      <c r="H27" s="225"/>
      <c r="I27" s="8"/>
      <c r="J27" s="8"/>
      <c r="K27" s="213" t="s">
        <v>335</v>
      </c>
      <c r="L27" s="487" t="e">
        <f>IF(ABS(E27)/SUM(ABS('Fuel aggregation'!F11),ABS('Fuel aggregation'!F12))&lt;0.01,TRUE,FALSE)</f>
        <v>#DIV/0!</v>
      </c>
      <c r="M27" s="214"/>
      <c r="O27" s="317"/>
      <c r="P27" s="318"/>
    </row>
    <row r="28" spans="2:16">
      <c r="B28" s="33"/>
      <c r="C28" s="224" t="s">
        <v>205</v>
      </c>
      <c r="D28" s="271" t="s">
        <v>242</v>
      </c>
      <c r="E28" s="339">
        <f>'Transformation analysis'!F24</f>
        <v>0</v>
      </c>
      <c r="F28" s="225"/>
      <c r="G28" s="225"/>
      <c r="H28" s="225"/>
      <c r="I28" s="8"/>
      <c r="J28" s="8"/>
      <c r="K28" s="213" t="s">
        <v>335</v>
      </c>
      <c r="L28" s="487" t="e">
        <f>IF(ABS(E28)/SUM(ABS('Fuel aggregation'!G11),ABS('Fuel aggregation'!G12))&lt;0.01,TRUE,FALSE)</f>
        <v>#DIV/0!</v>
      </c>
      <c r="M28" s="214"/>
      <c r="O28" s="317"/>
      <c r="P28" s="318"/>
    </row>
    <row r="29" spans="2:16">
      <c r="B29" s="33"/>
      <c r="C29" s="8"/>
      <c r="D29" s="271"/>
      <c r="E29" s="340"/>
      <c r="F29" s="220"/>
      <c r="G29" s="220"/>
      <c r="H29" s="220"/>
      <c r="I29" s="8"/>
      <c r="J29" s="8"/>
      <c r="K29" s="213"/>
      <c r="L29" s="219"/>
      <c r="M29" s="214"/>
      <c r="O29" s="317"/>
      <c r="P29" s="318"/>
    </row>
    <row r="30" spans="2:16">
      <c r="B30" s="39" t="s">
        <v>323</v>
      </c>
      <c r="C30" s="4"/>
      <c r="D30" s="301"/>
      <c r="E30" s="341"/>
      <c r="F30" s="302"/>
      <c r="G30" s="302"/>
      <c r="H30" s="302"/>
      <c r="I30" s="4"/>
      <c r="J30" s="4"/>
      <c r="K30" s="303"/>
      <c r="L30" s="304"/>
      <c r="M30" s="305"/>
      <c r="O30" s="317"/>
      <c r="P30" s="318"/>
    </row>
    <row r="31" spans="2:16">
      <c r="B31" s="33"/>
      <c r="C31" s="224" t="s">
        <v>193</v>
      </c>
      <c r="D31" s="271" t="s">
        <v>242</v>
      </c>
      <c r="E31" s="339">
        <f>'Own use analysis'!D14</f>
        <v>0</v>
      </c>
      <c r="F31" s="225"/>
      <c r="G31" s="225"/>
      <c r="H31" s="225"/>
      <c r="I31" s="8"/>
      <c r="J31" s="8"/>
      <c r="K31" s="213" t="s">
        <v>336</v>
      </c>
      <c r="L31" s="485" t="b">
        <f t="shared" ref="L31:L36" si="0">IF(E31&gt;=0,TRUE,FALSE)</f>
        <v>1</v>
      </c>
      <c r="M31" s="226"/>
      <c r="N31" s="310"/>
      <c r="O31" s="317"/>
      <c r="P31" s="7">
        <f>IF(L31=TRUE,1,0)</f>
        <v>1</v>
      </c>
    </row>
    <row r="32" spans="2:16">
      <c r="B32" s="33"/>
      <c r="C32" s="224" t="s">
        <v>239</v>
      </c>
      <c r="D32" s="271" t="s">
        <v>242</v>
      </c>
      <c r="E32" s="339">
        <f>'Own use analysis'!G14</f>
        <v>0</v>
      </c>
      <c r="F32" s="225"/>
      <c r="G32" s="225"/>
      <c r="H32" s="225"/>
      <c r="I32" s="8"/>
      <c r="J32" s="8"/>
      <c r="K32" s="213" t="s">
        <v>336</v>
      </c>
      <c r="L32" s="485" t="b">
        <f t="shared" si="0"/>
        <v>1</v>
      </c>
      <c r="M32" s="214"/>
      <c r="N32" s="310"/>
      <c r="O32" s="317"/>
      <c r="P32" s="7">
        <f t="shared" ref="P32:P52" si="1">IF(L32=TRUE,1,0)</f>
        <v>1</v>
      </c>
    </row>
    <row r="33" spans="2:16">
      <c r="B33" s="33"/>
      <c r="C33" s="224" t="s">
        <v>51</v>
      </c>
      <c r="D33" s="271" t="s">
        <v>242</v>
      </c>
      <c r="E33" s="339">
        <f>'Own use analysis'!H14</f>
        <v>0</v>
      </c>
      <c r="F33" s="225"/>
      <c r="G33" s="225"/>
      <c r="H33" s="225"/>
      <c r="I33" s="8"/>
      <c r="J33" s="8"/>
      <c r="K33" s="213" t="s">
        <v>336</v>
      </c>
      <c r="L33" s="485" t="b">
        <f t="shared" si="0"/>
        <v>1</v>
      </c>
      <c r="M33" s="214"/>
      <c r="N33" s="310"/>
      <c r="O33" s="317"/>
      <c r="P33" s="7">
        <f t="shared" si="1"/>
        <v>1</v>
      </c>
    </row>
    <row r="34" spans="2:16">
      <c r="B34" s="33"/>
      <c r="C34" s="224" t="s">
        <v>195</v>
      </c>
      <c r="D34" s="271" t="s">
        <v>242</v>
      </c>
      <c r="E34" s="339">
        <f>'Own use analysis'!I14</f>
        <v>0</v>
      </c>
      <c r="F34" s="225"/>
      <c r="G34" s="225"/>
      <c r="H34" s="225"/>
      <c r="I34" s="8"/>
      <c r="J34" s="8"/>
      <c r="K34" s="213" t="s">
        <v>336</v>
      </c>
      <c r="L34" s="485" t="b">
        <f t="shared" si="0"/>
        <v>1</v>
      </c>
      <c r="M34" s="214"/>
      <c r="N34" s="310"/>
      <c r="O34" s="317"/>
      <c r="P34" s="7">
        <f t="shared" si="1"/>
        <v>1</v>
      </c>
    </row>
    <row r="35" spans="2:16">
      <c r="B35" s="33"/>
      <c r="C35" s="224" t="s">
        <v>103</v>
      </c>
      <c r="D35" s="271" t="s">
        <v>242</v>
      </c>
      <c r="E35" s="339">
        <f>'Own use analysis'!J14</f>
        <v>0</v>
      </c>
      <c r="F35" s="225"/>
      <c r="G35" s="225"/>
      <c r="H35" s="225"/>
      <c r="I35" s="8"/>
      <c r="J35" s="8"/>
      <c r="K35" s="213" t="s">
        <v>336</v>
      </c>
      <c r="L35" s="485" t="b">
        <f t="shared" si="0"/>
        <v>1</v>
      </c>
      <c r="M35" s="214"/>
      <c r="N35" s="310"/>
      <c r="O35" s="317"/>
      <c r="P35" s="7">
        <f t="shared" si="1"/>
        <v>1</v>
      </c>
    </row>
    <row r="36" spans="2:16">
      <c r="B36" s="33"/>
      <c r="C36" s="224" t="s">
        <v>102</v>
      </c>
      <c r="D36" s="271" t="s">
        <v>242</v>
      </c>
      <c r="E36" s="339">
        <f>'Own use analysis'!K14</f>
        <v>0</v>
      </c>
      <c r="F36" s="225"/>
      <c r="G36" s="225"/>
      <c r="H36" s="225"/>
      <c r="I36" s="8"/>
      <c r="J36" s="8"/>
      <c r="K36" s="213" t="s">
        <v>336</v>
      </c>
      <c r="L36" s="485" t="b">
        <f t="shared" si="0"/>
        <v>1</v>
      </c>
      <c r="M36" s="214"/>
      <c r="N36" s="310"/>
      <c r="O36" s="317"/>
      <c r="P36" s="7">
        <f t="shared" si="1"/>
        <v>1</v>
      </c>
    </row>
    <row r="37" spans="2:16">
      <c r="B37" s="64"/>
      <c r="C37" s="299"/>
      <c r="D37" s="296"/>
      <c r="E37" s="342"/>
      <c r="F37" s="297"/>
      <c r="G37" s="297"/>
      <c r="H37" s="297"/>
      <c r="I37" s="10"/>
      <c r="J37" s="10"/>
      <c r="K37" s="45"/>
      <c r="L37" s="300"/>
      <c r="M37" s="298"/>
      <c r="O37" s="317"/>
      <c r="P37" s="7"/>
    </row>
    <row r="38" spans="2:16">
      <c r="B38" s="326" t="s">
        <v>321</v>
      </c>
      <c r="C38" s="224"/>
      <c r="D38" s="271"/>
      <c r="E38" s="340"/>
      <c r="F38" s="220"/>
      <c r="G38" s="220"/>
      <c r="H38" s="220"/>
      <c r="I38" s="8"/>
      <c r="J38" s="8"/>
      <c r="K38" s="213"/>
      <c r="L38" s="215"/>
      <c r="M38" s="214"/>
      <c r="O38" s="317"/>
      <c r="P38" s="7"/>
    </row>
    <row r="39" spans="2:16">
      <c r="B39" s="33"/>
      <c r="C39" s="224" t="s">
        <v>193</v>
      </c>
      <c r="D39" s="271" t="s">
        <v>242</v>
      </c>
      <c r="E39" s="339">
        <f>'Energetic cons analysis'!D25</f>
        <v>0</v>
      </c>
      <c r="F39" s="225"/>
      <c r="G39" s="225"/>
      <c r="H39" s="225"/>
      <c r="I39" s="8"/>
      <c r="J39" s="8"/>
      <c r="K39" s="213" t="s">
        <v>336</v>
      </c>
      <c r="L39" s="485" t="b">
        <f t="shared" ref="L39:L44" si="2">IF(E39&gt;=0,TRUE,FALSE)</f>
        <v>1</v>
      </c>
      <c r="M39" s="214"/>
      <c r="N39" s="310"/>
      <c r="O39" s="317"/>
      <c r="P39" s="7">
        <f t="shared" si="1"/>
        <v>1</v>
      </c>
    </row>
    <row r="40" spans="2:16">
      <c r="B40" s="33"/>
      <c r="C40" s="224" t="s">
        <v>239</v>
      </c>
      <c r="D40" s="271" t="s">
        <v>242</v>
      </c>
      <c r="E40" s="339">
        <f>'Energetic cons analysis'!G25</f>
        <v>0</v>
      </c>
      <c r="F40" s="225"/>
      <c r="G40" s="225"/>
      <c r="H40" s="225"/>
      <c r="I40" s="8"/>
      <c r="J40" s="8"/>
      <c r="K40" s="213" t="s">
        <v>336</v>
      </c>
      <c r="L40" s="485" t="b">
        <f t="shared" si="2"/>
        <v>1</v>
      </c>
      <c r="M40" s="214"/>
      <c r="N40" s="310"/>
      <c r="O40" s="317"/>
      <c r="P40" s="7">
        <f t="shared" si="1"/>
        <v>1</v>
      </c>
    </row>
    <row r="41" spans="2:16">
      <c r="B41" s="33"/>
      <c r="C41" s="224" t="s">
        <v>51</v>
      </c>
      <c r="D41" s="271" t="s">
        <v>242</v>
      </c>
      <c r="E41" s="339">
        <f>'Energetic cons analysis'!H25</f>
        <v>0</v>
      </c>
      <c r="F41" s="225"/>
      <c r="G41" s="225"/>
      <c r="H41" s="225"/>
      <c r="I41" s="8"/>
      <c r="J41" s="8"/>
      <c r="K41" s="213" t="s">
        <v>336</v>
      </c>
      <c r="L41" s="485" t="b">
        <f t="shared" si="2"/>
        <v>1</v>
      </c>
      <c r="M41" s="214"/>
      <c r="N41" s="310"/>
      <c r="O41" s="317"/>
      <c r="P41" s="7">
        <f t="shared" si="1"/>
        <v>1</v>
      </c>
    </row>
    <row r="42" spans="2:16">
      <c r="B42" s="33"/>
      <c r="C42" s="224" t="s">
        <v>195</v>
      </c>
      <c r="D42" s="271" t="s">
        <v>242</v>
      </c>
      <c r="E42" s="339">
        <f>'Energetic cons analysis'!I25</f>
        <v>0</v>
      </c>
      <c r="F42" s="225"/>
      <c r="G42" s="225"/>
      <c r="H42" s="225"/>
      <c r="I42" s="8"/>
      <c r="J42" s="8"/>
      <c r="K42" s="213" t="s">
        <v>336</v>
      </c>
      <c r="L42" s="485" t="b">
        <f t="shared" si="2"/>
        <v>1</v>
      </c>
      <c r="M42" s="214"/>
      <c r="N42" s="310"/>
      <c r="O42" s="317"/>
      <c r="P42" s="7">
        <f t="shared" si="1"/>
        <v>1</v>
      </c>
    </row>
    <row r="43" spans="2:16">
      <c r="B43" s="33"/>
      <c r="C43" s="224" t="s">
        <v>103</v>
      </c>
      <c r="D43" s="271" t="s">
        <v>242</v>
      </c>
      <c r="E43" s="339">
        <f>'Energetic cons analysis'!J25</f>
        <v>0</v>
      </c>
      <c r="F43" s="225"/>
      <c r="G43" s="225"/>
      <c r="H43" s="225"/>
      <c r="I43" s="8"/>
      <c r="J43" s="8"/>
      <c r="K43" s="213" t="s">
        <v>336</v>
      </c>
      <c r="L43" s="485" t="b">
        <f t="shared" si="2"/>
        <v>1</v>
      </c>
      <c r="M43" s="214"/>
      <c r="N43" s="310"/>
      <c r="O43" s="317"/>
      <c r="P43" s="7">
        <f t="shared" si="1"/>
        <v>1</v>
      </c>
    </row>
    <row r="44" spans="2:16">
      <c r="B44" s="33"/>
      <c r="C44" s="224" t="s">
        <v>102</v>
      </c>
      <c r="D44" s="271" t="s">
        <v>242</v>
      </c>
      <c r="E44" s="339">
        <f>'Energetic cons analysis'!K25</f>
        <v>0</v>
      </c>
      <c r="F44" s="225"/>
      <c r="G44" s="225"/>
      <c r="H44" s="225"/>
      <c r="I44" s="8"/>
      <c r="J44" s="8"/>
      <c r="K44" s="213" t="s">
        <v>336</v>
      </c>
      <c r="L44" s="485" t="b">
        <f t="shared" si="2"/>
        <v>1</v>
      </c>
      <c r="M44" s="214"/>
      <c r="N44" s="310"/>
      <c r="O44" s="317"/>
      <c r="P44" s="7">
        <f t="shared" si="1"/>
        <v>1</v>
      </c>
    </row>
    <row r="45" spans="2:16">
      <c r="B45" s="64"/>
      <c r="C45" s="299"/>
      <c r="D45" s="296"/>
      <c r="E45" s="342"/>
      <c r="F45" s="297"/>
      <c r="G45" s="297"/>
      <c r="H45" s="297"/>
      <c r="I45" s="10"/>
      <c r="J45" s="10"/>
      <c r="K45" s="45"/>
      <c r="L45" s="300"/>
      <c r="M45" s="298"/>
      <c r="O45" s="317"/>
      <c r="P45" s="7"/>
    </row>
    <row r="46" spans="2:16">
      <c r="B46" s="326" t="s">
        <v>325</v>
      </c>
      <c r="C46" s="224"/>
      <c r="D46" s="271"/>
      <c r="E46" s="340"/>
      <c r="F46" s="220"/>
      <c r="G46" s="220"/>
      <c r="H46" s="220"/>
      <c r="I46" s="8"/>
      <c r="J46" s="8"/>
      <c r="K46" s="213"/>
      <c r="L46" s="215"/>
      <c r="M46" s="214"/>
      <c r="O46" s="317"/>
      <c r="P46" s="7"/>
    </row>
    <row r="47" spans="2:16">
      <c r="B47" s="33"/>
      <c r="C47" s="224" t="s">
        <v>193</v>
      </c>
      <c r="D47" s="271" t="s">
        <v>242</v>
      </c>
      <c r="E47" s="339">
        <f>'Non-energetic cons analysis'!D19</f>
        <v>0</v>
      </c>
      <c r="F47" s="225"/>
      <c r="G47" s="225"/>
      <c r="H47" s="225"/>
      <c r="I47" s="8"/>
      <c r="J47" s="8"/>
      <c r="K47" s="213" t="s">
        <v>336</v>
      </c>
      <c r="L47" s="485" t="b">
        <f t="shared" ref="L47:L52" si="3">IF(E47&gt;=0,TRUE,FALSE)</f>
        <v>1</v>
      </c>
      <c r="M47" s="214"/>
      <c r="N47" s="310"/>
      <c r="O47" s="321"/>
      <c r="P47" s="7">
        <f t="shared" si="1"/>
        <v>1</v>
      </c>
    </row>
    <row r="48" spans="2:16">
      <c r="B48" s="33"/>
      <c r="C48" s="224" t="s">
        <v>239</v>
      </c>
      <c r="D48" s="271" t="s">
        <v>242</v>
      </c>
      <c r="E48" s="339">
        <f>'Non-energetic cons analysis'!G19</f>
        <v>0</v>
      </c>
      <c r="F48" s="225"/>
      <c r="G48" s="225"/>
      <c r="H48" s="225"/>
      <c r="I48" s="8"/>
      <c r="J48" s="8"/>
      <c r="K48" s="213" t="s">
        <v>336</v>
      </c>
      <c r="L48" s="485" t="b">
        <f t="shared" si="3"/>
        <v>1</v>
      </c>
      <c r="M48" s="214"/>
      <c r="N48" s="310"/>
      <c r="O48" s="317"/>
      <c r="P48" s="7">
        <f t="shared" si="1"/>
        <v>1</v>
      </c>
    </row>
    <row r="49" spans="2:16">
      <c r="B49" s="33"/>
      <c r="C49" s="224" t="s">
        <v>51</v>
      </c>
      <c r="D49" s="271" t="s">
        <v>242</v>
      </c>
      <c r="E49" s="339">
        <f>'Non-energetic cons analysis'!H19</f>
        <v>0</v>
      </c>
      <c r="F49" s="225"/>
      <c r="G49" s="225"/>
      <c r="H49" s="225"/>
      <c r="I49" s="8"/>
      <c r="J49" s="8"/>
      <c r="K49" s="213" t="s">
        <v>336</v>
      </c>
      <c r="L49" s="485" t="b">
        <f t="shared" si="3"/>
        <v>1</v>
      </c>
      <c r="M49" s="214"/>
      <c r="N49" s="310"/>
      <c r="O49" s="317"/>
      <c r="P49" s="7">
        <f t="shared" si="1"/>
        <v>1</v>
      </c>
    </row>
    <row r="50" spans="2:16">
      <c r="B50" s="33"/>
      <c r="C50" s="224" t="s">
        <v>195</v>
      </c>
      <c r="D50" s="271" t="s">
        <v>242</v>
      </c>
      <c r="E50" s="339">
        <f>'Non-energetic cons analysis'!I19</f>
        <v>0</v>
      </c>
      <c r="F50" s="225"/>
      <c r="G50" s="225"/>
      <c r="H50" s="225"/>
      <c r="I50" s="8"/>
      <c r="J50" s="8"/>
      <c r="K50" s="213" t="s">
        <v>336</v>
      </c>
      <c r="L50" s="485" t="b">
        <f t="shared" si="3"/>
        <v>1</v>
      </c>
      <c r="M50" s="214"/>
      <c r="N50" s="310"/>
      <c r="O50" s="317"/>
      <c r="P50" s="7">
        <f t="shared" si="1"/>
        <v>1</v>
      </c>
    </row>
    <row r="51" spans="2:16">
      <c r="B51" s="33"/>
      <c r="C51" s="224" t="s">
        <v>103</v>
      </c>
      <c r="D51" s="271" t="s">
        <v>242</v>
      </c>
      <c r="E51" s="339">
        <f>'Non-energetic cons analysis'!J19</f>
        <v>0</v>
      </c>
      <c r="F51" s="225"/>
      <c r="G51" s="225"/>
      <c r="H51" s="225"/>
      <c r="I51" s="8"/>
      <c r="J51" s="8"/>
      <c r="K51" s="213" t="s">
        <v>336</v>
      </c>
      <c r="L51" s="485" t="b">
        <f t="shared" si="3"/>
        <v>1</v>
      </c>
      <c r="M51" s="214"/>
      <c r="N51" s="310"/>
      <c r="O51" s="317"/>
      <c r="P51" s="7">
        <f t="shared" si="1"/>
        <v>1</v>
      </c>
    </row>
    <row r="52" spans="2:16">
      <c r="B52" s="33"/>
      <c r="C52" s="224" t="s">
        <v>102</v>
      </c>
      <c r="D52" s="271" t="s">
        <v>242</v>
      </c>
      <c r="E52" s="339">
        <f>'Non-energetic cons analysis'!K19</f>
        <v>0</v>
      </c>
      <c r="F52" s="225"/>
      <c r="G52" s="225"/>
      <c r="H52" s="225"/>
      <c r="I52" s="8"/>
      <c r="J52" s="8"/>
      <c r="K52" s="213" t="s">
        <v>336</v>
      </c>
      <c r="L52" s="485" t="b">
        <f t="shared" si="3"/>
        <v>1</v>
      </c>
      <c r="M52" s="214"/>
      <c r="N52" s="310"/>
      <c r="O52" s="317"/>
      <c r="P52" s="7">
        <f t="shared" si="1"/>
        <v>1</v>
      </c>
    </row>
    <row r="53" spans="2:16" ht="16" thickBot="1">
      <c r="B53" s="327"/>
      <c r="C53" s="47"/>
      <c r="D53" s="272"/>
      <c r="E53" s="343"/>
      <c r="F53" s="223"/>
      <c r="G53" s="223"/>
      <c r="H53" s="223"/>
      <c r="I53" s="47"/>
      <c r="J53" s="47"/>
      <c r="K53" s="216"/>
      <c r="L53" s="217"/>
      <c r="M53" s="218"/>
      <c r="O53" s="317"/>
      <c r="P53" s="318"/>
    </row>
    <row r="54" spans="2:16">
      <c r="B54" s="565"/>
      <c r="C54" s="8"/>
      <c r="D54" s="271"/>
      <c r="E54" s="340"/>
      <c r="F54" s="220"/>
      <c r="G54" s="220"/>
      <c r="H54" s="220"/>
      <c r="I54" s="8"/>
      <c r="J54" s="8"/>
      <c r="K54" s="8"/>
      <c r="L54" s="251"/>
      <c r="M54" s="8"/>
      <c r="O54" s="317"/>
      <c r="P54" s="318"/>
    </row>
    <row r="55" spans="2:16" ht="16" thickBot="1">
      <c r="B55" s="565"/>
      <c r="C55" s="8"/>
      <c r="D55" s="271"/>
      <c r="E55" s="340"/>
      <c r="F55" s="220"/>
      <c r="G55" s="220"/>
      <c r="H55" s="220"/>
      <c r="I55" s="8"/>
      <c r="J55" s="8"/>
      <c r="K55" s="8"/>
      <c r="L55" s="251"/>
      <c r="M55" s="8"/>
      <c r="O55" s="317"/>
      <c r="P55" s="318"/>
    </row>
    <row r="56" spans="2:16" ht="16" thickBot="1">
      <c r="B56" s="307" t="s">
        <v>704</v>
      </c>
      <c r="C56" s="8"/>
      <c r="D56" s="271"/>
      <c r="E56" s="580"/>
      <c r="F56" s="220"/>
      <c r="G56" s="220"/>
      <c r="H56" s="220"/>
      <c r="I56" s="8"/>
      <c r="J56" s="8"/>
      <c r="K56" s="8" t="s">
        <v>721</v>
      </c>
      <c r="L56" s="608" t="b">
        <f>IF(OR(E56="yes",E56="no"),TRUE,FALSE)</f>
        <v>0</v>
      </c>
      <c r="M56" s="8"/>
      <c r="O56" s="317" t="s">
        <v>722</v>
      </c>
      <c r="P56" s="7">
        <f>IF(L56=TRUE,1,0)</f>
        <v>0</v>
      </c>
    </row>
    <row r="57" spans="2:16" ht="16" thickBot="1">
      <c r="B57" s="307"/>
      <c r="C57" s="8"/>
      <c r="D57" s="271"/>
      <c r="E57" s="340"/>
      <c r="F57" s="220"/>
      <c r="G57" s="220"/>
      <c r="H57" s="220"/>
      <c r="I57" s="8"/>
      <c r="J57" s="8"/>
      <c r="K57" s="8"/>
      <c r="L57" s="251"/>
      <c r="M57" s="8"/>
      <c r="O57" s="317"/>
      <c r="P57" s="318"/>
    </row>
    <row r="58" spans="2:16" outlineLevel="1">
      <c r="B58" s="573" t="s">
        <v>702</v>
      </c>
      <c r="C58" s="574"/>
      <c r="D58" s="575"/>
      <c r="E58" s="576"/>
      <c r="F58" s="577"/>
      <c r="G58" s="577"/>
      <c r="H58" s="577"/>
      <c r="I58" s="574"/>
      <c r="J58" s="574"/>
      <c r="K58" s="574"/>
      <c r="L58" s="578"/>
      <c r="M58" s="579"/>
      <c r="O58" s="317"/>
      <c r="P58" s="318"/>
    </row>
    <row r="59" spans="2:16" outlineLevel="1">
      <c r="B59" s="283" t="s">
        <v>375</v>
      </c>
      <c r="C59" s="280"/>
      <c r="D59" s="277" t="s">
        <v>86</v>
      </c>
      <c r="E59" s="337" t="s">
        <v>85</v>
      </c>
      <c r="F59" s="278"/>
      <c r="G59" s="278"/>
      <c r="H59" s="278"/>
      <c r="I59" s="277"/>
      <c r="J59" s="276"/>
      <c r="K59" s="281" t="s">
        <v>87</v>
      </c>
      <c r="L59" s="281" t="s">
        <v>88</v>
      </c>
      <c r="M59" s="282" t="s">
        <v>83</v>
      </c>
      <c r="O59" s="317"/>
      <c r="P59" s="318"/>
    </row>
    <row r="60" spans="2:16" outlineLevel="1">
      <c r="B60" s="569"/>
      <c r="C60" s="566"/>
      <c r="D60" s="13"/>
      <c r="E60" s="567"/>
      <c r="F60" s="568"/>
      <c r="G60" s="568"/>
      <c r="H60" s="568"/>
      <c r="I60" s="13"/>
      <c r="J60" s="5"/>
      <c r="K60" s="3"/>
      <c r="L60" s="572"/>
      <c r="M60" s="570"/>
      <c r="O60" s="317"/>
      <c r="P60" s="318"/>
    </row>
    <row r="61" spans="2:16" outlineLevel="1">
      <c r="B61" s="33" t="s">
        <v>696</v>
      </c>
      <c r="C61" s="8"/>
      <c r="D61" s="271"/>
      <c r="E61" s="340"/>
      <c r="F61" s="220"/>
      <c r="G61" s="220"/>
      <c r="H61" s="220"/>
      <c r="I61" s="8"/>
      <c r="J61" s="7"/>
      <c r="K61" s="16"/>
      <c r="L61" s="215"/>
      <c r="M61" s="28"/>
      <c r="O61" s="317"/>
      <c r="P61" s="318"/>
    </row>
    <row r="62" spans="2:16" ht="16" outlineLevel="1" thickBot="1">
      <c r="B62" s="27"/>
      <c r="C62" s="8" t="s">
        <v>697</v>
      </c>
      <c r="D62" s="271" t="s">
        <v>242</v>
      </c>
      <c r="E62" s="340">
        <f>'Energetic FD subsectors'!L21</f>
        <v>0</v>
      </c>
      <c r="F62" s="220"/>
      <c r="G62" s="220"/>
      <c r="H62" s="220"/>
      <c r="I62" s="8"/>
      <c r="J62" s="7"/>
      <c r="K62" s="16"/>
      <c r="L62" s="215"/>
      <c r="M62" s="28"/>
      <c r="O62" s="317"/>
      <c r="P62" s="318"/>
    </row>
    <row r="63" spans="2:16" ht="16" outlineLevel="1" thickBot="1">
      <c r="B63" s="27"/>
      <c r="C63" s="8" t="s">
        <v>703</v>
      </c>
      <c r="D63" s="271" t="s">
        <v>242</v>
      </c>
      <c r="E63" s="564" t="str">
        <f>IF(E56="no",0,"")</f>
        <v/>
      </c>
      <c r="F63" s="220"/>
      <c r="G63" s="220"/>
      <c r="H63" s="220"/>
      <c r="I63" s="8"/>
      <c r="J63" s="7"/>
      <c r="K63" s="16" t="s">
        <v>699</v>
      </c>
      <c r="L63" s="485" t="b">
        <f>IF(AND(E63&gt;=0,E63&lt;=E62),TRUE,FALSE)</f>
        <v>0</v>
      </c>
      <c r="M63" s="28"/>
      <c r="O63" s="317" t="s">
        <v>700</v>
      </c>
      <c r="P63" s="7">
        <f>IF(L63=TRUE,1,0)</f>
        <v>0</v>
      </c>
    </row>
    <row r="64" spans="2:16" ht="16" outlineLevel="1" thickBot="1">
      <c r="B64" s="27"/>
      <c r="C64" s="8" t="s">
        <v>698</v>
      </c>
      <c r="D64" s="271" t="s">
        <v>242</v>
      </c>
      <c r="E64" s="340">
        <f>'Energetic FD subsectors'!L22</f>
        <v>0</v>
      </c>
      <c r="F64" s="220"/>
      <c r="G64" s="220"/>
      <c r="H64" s="220"/>
      <c r="I64" s="8"/>
      <c r="J64" s="7"/>
      <c r="K64" s="16"/>
      <c r="L64" s="215"/>
      <c r="M64" s="28"/>
      <c r="O64" s="317"/>
      <c r="P64" s="318"/>
    </row>
    <row r="65" spans="2:16" ht="16" outlineLevel="1" thickBot="1">
      <c r="B65" s="27"/>
      <c r="C65" s="8" t="s">
        <v>703</v>
      </c>
      <c r="D65" s="271" t="s">
        <v>242</v>
      </c>
      <c r="E65" s="564" t="str">
        <f>IF(E56="no",0,"")</f>
        <v/>
      </c>
      <c r="F65" s="220"/>
      <c r="G65" s="220"/>
      <c r="H65" s="220"/>
      <c r="I65" s="8"/>
      <c r="J65" s="7"/>
      <c r="K65" s="16" t="s">
        <v>699</v>
      </c>
      <c r="L65" s="485" t="b">
        <f>IF(AND(E65&gt;=0,E65&lt;=E64),TRUE,FALSE)</f>
        <v>0</v>
      </c>
      <c r="M65" s="28"/>
      <c r="O65" s="317" t="s">
        <v>701</v>
      </c>
      <c r="P65" s="7">
        <f>IF(L65=TRUE,1,0)</f>
        <v>0</v>
      </c>
    </row>
    <row r="66" spans="2:16" ht="16" outlineLevel="1" thickBot="1">
      <c r="B66" s="38"/>
      <c r="C66" s="47"/>
      <c r="D66" s="272"/>
      <c r="E66" s="343"/>
      <c r="F66" s="223"/>
      <c r="G66" s="223"/>
      <c r="H66" s="223"/>
      <c r="I66" s="47"/>
      <c r="J66" s="112"/>
      <c r="K66" s="571"/>
      <c r="L66" s="217"/>
      <c r="M66" s="48"/>
      <c r="O66" s="317"/>
      <c r="P66" s="318"/>
    </row>
    <row r="67" spans="2:16" ht="16" thickBot="1">
      <c r="D67" s="273"/>
      <c r="E67" s="344"/>
      <c r="F67" s="123"/>
      <c r="G67" s="123"/>
      <c r="H67" s="123"/>
      <c r="O67" s="317"/>
      <c r="P67" s="318"/>
    </row>
    <row r="68" spans="2:16" ht="16" thickBot="1">
      <c r="B68" s="243" t="s">
        <v>341</v>
      </c>
      <c r="C68" s="244"/>
      <c r="D68" s="274"/>
      <c r="E68" s="345"/>
      <c r="F68" s="245"/>
      <c r="G68" s="245"/>
      <c r="H68" s="245"/>
      <c r="I68" s="246"/>
      <c r="J68" s="246"/>
      <c r="K68" s="279" t="s">
        <v>84</v>
      </c>
      <c r="L68" s="247"/>
      <c r="M68" s="249"/>
      <c r="O68" s="317"/>
      <c r="P68" s="318"/>
    </row>
    <row r="69" spans="2:16">
      <c r="B69" s="239"/>
      <c r="C69" s="238"/>
      <c r="D69" s="271"/>
      <c r="E69" s="338"/>
      <c r="F69" s="241"/>
      <c r="G69" s="241"/>
      <c r="H69" s="241"/>
      <c r="I69" s="8"/>
      <c r="J69" s="8"/>
      <c r="K69" s="85"/>
      <c r="L69" s="43"/>
      <c r="M69" s="26"/>
      <c r="O69" s="317"/>
      <c r="P69" s="318"/>
    </row>
    <row r="70" spans="2:16" ht="60">
      <c r="B70" s="239"/>
      <c r="C70" s="240" t="s">
        <v>342</v>
      </c>
      <c r="D70" s="271"/>
      <c r="E70" s="338"/>
      <c r="F70" s="241"/>
      <c r="G70" s="241"/>
      <c r="H70" s="241"/>
      <c r="I70" s="8"/>
      <c r="J70" s="8"/>
      <c r="K70" s="16"/>
      <c r="L70" s="8"/>
      <c r="M70" s="28"/>
      <c r="O70" s="317"/>
      <c r="P70" s="318"/>
    </row>
    <row r="71" spans="2:16">
      <c r="B71" s="239"/>
      <c r="C71" s="240"/>
      <c r="D71" s="271"/>
      <c r="E71" s="338"/>
      <c r="F71" s="241"/>
      <c r="G71" s="241"/>
      <c r="H71" s="241"/>
      <c r="I71" s="8"/>
      <c r="J71" s="8"/>
      <c r="K71" s="17"/>
      <c r="L71" s="10"/>
      <c r="M71" s="275"/>
      <c r="O71" s="317"/>
      <c r="P71" s="318"/>
    </row>
    <row r="72" spans="2:16" s="49" customFormat="1">
      <c r="B72" s="284" t="s">
        <v>375</v>
      </c>
      <c r="C72" s="285"/>
      <c r="D72" s="286" t="s">
        <v>86</v>
      </c>
      <c r="E72" s="346" t="s">
        <v>85</v>
      </c>
      <c r="F72" s="287"/>
      <c r="G72" s="287"/>
      <c r="H72" s="287"/>
      <c r="I72" s="277"/>
      <c r="J72" s="277"/>
      <c r="K72" s="281" t="s">
        <v>87</v>
      </c>
      <c r="L72" s="277" t="s">
        <v>88</v>
      </c>
      <c r="M72" s="288" t="s">
        <v>83</v>
      </c>
      <c r="O72" s="323"/>
      <c r="P72" s="324"/>
    </row>
    <row r="73" spans="2:16">
      <c r="B73" s="239"/>
      <c r="C73" s="240"/>
      <c r="D73" s="271"/>
      <c r="E73" s="338"/>
      <c r="F73" s="241"/>
      <c r="G73" s="241"/>
      <c r="H73" s="241"/>
      <c r="I73" s="8"/>
      <c r="J73" s="8"/>
      <c r="K73" s="213"/>
      <c r="L73" s="8"/>
      <c r="M73" s="214"/>
      <c r="O73" s="317"/>
      <c r="P73" s="318"/>
    </row>
    <row r="74" spans="2:16">
      <c r="B74" s="27"/>
      <c r="C74" s="521" t="s">
        <v>338</v>
      </c>
      <c r="D74" s="522" t="s">
        <v>242</v>
      </c>
      <c r="E74" s="523">
        <f>'Own use analysis'!L14</f>
        <v>0</v>
      </c>
      <c r="F74" s="524"/>
      <c r="G74" s="524"/>
      <c r="H74" s="524"/>
      <c r="I74" s="525"/>
      <c r="J74" s="525"/>
      <c r="K74" s="526" t="s">
        <v>504</v>
      </c>
      <c r="L74" s="520" t="e">
        <f>'Own use analysis'!L14/SUM('Own use analysis'!D14:L14)</f>
        <v>#DIV/0!</v>
      </c>
      <c r="M74" s="214"/>
      <c r="O74" s="317"/>
      <c r="P74" s="318"/>
    </row>
    <row r="75" spans="2:16" ht="30">
      <c r="B75" s="27"/>
      <c r="C75" s="521" t="s">
        <v>339</v>
      </c>
      <c r="D75" s="522" t="s">
        <v>242</v>
      </c>
      <c r="E75" s="523">
        <f>'Energetic cons analysis'!L25</f>
        <v>0</v>
      </c>
      <c r="F75" s="524"/>
      <c r="G75" s="524"/>
      <c r="H75" s="524"/>
      <c r="I75" s="525"/>
      <c r="J75" s="525"/>
      <c r="K75" s="526" t="s">
        <v>505</v>
      </c>
      <c r="L75" s="520" t="e">
        <f>'Energetic cons analysis'!L25/SUM('Energetic cons analysis'!D25:L25)</f>
        <v>#DIV/0!</v>
      </c>
      <c r="M75" s="214"/>
      <c r="O75" s="317"/>
      <c r="P75" s="318"/>
    </row>
    <row r="76" spans="2:16" ht="30">
      <c r="B76" s="27"/>
      <c r="C76" s="521" t="s">
        <v>340</v>
      </c>
      <c r="D76" s="522" t="s">
        <v>242</v>
      </c>
      <c r="E76" s="523">
        <f>'Non-energetic cons analysis'!L19</f>
        <v>0</v>
      </c>
      <c r="F76" s="524"/>
      <c r="G76" s="524"/>
      <c r="H76" s="524"/>
      <c r="I76" s="525"/>
      <c r="J76" s="525"/>
      <c r="K76" s="526" t="s">
        <v>506</v>
      </c>
      <c r="L76" s="520" t="e">
        <f>'Non-energetic cons analysis'!L19/SUM('Non-energetic cons analysis'!D19:L19)</f>
        <v>#DIV/0!</v>
      </c>
      <c r="M76" s="214"/>
      <c r="O76" s="317"/>
      <c r="P76" s="318"/>
    </row>
    <row r="77" spans="2:16" ht="16" thickBot="1">
      <c r="B77" s="38"/>
      <c r="C77" s="47"/>
      <c r="D77" s="272"/>
      <c r="E77" s="343"/>
      <c r="F77" s="223"/>
      <c r="G77" s="223"/>
      <c r="H77" s="223"/>
      <c r="I77" s="47"/>
      <c r="J77" s="47"/>
      <c r="K77" s="216"/>
      <c r="L77" s="217"/>
      <c r="M77" s="218"/>
      <c r="O77" s="322"/>
      <c r="P77" s="325"/>
    </row>
  </sheetData>
  <mergeCells count="1">
    <mergeCell ref="B5:D7"/>
  </mergeCells>
  <conditionalFormatting sqref="L74:L76">
    <cfRule type="cellIs" dxfId="32" priority="33" operator="lessThan">
      <formula>0.005</formula>
    </cfRule>
    <cfRule type="cellIs" dxfId="31" priority="34" operator="lessThan">
      <formula>0.01</formula>
    </cfRule>
  </conditionalFormatting>
  <conditionalFormatting sqref="L12">
    <cfRule type="cellIs" dxfId="30" priority="27" operator="equal">
      <formula>TRUE</formula>
    </cfRule>
  </conditionalFormatting>
  <conditionalFormatting sqref="L15">
    <cfRule type="cellIs" dxfId="29" priority="25" operator="equal">
      <formula>TRUE</formula>
    </cfRule>
  </conditionalFormatting>
  <conditionalFormatting sqref="L26">
    <cfRule type="cellIs" dxfId="28" priority="21" operator="equal">
      <formula>TRUE</formula>
    </cfRule>
  </conditionalFormatting>
  <conditionalFormatting sqref="L27">
    <cfRule type="cellIs" dxfId="27" priority="20" operator="equal">
      <formula>TRUE</formula>
    </cfRule>
  </conditionalFormatting>
  <conditionalFormatting sqref="L28">
    <cfRule type="cellIs" dxfId="26" priority="19" operator="equal">
      <formula>TRUE</formula>
    </cfRule>
  </conditionalFormatting>
  <conditionalFormatting sqref="L39:L44">
    <cfRule type="cellIs" dxfId="25" priority="16" operator="equal">
      <formula>TRUE</formula>
    </cfRule>
  </conditionalFormatting>
  <conditionalFormatting sqref="L47:L52">
    <cfRule type="cellIs" dxfId="24" priority="13" operator="equal">
      <formula>TRUE</formula>
    </cfRule>
  </conditionalFormatting>
  <conditionalFormatting sqref="L31:L36">
    <cfRule type="cellIs" dxfId="23" priority="12" operator="equal">
      <formula>TRUE</formula>
    </cfRule>
  </conditionalFormatting>
  <conditionalFormatting sqref="L14">
    <cfRule type="cellIs" dxfId="22" priority="6" operator="equal">
      <formula>TRUE</formula>
    </cfRule>
  </conditionalFormatting>
  <conditionalFormatting sqref="L16">
    <cfRule type="cellIs" dxfId="21" priority="5" operator="equal">
      <formula>TRUE</formula>
    </cfRule>
  </conditionalFormatting>
  <conditionalFormatting sqref="L65">
    <cfRule type="cellIs" dxfId="20" priority="3" operator="equal">
      <formula>TRUE</formula>
    </cfRule>
  </conditionalFormatting>
  <conditionalFormatting sqref="L63">
    <cfRule type="cellIs" dxfId="19" priority="2" operator="equal">
      <formula>TRUE</formula>
    </cfRule>
  </conditionalFormatting>
  <conditionalFormatting sqref="L56">
    <cfRule type="cellIs" dxfId="1" priority="1" operator="equal">
      <formula>TRUE</formula>
    </cfRule>
  </conditionalFormatting>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16391" r:id="rId3" name="import_data">
              <controlPr defaultSize="0" print="0" autoFill="0" autoPict="0">
                <anchor moveWithCells="1" sizeWithCells="1">
                  <from>
                    <xdr:col>10</xdr:col>
                    <xdr:colOff>3695700</xdr:colOff>
                    <xdr:row>1</xdr:row>
                    <xdr:rowOff>12700</xdr:rowOff>
                  </from>
                  <to>
                    <xdr:col>13</xdr:col>
                    <xdr:colOff>0</xdr:colOff>
                    <xdr:row>1</xdr:row>
                    <xdr:rowOff>228600</xdr:rowOff>
                  </to>
                </anchor>
              </controlPr>
            </control>
          </mc:Choice>
          <mc:Fallback/>
        </mc:AlternateContent>
        <mc:AlternateContent xmlns:mc="http://schemas.openxmlformats.org/markup-compatibility/2006">
          <mc:Choice Requires="x14">
            <control shapeId="16392" r:id="rId4" name="import_metal">
              <controlPr defaultSize="0" print="0" autoFill="0" autoPict="0">
                <anchor moveWithCells="1" sizeWithCells="1">
                  <from>
                    <xdr:col>10</xdr:col>
                    <xdr:colOff>3695700</xdr:colOff>
                    <xdr:row>2</xdr:row>
                    <xdr:rowOff>12700</xdr:rowOff>
                  </from>
                  <to>
                    <xdr:col>13</xdr:col>
                    <xdr:colOff>0</xdr:colOff>
                    <xdr:row>2</xdr:row>
                    <xdr:rowOff>228600</xdr:rowOff>
                  </to>
                </anchor>
              </controlPr>
            </control>
          </mc:Choice>
          <mc:Fallback/>
        </mc:AlternateContent>
        <mc:AlternateContent xmlns:mc="http://schemas.openxmlformats.org/markup-compatibility/2006">
          <mc:Choice Requires="x14">
            <control shapeId="16393" r:id="rId5" name="export_data">
              <controlPr defaultSize="0" print="0" autoFill="0" autoPict="0">
                <anchor moveWithCells="1" sizeWithCells="1">
                  <from>
                    <xdr:col>10</xdr:col>
                    <xdr:colOff>3683000</xdr:colOff>
                    <xdr:row>6</xdr:row>
                    <xdr:rowOff>0</xdr:rowOff>
                  </from>
                  <to>
                    <xdr:col>12</xdr:col>
                    <xdr:colOff>3860800</xdr:colOff>
                    <xdr:row>6</xdr:row>
                    <xdr:rowOff>215900</xdr:rowOff>
                  </to>
                </anchor>
              </controlPr>
            </control>
          </mc:Choice>
          <mc:Fallback/>
        </mc:AlternateContent>
        <mc:AlternateContent xmlns:mc="http://schemas.openxmlformats.org/markup-compatibility/2006">
          <mc:Choice Requires="x14">
            <control shapeId="16397" r:id="rId6" name="select_dashboard">
              <controlPr defaultSize="0" print="0" autoFill="0" autoPict="0">
                <anchor moveWithCells="1" sizeWithCells="1">
                  <from>
                    <xdr:col>11</xdr:col>
                    <xdr:colOff>203200</xdr:colOff>
                    <xdr:row>4</xdr:row>
                    <xdr:rowOff>101600</xdr:rowOff>
                  </from>
                  <to>
                    <xdr:col>13</xdr:col>
                    <xdr:colOff>0</xdr:colOff>
                    <xdr:row>5</xdr:row>
                    <xdr:rowOff>127000</xdr:rowOff>
                  </to>
                </anchor>
              </controlPr>
            </control>
          </mc:Choice>
          <mc:Fallback/>
        </mc:AlternateContent>
        <mc:AlternateContent xmlns:mc="http://schemas.openxmlformats.org/markup-compatibility/2006">
          <mc:Choice Requires="x14">
            <control shapeId="16399" r:id="rId7" name="import_chemical">
              <controlPr defaultSize="0" print="0" autoFill="0" autoPict="0">
                <anchor moveWithCells="1" sizeWithCells="1">
                  <from>
                    <xdr:col>10</xdr:col>
                    <xdr:colOff>3695700</xdr:colOff>
                    <xdr:row>3</xdr:row>
                    <xdr:rowOff>25400</xdr:rowOff>
                  </from>
                  <to>
                    <xdr:col>13</xdr:col>
                    <xdr:colOff>0</xdr:colOff>
                    <xdr:row>4</xdr:row>
                    <xdr:rowOff>50800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enableFormatConditionsCalculation="0">
    <tabColor theme="6" tint="0.39997558519241921"/>
  </sheetPr>
  <dimension ref="B2:BO101"/>
  <sheetViews>
    <sheetView workbookViewId="0">
      <pane xSplit="2" ySplit="7" topLeftCell="C8" activePane="bottomRight" state="frozen"/>
      <selection pane="topRight" activeCell="C1" sqref="C1"/>
      <selection pane="bottomLeft" activeCell="A9" sqref="A9"/>
      <selection pane="bottomRight" activeCell="B49" sqref="B49"/>
    </sheetView>
  </sheetViews>
  <sheetFormatPr baseColWidth="10" defaultRowHeight="15" x14ac:dyDescent="0"/>
  <cols>
    <col min="1" max="1" width="10.83203125" style="1"/>
    <col min="2" max="2" width="42.83203125" style="1" customWidth="1"/>
    <col min="3" max="67" width="13.6640625" style="1" customWidth="1"/>
    <col min="68" max="16384" width="10.83203125" style="1"/>
  </cols>
  <sheetData>
    <row r="2" spans="2:67" ht="20">
      <c r="B2" s="2" t="s">
        <v>398</v>
      </c>
    </row>
    <row r="3" spans="2:67" ht="15" customHeight="1">
      <c r="B3" s="2"/>
    </row>
    <row r="4" spans="2:67" ht="15" customHeight="1">
      <c r="B4" s="150" t="s">
        <v>83</v>
      </c>
    </row>
    <row r="5" spans="2:67" ht="30">
      <c r="B5" s="149" t="s">
        <v>381</v>
      </c>
    </row>
    <row r="6" spans="2:67" ht="15" customHeight="1" thickBot="1">
      <c r="B6" s="2"/>
    </row>
    <row r="7" spans="2:67" ht="30" customHeight="1">
      <c r="B7" s="347" t="s">
        <v>90</v>
      </c>
      <c r="C7" s="348" t="s">
        <v>33</v>
      </c>
      <c r="D7" s="348" t="s">
        <v>34</v>
      </c>
      <c r="E7" s="348" t="s">
        <v>35</v>
      </c>
      <c r="F7" s="348" t="s">
        <v>36</v>
      </c>
      <c r="G7" s="348" t="s">
        <v>37</v>
      </c>
      <c r="H7" s="348" t="s">
        <v>38</v>
      </c>
      <c r="I7" s="348" t="s">
        <v>49</v>
      </c>
      <c r="J7" s="348" t="s">
        <v>40</v>
      </c>
      <c r="K7" s="348" t="s">
        <v>41</v>
      </c>
      <c r="L7" s="348" t="s">
        <v>42</v>
      </c>
      <c r="M7" s="348" t="s">
        <v>43</v>
      </c>
      <c r="N7" s="348" t="s">
        <v>44</v>
      </c>
      <c r="O7" s="348" t="s">
        <v>45</v>
      </c>
      <c r="P7" s="348" t="s">
        <v>46</v>
      </c>
      <c r="Q7" s="348" t="s">
        <v>47</v>
      </c>
      <c r="R7" s="348" t="s">
        <v>48</v>
      </c>
      <c r="S7" s="348" t="s">
        <v>39</v>
      </c>
      <c r="T7" s="348" t="s">
        <v>91</v>
      </c>
      <c r="U7" s="348" t="s">
        <v>50</v>
      </c>
      <c r="V7" s="348" t="s">
        <v>51</v>
      </c>
      <c r="W7" s="348" t="s">
        <v>52</v>
      </c>
      <c r="X7" s="348" t="s">
        <v>53</v>
      </c>
      <c r="Y7" s="348" t="s">
        <v>54</v>
      </c>
      <c r="Z7" s="348" t="s">
        <v>55</v>
      </c>
      <c r="AA7" s="348" t="s">
        <v>56</v>
      </c>
      <c r="AB7" s="348" t="s">
        <v>57</v>
      </c>
      <c r="AC7" s="348" t="s">
        <v>58</v>
      </c>
      <c r="AD7" s="348" t="s">
        <v>59</v>
      </c>
      <c r="AE7" s="348" t="s">
        <v>60</v>
      </c>
      <c r="AF7" s="348" t="s">
        <v>61</v>
      </c>
      <c r="AG7" s="348" t="s">
        <v>62</v>
      </c>
      <c r="AH7" s="348" t="s">
        <v>63</v>
      </c>
      <c r="AI7" s="348" t="s">
        <v>64</v>
      </c>
      <c r="AJ7" s="348" t="s">
        <v>65</v>
      </c>
      <c r="AK7" s="348" t="s">
        <v>66</v>
      </c>
      <c r="AL7" s="348" t="s">
        <v>67</v>
      </c>
      <c r="AM7" s="348" t="s">
        <v>68</v>
      </c>
      <c r="AN7" s="348" t="s">
        <v>69</v>
      </c>
      <c r="AO7" s="348" t="s">
        <v>70</v>
      </c>
      <c r="AP7" s="348" t="s">
        <v>71</v>
      </c>
      <c r="AQ7" s="348" t="s">
        <v>72</v>
      </c>
      <c r="AR7" s="348" t="s">
        <v>74</v>
      </c>
      <c r="AS7" s="348" t="s">
        <v>73</v>
      </c>
      <c r="AT7" s="348" t="s">
        <v>75</v>
      </c>
      <c r="AU7" s="348" t="s">
        <v>80</v>
      </c>
      <c r="AV7" s="348" t="s">
        <v>76</v>
      </c>
      <c r="AW7" s="348" t="s">
        <v>77</v>
      </c>
      <c r="AX7" s="348" t="s">
        <v>78</v>
      </c>
      <c r="AY7" s="348" t="s">
        <v>79</v>
      </c>
      <c r="AZ7" s="348" t="s">
        <v>81</v>
      </c>
      <c r="BA7" s="348" t="s">
        <v>92</v>
      </c>
      <c r="BB7" s="348" t="s">
        <v>93</v>
      </c>
      <c r="BC7" s="348" t="s">
        <v>94</v>
      </c>
      <c r="BD7" s="348" t="s">
        <v>95</v>
      </c>
      <c r="BE7" s="348" t="s">
        <v>96</v>
      </c>
      <c r="BF7" s="348" t="s">
        <v>97</v>
      </c>
      <c r="BG7" s="348" t="s">
        <v>98</v>
      </c>
      <c r="BH7" s="348" t="s">
        <v>99</v>
      </c>
      <c r="BI7" s="348" t="s">
        <v>100</v>
      </c>
      <c r="BJ7" s="348" t="s">
        <v>101</v>
      </c>
      <c r="BK7" s="348" t="s">
        <v>26</v>
      </c>
      <c r="BL7" s="348" t="s">
        <v>102</v>
      </c>
      <c r="BM7" s="348" t="s">
        <v>103</v>
      </c>
      <c r="BN7" s="349" t="s">
        <v>89</v>
      </c>
      <c r="BO7" s="350" t="s">
        <v>104</v>
      </c>
    </row>
    <row r="8" spans="2:67">
      <c r="B8" s="351" t="s">
        <v>105</v>
      </c>
      <c r="C8" s="352"/>
      <c r="D8" s="352"/>
      <c r="E8" s="352"/>
      <c r="F8" s="352"/>
      <c r="G8" s="352"/>
      <c r="H8" s="352"/>
      <c r="I8" s="352"/>
      <c r="J8" s="352"/>
      <c r="K8" s="352"/>
      <c r="L8" s="352"/>
      <c r="M8" s="352"/>
      <c r="N8" s="352"/>
      <c r="O8" s="352"/>
      <c r="P8" s="352"/>
      <c r="Q8" s="352"/>
      <c r="R8" s="352"/>
      <c r="S8" s="352"/>
      <c r="T8" s="352"/>
      <c r="U8" s="352"/>
      <c r="V8" s="352"/>
      <c r="W8" s="352"/>
      <c r="X8" s="352"/>
      <c r="Y8" s="352"/>
      <c r="Z8" s="352"/>
      <c r="AA8" s="352"/>
      <c r="AB8" s="352"/>
      <c r="AC8" s="352"/>
      <c r="AD8" s="352"/>
      <c r="AE8" s="352"/>
      <c r="AF8" s="352"/>
      <c r="AG8" s="352"/>
      <c r="AH8" s="352"/>
      <c r="AI8" s="352"/>
      <c r="AJ8" s="352"/>
      <c r="AK8" s="352"/>
      <c r="AL8" s="352"/>
      <c r="AM8" s="352"/>
      <c r="AN8" s="352"/>
      <c r="AO8" s="352"/>
      <c r="AP8" s="352"/>
      <c r="AQ8" s="352"/>
      <c r="AR8" s="352"/>
      <c r="AS8" s="352"/>
      <c r="AT8" s="352"/>
      <c r="AU8" s="352"/>
      <c r="AV8" s="352"/>
      <c r="AW8" s="352"/>
      <c r="AX8" s="352"/>
      <c r="AY8" s="352"/>
      <c r="AZ8" s="352"/>
      <c r="BA8" s="352"/>
      <c r="BB8" s="352"/>
      <c r="BC8" s="352"/>
      <c r="BD8" s="352"/>
      <c r="BE8" s="352"/>
      <c r="BF8" s="352"/>
      <c r="BG8" s="352"/>
      <c r="BH8" s="352"/>
      <c r="BI8" s="352"/>
      <c r="BJ8" s="352"/>
      <c r="BK8" s="352"/>
      <c r="BL8" s="352"/>
      <c r="BM8" s="352"/>
      <c r="BN8" s="353"/>
      <c r="BO8" s="354"/>
    </row>
    <row r="9" spans="2:67">
      <c r="B9" s="355" t="s">
        <v>106</v>
      </c>
      <c r="C9" s="356"/>
      <c r="D9" s="356"/>
      <c r="E9" s="356"/>
      <c r="F9" s="356"/>
      <c r="G9" s="356"/>
      <c r="H9" s="356"/>
      <c r="I9" s="356"/>
      <c r="J9" s="356"/>
      <c r="K9" s="356"/>
      <c r="L9" s="356"/>
      <c r="M9" s="356"/>
      <c r="N9" s="356"/>
      <c r="O9" s="356"/>
      <c r="P9" s="356"/>
      <c r="Q9" s="356"/>
      <c r="R9" s="356"/>
      <c r="S9" s="356"/>
      <c r="T9" s="356"/>
      <c r="U9" s="356"/>
      <c r="V9" s="356"/>
      <c r="W9" s="356"/>
      <c r="X9" s="356"/>
      <c r="Y9" s="356"/>
      <c r="Z9" s="356"/>
      <c r="AA9" s="356"/>
      <c r="AB9" s="356"/>
      <c r="AC9" s="356"/>
      <c r="AD9" s="356"/>
      <c r="AE9" s="356"/>
      <c r="AF9" s="356"/>
      <c r="AG9" s="356"/>
      <c r="AH9" s="356"/>
      <c r="AI9" s="356"/>
      <c r="AJ9" s="356"/>
      <c r="AK9" s="356"/>
      <c r="AL9" s="356"/>
      <c r="AM9" s="356"/>
      <c r="AN9" s="356"/>
      <c r="AO9" s="356"/>
      <c r="AP9" s="356"/>
      <c r="AQ9" s="356"/>
      <c r="AR9" s="356"/>
      <c r="AS9" s="356"/>
      <c r="AT9" s="356"/>
      <c r="AU9" s="356"/>
      <c r="AV9" s="356"/>
      <c r="AW9" s="356"/>
      <c r="AX9" s="356"/>
      <c r="AY9" s="356"/>
      <c r="AZ9" s="356"/>
      <c r="BA9" s="356"/>
      <c r="BB9" s="356"/>
      <c r="BC9" s="356"/>
      <c r="BD9" s="356"/>
      <c r="BE9" s="356"/>
      <c r="BF9" s="356"/>
      <c r="BG9" s="356"/>
      <c r="BH9" s="356"/>
      <c r="BI9" s="356"/>
      <c r="BJ9" s="356"/>
      <c r="BK9" s="356"/>
      <c r="BL9" s="356"/>
      <c r="BM9" s="356"/>
      <c r="BN9" s="357"/>
      <c r="BO9" s="358"/>
    </row>
    <row r="10" spans="2:67">
      <c r="B10" s="355" t="s">
        <v>107</v>
      </c>
      <c r="C10" s="356"/>
      <c r="D10" s="356"/>
      <c r="E10" s="356"/>
      <c r="F10" s="356"/>
      <c r="G10" s="356"/>
      <c r="H10" s="356"/>
      <c r="I10" s="356"/>
      <c r="J10" s="356"/>
      <c r="K10" s="356"/>
      <c r="L10" s="356"/>
      <c r="M10" s="356"/>
      <c r="N10" s="356"/>
      <c r="O10" s="356"/>
      <c r="P10" s="356"/>
      <c r="Q10" s="356"/>
      <c r="R10" s="356"/>
      <c r="S10" s="356"/>
      <c r="T10" s="356"/>
      <c r="U10" s="356"/>
      <c r="V10" s="356"/>
      <c r="W10" s="356"/>
      <c r="X10" s="356"/>
      <c r="Y10" s="356"/>
      <c r="Z10" s="356"/>
      <c r="AA10" s="356"/>
      <c r="AB10" s="356"/>
      <c r="AC10" s="356"/>
      <c r="AD10" s="356"/>
      <c r="AE10" s="356"/>
      <c r="AF10" s="356"/>
      <c r="AG10" s="356"/>
      <c r="AH10" s="356"/>
      <c r="AI10" s="356"/>
      <c r="AJ10" s="356"/>
      <c r="AK10" s="356"/>
      <c r="AL10" s="356"/>
      <c r="AM10" s="356"/>
      <c r="AN10" s="356"/>
      <c r="AO10" s="356"/>
      <c r="AP10" s="356"/>
      <c r="AQ10" s="356"/>
      <c r="AR10" s="356"/>
      <c r="AS10" s="356"/>
      <c r="AT10" s="356"/>
      <c r="AU10" s="356"/>
      <c r="AV10" s="356"/>
      <c r="AW10" s="356"/>
      <c r="AX10" s="356"/>
      <c r="AY10" s="356"/>
      <c r="AZ10" s="356"/>
      <c r="BA10" s="356"/>
      <c r="BB10" s="356"/>
      <c r="BC10" s="356"/>
      <c r="BD10" s="356"/>
      <c r="BE10" s="356"/>
      <c r="BF10" s="356"/>
      <c r="BG10" s="356"/>
      <c r="BH10" s="356"/>
      <c r="BI10" s="356"/>
      <c r="BJ10" s="356"/>
      <c r="BK10" s="356"/>
      <c r="BL10" s="356"/>
      <c r="BM10" s="356"/>
      <c r="BN10" s="357"/>
      <c r="BO10" s="358"/>
    </row>
    <row r="11" spans="2:67">
      <c r="B11" s="355" t="s">
        <v>108</v>
      </c>
      <c r="C11" s="356"/>
      <c r="D11" s="356"/>
      <c r="E11" s="356"/>
      <c r="F11" s="356"/>
      <c r="G11" s="356"/>
      <c r="H11" s="356"/>
      <c r="I11" s="356"/>
      <c r="J11" s="356"/>
      <c r="K11" s="356"/>
      <c r="L11" s="356"/>
      <c r="M11" s="356"/>
      <c r="N11" s="356"/>
      <c r="O11" s="356"/>
      <c r="P11" s="356"/>
      <c r="Q11" s="356"/>
      <c r="R11" s="356"/>
      <c r="S11" s="356"/>
      <c r="T11" s="356"/>
      <c r="U11" s="356"/>
      <c r="V11" s="356"/>
      <c r="W11" s="356"/>
      <c r="X11" s="356"/>
      <c r="Y11" s="356"/>
      <c r="Z11" s="356"/>
      <c r="AA11" s="356"/>
      <c r="AB11" s="356"/>
      <c r="AC11" s="356"/>
      <c r="AD11" s="356"/>
      <c r="AE11" s="356"/>
      <c r="AF11" s="356"/>
      <c r="AG11" s="356"/>
      <c r="AH11" s="356"/>
      <c r="AI11" s="356"/>
      <c r="AJ11" s="356"/>
      <c r="AK11" s="356"/>
      <c r="AL11" s="356"/>
      <c r="AM11" s="356"/>
      <c r="AN11" s="356"/>
      <c r="AO11" s="356"/>
      <c r="AP11" s="356"/>
      <c r="AQ11" s="356"/>
      <c r="AR11" s="356"/>
      <c r="AS11" s="356"/>
      <c r="AT11" s="356"/>
      <c r="AU11" s="356"/>
      <c r="AV11" s="356"/>
      <c r="AW11" s="356"/>
      <c r="AX11" s="356"/>
      <c r="AY11" s="356"/>
      <c r="AZ11" s="356"/>
      <c r="BA11" s="356"/>
      <c r="BB11" s="356"/>
      <c r="BC11" s="356"/>
      <c r="BD11" s="356"/>
      <c r="BE11" s="356"/>
      <c r="BF11" s="356"/>
      <c r="BG11" s="356"/>
      <c r="BH11" s="356"/>
      <c r="BI11" s="356"/>
      <c r="BJ11" s="356"/>
      <c r="BK11" s="356"/>
      <c r="BL11" s="356"/>
      <c r="BM11" s="356"/>
      <c r="BN11" s="357"/>
      <c r="BO11" s="358"/>
    </row>
    <row r="12" spans="2:67">
      <c r="B12" s="355" t="s">
        <v>109</v>
      </c>
      <c r="C12" s="356"/>
      <c r="D12" s="356"/>
      <c r="E12" s="356"/>
      <c r="F12" s="356"/>
      <c r="G12" s="356"/>
      <c r="H12" s="356"/>
      <c r="I12" s="356"/>
      <c r="J12" s="356"/>
      <c r="K12" s="356"/>
      <c r="L12" s="356"/>
      <c r="M12" s="356"/>
      <c r="N12" s="356"/>
      <c r="O12" s="356"/>
      <c r="P12" s="356"/>
      <c r="Q12" s="356"/>
      <c r="R12" s="356"/>
      <c r="S12" s="356"/>
      <c r="T12" s="356"/>
      <c r="U12" s="356"/>
      <c r="V12" s="356"/>
      <c r="W12" s="356"/>
      <c r="X12" s="356"/>
      <c r="Y12" s="356"/>
      <c r="Z12" s="356"/>
      <c r="AA12" s="356"/>
      <c r="AB12" s="356"/>
      <c r="AC12" s="356"/>
      <c r="AD12" s="356"/>
      <c r="AE12" s="356"/>
      <c r="AF12" s="356"/>
      <c r="AG12" s="356"/>
      <c r="AH12" s="356"/>
      <c r="AI12" s="356"/>
      <c r="AJ12" s="356"/>
      <c r="AK12" s="356"/>
      <c r="AL12" s="356"/>
      <c r="AM12" s="356"/>
      <c r="AN12" s="356"/>
      <c r="AO12" s="356"/>
      <c r="AP12" s="356"/>
      <c r="AQ12" s="356"/>
      <c r="AR12" s="356"/>
      <c r="AS12" s="356"/>
      <c r="AT12" s="356"/>
      <c r="AU12" s="356"/>
      <c r="AV12" s="356"/>
      <c r="AW12" s="356"/>
      <c r="AX12" s="356"/>
      <c r="AY12" s="356"/>
      <c r="AZ12" s="356"/>
      <c r="BA12" s="356"/>
      <c r="BB12" s="356"/>
      <c r="BC12" s="356"/>
      <c r="BD12" s="356"/>
      <c r="BE12" s="356"/>
      <c r="BF12" s="356"/>
      <c r="BG12" s="356"/>
      <c r="BH12" s="356"/>
      <c r="BI12" s="356"/>
      <c r="BJ12" s="356"/>
      <c r="BK12" s="356"/>
      <c r="BL12" s="356"/>
      <c r="BM12" s="356"/>
      <c r="BN12" s="357"/>
      <c r="BO12" s="358"/>
    </row>
    <row r="13" spans="2:67">
      <c r="B13" s="355" t="s">
        <v>110</v>
      </c>
      <c r="C13" s="356"/>
      <c r="D13" s="356"/>
      <c r="E13" s="356"/>
      <c r="F13" s="356"/>
      <c r="G13" s="356"/>
      <c r="H13" s="356"/>
      <c r="I13" s="356"/>
      <c r="J13" s="356"/>
      <c r="K13" s="356"/>
      <c r="L13" s="356"/>
      <c r="M13" s="356"/>
      <c r="N13" s="356"/>
      <c r="O13" s="356"/>
      <c r="P13" s="356"/>
      <c r="Q13" s="356"/>
      <c r="R13" s="356"/>
      <c r="S13" s="356"/>
      <c r="T13" s="356"/>
      <c r="U13" s="356"/>
      <c r="V13" s="356"/>
      <c r="W13" s="356"/>
      <c r="X13" s="356"/>
      <c r="Y13" s="356"/>
      <c r="Z13" s="356"/>
      <c r="AA13" s="356"/>
      <c r="AB13" s="356"/>
      <c r="AC13" s="356"/>
      <c r="AD13" s="356"/>
      <c r="AE13" s="356"/>
      <c r="AF13" s="356"/>
      <c r="AG13" s="356"/>
      <c r="AH13" s="356"/>
      <c r="AI13" s="356"/>
      <c r="AJ13" s="356"/>
      <c r="AK13" s="356"/>
      <c r="AL13" s="356"/>
      <c r="AM13" s="356"/>
      <c r="AN13" s="356"/>
      <c r="AO13" s="356"/>
      <c r="AP13" s="356"/>
      <c r="AQ13" s="356"/>
      <c r="AR13" s="356"/>
      <c r="AS13" s="356"/>
      <c r="AT13" s="356"/>
      <c r="AU13" s="356"/>
      <c r="AV13" s="356"/>
      <c r="AW13" s="356"/>
      <c r="AX13" s="356"/>
      <c r="AY13" s="356"/>
      <c r="AZ13" s="356"/>
      <c r="BA13" s="356"/>
      <c r="BB13" s="356"/>
      <c r="BC13" s="356"/>
      <c r="BD13" s="356"/>
      <c r="BE13" s="356"/>
      <c r="BF13" s="356"/>
      <c r="BG13" s="356"/>
      <c r="BH13" s="356"/>
      <c r="BI13" s="356"/>
      <c r="BJ13" s="356"/>
      <c r="BK13" s="356"/>
      <c r="BL13" s="356"/>
      <c r="BM13" s="356"/>
      <c r="BN13" s="357"/>
      <c r="BO13" s="358"/>
    </row>
    <row r="14" spans="2:67" ht="16" thickBot="1">
      <c r="B14" s="355" t="s">
        <v>111</v>
      </c>
      <c r="C14" s="356"/>
      <c r="D14" s="356"/>
      <c r="E14" s="356"/>
      <c r="F14" s="356"/>
      <c r="G14" s="356"/>
      <c r="H14" s="356"/>
      <c r="I14" s="356"/>
      <c r="J14" s="356"/>
      <c r="K14" s="356"/>
      <c r="L14" s="356"/>
      <c r="M14" s="356"/>
      <c r="N14" s="356"/>
      <c r="O14" s="356"/>
      <c r="P14" s="356"/>
      <c r="Q14" s="356"/>
      <c r="R14" s="356"/>
      <c r="S14" s="356"/>
      <c r="T14" s="356"/>
      <c r="U14" s="356"/>
      <c r="V14" s="356"/>
      <c r="W14" s="356"/>
      <c r="X14" s="356"/>
      <c r="Y14" s="356"/>
      <c r="Z14" s="356"/>
      <c r="AA14" s="356"/>
      <c r="AB14" s="356"/>
      <c r="AC14" s="356"/>
      <c r="AD14" s="356"/>
      <c r="AE14" s="356"/>
      <c r="AF14" s="356"/>
      <c r="AG14" s="356"/>
      <c r="AH14" s="356"/>
      <c r="AI14" s="356"/>
      <c r="AJ14" s="356"/>
      <c r="AK14" s="356"/>
      <c r="AL14" s="356"/>
      <c r="AM14" s="356"/>
      <c r="AN14" s="356"/>
      <c r="AO14" s="356"/>
      <c r="AP14" s="356"/>
      <c r="AQ14" s="356"/>
      <c r="AR14" s="356"/>
      <c r="AS14" s="356"/>
      <c r="AT14" s="356"/>
      <c r="AU14" s="356"/>
      <c r="AV14" s="356"/>
      <c r="AW14" s="356"/>
      <c r="AX14" s="356"/>
      <c r="AY14" s="356"/>
      <c r="AZ14" s="356"/>
      <c r="BA14" s="356"/>
      <c r="BB14" s="356"/>
      <c r="BC14" s="356"/>
      <c r="BD14" s="356"/>
      <c r="BE14" s="356"/>
      <c r="BF14" s="356"/>
      <c r="BG14" s="356"/>
      <c r="BH14" s="356"/>
      <c r="BI14" s="356"/>
      <c r="BJ14" s="356"/>
      <c r="BK14" s="356"/>
      <c r="BL14" s="356"/>
      <c r="BM14" s="356"/>
      <c r="BN14" s="357"/>
      <c r="BO14" s="358"/>
    </row>
    <row r="15" spans="2:67" ht="16" thickBot="1">
      <c r="B15" s="359" t="s">
        <v>112</v>
      </c>
      <c r="C15" s="360"/>
      <c r="D15" s="360"/>
      <c r="E15" s="360"/>
      <c r="F15" s="360"/>
      <c r="G15" s="360"/>
      <c r="H15" s="360"/>
      <c r="I15" s="360"/>
      <c r="J15" s="360"/>
      <c r="K15" s="360"/>
      <c r="L15" s="360"/>
      <c r="M15" s="360"/>
      <c r="N15" s="360"/>
      <c r="O15" s="360"/>
      <c r="P15" s="360"/>
      <c r="Q15" s="360"/>
      <c r="R15" s="360"/>
      <c r="S15" s="360"/>
      <c r="T15" s="360"/>
      <c r="U15" s="360"/>
      <c r="V15" s="360"/>
      <c r="W15" s="360"/>
      <c r="X15" s="360"/>
      <c r="Y15" s="360"/>
      <c r="Z15" s="360"/>
      <c r="AA15" s="360"/>
      <c r="AB15" s="360"/>
      <c r="AC15" s="360"/>
      <c r="AD15" s="360"/>
      <c r="AE15" s="360"/>
      <c r="AF15" s="360"/>
      <c r="AG15" s="360"/>
      <c r="AH15" s="360"/>
      <c r="AI15" s="360"/>
      <c r="AJ15" s="360"/>
      <c r="AK15" s="360"/>
      <c r="AL15" s="360"/>
      <c r="AM15" s="360"/>
      <c r="AN15" s="360"/>
      <c r="AO15" s="360"/>
      <c r="AP15" s="360"/>
      <c r="AQ15" s="360"/>
      <c r="AR15" s="360"/>
      <c r="AS15" s="360"/>
      <c r="AT15" s="360"/>
      <c r="AU15" s="360"/>
      <c r="AV15" s="360"/>
      <c r="AW15" s="360"/>
      <c r="AX15" s="360"/>
      <c r="AY15" s="360"/>
      <c r="AZ15" s="360"/>
      <c r="BA15" s="360"/>
      <c r="BB15" s="360"/>
      <c r="BC15" s="360"/>
      <c r="BD15" s="360"/>
      <c r="BE15" s="360"/>
      <c r="BF15" s="360"/>
      <c r="BG15" s="360"/>
      <c r="BH15" s="360"/>
      <c r="BI15" s="360"/>
      <c r="BJ15" s="360"/>
      <c r="BK15" s="360"/>
      <c r="BL15" s="360"/>
      <c r="BM15" s="360"/>
      <c r="BN15" s="361"/>
      <c r="BO15" s="362"/>
    </row>
    <row r="16" spans="2:67">
      <c r="B16" s="355" t="s">
        <v>113</v>
      </c>
      <c r="C16" s="356"/>
      <c r="D16" s="356"/>
      <c r="E16" s="356"/>
      <c r="F16" s="356"/>
      <c r="G16" s="356"/>
      <c r="H16" s="356"/>
      <c r="I16" s="356"/>
      <c r="J16" s="356"/>
      <c r="K16" s="356"/>
      <c r="L16" s="356"/>
      <c r="M16" s="356"/>
      <c r="N16" s="356"/>
      <c r="O16" s="356"/>
      <c r="P16" s="356"/>
      <c r="Q16" s="356"/>
      <c r="R16" s="356"/>
      <c r="S16" s="356"/>
      <c r="T16" s="356"/>
      <c r="U16" s="356"/>
      <c r="V16" s="356"/>
      <c r="W16" s="356"/>
      <c r="X16" s="356"/>
      <c r="Y16" s="356"/>
      <c r="Z16" s="356"/>
      <c r="AA16" s="356"/>
      <c r="AB16" s="356"/>
      <c r="AC16" s="356"/>
      <c r="AD16" s="356"/>
      <c r="AE16" s="356"/>
      <c r="AF16" s="356"/>
      <c r="AG16" s="356"/>
      <c r="AH16" s="356"/>
      <c r="AI16" s="356"/>
      <c r="AJ16" s="356"/>
      <c r="AK16" s="356"/>
      <c r="AL16" s="356"/>
      <c r="AM16" s="356"/>
      <c r="AN16" s="356"/>
      <c r="AO16" s="356"/>
      <c r="AP16" s="356"/>
      <c r="AQ16" s="356"/>
      <c r="AR16" s="356"/>
      <c r="AS16" s="356"/>
      <c r="AT16" s="356"/>
      <c r="AU16" s="356"/>
      <c r="AV16" s="356"/>
      <c r="AW16" s="356"/>
      <c r="AX16" s="356"/>
      <c r="AY16" s="356"/>
      <c r="AZ16" s="356"/>
      <c r="BA16" s="356"/>
      <c r="BB16" s="356"/>
      <c r="BC16" s="356"/>
      <c r="BD16" s="356"/>
      <c r="BE16" s="356"/>
      <c r="BF16" s="356"/>
      <c r="BG16" s="356"/>
      <c r="BH16" s="356"/>
      <c r="BI16" s="356"/>
      <c r="BJ16" s="356"/>
      <c r="BK16" s="356"/>
      <c r="BL16" s="356"/>
      <c r="BM16" s="356"/>
      <c r="BN16" s="357"/>
      <c r="BO16" s="358"/>
    </row>
    <row r="17" spans="2:67" ht="16" thickBot="1">
      <c r="B17" s="355" t="s">
        <v>114</v>
      </c>
      <c r="C17" s="356"/>
      <c r="D17" s="356"/>
      <c r="E17" s="356"/>
      <c r="F17" s="356"/>
      <c r="G17" s="356"/>
      <c r="H17" s="356"/>
      <c r="I17" s="356"/>
      <c r="J17" s="356"/>
      <c r="K17" s="356"/>
      <c r="L17" s="356"/>
      <c r="M17" s="356"/>
      <c r="N17" s="356"/>
      <c r="O17" s="356"/>
      <c r="P17" s="356"/>
      <c r="Q17" s="356"/>
      <c r="R17" s="356"/>
      <c r="S17" s="356"/>
      <c r="T17" s="356"/>
      <c r="U17" s="356"/>
      <c r="V17" s="356"/>
      <c r="W17" s="356"/>
      <c r="X17" s="356"/>
      <c r="Y17" s="356"/>
      <c r="Z17" s="356"/>
      <c r="AA17" s="356"/>
      <c r="AB17" s="356"/>
      <c r="AC17" s="356"/>
      <c r="AD17" s="356"/>
      <c r="AE17" s="356"/>
      <c r="AF17" s="356"/>
      <c r="AG17" s="356"/>
      <c r="AH17" s="356"/>
      <c r="AI17" s="356"/>
      <c r="AJ17" s="356"/>
      <c r="AK17" s="356"/>
      <c r="AL17" s="356"/>
      <c r="AM17" s="356"/>
      <c r="AN17" s="356"/>
      <c r="AO17" s="356"/>
      <c r="AP17" s="356"/>
      <c r="AQ17" s="356"/>
      <c r="AR17" s="356"/>
      <c r="AS17" s="356"/>
      <c r="AT17" s="356"/>
      <c r="AU17" s="356"/>
      <c r="AV17" s="356"/>
      <c r="AW17" s="356"/>
      <c r="AX17" s="356"/>
      <c r="AY17" s="356"/>
      <c r="AZ17" s="356"/>
      <c r="BA17" s="356"/>
      <c r="BB17" s="356"/>
      <c r="BC17" s="356"/>
      <c r="BD17" s="356"/>
      <c r="BE17" s="356"/>
      <c r="BF17" s="356"/>
      <c r="BG17" s="356"/>
      <c r="BH17" s="356"/>
      <c r="BI17" s="356"/>
      <c r="BJ17" s="356"/>
      <c r="BK17" s="356"/>
      <c r="BL17" s="356"/>
      <c r="BM17" s="356"/>
      <c r="BN17" s="357"/>
      <c r="BO17" s="358"/>
    </row>
    <row r="18" spans="2:67" ht="16" thickBot="1">
      <c r="B18" s="359" t="s">
        <v>115</v>
      </c>
      <c r="C18" s="360"/>
      <c r="D18" s="360"/>
      <c r="E18" s="360"/>
      <c r="F18" s="360"/>
      <c r="G18" s="360"/>
      <c r="H18" s="360"/>
      <c r="I18" s="360"/>
      <c r="J18" s="360"/>
      <c r="K18" s="360"/>
      <c r="L18" s="360"/>
      <c r="M18" s="360"/>
      <c r="N18" s="360"/>
      <c r="O18" s="360"/>
      <c r="P18" s="360"/>
      <c r="Q18" s="360"/>
      <c r="R18" s="360"/>
      <c r="S18" s="360"/>
      <c r="T18" s="360"/>
      <c r="U18" s="360"/>
      <c r="V18" s="360"/>
      <c r="W18" s="360"/>
      <c r="X18" s="360"/>
      <c r="Y18" s="360"/>
      <c r="Z18" s="360"/>
      <c r="AA18" s="360"/>
      <c r="AB18" s="360"/>
      <c r="AC18" s="360"/>
      <c r="AD18" s="360"/>
      <c r="AE18" s="360"/>
      <c r="AF18" s="360"/>
      <c r="AG18" s="360"/>
      <c r="AH18" s="360"/>
      <c r="AI18" s="360"/>
      <c r="AJ18" s="360"/>
      <c r="AK18" s="360"/>
      <c r="AL18" s="360"/>
      <c r="AM18" s="360"/>
      <c r="AN18" s="360"/>
      <c r="AO18" s="360"/>
      <c r="AP18" s="360"/>
      <c r="AQ18" s="360"/>
      <c r="AR18" s="360"/>
      <c r="AS18" s="360"/>
      <c r="AT18" s="360"/>
      <c r="AU18" s="360"/>
      <c r="AV18" s="360"/>
      <c r="AW18" s="360"/>
      <c r="AX18" s="360"/>
      <c r="AY18" s="360"/>
      <c r="AZ18" s="360"/>
      <c r="BA18" s="360"/>
      <c r="BB18" s="360"/>
      <c r="BC18" s="360"/>
      <c r="BD18" s="360"/>
      <c r="BE18" s="360"/>
      <c r="BF18" s="360"/>
      <c r="BG18" s="360"/>
      <c r="BH18" s="360"/>
      <c r="BI18" s="360"/>
      <c r="BJ18" s="360"/>
      <c r="BK18" s="360"/>
      <c r="BL18" s="360"/>
      <c r="BM18" s="360"/>
      <c r="BN18" s="361"/>
      <c r="BO18" s="362"/>
    </row>
    <row r="19" spans="2:67">
      <c r="B19" s="355" t="s">
        <v>116</v>
      </c>
      <c r="C19" s="356"/>
      <c r="D19" s="356"/>
      <c r="E19" s="356"/>
      <c r="F19" s="356"/>
      <c r="G19" s="356"/>
      <c r="H19" s="356"/>
      <c r="I19" s="356"/>
      <c r="J19" s="356"/>
      <c r="K19" s="356"/>
      <c r="L19" s="356"/>
      <c r="M19" s="356"/>
      <c r="N19" s="356"/>
      <c r="O19" s="356"/>
      <c r="P19" s="356"/>
      <c r="Q19" s="356"/>
      <c r="R19" s="356"/>
      <c r="S19" s="356"/>
      <c r="T19" s="356"/>
      <c r="U19" s="356"/>
      <c r="V19" s="356"/>
      <c r="W19" s="356"/>
      <c r="X19" s="356"/>
      <c r="Y19" s="356"/>
      <c r="Z19" s="356"/>
      <c r="AA19" s="356"/>
      <c r="AB19" s="356"/>
      <c r="AC19" s="356"/>
      <c r="AD19" s="356"/>
      <c r="AE19" s="356"/>
      <c r="AF19" s="356"/>
      <c r="AG19" s="356"/>
      <c r="AH19" s="356"/>
      <c r="AI19" s="356"/>
      <c r="AJ19" s="356"/>
      <c r="AK19" s="356"/>
      <c r="AL19" s="356"/>
      <c r="AM19" s="356"/>
      <c r="AN19" s="356"/>
      <c r="AO19" s="356"/>
      <c r="AP19" s="356"/>
      <c r="AQ19" s="356"/>
      <c r="AR19" s="356"/>
      <c r="AS19" s="356"/>
      <c r="AT19" s="356"/>
      <c r="AU19" s="356"/>
      <c r="AV19" s="356"/>
      <c r="AW19" s="356"/>
      <c r="AX19" s="356"/>
      <c r="AY19" s="356"/>
      <c r="AZ19" s="356"/>
      <c r="BA19" s="356"/>
      <c r="BB19" s="356"/>
      <c r="BC19" s="356"/>
      <c r="BD19" s="356"/>
      <c r="BE19" s="356"/>
      <c r="BF19" s="356"/>
      <c r="BG19" s="356"/>
      <c r="BH19" s="356"/>
      <c r="BI19" s="356"/>
      <c r="BJ19" s="356"/>
      <c r="BK19" s="356"/>
      <c r="BL19" s="356"/>
      <c r="BM19" s="356"/>
      <c r="BN19" s="357"/>
      <c r="BO19" s="358"/>
    </row>
    <row r="20" spans="2:67">
      <c r="B20" s="355" t="s">
        <v>117</v>
      </c>
      <c r="C20" s="356"/>
      <c r="D20" s="356"/>
      <c r="E20" s="356"/>
      <c r="F20" s="356"/>
      <c r="G20" s="356"/>
      <c r="H20" s="356"/>
      <c r="I20" s="356"/>
      <c r="J20" s="356"/>
      <c r="K20" s="356"/>
      <c r="L20" s="356"/>
      <c r="M20" s="356"/>
      <c r="N20" s="356"/>
      <c r="O20" s="356"/>
      <c r="P20" s="356"/>
      <c r="Q20" s="356"/>
      <c r="R20" s="356"/>
      <c r="S20" s="356"/>
      <c r="T20" s="356"/>
      <c r="U20" s="356"/>
      <c r="V20" s="356"/>
      <c r="W20" s="356"/>
      <c r="X20" s="356"/>
      <c r="Y20" s="356"/>
      <c r="Z20" s="356"/>
      <c r="AA20" s="356"/>
      <c r="AB20" s="356"/>
      <c r="AC20" s="356"/>
      <c r="AD20" s="356"/>
      <c r="AE20" s="356"/>
      <c r="AF20" s="356"/>
      <c r="AG20" s="356"/>
      <c r="AH20" s="356"/>
      <c r="AI20" s="356"/>
      <c r="AJ20" s="356"/>
      <c r="AK20" s="356"/>
      <c r="AL20" s="356"/>
      <c r="AM20" s="356"/>
      <c r="AN20" s="356"/>
      <c r="AO20" s="356"/>
      <c r="AP20" s="356"/>
      <c r="AQ20" s="356"/>
      <c r="AR20" s="356"/>
      <c r="AS20" s="356"/>
      <c r="AT20" s="356"/>
      <c r="AU20" s="356"/>
      <c r="AV20" s="356"/>
      <c r="AW20" s="356"/>
      <c r="AX20" s="356"/>
      <c r="AY20" s="356"/>
      <c r="AZ20" s="356"/>
      <c r="BA20" s="356"/>
      <c r="BB20" s="356"/>
      <c r="BC20" s="356"/>
      <c r="BD20" s="356"/>
      <c r="BE20" s="356"/>
      <c r="BF20" s="356"/>
      <c r="BG20" s="356"/>
      <c r="BH20" s="356"/>
      <c r="BI20" s="356"/>
      <c r="BJ20" s="356"/>
      <c r="BK20" s="356"/>
      <c r="BL20" s="356"/>
      <c r="BM20" s="356"/>
      <c r="BN20" s="357"/>
      <c r="BO20" s="358"/>
    </row>
    <row r="21" spans="2:67">
      <c r="B21" s="355" t="s">
        <v>118</v>
      </c>
      <c r="C21" s="356"/>
      <c r="D21" s="356"/>
      <c r="E21" s="356"/>
      <c r="F21" s="356"/>
      <c r="G21" s="356"/>
      <c r="H21" s="356"/>
      <c r="I21" s="356"/>
      <c r="J21" s="356"/>
      <c r="K21" s="356"/>
      <c r="L21" s="356"/>
      <c r="M21" s="356"/>
      <c r="N21" s="356"/>
      <c r="O21" s="356"/>
      <c r="P21" s="356"/>
      <c r="Q21" s="356"/>
      <c r="R21" s="356"/>
      <c r="S21" s="356"/>
      <c r="T21" s="356"/>
      <c r="U21" s="356"/>
      <c r="V21" s="356"/>
      <c r="W21" s="356"/>
      <c r="X21" s="356"/>
      <c r="Y21" s="356"/>
      <c r="Z21" s="356"/>
      <c r="AA21" s="356"/>
      <c r="AB21" s="356"/>
      <c r="AC21" s="356"/>
      <c r="AD21" s="356"/>
      <c r="AE21" s="356"/>
      <c r="AF21" s="356"/>
      <c r="AG21" s="356"/>
      <c r="AH21" s="356"/>
      <c r="AI21" s="356"/>
      <c r="AJ21" s="356"/>
      <c r="AK21" s="356"/>
      <c r="AL21" s="356"/>
      <c r="AM21" s="356"/>
      <c r="AN21" s="356"/>
      <c r="AO21" s="356"/>
      <c r="AP21" s="356"/>
      <c r="AQ21" s="356"/>
      <c r="AR21" s="356"/>
      <c r="AS21" s="356"/>
      <c r="AT21" s="356"/>
      <c r="AU21" s="356"/>
      <c r="AV21" s="356"/>
      <c r="AW21" s="356"/>
      <c r="AX21" s="356"/>
      <c r="AY21" s="356"/>
      <c r="AZ21" s="356"/>
      <c r="BA21" s="356"/>
      <c r="BB21" s="356"/>
      <c r="BC21" s="356"/>
      <c r="BD21" s="356"/>
      <c r="BE21" s="356"/>
      <c r="BF21" s="356"/>
      <c r="BG21" s="356"/>
      <c r="BH21" s="356"/>
      <c r="BI21" s="356"/>
      <c r="BJ21" s="356"/>
      <c r="BK21" s="356"/>
      <c r="BL21" s="356"/>
      <c r="BM21" s="356"/>
      <c r="BN21" s="357"/>
      <c r="BO21" s="358"/>
    </row>
    <row r="22" spans="2:67">
      <c r="B22" s="355" t="s">
        <v>119</v>
      </c>
      <c r="C22" s="356"/>
      <c r="D22" s="356"/>
      <c r="E22" s="356"/>
      <c r="F22" s="356"/>
      <c r="G22" s="356"/>
      <c r="H22" s="356"/>
      <c r="I22" s="356"/>
      <c r="J22" s="356"/>
      <c r="K22" s="356"/>
      <c r="L22" s="356"/>
      <c r="M22" s="356"/>
      <c r="N22" s="356"/>
      <c r="O22" s="356"/>
      <c r="P22" s="356"/>
      <c r="Q22" s="356"/>
      <c r="R22" s="356"/>
      <c r="S22" s="356"/>
      <c r="T22" s="356"/>
      <c r="U22" s="356"/>
      <c r="V22" s="356"/>
      <c r="W22" s="356"/>
      <c r="X22" s="356"/>
      <c r="Y22" s="356"/>
      <c r="Z22" s="356"/>
      <c r="AA22" s="356"/>
      <c r="AB22" s="356"/>
      <c r="AC22" s="356"/>
      <c r="AD22" s="356"/>
      <c r="AE22" s="356"/>
      <c r="AF22" s="356"/>
      <c r="AG22" s="356"/>
      <c r="AH22" s="356"/>
      <c r="AI22" s="356"/>
      <c r="AJ22" s="356"/>
      <c r="AK22" s="356"/>
      <c r="AL22" s="356"/>
      <c r="AM22" s="356"/>
      <c r="AN22" s="356"/>
      <c r="AO22" s="356"/>
      <c r="AP22" s="356"/>
      <c r="AQ22" s="356"/>
      <c r="AR22" s="356"/>
      <c r="AS22" s="356"/>
      <c r="AT22" s="356"/>
      <c r="AU22" s="356"/>
      <c r="AV22" s="356"/>
      <c r="AW22" s="356"/>
      <c r="AX22" s="356"/>
      <c r="AY22" s="356"/>
      <c r="AZ22" s="356"/>
      <c r="BA22" s="356"/>
      <c r="BB22" s="356"/>
      <c r="BC22" s="356"/>
      <c r="BD22" s="356"/>
      <c r="BE22" s="356"/>
      <c r="BF22" s="356"/>
      <c r="BG22" s="356"/>
      <c r="BH22" s="356"/>
      <c r="BI22" s="356"/>
      <c r="BJ22" s="356"/>
      <c r="BK22" s="356"/>
      <c r="BL22" s="356"/>
      <c r="BM22" s="356"/>
      <c r="BN22" s="357"/>
      <c r="BO22" s="358"/>
    </row>
    <row r="23" spans="2:67">
      <c r="B23" s="355" t="s">
        <v>120</v>
      </c>
      <c r="C23" s="356"/>
      <c r="D23" s="356"/>
      <c r="E23" s="356"/>
      <c r="F23" s="356"/>
      <c r="G23" s="356"/>
      <c r="H23" s="356"/>
      <c r="I23" s="356"/>
      <c r="J23" s="356"/>
      <c r="K23" s="356"/>
      <c r="L23" s="356"/>
      <c r="M23" s="356"/>
      <c r="N23" s="356"/>
      <c r="O23" s="356"/>
      <c r="P23" s="356"/>
      <c r="Q23" s="356"/>
      <c r="R23" s="356"/>
      <c r="S23" s="356"/>
      <c r="T23" s="356"/>
      <c r="U23" s="356"/>
      <c r="V23" s="356"/>
      <c r="W23" s="356"/>
      <c r="X23" s="356"/>
      <c r="Y23" s="356"/>
      <c r="Z23" s="356"/>
      <c r="AA23" s="356"/>
      <c r="AB23" s="356"/>
      <c r="AC23" s="356"/>
      <c r="AD23" s="356"/>
      <c r="AE23" s="356"/>
      <c r="AF23" s="356"/>
      <c r="AG23" s="356"/>
      <c r="AH23" s="356"/>
      <c r="AI23" s="356"/>
      <c r="AJ23" s="356"/>
      <c r="AK23" s="356"/>
      <c r="AL23" s="356"/>
      <c r="AM23" s="356"/>
      <c r="AN23" s="356"/>
      <c r="AO23" s="356"/>
      <c r="AP23" s="356"/>
      <c r="AQ23" s="356"/>
      <c r="AR23" s="356"/>
      <c r="AS23" s="356"/>
      <c r="AT23" s="356"/>
      <c r="AU23" s="356"/>
      <c r="AV23" s="356"/>
      <c r="AW23" s="356"/>
      <c r="AX23" s="356"/>
      <c r="AY23" s="356"/>
      <c r="AZ23" s="356"/>
      <c r="BA23" s="356"/>
      <c r="BB23" s="356"/>
      <c r="BC23" s="356"/>
      <c r="BD23" s="356"/>
      <c r="BE23" s="356"/>
      <c r="BF23" s="356"/>
      <c r="BG23" s="356"/>
      <c r="BH23" s="356"/>
      <c r="BI23" s="356"/>
      <c r="BJ23" s="356"/>
      <c r="BK23" s="356"/>
      <c r="BL23" s="356"/>
      <c r="BM23" s="356"/>
      <c r="BN23" s="357"/>
      <c r="BO23" s="358"/>
    </row>
    <row r="24" spans="2:67">
      <c r="B24" s="363" t="s">
        <v>121</v>
      </c>
      <c r="C24" s="364"/>
      <c r="D24" s="364"/>
      <c r="E24" s="364"/>
      <c r="F24" s="364"/>
      <c r="G24" s="364"/>
      <c r="H24" s="364"/>
      <c r="I24" s="364"/>
      <c r="J24" s="364"/>
      <c r="K24" s="364"/>
      <c r="L24" s="364"/>
      <c r="M24" s="364"/>
      <c r="N24" s="364"/>
      <c r="O24" s="364"/>
      <c r="P24" s="364"/>
      <c r="Q24" s="364"/>
      <c r="R24" s="364"/>
      <c r="S24" s="364"/>
      <c r="T24" s="364"/>
      <c r="U24" s="364"/>
      <c r="V24" s="364"/>
      <c r="W24" s="364"/>
      <c r="X24" s="364"/>
      <c r="Y24" s="364"/>
      <c r="Z24" s="364"/>
      <c r="AA24" s="364"/>
      <c r="AB24" s="364"/>
      <c r="AC24" s="364"/>
      <c r="AD24" s="364"/>
      <c r="AE24" s="364"/>
      <c r="AF24" s="364"/>
      <c r="AG24" s="364"/>
      <c r="AH24" s="364"/>
      <c r="AI24" s="364"/>
      <c r="AJ24" s="364"/>
      <c r="AK24" s="364"/>
      <c r="AL24" s="364"/>
      <c r="AM24" s="364"/>
      <c r="AN24" s="364"/>
      <c r="AO24" s="364"/>
      <c r="AP24" s="364"/>
      <c r="AQ24" s="364"/>
      <c r="AR24" s="364"/>
      <c r="AS24" s="364"/>
      <c r="AT24" s="364"/>
      <c r="AU24" s="364"/>
      <c r="AV24" s="364"/>
      <c r="AW24" s="364"/>
      <c r="AX24" s="364"/>
      <c r="AY24" s="364"/>
      <c r="AZ24" s="364"/>
      <c r="BA24" s="364"/>
      <c r="BB24" s="364"/>
      <c r="BC24" s="364"/>
      <c r="BD24" s="364"/>
      <c r="BE24" s="364"/>
      <c r="BF24" s="364"/>
      <c r="BG24" s="364"/>
      <c r="BH24" s="364"/>
      <c r="BI24" s="364"/>
      <c r="BJ24" s="364"/>
      <c r="BK24" s="364"/>
      <c r="BL24" s="364"/>
      <c r="BM24" s="364"/>
      <c r="BN24" s="365"/>
      <c r="BO24" s="366"/>
    </row>
    <row r="25" spans="2:67">
      <c r="B25" s="355" t="s">
        <v>122</v>
      </c>
      <c r="C25" s="356"/>
      <c r="D25" s="356"/>
      <c r="E25" s="356"/>
      <c r="F25" s="356"/>
      <c r="G25" s="356"/>
      <c r="H25" s="356"/>
      <c r="I25" s="356"/>
      <c r="J25" s="356"/>
      <c r="K25" s="356"/>
      <c r="L25" s="356"/>
      <c r="M25" s="356"/>
      <c r="N25" s="356"/>
      <c r="O25" s="356"/>
      <c r="P25" s="356"/>
      <c r="Q25" s="356"/>
      <c r="R25" s="356"/>
      <c r="S25" s="356"/>
      <c r="T25" s="356"/>
      <c r="U25" s="356"/>
      <c r="V25" s="356"/>
      <c r="W25" s="356"/>
      <c r="X25" s="356"/>
      <c r="Y25" s="356"/>
      <c r="Z25" s="356"/>
      <c r="AA25" s="356"/>
      <c r="AB25" s="356"/>
      <c r="AC25" s="356"/>
      <c r="AD25" s="356"/>
      <c r="AE25" s="356"/>
      <c r="AF25" s="356"/>
      <c r="AG25" s="356"/>
      <c r="AH25" s="356"/>
      <c r="AI25" s="356"/>
      <c r="AJ25" s="356"/>
      <c r="AK25" s="356"/>
      <c r="AL25" s="356"/>
      <c r="AM25" s="356"/>
      <c r="AN25" s="356"/>
      <c r="AO25" s="356"/>
      <c r="AP25" s="356"/>
      <c r="AQ25" s="356"/>
      <c r="AR25" s="356"/>
      <c r="AS25" s="356"/>
      <c r="AT25" s="356"/>
      <c r="AU25" s="356"/>
      <c r="AV25" s="356"/>
      <c r="AW25" s="356"/>
      <c r="AX25" s="356"/>
      <c r="AY25" s="356"/>
      <c r="AZ25" s="356"/>
      <c r="BA25" s="356"/>
      <c r="BB25" s="356"/>
      <c r="BC25" s="356"/>
      <c r="BD25" s="356"/>
      <c r="BE25" s="356"/>
      <c r="BF25" s="356"/>
      <c r="BG25" s="356"/>
      <c r="BH25" s="356"/>
      <c r="BI25" s="356"/>
      <c r="BJ25" s="356"/>
      <c r="BK25" s="356"/>
      <c r="BL25" s="356"/>
      <c r="BM25" s="356"/>
      <c r="BN25" s="357"/>
      <c r="BO25" s="358"/>
    </row>
    <row r="26" spans="2:67">
      <c r="B26" s="355" t="s">
        <v>123</v>
      </c>
      <c r="C26" s="356"/>
      <c r="D26" s="356"/>
      <c r="E26" s="356"/>
      <c r="F26" s="356"/>
      <c r="G26" s="356"/>
      <c r="H26" s="356"/>
      <c r="I26" s="356"/>
      <c r="J26" s="356"/>
      <c r="K26" s="356"/>
      <c r="L26" s="356"/>
      <c r="M26" s="356"/>
      <c r="N26" s="356"/>
      <c r="O26" s="356"/>
      <c r="P26" s="356"/>
      <c r="Q26" s="356"/>
      <c r="R26" s="356"/>
      <c r="S26" s="356"/>
      <c r="T26" s="356"/>
      <c r="U26" s="356"/>
      <c r="V26" s="356"/>
      <c r="W26" s="356"/>
      <c r="X26" s="356"/>
      <c r="Y26" s="356"/>
      <c r="Z26" s="356"/>
      <c r="AA26" s="356"/>
      <c r="AB26" s="356"/>
      <c r="AC26" s="356"/>
      <c r="AD26" s="356"/>
      <c r="AE26" s="356"/>
      <c r="AF26" s="356"/>
      <c r="AG26" s="356"/>
      <c r="AH26" s="356"/>
      <c r="AI26" s="356"/>
      <c r="AJ26" s="356"/>
      <c r="AK26" s="356"/>
      <c r="AL26" s="356"/>
      <c r="AM26" s="356"/>
      <c r="AN26" s="356"/>
      <c r="AO26" s="356"/>
      <c r="AP26" s="356"/>
      <c r="AQ26" s="356"/>
      <c r="AR26" s="356"/>
      <c r="AS26" s="356"/>
      <c r="AT26" s="356"/>
      <c r="AU26" s="356"/>
      <c r="AV26" s="356"/>
      <c r="AW26" s="356"/>
      <c r="AX26" s="356"/>
      <c r="AY26" s="356"/>
      <c r="AZ26" s="356"/>
      <c r="BA26" s="356"/>
      <c r="BB26" s="356"/>
      <c r="BC26" s="356"/>
      <c r="BD26" s="356"/>
      <c r="BE26" s="356"/>
      <c r="BF26" s="356"/>
      <c r="BG26" s="356"/>
      <c r="BH26" s="356"/>
      <c r="BI26" s="356"/>
      <c r="BJ26" s="356"/>
      <c r="BK26" s="356"/>
      <c r="BL26" s="356"/>
      <c r="BM26" s="356"/>
      <c r="BN26" s="357"/>
      <c r="BO26" s="358"/>
    </row>
    <row r="27" spans="2:67">
      <c r="B27" s="355" t="s">
        <v>124</v>
      </c>
      <c r="C27" s="356"/>
      <c r="D27" s="356"/>
      <c r="E27" s="356"/>
      <c r="F27" s="356"/>
      <c r="G27" s="356"/>
      <c r="H27" s="356"/>
      <c r="I27" s="356"/>
      <c r="J27" s="356"/>
      <c r="K27" s="356"/>
      <c r="L27" s="356"/>
      <c r="M27" s="356"/>
      <c r="N27" s="356"/>
      <c r="O27" s="356"/>
      <c r="P27" s="356"/>
      <c r="Q27" s="356"/>
      <c r="R27" s="356"/>
      <c r="S27" s="356"/>
      <c r="T27" s="356"/>
      <c r="U27" s="356"/>
      <c r="V27" s="356"/>
      <c r="W27" s="356"/>
      <c r="X27" s="356"/>
      <c r="Y27" s="356"/>
      <c r="Z27" s="356"/>
      <c r="AA27" s="356"/>
      <c r="AB27" s="356"/>
      <c r="AC27" s="356"/>
      <c r="AD27" s="356"/>
      <c r="AE27" s="356"/>
      <c r="AF27" s="356"/>
      <c r="AG27" s="356"/>
      <c r="AH27" s="356"/>
      <c r="AI27" s="356"/>
      <c r="AJ27" s="356"/>
      <c r="AK27" s="356"/>
      <c r="AL27" s="356"/>
      <c r="AM27" s="356"/>
      <c r="AN27" s="356"/>
      <c r="AO27" s="356"/>
      <c r="AP27" s="356"/>
      <c r="AQ27" s="356"/>
      <c r="AR27" s="356"/>
      <c r="AS27" s="356"/>
      <c r="AT27" s="356"/>
      <c r="AU27" s="356"/>
      <c r="AV27" s="356"/>
      <c r="AW27" s="356"/>
      <c r="AX27" s="356"/>
      <c r="AY27" s="356"/>
      <c r="AZ27" s="356"/>
      <c r="BA27" s="356"/>
      <c r="BB27" s="356"/>
      <c r="BC27" s="356"/>
      <c r="BD27" s="356"/>
      <c r="BE27" s="356"/>
      <c r="BF27" s="356"/>
      <c r="BG27" s="356"/>
      <c r="BH27" s="356"/>
      <c r="BI27" s="356"/>
      <c r="BJ27" s="356"/>
      <c r="BK27" s="356"/>
      <c r="BL27" s="356"/>
      <c r="BM27" s="356"/>
      <c r="BN27" s="357"/>
      <c r="BO27" s="358"/>
    </row>
    <row r="28" spans="2:67">
      <c r="B28" s="355" t="s">
        <v>266</v>
      </c>
      <c r="C28" s="356"/>
      <c r="D28" s="356"/>
      <c r="E28" s="356"/>
      <c r="F28" s="356"/>
      <c r="G28" s="356"/>
      <c r="H28" s="356"/>
      <c r="I28" s="356"/>
      <c r="J28" s="356"/>
      <c r="K28" s="356"/>
      <c r="L28" s="356"/>
      <c r="M28" s="356"/>
      <c r="N28" s="356"/>
      <c r="O28" s="356"/>
      <c r="P28" s="356"/>
      <c r="Q28" s="356"/>
      <c r="R28" s="356"/>
      <c r="S28" s="356"/>
      <c r="T28" s="356"/>
      <c r="U28" s="356"/>
      <c r="V28" s="356"/>
      <c r="W28" s="356"/>
      <c r="X28" s="356"/>
      <c r="Y28" s="356"/>
      <c r="Z28" s="356"/>
      <c r="AA28" s="356"/>
      <c r="AB28" s="356"/>
      <c r="AC28" s="356"/>
      <c r="AD28" s="356"/>
      <c r="AE28" s="356"/>
      <c r="AF28" s="356"/>
      <c r="AG28" s="356"/>
      <c r="AH28" s="356"/>
      <c r="AI28" s="356"/>
      <c r="AJ28" s="356"/>
      <c r="AK28" s="356"/>
      <c r="AL28" s="356"/>
      <c r="AM28" s="356"/>
      <c r="AN28" s="356"/>
      <c r="AO28" s="356"/>
      <c r="AP28" s="356"/>
      <c r="AQ28" s="356"/>
      <c r="AR28" s="356"/>
      <c r="AS28" s="356"/>
      <c r="AT28" s="356"/>
      <c r="AU28" s="356"/>
      <c r="AV28" s="356"/>
      <c r="AW28" s="356"/>
      <c r="AX28" s="356"/>
      <c r="AY28" s="356"/>
      <c r="AZ28" s="356"/>
      <c r="BA28" s="356"/>
      <c r="BB28" s="356"/>
      <c r="BC28" s="356"/>
      <c r="BD28" s="356"/>
      <c r="BE28" s="356"/>
      <c r="BF28" s="356"/>
      <c r="BG28" s="356"/>
      <c r="BH28" s="356"/>
      <c r="BI28" s="356"/>
      <c r="BJ28" s="356"/>
      <c r="BK28" s="356"/>
      <c r="BL28" s="356"/>
      <c r="BM28" s="356"/>
      <c r="BN28" s="357"/>
      <c r="BO28" s="358"/>
    </row>
    <row r="29" spans="2:67">
      <c r="B29" s="355" t="s">
        <v>267</v>
      </c>
      <c r="C29" s="356"/>
      <c r="D29" s="356"/>
      <c r="E29" s="356"/>
      <c r="F29" s="356"/>
      <c r="G29" s="356"/>
      <c r="H29" s="356"/>
      <c r="I29" s="356"/>
      <c r="J29" s="356"/>
      <c r="K29" s="356"/>
      <c r="L29" s="356"/>
      <c r="M29" s="356"/>
      <c r="N29" s="356"/>
      <c r="O29" s="356"/>
      <c r="P29" s="356"/>
      <c r="Q29" s="356"/>
      <c r="R29" s="356"/>
      <c r="S29" s="356"/>
      <c r="T29" s="356"/>
      <c r="U29" s="356"/>
      <c r="V29" s="356"/>
      <c r="W29" s="356"/>
      <c r="X29" s="356"/>
      <c r="Y29" s="356"/>
      <c r="Z29" s="356"/>
      <c r="AA29" s="356"/>
      <c r="AB29" s="356"/>
      <c r="AC29" s="356"/>
      <c r="AD29" s="356"/>
      <c r="AE29" s="356"/>
      <c r="AF29" s="356"/>
      <c r="AG29" s="356"/>
      <c r="AH29" s="356"/>
      <c r="AI29" s="356"/>
      <c r="AJ29" s="356"/>
      <c r="AK29" s="356"/>
      <c r="AL29" s="356"/>
      <c r="AM29" s="356"/>
      <c r="AN29" s="356"/>
      <c r="AO29" s="356"/>
      <c r="AP29" s="356"/>
      <c r="AQ29" s="356"/>
      <c r="AR29" s="356"/>
      <c r="AS29" s="356"/>
      <c r="AT29" s="356"/>
      <c r="AU29" s="356"/>
      <c r="AV29" s="356"/>
      <c r="AW29" s="356"/>
      <c r="AX29" s="356"/>
      <c r="AY29" s="356"/>
      <c r="AZ29" s="356"/>
      <c r="BA29" s="356"/>
      <c r="BB29" s="356"/>
      <c r="BC29" s="356"/>
      <c r="BD29" s="356"/>
      <c r="BE29" s="356"/>
      <c r="BF29" s="356"/>
      <c r="BG29" s="356"/>
      <c r="BH29" s="356"/>
      <c r="BI29" s="356"/>
      <c r="BJ29" s="356"/>
      <c r="BK29" s="356"/>
      <c r="BL29" s="356"/>
      <c r="BM29" s="356"/>
      <c r="BN29" s="357"/>
      <c r="BO29" s="358"/>
    </row>
    <row r="30" spans="2:67">
      <c r="B30" s="355" t="s">
        <v>268</v>
      </c>
      <c r="C30" s="356"/>
      <c r="D30" s="356"/>
      <c r="E30" s="356"/>
      <c r="F30" s="356"/>
      <c r="G30" s="356"/>
      <c r="H30" s="356"/>
      <c r="I30" s="356"/>
      <c r="J30" s="356"/>
      <c r="K30" s="356"/>
      <c r="L30" s="356"/>
      <c r="M30" s="356"/>
      <c r="N30" s="356"/>
      <c r="O30" s="356"/>
      <c r="P30" s="356"/>
      <c r="Q30" s="356"/>
      <c r="R30" s="356"/>
      <c r="S30" s="356"/>
      <c r="T30" s="356"/>
      <c r="U30" s="356"/>
      <c r="V30" s="356"/>
      <c r="W30" s="356"/>
      <c r="X30" s="356"/>
      <c r="Y30" s="356"/>
      <c r="Z30" s="356"/>
      <c r="AA30" s="356"/>
      <c r="AB30" s="356"/>
      <c r="AC30" s="356"/>
      <c r="AD30" s="356"/>
      <c r="AE30" s="356"/>
      <c r="AF30" s="356"/>
      <c r="AG30" s="356"/>
      <c r="AH30" s="356"/>
      <c r="AI30" s="356"/>
      <c r="AJ30" s="356"/>
      <c r="AK30" s="356"/>
      <c r="AL30" s="356"/>
      <c r="AM30" s="356"/>
      <c r="AN30" s="356"/>
      <c r="AO30" s="356"/>
      <c r="AP30" s="356"/>
      <c r="AQ30" s="356"/>
      <c r="AR30" s="356"/>
      <c r="AS30" s="356"/>
      <c r="AT30" s="356"/>
      <c r="AU30" s="356"/>
      <c r="AV30" s="356"/>
      <c r="AW30" s="356"/>
      <c r="AX30" s="356"/>
      <c r="AY30" s="356"/>
      <c r="AZ30" s="356"/>
      <c r="BA30" s="356"/>
      <c r="BB30" s="356"/>
      <c r="BC30" s="356"/>
      <c r="BD30" s="356"/>
      <c r="BE30" s="356"/>
      <c r="BF30" s="356"/>
      <c r="BG30" s="356"/>
      <c r="BH30" s="356"/>
      <c r="BI30" s="356"/>
      <c r="BJ30" s="356"/>
      <c r="BK30" s="356"/>
      <c r="BL30" s="356"/>
      <c r="BM30" s="356"/>
      <c r="BN30" s="357"/>
      <c r="BO30" s="358"/>
    </row>
    <row r="31" spans="2:67">
      <c r="B31" s="355" t="s">
        <v>269</v>
      </c>
      <c r="C31" s="356"/>
      <c r="D31" s="356"/>
      <c r="E31" s="356"/>
      <c r="F31" s="356"/>
      <c r="G31" s="356"/>
      <c r="H31" s="356"/>
      <c r="I31" s="356"/>
      <c r="J31" s="356"/>
      <c r="K31" s="356"/>
      <c r="L31" s="356"/>
      <c r="M31" s="356"/>
      <c r="N31" s="356"/>
      <c r="O31" s="356"/>
      <c r="P31" s="356"/>
      <c r="Q31" s="356"/>
      <c r="R31" s="356"/>
      <c r="S31" s="356"/>
      <c r="T31" s="356"/>
      <c r="U31" s="356"/>
      <c r="V31" s="356"/>
      <c r="W31" s="356"/>
      <c r="X31" s="356"/>
      <c r="Y31" s="356"/>
      <c r="Z31" s="356"/>
      <c r="AA31" s="356"/>
      <c r="AB31" s="356"/>
      <c r="AC31" s="356"/>
      <c r="AD31" s="356"/>
      <c r="AE31" s="356"/>
      <c r="AF31" s="356"/>
      <c r="AG31" s="356"/>
      <c r="AH31" s="356"/>
      <c r="AI31" s="356"/>
      <c r="AJ31" s="356"/>
      <c r="AK31" s="356"/>
      <c r="AL31" s="356"/>
      <c r="AM31" s="356"/>
      <c r="AN31" s="356"/>
      <c r="AO31" s="356"/>
      <c r="AP31" s="356"/>
      <c r="AQ31" s="356"/>
      <c r="AR31" s="356"/>
      <c r="AS31" s="356"/>
      <c r="AT31" s="356"/>
      <c r="AU31" s="356"/>
      <c r="AV31" s="356"/>
      <c r="AW31" s="356"/>
      <c r="AX31" s="356"/>
      <c r="AY31" s="356"/>
      <c r="AZ31" s="356"/>
      <c r="BA31" s="356"/>
      <c r="BB31" s="356"/>
      <c r="BC31" s="356"/>
      <c r="BD31" s="356"/>
      <c r="BE31" s="356"/>
      <c r="BF31" s="356"/>
      <c r="BG31" s="356"/>
      <c r="BH31" s="356"/>
      <c r="BI31" s="356"/>
      <c r="BJ31" s="356"/>
      <c r="BK31" s="356"/>
      <c r="BL31" s="356"/>
      <c r="BM31" s="356"/>
      <c r="BN31" s="357"/>
      <c r="BO31" s="358"/>
    </row>
    <row r="32" spans="2:67">
      <c r="B32" s="355" t="s">
        <v>270</v>
      </c>
      <c r="C32" s="356"/>
      <c r="D32" s="356"/>
      <c r="E32" s="356"/>
      <c r="F32" s="356"/>
      <c r="G32" s="356"/>
      <c r="H32" s="356"/>
      <c r="I32" s="356"/>
      <c r="J32" s="356"/>
      <c r="K32" s="356"/>
      <c r="L32" s="356"/>
      <c r="M32" s="356"/>
      <c r="N32" s="356"/>
      <c r="O32" s="356"/>
      <c r="P32" s="356"/>
      <c r="Q32" s="356"/>
      <c r="R32" s="356"/>
      <c r="S32" s="356"/>
      <c r="T32" s="356"/>
      <c r="U32" s="356"/>
      <c r="V32" s="356"/>
      <c r="W32" s="356"/>
      <c r="X32" s="356"/>
      <c r="Y32" s="356"/>
      <c r="Z32" s="356"/>
      <c r="AA32" s="356"/>
      <c r="AB32" s="356"/>
      <c r="AC32" s="356"/>
      <c r="AD32" s="356"/>
      <c r="AE32" s="356"/>
      <c r="AF32" s="356"/>
      <c r="AG32" s="356"/>
      <c r="AH32" s="356"/>
      <c r="AI32" s="356"/>
      <c r="AJ32" s="356"/>
      <c r="AK32" s="356"/>
      <c r="AL32" s="356"/>
      <c r="AM32" s="356"/>
      <c r="AN32" s="356"/>
      <c r="AO32" s="356"/>
      <c r="AP32" s="356"/>
      <c r="AQ32" s="356"/>
      <c r="AR32" s="356"/>
      <c r="AS32" s="356"/>
      <c r="AT32" s="356"/>
      <c r="AU32" s="356"/>
      <c r="AV32" s="356"/>
      <c r="AW32" s="356"/>
      <c r="AX32" s="356"/>
      <c r="AY32" s="356"/>
      <c r="AZ32" s="356"/>
      <c r="BA32" s="356"/>
      <c r="BB32" s="356"/>
      <c r="BC32" s="356"/>
      <c r="BD32" s="356"/>
      <c r="BE32" s="356"/>
      <c r="BF32" s="356"/>
      <c r="BG32" s="356"/>
      <c r="BH32" s="356"/>
      <c r="BI32" s="356"/>
      <c r="BJ32" s="356"/>
      <c r="BK32" s="356"/>
      <c r="BL32" s="356"/>
      <c r="BM32" s="356"/>
      <c r="BN32" s="357"/>
      <c r="BO32" s="358"/>
    </row>
    <row r="33" spans="2:67">
      <c r="B33" s="355" t="s">
        <v>271</v>
      </c>
      <c r="C33" s="356"/>
      <c r="D33" s="356"/>
      <c r="E33" s="356"/>
      <c r="F33" s="356"/>
      <c r="G33" s="356"/>
      <c r="H33" s="356"/>
      <c r="I33" s="356"/>
      <c r="J33" s="356"/>
      <c r="K33" s="356"/>
      <c r="L33" s="356"/>
      <c r="M33" s="356"/>
      <c r="N33" s="356"/>
      <c r="O33" s="356"/>
      <c r="P33" s="356"/>
      <c r="Q33" s="356"/>
      <c r="R33" s="356"/>
      <c r="S33" s="356"/>
      <c r="T33" s="356"/>
      <c r="U33" s="356"/>
      <c r="V33" s="356"/>
      <c r="W33" s="356"/>
      <c r="X33" s="356"/>
      <c r="Y33" s="356"/>
      <c r="Z33" s="356"/>
      <c r="AA33" s="356"/>
      <c r="AB33" s="356"/>
      <c r="AC33" s="356"/>
      <c r="AD33" s="356"/>
      <c r="AE33" s="356"/>
      <c r="AF33" s="356"/>
      <c r="AG33" s="356"/>
      <c r="AH33" s="356"/>
      <c r="AI33" s="356"/>
      <c r="AJ33" s="356"/>
      <c r="AK33" s="356"/>
      <c r="AL33" s="356"/>
      <c r="AM33" s="356"/>
      <c r="AN33" s="356"/>
      <c r="AO33" s="356"/>
      <c r="AP33" s="356"/>
      <c r="AQ33" s="356"/>
      <c r="AR33" s="356"/>
      <c r="AS33" s="356"/>
      <c r="AT33" s="356"/>
      <c r="AU33" s="356"/>
      <c r="AV33" s="356"/>
      <c r="AW33" s="356"/>
      <c r="AX33" s="356"/>
      <c r="AY33" s="356"/>
      <c r="AZ33" s="356"/>
      <c r="BA33" s="356"/>
      <c r="BB33" s="356"/>
      <c r="BC33" s="356"/>
      <c r="BD33" s="356"/>
      <c r="BE33" s="356"/>
      <c r="BF33" s="356"/>
      <c r="BG33" s="356"/>
      <c r="BH33" s="356"/>
      <c r="BI33" s="356"/>
      <c r="BJ33" s="356"/>
      <c r="BK33" s="356"/>
      <c r="BL33" s="356"/>
      <c r="BM33" s="356"/>
      <c r="BN33" s="357"/>
      <c r="BO33" s="358"/>
    </row>
    <row r="34" spans="2:67">
      <c r="B34" s="355" t="s">
        <v>127</v>
      </c>
      <c r="C34" s="356"/>
      <c r="D34" s="356"/>
      <c r="E34" s="356"/>
      <c r="F34" s="356"/>
      <c r="G34" s="356"/>
      <c r="H34" s="356"/>
      <c r="I34" s="356"/>
      <c r="J34" s="356"/>
      <c r="K34" s="356"/>
      <c r="L34" s="356"/>
      <c r="M34" s="356"/>
      <c r="N34" s="356"/>
      <c r="O34" s="356"/>
      <c r="P34" s="356"/>
      <c r="Q34" s="356"/>
      <c r="R34" s="356"/>
      <c r="S34" s="356"/>
      <c r="T34" s="356"/>
      <c r="U34" s="356"/>
      <c r="V34" s="356"/>
      <c r="W34" s="356"/>
      <c r="X34" s="356"/>
      <c r="Y34" s="356"/>
      <c r="Z34" s="356"/>
      <c r="AA34" s="356"/>
      <c r="AB34" s="356"/>
      <c r="AC34" s="356"/>
      <c r="AD34" s="356"/>
      <c r="AE34" s="356"/>
      <c r="AF34" s="356"/>
      <c r="AG34" s="356"/>
      <c r="AH34" s="356"/>
      <c r="AI34" s="356"/>
      <c r="AJ34" s="356"/>
      <c r="AK34" s="356"/>
      <c r="AL34" s="356"/>
      <c r="AM34" s="356"/>
      <c r="AN34" s="356"/>
      <c r="AO34" s="356"/>
      <c r="AP34" s="356"/>
      <c r="AQ34" s="356"/>
      <c r="AR34" s="356"/>
      <c r="AS34" s="356"/>
      <c r="AT34" s="356"/>
      <c r="AU34" s="356"/>
      <c r="AV34" s="356"/>
      <c r="AW34" s="356"/>
      <c r="AX34" s="356"/>
      <c r="AY34" s="356"/>
      <c r="AZ34" s="356"/>
      <c r="BA34" s="356"/>
      <c r="BB34" s="356"/>
      <c r="BC34" s="356"/>
      <c r="BD34" s="356"/>
      <c r="BE34" s="356"/>
      <c r="BF34" s="356"/>
      <c r="BG34" s="356"/>
      <c r="BH34" s="356"/>
      <c r="BI34" s="356"/>
      <c r="BJ34" s="356"/>
      <c r="BK34" s="356"/>
      <c r="BL34" s="356"/>
      <c r="BM34" s="356"/>
      <c r="BN34" s="357"/>
      <c r="BO34" s="358"/>
    </row>
    <row r="35" spans="2:67">
      <c r="B35" s="355" t="s">
        <v>272</v>
      </c>
      <c r="C35" s="356"/>
      <c r="D35" s="356"/>
      <c r="E35" s="356"/>
      <c r="F35" s="356"/>
      <c r="G35" s="356"/>
      <c r="H35" s="356"/>
      <c r="I35" s="356"/>
      <c r="J35" s="356"/>
      <c r="K35" s="356"/>
      <c r="L35" s="356"/>
      <c r="M35" s="356"/>
      <c r="N35" s="356"/>
      <c r="O35" s="356"/>
      <c r="P35" s="356"/>
      <c r="Q35" s="356"/>
      <c r="R35" s="356"/>
      <c r="S35" s="356"/>
      <c r="T35" s="356"/>
      <c r="U35" s="356"/>
      <c r="V35" s="356"/>
      <c r="W35" s="356"/>
      <c r="X35" s="356"/>
      <c r="Y35" s="356"/>
      <c r="Z35" s="356"/>
      <c r="AA35" s="356"/>
      <c r="AB35" s="356"/>
      <c r="AC35" s="356"/>
      <c r="AD35" s="356"/>
      <c r="AE35" s="356"/>
      <c r="AF35" s="356"/>
      <c r="AG35" s="356"/>
      <c r="AH35" s="356"/>
      <c r="AI35" s="356"/>
      <c r="AJ35" s="356"/>
      <c r="AK35" s="356"/>
      <c r="AL35" s="356"/>
      <c r="AM35" s="356"/>
      <c r="AN35" s="356"/>
      <c r="AO35" s="356"/>
      <c r="AP35" s="356"/>
      <c r="AQ35" s="356"/>
      <c r="AR35" s="356"/>
      <c r="AS35" s="356"/>
      <c r="AT35" s="356"/>
      <c r="AU35" s="356"/>
      <c r="AV35" s="356"/>
      <c r="AW35" s="356"/>
      <c r="AX35" s="356"/>
      <c r="AY35" s="356"/>
      <c r="AZ35" s="356"/>
      <c r="BA35" s="356"/>
      <c r="BB35" s="356"/>
      <c r="BC35" s="356"/>
      <c r="BD35" s="356"/>
      <c r="BE35" s="356"/>
      <c r="BF35" s="356"/>
      <c r="BG35" s="356"/>
      <c r="BH35" s="356"/>
      <c r="BI35" s="356"/>
      <c r="BJ35" s="356"/>
      <c r="BK35" s="356"/>
      <c r="BL35" s="356"/>
      <c r="BM35" s="356"/>
      <c r="BN35" s="357"/>
      <c r="BO35" s="358"/>
    </row>
    <row r="36" spans="2:67">
      <c r="B36" s="355" t="s">
        <v>273</v>
      </c>
      <c r="C36" s="356"/>
      <c r="D36" s="356"/>
      <c r="E36" s="356"/>
      <c r="F36" s="356"/>
      <c r="G36" s="356"/>
      <c r="H36" s="356"/>
      <c r="I36" s="356"/>
      <c r="J36" s="356"/>
      <c r="K36" s="356"/>
      <c r="L36" s="356"/>
      <c r="M36" s="356"/>
      <c r="N36" s="356"/>
      <c r="O36" s="356"/>
      <c r="P36" s="356"/>
      <c r="Q36" s="356"/>
      <c r="R36" s="356"/>
      <c r="S36" s="356"/>
      <c r="T36" s="356"/>
      <c r="U36" s="356"/>
      <c r="V36" s="356"/>
      <c r="W36" s="356"/>
      <c r="X36" s="356"/>
      <c r="Y36" s="356"/>
      <c r="Z36" s="356"/>
      <c r="AA36" s="356"/>
      <c r="AB36" s="356"/>
      <c r="AC36" s="356"/>
      <c r="AD36" s="356"/>
      <c r="AE36" s="356"/>
      <c r="AF36" s="356"/>
      <c r="AG36" s="356"/>
      <c r="AH36" s="356"/>
      <c r="AI36" s="356"/>
      <c r="AJ36" s="356"/>
      <c r="AK36" s="356"/>
      <c r="AL36" s="356"/>
      <c r="AM36" s="356"/>
      <c r="AN36" s="356"/>
      <c r="AO36" s="356"/>
      <c r="AP36" s="356"/>
      <c r="AQ36" s="356"/>
      <c r="AR36" s="356"/>
      <c r="AS36" s="356"/>
      <c r="AT36" s="356"/>
      <c r="AU36" s="356"/>
      <c r="AV36" s="356"/>
      <c r="AW36" s="356"/>
      <c r="AX36" s="356"/>
      <c r="AY36" s="356"/>
      <c r="AZ36" s="356"/>
      <c r="BA36" s="356"/>
      <c r="BB36" s="356"/>
      <c r="BC36" s="356"/>
      <c r="BD36" s="356"/>
      <c r="BE36" s="356"/>
      <c r="BF36" s="356"/>
      <c r="BG36" s="356"/>
      <c r="BH36" s="356"/>
      <c r="BI36" s="356"/>
      <c r="BJ36" s="356"/>
      <c r="BK36" s="356"/>
      <c r="BL36" s="356"/>
      <c r="BM36" s="356"/>
      <c r="BN36" s="357"/>
      <c r="BO36" s="358"/>
    </row>
    <row r="37" spans="2:67">
      <c r="B37" s="355" t="s">
        <v>128</v>
      </c>
      <c r="C37" s="356"/>
      <c r="D37" s="356"/>
      <c r="E37" s="356"/>
      <c r="F37" s="356"/>
      <c r="G37" s="356"/>
      <c r="H37" s="356"/>
      <c r="I37" s="356"/>
      <c r="J37" s="356"/>
      <c r="K37" s="356"/>
      <c r="L37" s="356"/>
      <c r="M37" s="356"/>
      <c r="N37" s="356"/>
      <c r="O37" s="356"/>
      <c r="P37" s="356"/>
      <c r="Q37" s="356"/>
      <c r="R37" s="356"/>
      <c r="S37" s="356"/>
      <c r="T37" s="356"/>
      <c r="U37" s="356"/>
      <c r="V37" s="356"/>
      <c r="W37" s="356"/>
      <c r="X37" s="356"/>
      <c r="Y37" s="356"/>
      <c r="Z37" s="356"/>
      <c r="AA37" s="356"/>
      <c r="AB37" s="356"/>
      <c r="AC37" s="356"/>
      <c r="AD37" s="356"/>
      <c r="AE37" s="356"/>
      <c r="AF37" s="356"/>
      <c r="AG37" s="356"/>
      <c r="AH37" s="356"/>
      <c r="AI37" s="356"/>
      <c r="AJ37" s="356"/>
      <c r="AK37" s="356"/>
      <c r="AL37" s="356"/>
      <c r="AM37" s="356"/>
      <c r="AN37" s="356"/>
      <c r="AO37" s="356"/>
      <c r="AP37" s="356"/>
      <c r="AQ37" s="356"/>
      <c r="AR37" s="356"/>
      <c r="AS37" s="356"/>
      <c r="AT37" s="356"/>
      <c r="AU37" s="356"/>
      <c r="AV37" s="356"/>
      <c r="AW37" s="356"/>
      <c r="AX37" s="356"/>
      <c r="AY37" s="356"/>
      <c r="AZ37" s="356"/>
      <c r="BA37" s="356"/>
      <c r="BB37" s="356"/>
      <c r="BC37" s="356"/>
      <c r="BD37" s="356"/>
      <c r="BE37" s="356"/>
      <c r="BF37" s="356"/>
      <c r="BG37" s="356"/>
      <c r="BH37" s="356"/>
      <c r="BI37" s="356"/>
      <c r="BJ37" s="356"/>
      <c r="BK37" s="356"/>
      <c r="BL37" s="356"/>
      <c r="BM37" s="356"/>
      <c r="BN37" s="357"/>
      <c r="BO37" s="358"/>
    </row>
    <row r="38" spans="2:67">
      <c r="B38" s="355" t="s">
        <v>129</v>
      </c>
      <c r="C38" s="356"/>
      <c r="D38" s="356"/>
      <c r="E38" s="356"/>
      <c r="F38" s="356"/>
      <c r="G38" s="356"/>
      <c r="H38" s="356"/>
      <c r="I38" s="356"/>
      <c r="J38" s="356"/>
      <c r="K38" s="356"/>
      <c r="L38" s="356"/>
      <c r="M38" s="356"/>
      <c r="N38" s="356"/>
      <c r="O38" s="356"/>
      <c r="P38" s="356"/>
      <c r="Q38" s="356"/>
      <c r="R38" s="356"/>
      <c r="S38" s="356"/>
      <c r="T38" s="356"/>
      <c r="U38" s="356"/>
      <c r="V38" s="356"/>
      <c r="W38" s="356"/>
      <c r="X38" s="356"/>
      <c r="Y38" s="356"/>
      <c r="Z38" s="356"/>
      <c r="AA38" s="356"/>
      <c r="AB38" s="356"/>
      <c r="AC38" s="356"/>
      <c r="AD38" s="356"/>
      <c r="AE38" s="356"/>
      <c r="AF38" s="356"/>
      <c r="AG38" s="356"/>
      <c r="AH38" s="356"/>
      <c r="AI38" s="356"/>
      <c r="AJ38" s="356"/>
      <c r="AK38" s="356"/>
      <c r="AL38" s="356"/>
      <c r="AM38" s="356"/>
      <c r="AN38" s="356"/>
      <c r="AO38" s="356"/>
      <c r="AP38" s="356"/>
      <c r="AQ38" s="356"/>
      <c r="AR38" s="356"/>
      <c r="AS38" s="356"/>
      <c r="AT38" s="356"/>
      <c r="AU38" s="356"/>
      <c r="AV38" s="356"/>
      <c r="AW38" s="356"/>
      <c r="AX38" s="356"/>
      <c r="AY38" s="356"/>
      <c r="AZ38" s="356"/>
      <c r="BA38" s="356"/>
      <c r="BB38" s="356"/>
      <c r="BC38" s="356"/>
      <c r="BD38" s="356"/>
      <c r="BE38" s="356"/>
      <c r="BF38" s="356"/>
      <c r="BG38" s="356"/>
      <c r="BH38" s="356"/>
      <c r="BI38" s="356"/>
      <c r="BJ38" s="356"/>
      <c r="BK38" s="356"/>
      <c r="BL38" s="356"/>
      <c r="BM38" s="356"/>
      <c r="BN38" s="357"/>
      <c r="BO38" s="358"/>
    </row>
    <row r="39" spans="2:67" ht="16" thickBot="1">
      <c r="B39" s="355" t="s">
        <v>130</v>
      </c>
      <c r="C39" s="356"/>
      <c r="D39" s="356"/>
      <c r="E39" s="356"/>
      <c r="F39" s="356"/>
      <c r="G39" s="356"/>
      <c r="H39" s="356"/>
      <c r="I39" s="356"/>
      <c r="J39" s="356"/>
      <c r="K39" s="356"/>
      <c r="L39" s="356"/>
      <c r="M39" s="356"/>
      <c r="N39" s="356"/>
      <c r="O39" s="356"/>
      <c r="P39" s="356"/>
      <c r="Q39" s="356"/>
      <c r="R39" s="356"/>
      <c r="S39" s="356"/>
      <c r="T39" s="356"/>
      <c r="U39" s="356"/>
      <c r="V39" s="356"/>
      <c r="W39" s="356"/>
      <c r="X39" s="356"/>
      <c r="Y39" s="356"/>
      <c r="Z39" s="356"/>
      <c r="AA39" s="356"/>
      <c r="AB39" s="356"/>
      <c r="AC39" s="356"/>
      <c r="AD39" s="356"/>
      <c r="AE39" s="356"/>
      <c r="AF39" s="356"/>
      <c r="AG39" s="356"/>
      <c r="AH39" s="356"/>
      <c r="AI39" s="356"/>
      <c r="AJ39" s="356"/>
      <c r="AK39" s="356"/>
      <c r="AL39" s="356"/>
      <c r="AM39" s="356"/>
      <c r="AN39" s="356"/>
      <c r="AO39" s="356"/>
      <c r="AP39" s="356"/>
      <c r="AQ39" s="356"/>
      <c r="AR39" s="356"/>
      <c r="AS39" s="356"/>
      <c r="AT39" s="356"/>
      <c r="AU39" s="356"/>
      <c r="AV39" s="356"/>
      <c r="AW39" s="356"/>
      <c r="AX39" s="356"/>
      <c r="AY39" s="356"/>
      <c r="AZ39" s="356"/>
      <c r="BA39" s="356"/>
      <c r="BB39" s="356"/>
      <c r="BC39" s="356"/>
      <c r="BD39" s="356"/>
      <c r="BE39" s="356"/>
      <c r="BF39" s="356"/>
      <c r="BG39" s="356"/>
      <c r="BH39" s="356"/>
      <c r="BI39" s="356"/>
      <c r="BJ39" s="356"/>
      <c r="BK39" s="356"/>
      <c r="BL39" s="356"/>
      <c r="BM39" s="356"/>
      <c r="BN39" s="357"/>
      <c r="BO39" s="358"/>
    </row>
    <row r="40" spans="2:67" ht="16" thickBot="1">
      <c r="B40" s="359" t="s">
        <v>131</v>
      </c>
      <c r="C40" s="360"/>
      <c r="D40" s="360"/>
      <c r="E40" s="360"/>
      <c r="F40" s="360"/>
      <c r="G40" s="360"/>
      <c r="H40" s="360"/>
      <c r="I40" s="360"/>
      <c r="J40" s="360"/>
      <c r="K40" s="360"/>
      <c r="L40" s="360"/>
      <c r="M40" s="360"/>
      <c r="N40" s="360"/>
      <c r="O40" s="360"/>
      <c r="P40" s="360"/>
      <c r="Q40" s="360"/>
      <c r="R40" s="360"/>
      <c r="S40" s="360"/>
      <c r="T40" s="360"/>
      <c r="U40" s="360"/>
      <c r="V40" s="360"/>
      <c r="W40" s="360"/>
      <c r="X40" s="360"/>
      <c r="Y40" s="360"/>
      <c r="Z40" s="360"/>
      <c r="AA40" s="360"/>
      <c r="AB40" s="360"/>
      <c r="AC40" s="360"/>
      <c r="AD40" s="360"/>
      <c r="AE40" s="360"/>
      <c r="AF40" s="360"/>
      <c r="AG40" s="360"/>
      <c r="AH40" s="360"/>
      <c r="AI40" s="360"/>
      <c r="AJ40" s="360"/>
      <c r="AK40" s="360"/>
      <c r="AL40" s="360"/>
      <c r="AM40" s="360"/>
      <c r="AN40" s="360"/>
      <c r="AO40" s="360"/>
      <c r="AP40" s="360"/>
      <c r="AQ40" s="360"/>
      <c r="AR40" s="360"/>
      <c r="AS40" s="360"/>
      <c r="AT40" s="360"/>
      <c r="AU40" s="360"/>
      <c r="AV40" s="360"/>
      <c r="AW40" s="360"/>
      <c r="AX40" s="360"/>
      <c r="AY40" s="360"/>
      <c r="AZ40" s="360"/>
      <c r="BA40" s="360"/>
      <c r="BB40" s="360"/>
      <c r="BC40" s="360"/>
      <c r="BD40" s="360"/>
      <c r="BE40" s="360"/>
      <c r="BF40" s="360"/>
      <c r="BG40" s="360"/>
      <c r="BH40" s="360"/>
      <c r="BI40" s="360"/>
      <c r="BJ40" s="360"/>
      <c r="BK40" s="360"/>
      <c r="BL40" s="360"/>
      <c r="BM40" s="360"/>
      <c r="BN40" s="361"/>
      <c r="BO40" s="362"/>
    </row>
    <row r="41" spans="2:67">
      <c r="B41" s="355" t="s">
        <v>132</v>
      </c>
      <c r="C41" s="356"/>
      <c r="D41" s="356"/>
      <c r="E41" s="356"/>
      <c r="F41" s="356"/>
      <c r="G41" s="356"/>
      <c r="H41" s="356"/>
      <c r="I41" s="356"/>
      <c r="J41" s="356"/>
      <c r="K41" s="356"/>
      <c r="L41" s="356"/>
      <c r="M41" s="356"/>
      <c r="N41" s="356"/>
      <c r="O41" s="356"/>
      <c r="P41" s="356"/>
      <c r="Q41" s="356"/>
      <c r="R41" s="356"/>
      <c r="S41" s="356"/>
      <c r="T41" s="356"/>
      <c r="U41" s="356"/>
      <c r="V41" s="356"/>
      <c r="W41" s="356"/>
      <c r="X41" s="356"/>
      <c r="Y41" s="356"/>
      <c r="Z41" s="356"/>
      <c r="AA41" s="356"/>
      <c r="AB41" s="356"/>
      <c r="AC41" s="356"/>
      <c r="AD41" s="356"/>
      <c r="AE41" s="356"/>
      <c r="AF41" s="356"/>
      <c r="AG41" s="356"/>
      <c r="AH41" s="356"/>
      <c r="AI41" s="356"/>
      <c r="AJ41" s="356"/>
      <c r="AK41" s="356"/>
      <c r="AL41" s="356"/>
      <c r="AM41" s="356"/>
      <c r="AN41" s="356"/>
      <c r="AO41" s="356"/>
      <c r="AP41" s="356"/>
      <c r="AQ41" s="356"/>
      <c r="AR41" s="356"/>
      <c r="AS41" s="356"/>
      <c r="AT41" s="356"/>
      <c r="AU41" s="356"/>
      <c r="AV41" s="356"/>
      <c r="AW41" s="356"/>
      <c r="AX41" s="356"/>
      <c r="AY41" s="356"/>
      <c r="AZ41" s="356"/>
      <c r="BA41" s="356"/>
      <c r="BB41" s="356"/>
      <c r="BC41" s="356"/>
      <c r="BD41" s="356"/>
      <c r="BE41" s="356"/>
      <c r="BF41" s="356"/>
      <c r="BG41" s="356"/>
      <c r="BH41" s="356"/>
      <c r="BI41" s="356"/>
      <c r="BJ41" s="356"/>
      <c r="BK41" s="356"/>
      <c r="BL41" s="356"/>
      <c r="BM41" s="356"/>
      <c r="BN41" s="357"/>
      <c r="BO41" s="358"/>
    </row>
    <row r="42" spans="2:67">
      <c r="B42" s="355" t="s">
        <v>133</v>
      </c>
      <c r="C42" s="356"/>
      <c r="D42" s="356"/>
      <c r="E42" s="356"/>
      <c r="F42" s="356"/>
      <c r="G42" s="356"/>
      <c r="H42" s="356"/>
      <c r="I42" s="356"/>
      <c r="J42" s="356"/>
      <c r="K42" s="356"/>
      <c r="L42" s="356"/>
      <c r="M42" s="356"/>
      <c r="N42" s="356"/>
      <c r="O42" s="356"/>
      <c r="P42" s="356"/>
      <c r="Q42" s="356"/>
      <c r="R42" s="356"/>
      <c r="S42" s="356"/>
      <c r="T42" s="356"/>
      <c r="U42" s="356"/>
      <c r="V42" s="356"/>
      <c r="W42" s="356"/>
      <c r="X42" s="356"/>
      <c r="Y42" s="356"/>
      <c r="Z42" s="356"/>
      <c r="AA42" s="356"/>
      <c r="AB42" s="356"/>
      <c r="AC42" s="356"/>
      <c r="AD42" s="356"/>
      <c r="AE42" s="356"/>
      <c r="AF42" s="356"/>
      <c r="AG42" s="356"/>
      <c r="AH42" s="356"/>
      <c r="AI42" s="356"/>
      <c r="AJ42" s="356"/>
      <c r="AK42" s="356"/>
      <c r="AL42" s="356"/>
      <c r="AM42" s="356"/>
      <c r="AN42" s="356"/>
      <c r="AO42" s="356"/>
      <c r="AP42" s="356"/>
      <c r="AQ42" s="356"/>
      <c r="AR42" s="356"/>
      <c r="AS42" s="356"/>
      <c r="AT42" s="356"/>
      <c r="AU42" s="356"/>
      <c r="AV42" s="356"/>
      <c r="AW42" s="356"/>
      <c r="AX42" s="356"/>
      <c r="AY42" s="356"/>
      <c r="AZ42" s="356"/>
      <c r="BA42" s="356"/>
      <c r="BB42" s="356"/>
      <c r="BC42" s="356"/>
      <c r="BD42" s="356"/>
      <c r="BE42" s="356"/>
      <c r="BF42" s="356"/>
      <c r="BG42" s="356"/>
      <c r="BH42" s="356"/>
      <c r="BI42" s="356"/>
      <c r="BJ42" s="356"/>
      <c r="BK42" s="356"/>
      <c r="BL42" s="356"/>
      <c r="BM42" s="356"/>
      <c r="BN42" s="357"/>
      <c r="BO42" s="358"/>
    </row>
    <row r="43" spans="2:67">
      <c r="B43" s="355" t="s">
        <v>274</v>
      </c>
      <c r="C43" s="356"/>
      <c r="D43" s="356"/>
      <c r="E43" s="356"/>
      <c r="F43" s="356"/>
      <c r="G43" s="356"/>
      <c r="H43" s="356"/>
      <c r="I43" s="356"/>
      <c r="J43" s="356"/>
      <c r="K43" s="356"/>
      <c r="L43" s="356"/>
      <c r="M43" s="356"/>
      <c r="N43" s="356"/>
      <c r="O43" s="356"/>
      <c r="P43" s="356"/>
      <c r="Q43" s="356"/>
      <c r="R43" s="356"/>
      <c r="S43" s="356"/>
      <c r="T43" s="356"/>
      <c r="U43" s="356"/>
      <c r="V43" s="356"/>
      <c r="W43" s="356"/>
      <c r="X43" s="356"/>
      <c r="Y43" s="356"/>
      <c r="Z43" s="356"/>
      <c r="AA43" s="356"/>
      <c r="AB43" s="356"/>
      <c r="AC43" s="356"/>
      <c r="AD43" s="356"/>
      <c r="AE43" s="356"/>
      <c r="AF43" s="356"/>
      <c r="AG43" s="356"/>
      <c r="AH43" s="356"/>
      <c r="AI43" s="356"/>
      <c r="AJ43" s="356"/>
      <c r="AK43" s="356"/>
      <c r="AL43" s="356"/>
      <c r="AM43" s="356"/>
      <c r="AN43" s="356"/>
      <c r="AO43" s="356"/>
      <c r="AP43" s="356"/>
      <c r="AQ43" s="356"/>
      <c r="AR43" s="356"/>
      <c r="AS43" s="356"/>
      <c r="AT43" s="356"/>
      <c r="AU43" s="356"/>
      <c r="AV43" s="356"/>
      <c r="AW43" s="356"/>
      <c r="AX43" s="356"/>
      <c r="AY43" s="356"/>
      <c r="AZ43" s="356"/>
      <c r="BA43" s="356"/>
      <c r="BB43" s="356"/>
      <c r="BC43" s="356"/>
      <c r="BD43" s="356"/>
      <c r="BE43" s="356"/>
      <c r="BF43" s="356"/>
      <c r="BG43" s="356"/>
      <c r="BH43" s="356"/>
      <c r="BI43" s="356"/>
      <c r="BJ43" s="356"/>
      <c r="BK43" s="356"/>
      <c r="BL43" s="356"/>
      <c r="BM43" s="356"/>
      <c r="BN43" s="357"/>
      <c r="BO43" s="358"/>
    </row>
    <row r="44" spans="2:67">
      <c r="B44" s="355" t="s">
        <v>275</v>
      </c>
      <c r="C44" s="356"/>
      <c r="D44" s="356"/>
      <c r="E44" s="356"/>
      <c r="F44" s="356"/>
      <c r="G44" s="356"/>
      <c r="H44" s="356"/>
      <c r="I44" s="356"/>
      <c r="J44" s="356"/>
      <c r="K44" s="356"/>
      <c r="L44" s="356"/>
      <c r="M44" s="356"/>
      <c r="N44" s="356"/>
      <c r="O44" s="356"/>
      <c r="P44" s="356"/>
      <c r="Q44" s="356"/>
      <c r="R44" s="356"/>
      <c r="S44" s="356"/>
      <c r="T44" s="356"/>
      <c r="U44" s="356"/>
      <c r="V44" s="356"/>
      <c r="W44" s="356"/>
      <c r="X44" s="356"/>
      <c r="Y44" s="356"/>
      <c r="Z44" s="356"/>
      <c r="AA44" s="356"/>
      <c r="AB44" s="356"/>
      <c r="AC44" s="356"/>
      <c r="AD44" s="356"/>
      <c r="AE44" s="356"/>
      <c r="AF44" s="356"/>
      <c r="AG44" s="356"/>
      <c r="AH44" s="356"/>
      <c r="AI44" s="356"/>
      <c r="AJ44" s="356"/>
      <c r="AK44" s="356"/>
      <c r="AL44" s="356"/>
      <c r="AM44" s="356"/>
      <c r="AN44" s="356"/>
      <c r="AO44" s="356"/>
      <c r="AP44" s="356"/>
      <c r="AQ44" s="356"/>
      <c r="AR44" s="356"/>
      <c r="AS44" s="356"/>
      <c r="AT44" s="356"/>
      <c r="AU44" s="356"/>
      <c r="AV44" s="356"/>
      <c r="AW44" s="356"/>
      <c r="AX44" s="356"/>
      <c r="AY44" s="356"/>
      <c r="AZ44" s="356"/>
      <c r="BA44" s="356"/>
      <c r="BB44" s="356"/>
      <c r="BC44" s="356"/>
      <c r="BD44" s="356"/>
      <c r="BE44" s="356"/>
      <c r="BF44" s="356"/>
      <c r="BG44" s="356"/>
      <c r="BH44" s="356"/>
      <c r="BI44" s="356"/>
      <c r="BJ44" s="356"/>
      <c r="BK44" s="356"/>
      <c r="BL44" s="356"/>
      <c r="BM44" s="356"/>
      <c r="BN44" s="357"/>
      <c r="BO44" s="358"/>
    </row>
    <row r="45" spans="2:67">
      <c r="B45" s="355" t="s">
        <v>134</v>
      </c>
      <c r="C45" s="356"/>
      <c r="D45" s="356"/>
      <c r="E45" s="356"/>
      <c r="F45" s="356"/>
      <c r="G45" s="356"/>
      <c r="H45" s="356"/>
      <c r="I45" s="356"/>
      <c r="J45" s="356"/>
      <c r="K45" s="356"/>
      <c r="L45" s="356"/>
      <c r="M45" s="356"/>
      <c r="N45" s="356"/>
      <c r="O45" s="356"/>
      <c r="P45" s="356"/>
      <c r="Q45" s="356"/>
      <c r="R45" s="356"/>
      <c r="S45" s="356"/>
      <c r="T45" s="356"/>
      <c r="U45" s="356"/>
      <c r="V45" s="356"/>
      <c r="W45" s="356"/>
      <c r="X45" s="356"/>
      <c r="Y45" s="356"/>
      <c r="Z45" s="356"/>
      <c r="AA45" s="356"/>
      <c r="AB45" s="356"/>
      <c r="AC45" s="356"/>
      <c r="AD45" s="356"/>
      <c r="AE45" s="356"/>
      <c r="AF45" s="356"/>
      <c r="AG45" s="356"/>
      <c r="AH45" s="356"/>
      <c r="AI45" s="356"/>
      <c r="AJ45" s="356"/>
      <c r="AK45" s="356"/>
      <c r="AL45" s="356"/>
      <c r="AM45" s="356"/>
      <c r="AN45" s="356"/>
      <c r="AO45" s="356"/>
      <c r="AP45" s="356"/>
      <c r="AQ45" s="356"/>
      <c r="AR45" s="356"/>
      <c r="AS45" s="356"/>
      <c r="AT45" s="356"/>
      <c r="AU45" s="356"/>
      <c r="AV45" s="356"/>
      <c r="AW45" s="356"/>
      <c r="AX45" s="356"/>
      <c r="AY45" s="356"/>
      <c r="AZ45" s="356"/>
      <c r="BA45" s="356"/>
      <c r="BB45" s="356"/>
      <c r="BC45" s="356"/>
      <c r="BD45" s="356"/>
      <c r="BE45" s="356"/>
      <c r="BF45" s="356"/>
      <c r="BG45" s="356"/>
      <c r="BH45" s="356"/>
      <c r="BI45" s="356"/>
      <c r="BJ45" s="356"/>
      <c r="BK45" s="356"/>
      <c r="BL45" s="356"/>
      <c r="BM45" s="356"/>
      <c r="BN45" s="357"/>
      <c r="BO45" s="358"/>
    </row>
    <row r="46" spans="2:67">
      <c r="B46" s="355" t="s">
        <v>276</v>
      </c>
      <c r="C46" s="356"/>
      <c r="D46" s="356"/>
      <c r="E46" s="356"/>
      <c r="F46" s="356"/>
      <c r="G46" s="356"/>
      <c r="H46" s="356"/>
      <c r="I46" s="356"/>
      <c r="J46" s="356"/>
      <c r="K46" s="356"/>
      <c r="L46" s="356"/>
      <c r="M46" s="356"/>
      <c r="N46" s="356"/>
      <c r="O46" s="356"/>
      <c r="P46" s="356"/>
      <c r="Q46" s="356"/>
      <c r="R46" s="356"/>
      <c r="S46" s="356"/>
      <c r="T46" s="356"/>
      <c r="U46" s="356"/>
      <c r="V46" s="356"/>
      <c r="W46" s="356"/>
      <c r="X46" s="356"/>
      <c r="Y46" s="356"/>
      <c r="Z46" s="356"/>
      <c r="AA46" s="356"/>
      <c r="AB46" s="356"/>
      <c r="AC46" s="356"/>
      <c r="AD46" s="356"/>
      <c r="AE46" s="356"/>
      <c r="AF46" s="356"/>
      <c r="AG46" s="356"/>
      <c r="AH46" s="356"/>
      <c r="AI46" s="356"/>
      <c r="AJ46" s="356"/>
      <c r="AK46" s="356"/>
      <c r="AL46" s="356"/>
      <c r="AM46" s="356"/>
      <c r="AN46" s="356"/>
      <c r="AO46" s="356"/>
      <c r="AP46" s="356"/>
      <c r="AQ46" s="356"/>
      <c r="AR46" s="356"/>
      <c r="AS46" s="356"/>
      <c r="AT46" s="356"/>
      <c r="AU46" s="356"/>
      <c r="AV46" s="356"/>
      <c r="AW46" s="356"/>
      <c r="AX46" s="356"/>
      <c r="AY46" s="356"/>
      <c r="AZ46" s="356"/>
      <c r="BA46" s="356"/>
      <c r="BB46" s="356"/>
      <c r="BC46" s="356"/>
      <c r="BD46" s="356"/>
      <c r="BE46" s="356"/>
      <c r="BF46" s="356"/>
      <c r="BG46" s="356"/>
      <c r="BH46" s="356"/>
      <c r="BI46" s="356"/>
      <c r="BJ46" s="356"/>
      <c r="BK46" s="356"/>
      <c r="BL46" s="356"/>
      <c r="BM46" s="356"/>
      <c r="BN46" s="357"/>
      <c r="BO46" s="358"/>
    </row>
    <row r="47" spans="2:67">
      <c r="B47" s="355" t="s">
        <v>277</v>
      </c>
      <c r="C47" s="356"/>
      <c r="D47" s="356"/>
      <c r="E47" s="356"/>
      <c r="F47" s="356"/>
      <c r="G47" s="356"/>
      <c r="H47" s="356"/>
      <c r="I47" s="356"/>
      <c r="J47" s="356"/>
      <c r="K47" s="356"/>
      <c r="L47" s="356"/>
      <c r="M47" s="356"/>
      <c r="N47" s="356"/>
      <c r="O47" s="356"/>
      <c r="P47" s="356"/>
      <c r="Q47" s="356"/>
      <c r="R47" s="356"/>
      <c r="S47" s="356"/>
      <c r="T47" s="356"/>
      <c r="U47" s="356"/>
      <c r="V47" s="356"/>
      <c r="W47" s="356"/>
      <c r="X47" s="356"/>
      <c r="Y47" s="356"/>
      <c r="Z47" s="356"/>
      <c r="AA47" s="356"/>
      <c r="AB47" s="356"/>
      <c r="AC47" s="356"/>
      <c r="AD47" s="356"/>
      <c r="AE47" s="356"/>
      <c r="AF47" s="356"/>
      <c r="AG47" s="356"/>
      <c r="AH47" s="356"/>
      <c r="AI47" s="356"/>
      <c r="AJ47" s="356"/>
      <c r="AK47" s="356"/>
      <c r="AL47" s="356"/>
      <c r="AM47" s="356"/>
      <c r="AN47" s="356"/>
      <c r="AO47" s="356"/>
      <c r="AP47" s="356"/>
      <c r="AQ47" s="356"/>
      <c r="AR47" s="356"/>
      <c r="AS47" s="356"/>
      <c r="AT47" s="356"/>
      <c r="AU47" s="356"/>
      <c r="AV47" s="356"/>
      <c r="AW47" s="356"/>
      <c r="AX47" s="356"/>
      <c r="AY47" s="356"/>
      <c r="AZ47" s="356"/>
      <c r="BA47" s="356"/>
      <c r="BB47" s="356"/>
      <c r="BC47" s="356"/>
      <c r="BD47" s="356"/>
      <c r="BE47" s="356"/>
      <c r="BF47" s="356"/>
      <c r="BG47" s="356"/>
      <c r="BH47" s="356"/>
      <c r="BI47" s="356"/>
      <c r="BJ47" s="356"/>
      <c r="BK47" s="356"/>
      <c r="BL47" s="356"/>
      <c r="BM47" s="356"/>
      <c r="BN47" s="357"/>
      <c r="BO47" s="358"/>
    </row>
    <row r="48" spans="2:67">
      <c r="B48" s="355" t="s">
        <v>278</v>
      </c>
      <c r="C48" s="356"/>
      <c r="D48" s="356"/>
      <c r="E48" s="356"/>
      <c r="F48" s="356"/>
      <c r="G48" s="356"/>
      <c r="H48" s="356"/>
      <c r="I48" s="356"/>
      <c r="J48" s="356"/>
      <c r="K48" s="356"/>
      <c r="L48" s="356"/>
      <c r="M48" s="356"/>
      <c r="N48" s="356"/>
      <c r="O48" s="356"/>
      <c r="P48" s="356"/>
      <c r="Q48" s="356"/>
      <c r="R48" s="356"/>
      <c r="S48" s="356"/>
      <c r="T48" s="356"/>
      <c r="U48" s="356"/>
      <c r="V48" s="356"/>
      <c r="W48" s="356"/>
      <c r="X48" s="356"/>
      <c r="Y48" s="356"/>
      <c r="Z48" s="356"/>
      <c r="AA48" s="356"/>
      <c r="AB48" s="356"/>
      <c r="AC48" s="356"/>
      <c r="AD48" s="356"/>
      <c r="AE48" s="356"/>
      <c r="AF48" s="356"/>
      <c r="AG48" s="356"/>
      <c r="AH48" s="356"/>
      <c r="AI48" s="356"/>
      <c r="AJ48" s="356"/>
      <c r="AK48" s="356"/>
      <c r="AL48" s="356"/>
      <c r="AM48" s="356"/>
      <c r="AN48" s="356"/>
      <c r="AO48" s="356"/>
      <c r="AP48" s="356"/>
      <c r="AQ48" s="356"/>
      <c r="AR48" s="356"/>
      <c r="AS48" s="356"/>
      <c r="AT48" s="356"/>
      <c r="AU48" s="356"/>
      <c r="AV48" s="356"/>
      <c r="AW48" s="356"/>
      <c r="AX48" s="356"/>
      <c r="AY48" s="356"/>
      <c r="AZ48" s="356"/>
      <c r="BA48" s="356"/>
      <c r="BB48" s="356"/>
      <c r="BC48" s="356"/>
      <c r="BD48" s="356"/>
      <c r="BE48" s="356"/>
      <c r="BF48" s="356"/>
      <c r="BG48" s="356"/>
      <c r="BH48" s="356"/>
      <c r="BI48" s="356"/>
      <c r="BJ48" s="356"/>
      <c r="BK48" s="356"/>
      <c r="BL48" s="356"/>
      <c r="BM48" s="356"/>
      <c r="BN48" s="357"/>
      <c r="BO48" s="358"/>
    </row>
    <row r="49" spans="2:67">
      <c r="B49" s="355" t="s">
        <v>279</v>
      </c>
      <c r="C49" s="356"/>
      <c r="D49" s="356"/>
      <c r="E49" s="356"/>
      <c r="F49" s="356"/>
      <c r="G49" s="356"/>
      <c r="H49" s="356"/>
      <c r="I49" s="356"/>
      <c r="J49" s="356"/>
      <c r="K49" s="356"/>
      <c r="L49" s="356"/>
      <c r="M49" s="356"/>
      <c r="N49" s="356"/>
      <c r="O49" s="356"/>
      <c r="P49" s="356"/>
      <c r="Q49" s="356"/>
      <c r="R49" s="356"/>
      <c r="S49" s="356"/>
      <c r="T49" s="356"/>
      <c r="U49" s="356"/>
      <c r="V49" s="356"/>
      <c r="W49" s="356"/>
      <c r="X49" s="356"/>
      <c r="Y49" s="356"/>
      <c r="Z49" s="356"/>
      <c r="AA49" s="356"/>
      <c r="AB49" s="356"/>
      <c r="AC49" s="356"/>
      <c r="AD49" s="356"/>
      <c r="AE49" s="356"/>
      <c r="AF49" s="356"/>
      <c r="AG49" s="356"/>
      <c r="AH49" s="356"/>
      <c r="AI49" s="356"/>
      <c r="AJ49" s="356"/>
      <c r="AK49" s="356"/>
      <c r="AL49" s="356"/>
      <c r="AM49" s="356"/>
      <c r="AN49" s="356"/>
      <c r="AO49" s="356"/>
      <c r="AP49" s="356"/>
      <c r="AQ49" s="356"/>
      <c r="AR49" s="356"/>
      <c r="AS49" s="356"/>
      <c r="AT49" s="356"/>
      <c r="AU49" s="356"/>
      <c r="AV49" s="356"/>
      <c r="AW49" s="356"/>
      <c r="AX49" s="356"/>
      <c r="AY49" s="356"/>
      <c r="AZ49" s="356"/>
      <c r="BA49" s="356"/>
      <c r="BB49" s="356"/>
      <c r="BC49" s="356"/>
      <c r="BD49" s="356"/>
      <c r="BE49" s="356"/>
      <c r="BF49" s="356"/>
      <c r="BG49" s="356"/>
      <c r="BH49" s="356"/>
      <c r="BI49" s="356"/>
      <c r="BJ49" s="356"/>
      <c r="BK49" s="356"/>
      <c r="BL49" s="356"/>
      <c r="BM49" s="356"/>
      <c r="BN49" s="357"/>
      <c r="BO49" s="358"/>
    </row>
    <row r="50" spans="2:67">
      <c r="B50" s="355" t="s">
        <v>280</v>
      </c>
      <c r="C50" s="356"/>
      <c r="D50" s="356"/>
      <c r="E50" s="356"/>
      <c r="F50" s="356"/>
      <c r="G50" s="356"/>
      <c r="H50" s="356"/>
      <c r="I50" s="356"/>
      <c r="J50" s="356"/>
      <c r="K50" s="356"/>
      <c r="L50" s="356"/>
      <c r="M50" s="356"/>
      <c r="N50" s="356"/>
      <c r="O50" s="356"/>
      <c r="P50" s="356"/>
      <c r="Q50" s="356"/>
      <c r="R50" s="356"/>
      <c r="S50" s="356"/>
      <c r="T50" s="356"/>
      <c r="U50" s="356"/>
      <c r="V50" s="356"/>
      <c r="W50" s="356"/>
      <c r="X50" s="356"/>
      <c r="Y50" s="356"/>
      <c r="Z50" s="356"/>
      <c r="AA50" s="356"/>
      <c r="AB50" s="356"/>
      <c r="AC50" s="356"/>
      <c r="AD50" s="356"/>
      <c r="AE50" s="356"/>
      <c r="AF50" s="356"/>
      <c r="AG50" s="356"/>
      <c r="AH50" s="356"/>
      <c r="AI50" s="356"/>
      <c r="AJ50" s="356"/>
      <c r="AK50" s="356"/>
      <c r="AL50" s="356"/>
      <c r="AM50" s="356"/>
      <c r="AN50" s="356"/>
      <c r="AO50" s="356"/>
      <c r="AP50" s="356"/>
      <c r="AQ50" s="356"/>
      <c r="AR50" s="356"/>
      <c r="AS50" s="356"/>
      <c r="AT50" s="356"/>
      <c r="AU50" s="356"/>
      <c r="AV50" s="356"/>
      <c r="AW50" s="356"/>
      <c r="AX50" s="356"/>
      <c r="AY50" s="356"/>
      <c r="AZ50" s="356"/>
      <c r="BA50" s="356"/>
      <c r="BB50" s="356"/>
      <c r="BC50" s="356"/>
      <c r="BD50" s="356"/>
      <c r="BE50" s="356"/>
      <c r="BF50" s="356"/>
      <c r="BG50" s="356"/>
      <c r="BH50" s="356"/>
      <c r="BI50" s="356"/>
      <c r="BJ50" s="356"/>
      <c r="BK50" s="356"/>
      <c r="BL50" s="356"/>
      <c r="BM50" s="356"/>
      <c r="BN50" s="357"/>
      <c r="BO50" s="358"/>
    </row>
    <row r="51" spans="2:67">
      <c r="B51" s="355" t="s">
        <v>135</v>
      </c>
      <c r="C51" s="356"/>
      <c r="D51" s="356"/>
      <c r="E51" s="356"/>
      <c r="F51" s="356"/>
      <c r="G51" s="356"/>
      <c r="H51" s="356"/>
      <c r="I51" s="356"/>
      <c r="J51" s="356"/>
      <c r="K51" s="356"/>
      <c r="L51" s="356"/>
      <c r="M51" s="356"/>
      <c r="N51" s="356"/>
      <c r="O51" s="356"/>
      <c r="P51" s="356"/>
      <c r="Q51" s="356"/>
      <c r="R51" s="356"/>
      <c r="S51" s="356"/>
      <c r="T51" s="356"/>
      <c r="U51" s="356"/>
      <c r="V51" s="356"/>
      <c r="W51" s="356"/>
      <c r="X51" s="356"/>
      <c r="Y51" s="356"/>
      <c r="Z51" s="356"/>
      <c r="AA51" s="356"/>
      <c r="AB51" s="356"/>
      <c r="AC51" s="356"/>
      <c r="AD51" s="356"/>
      <c r="AE51" s="356"/>
      <c r="AF51" s="356"/>
      <c r="AG51" s="356"/>
      <c r="AH51" s="356"/>
      <c r="AI51" s="356"/>
      <c r="AJ51" s="356"/>
      <c r="AK51" s="356"/>
      <c r="AL51" s="356"/>
      <c r="AM51" s="356"/>
      <c r="AN51" s="356"/>
      <c r="AO51" s="356"/>
      <c r="AP51" s="356"/>
      <c r="AQ51" s="356"/>
      <c r="AR51" s="356"/>
      <c r="AS51" s="356"/>
      <c r="AT51" s="356"/>
      <c r="AU51" s="356"/>
      <c r="AV51" s="356"/>
      <c r="AW51" s="356"/>
      <c r="AX51" s="356"/>
      <c r="AY51" s="356"/>
      <c r="AZ51" s="356"/>
      <c r="BA51" s="356"/>
      <c r="BB51" s="356"/>
      <c r="BC51" s="356"/>
      <c r="BD51" s="356"/>
      <c r="BE51" s="356"/>
      <c r="BF51" s="356"/>
      <c r="BG51" s="356"/>
      <c r="BH51" s="356"/>
      <c r="BI51" s="356"/>
      <c r="BJ51" s="356"/>
      <c r="BK51" s="356"/>
      <c r="BL51" s="356"/>
      <c r="BM51" s="356"/>
      <c r="BN51" s="357"/>
      <c r="BO51" s="358"/>
    </row>
    <row r="52" spans="2:67">
      <c r="B52" s="355" t="s">
        <v>281</v>
      </c>
      <c r="C52" s="356"/>
      <c r="D52" s="356"/>
      <c r="E52" s="356"/>
      <c r="F52" s="356"/>
      <c r="G52" s="356"/>
      <c r="H52" s="356"/>
      <c r="I52" s="356"/>
      <c r="J52" s="356"/>
      <c r="K52" s="356"/>
      <c r="L52" s="356"/>
      <c r="M52" s="356"/>
      <c r="N52" s="356"/>
      <c r="O52" s="356"/>
      <c r="P52" s="356"/>
      <c r="Q52" s="356"/>
      <c r="R52" s="356"/>
      <c r="S52" s="356"/>
      <c r="T52" s="356"/>
      <c r="U52" s="356"/>
      <c r="V52" s="356"/>
      <c r="W52" s="356"/>
      <c r="X52" s="356"/>
      <c r="Y52" s="356"/>
      <c r="Z52" s="356"/>
      <c r="AA52" s="356"/>
      <c r="AB52" s="356"/>
      <c r="AC52" s="356"/>
      <c r="AD52" s="356"/>
      <c r="AE52" s="356"/>
      <c r="AF52" s="356"/>
      <c r="AG52" s="356"/>
      <c r="AH52" s="356"/>
      <c r="AI52" s="356"/>
      <c r="AJ52" s="356"/>
      <c r="AK52" s="356"/>
      <c r="AL52" s="356"/>
      <c r="AM52" s="356"/>
      <c r="AN52" s="356"/>
      <c r="AO52" s="356"/>
      <c r="AP52" s="356"/>
      <c r="AQ52" s="356"/>
      <c r="AR52" s="356"/>
      <c r="AS52" s="356"/>
      <c r="AT52" s="356"/>
      <c r="AU52" s="356"/>
      <c r="AV52" s="356"/>
      <c r="AW52" s="356"/>
      <c r="AX52" s="356"/>
      <c r="AY52" s="356"/>
      <c r="AZ52" s="356"/>
      <c r="BA52" s="356"/>
      <c r="BB52" s="356"/>
      <c r="BC52" s="356"/>
      <c r="BD52" s="356"/>
      <c r="BE52" s="356"/>
      <c r="BF52" s="356"/>
      <c r="BG52" s="356"/>
      <c r="BH52" s="356"/>
      <c r="BI52" s="356"/>
      <c r="BJ52" s="356"/>
      <c r="BK52" s="356"/>
      <c r="BL52" s="356"/>
      <c r="BM52" s="356"/>
      <c r="BN52" s="357"/>
      <c r="BO52" s="358"/>
    </row>
    <row r="53" spans="2:67">
      <c r="B53" s="355" t="s">
        <v>136</v>
      </c>
      <c r="C53" s="356"/>
      <c r="D53" s="356"/>
      <c r="E53" s="356"/>
      <c r="F53" s="356"/>
      <c r="G53" s="356"/>
      <c r="H53" s="356"/>
      <c r="I53" s="356"/>
      <c r="J53" s="356"/>
      <c r="K53" s="356"/>
      <c r="L53" s="356"/>
      <c r="M53" s="356"/>
      <c r="N53" s="356"/>
      <c r="O53" s="356"/>
      <c r="P53" s="356"/>
      <c r="Q53" s="356"/>
      <c r="R53" s="356"/>
      <c r="S53" s="356"/>
      <c r="T53" s="356"/>
      <c r="U53" s="356"/>
      <c r="V53" s="356"/>
      <c r="W53" s="356"/>
      <c r="X53" s="356"/>
      <c r="Y53" s="356"/>
      <c r="Z53" s="356"/>
      <c r="AA53" s="356"/>
      <c r="AB53" s="356"/>
      <c r="AC53" s="356"/>
      <c r="AD53" s="356"/>
      <c r="AE53" s="356"/>
      <c r="AF53" s="356"/>
      <c r="AG53" s="356"/>
      <c r="AH53" s="356"/>
      <c r="AI53" s="356"/>
      <c r="AJ53" s="356"/>
      <c r="AK53" s="356"/>
      <c r="AL53" s="356"/>
      <c r="AM53" s="356"/>
      <c r="AN53" s="356"/>
      <c r="AO53" s="356"/>
      <c r="AP53" s="356"/>
      <c r="AQ53" s="356"/>
      <c r="AR53" s="356"/>
      <c r="AS53" s="356"/>
      <c r="AT53" s="356"/>
      <c r="AU53" s="356"/>
      <c r="AV53" s="356"/>
      <c r="AW53" s="356"/>
      <c r="AX53" s="356"/>
      <c r="AY53" s="356"/>
      <c r="AZ53" s="356"/>
      <c r="BA53" s="356"/>
      <c r="BB53" s="356"/>
      <c r="BC53" s="356"/>
      <c r="BD53" s="356"/>
      <c r="BE53" s="356"/>
      <c r="BF53" s="356"/>
      <c r="BG53" s="356"/>
      <c r="BH53" s="356"/>
      <c r="BI53" s="356"/>
      <c r="BJ53" s="356"/>
      <c r="BK53" s="356"/>
      <c r="BL53" s="356"/>
      <c r="BM53" s="356"/>
      <c r="BN53" s="357"/>
      <c r="BO53" s="358"/>
    </row>
    <row r="54" spans="2:67">
      <c r="B54" s="355" t="s">
        <v>137</v>
      </c>
      <c r="C54" s="356"/>
      <c r="D54" s="356"/>
      <c r="E54" s="356"/>
      <c r="F54" s="356"/>
      <c r="G54" s="356"/>
      <c r="H54" s="356"/>
      <c r="I54" s="356"/>
      <c r="J54" s="356"/>
      <c r="K54" s="356"/>
      <c r="L54" s="356"/>
      <c r="M54" s="356"/>
      <c r="N54" s="356"/>
      <c r="O54" s="356"/>
      <c r="P54" s="356"/>
      <c r="Q54" s="356"/>
      <c r="R54" s="356"/>
      <c r="S54" s="356"/>
      <c r="T54" s="356"/>
      <c r="U54" s="356"/>
      <c r="V54" s="356"/>
      <c r="W54" s="356"/>
      <c r="X54" s="356"/>
      <c r="Y54" s="356"/>
      <c r="Z54" s="356"/>
      <c r="AA54" s="356"/>
      <c r="AB54" s="356"/>
      <c r="AC54" s="356"/>
      <c r="AD54" s="356"/>
      <c r="AE54" s="356"/>
      <c r="AF54" s="356"/>
      <c r="AG54" s="356"/>
      <c r="AH54" s="356"/>
      <c r="AI54" s="356"/>
      <c r="AJ54" s="356"/>
      <c r="AK54" s="356"/>
      <c r="AL54" s="356"/>
      <c r="AM54" s="356"/>
      <c r="AN54" s="356"/>
      <c r="AO54" s="356"/>
      <c r="AP54" s="356"/>
      <c r="AQ54" s="356"/>
      <c r="AR54" s="356"/>
      <c r="AS54" s="356"/>
      <c r="AT54" s="356"/>
      <c r="AU54" s="356"/>
      <c r="AV54" s="356"/>
      <c r="AW54" s="356"/>
      <c r="AX54" s="356"/>
      <c r="AY54" s="356"/>
      <c r="AZ54" s="356"/>
      <c r="BA54" s="356"/>
      <c r="BB54" s="356"/>
      <c r="BC54" s="356"/>
      <c r="BD54" s="356"/>
      <c r="BE54" s="356"/>
      <c r="BF54" s="356"/>
      <c r="BG54" s="356"/>
      <c r="BH54" s="356"/>
      <c r="BI54" s="356"/>
      <c r="BJ54" s="356"/>
      <c r="BK54" s="356"/>
      <c r="BL54" s="356"/>
      <c r="BM54" s="356"/>
      <c r="BN54" s="357"/>
      <c r="BO54" s="358"/>
    </row>
    <row r="55" spans="2:67">
      <c r="B55" s="355" t="s">
        <v>138</v>
      </c>
      <c r="C55" s="356"/>
      <c r="D55" s="356"/>
      <c r="E55" s="356"/>
      <c r="F55" s="356"/>
      <c r="G55" s="356"/>
      <c r="H55" s="356"/>
      <c r="I55" s="356"/>
      <c r="J55" s="356"/>
      <c r="K55" s="356"/>
      <c r="L55" s="356"/>
      <c r="M55" s="356"/>
      <c r="N55" s="356"/>
      <c r="O55" s="356"/>
      <c r="P55" s="356"/>
      <c r="Q55" s="356"/>
      <c r="R55" s="356"/>
      <c r="S55" s="356"/>
      <c r="T55" s="356"/>
      <c r="U55" s="356"/>
      <c r="V55" s="356"/>
      <c r="W55" s="356"/>
      <c r="X55" s="356"/>
      <c r="Y55" s="356"/>
      <c r="Z55" s="356"/>
      <c r="AA55" s="356"/>
      <c r="AB55" s="356"/>
      <c r="AC55" s="356"/>
      <c r="AD55" s="356"/>
      <c r="AE55" s="356"/>
      <c r="AF55" s="356"/>
      <c r="AG55" s="356"/>
      <c r="AH55" s="356"/>
      <c r="AI55" s="356"/>
      <c r="AJ55" s="356"/>
      <c r="AK55" s="356"/>
      <c r="AL55" s="356"/>
      <c r="AM55" s="356"/>
      <c r="AN55" s="356"/>
      <c r="AO55" s="356"/>
      <c r="AP55" s="356"/>
      <c r="AQ55" s="356"/>
      <c r="AR55" s="356"/>
      <c r="AS55" s="356"/>
      <c r="AT55" s="356"/>
      <c r="AU55" s="356"/>
      <c r="AV55" s="356"/>
      <c r="AW55" s="356"/>
      <c r="AX55" s="356"/>
      <c r="AY55" s="356"/>
      <c r="AZ55" s="356"/>
      <c r="BA55" s="356"/>
      <c r="BB55" s="356"/>
      <c r="BC55" s="356"/>
      <c r="BD55" s="356"/>
      <c r="BE55" s="356"/>
      <c r="BF55" s="356"/>
      <c r="BG55" s="356"/>
      <c r="BH55" s="356"/>
      <c r="BI55" s="356"/>
      <c r="BJ55" s="356"/>
      <c r="BK55" s="356"/>
      <c r="BL55" s="356"/>
      <c r="BM55" s="356"/>
      <c r="BN55" s="357"/>
      <c r="BO55" s="358"/>
    </row>
    <row r="56" spans="2:67">
      <c r="B56" s="355" t="s">
        <v>129</v>
      </c>
      <c r="C56" s="356"/>
      <c r="D56" s="356"/>
      <c r="E56" s="356"/>
      <c r="F56" s="356"/>
      <c r="G56" s="356"/>
      <c r="H56" s="356"/>
      <c r="I56" s="356"/>
      <c r="J56" s="356"/>
      <c r="K56" s="356"/>
      <c r="L56" s="356"/>
      <c r="M56" s="356"/>
      <c r="N56" s="356"/>
      <c r="O56" s="356"/>
      <c r="P56" s="356"/>
      <c r="Q56" s="356"/>
      <c r="R56" s="356"/>
      <c r="S56" s="356"/>
      <c r="T56" s="356"/>
      <c r="U56" s="356"/>
      <c r="V56" s="356"/>
      <c r="W56" s="356"/>
      <c r="X56" s="356"/>
      <c r="Y56" s="356"/>
      <c r="Z56" s="356"/>
      <c r="AA56" s="356"/>
      <c r="AB56" s="356"/>
      <c r="AC56" s="356"/>
      <c r="AD56" s="356"/>
      <c r="AE56" s="356"/>
      <c r="AF56" s="356"/>
      <c r="AG56" s="356"/>
      <c r="AH56" s="356"/>
      <c r="AI56" s="356"/>
      <c r="AJ56" s="356"/>
      <c r="AK56" s="356"/>
      <c r="AL56" s="356"/>
      <c r="AM56" s="356"/>
      <c r="AN56" s="356"/>
      <c r="AO56" s="356"/>
      <c r="AP56" s="356"/>
      <c r="AQ56" s="356"/>
      <c r="AR56" s="356"/>
      <c r="AS56" s="356"/>
      <c r="AT56" s="356"/>
      <c r="AU56" s="356"/>
      <c r="AV56" s="356"/>
      <c r="AW56" s="356"/>
      <c r="AX56" s="356"/>
      <c r="AY56" s="356"/>
      <c r="AZ56" s="356"/>
      <c r="BA56" s="356"/>
      <c r="BB56" s="356"/>
      <c r="BC56" s="356"/>
      <c r="BD56" s="356"/>
      <c r="BE56" s="356"/>
      <c r="BF56" s="356"/>
      <c r="BG56" s="356"/>
      <c r="BH56" s="356"/>
      <c r="BI56" s="356"/>
      <c r="BJ56" s="356"/>
      <c r="BK56" s="356"/>
      <c r="BL56" s="356"/>
      <c r="BM56" s="356"/>
      <c r="BN56" s="357"/>
      <c r="BO56" s="358"/>
    </row>
    <row r="57" spans="2:67">
      <c r="B57" s="355" t="s">
        <v>139</v>
      </c>
      <c r="C57" s="356"/>
      <c r="D57" s="356"/>
      <c r="E57" s="356"/>
      <c r="F57" s="356"/>
      <c r="G57" s="356"/>
      <c r="H57" s="356"/>
      <c r="I57" s="356"/>
      <c r="J57" s="356"/>
      <c r="K57" s="356"/>
      <c r="L57" s="356"/>
      <c r="M57" s="356"/>
      <c r="N57" s="356"/>
      <c r="O57" s="356"/>
      <c r="P57" s="356"/>
      <c r="Q57" s="356"/>
      <c r="R57" s="356"/>
      <c r="S57" s="356"/>
      <c r="T57" s="356"/>
      <c r="U57" s="356"/>
      <c r="V57" s="356"/>
      <c r="W57" s="356"/>
      <c r="X57" s="356"/>
      <c r="Y57" s="356"/>
      <c r="Z57" s="356"/>
      <c r="AA57" s="356"/>
      <c r="AB57" s="356"/>
      <c r="AC57" s="356"/>
      <c r="AD57" s="356"/>
      <c r="AE57" s="356"/>
      <c r="AF57" s="356"/>
      <c r="AG57" s="356"/>
      <c r="AH57" s="356"/>
      <c r="AI57" s="356"/>
      <c r="AJ57" s="356"/>
      <c r="AK57" s="356"/>
      <c r="AL57" s="356"/>
      <c r="AM57" s="356"/>
      <c r="AN57" s="356"/>
      <c r="AO57" s="356"/>
      <c r="AP57" s="356"/>
      <c r="AQ57" s="356"/>
      <c r="AR57" s="356"/>
      <c r="AS57" s="356"/>
      <c r="AT57" s="356"/>
      <c r="AU57" s="356"/>
      <c r="AV57" s="356"/>
      <c r="AW57" s="356"/>
      <c r="AX57" s="356"/>
      <c r="AY57" s="356"/>
      <c r="AZ57" s="356"/>
      <c r="BA57" s="356"/>
      <c r="BB57" s="356"/>
      <c r="BC57" s="356"/>
      <c r="BD57" s="356"/>
      <c r="BE57" s="356"/>
      <c r="BF57" s="356"/>
      <c r="BG57" s="356"/>
      <c r="BH57" s="356"/>
      <c r="BI57" s="356"/>
      <c r="BJ57" s="356"/>
      <c r="BK57" s="356"/>
      <c r="BL57" s="356"/>
      <c r="BM57" s="356"/>
      <c r="BN57" s="357"/>
      <c r="BO57" s="358"/>
    </row>
    <row r="58" spans="2:67" ht="16" thickBot="1">
      <c r="B58" s="355" t="s">
        <v>140</v>
      </c>
      <c r="C58" s="356"/>
      <c r="D58" s="356"/>
      <c r="E58" s="356"/>
      <c r="F58" s="356"/>
      <c r="G58" s="356"/>
      <c r="H58" s="356"/>
      <c r="I58" s="356"/>
      <c r="J58" s="356"/>
      <c r="K58" s="356"/>
      <c r="L58" s="356"/>
      <c r="M58" s="356"/>
      <c r="N58" s="356"/>
      <c r="O58" s="356"/>
      <c r="P58" s="356"/>
      <c r="Q58" s="356"/>
      <c r="R58" s="356"/>
      <c r="S58" s="356"/>
      <c r="T58" s="356"/>
      <c r="U58" s="356"/>
      <c r="V58" s="356"/>
      <c r="W58" s="356"/>
      <c r="X58" s="356"/>
      <c r="Y58" s="356"/>
      <c r="Z58" s="356"/>
      <c r="AA58" s="356"/>
      <c r="AB58" s="356"/>
      <c r="AC58" s="356"/>
      <c r="AD58" s="356"/>
      <c r="AE58" s="356"/>
      <c r="AF58" s="356"/>
      <c r="AG58" s="356"/>
      <c r="AH58" s="356"/>
      <c r="AI58" s="356"/>
      <c r="AJ58" s="356"/>
      <c r="AK58" s="356"/>
      <c r="AL58" s="356"/>
      <c r="AM58" s="356"/>
      <c r="AN58" s="356"/>
      <c r="AO58" s="356"/>
      <c r="AP58" s="356"/>
      <c r="AQ58" s="356"/>
      <c r="AR58" s="356"/>
      <c r="AS58" s="356"/>
      <c r="AT58" s="356"/>
      <c r="AU58" s="356"/>
      <c r="AV58" s="356"/>
      <c r="AW58" s="356"/>
      <c r="AX58" s="356"/>
      <c r="AY58" s="356"/>
      <c r="AZ58" s="356"/>
      <c r="BA58" s="356"/>
      <c r="BB58" s="356"/>
      <c r="BC58" s="356"/>
      <c r="BD58" s="356"/>
      <c r="BE58" s="356"/>
      <c r="BF58" s="356"/>
      <c r="BG58" s="356"/>
      <c r="BH58" s="356"/>
      <c r="BI58" s="356"/>
      <c r="BJ58" s="356"/>
      <c r="BK58" s="356"/>
      <c r="BL58" s="356"/>
      <c r="BM58" s="356"/>
      <c r="BN58" s="357"/>
      <c r="BO58" s="358"/>
    </row>
    <row r="59" spans="2:67" ht="16" thickBot="1">
      <c r="B59" s="359" t="s">
        <v>141</v>
      </c>
      <c r="C59" s="360"/>
      <c r="D59" s="360"/>
      <c r="E59" s="360"/>
      <c r="F59" s="360"/>
      <c r="G59" s="360"/>
      <c r="H59" s="360"/>
      <c r="I59" s="360"/>
      <c r="J59" s="360"/>
      <c r="K59" s="360"/>
      <c r="L59" s="360"/>
      <c r="M59" s="360"/>
      <c r="N59" s="360"/>
      <c r="O59" s="360"/>
      <c r="P59" s="360"/>
      <c r="Q59" s="360"/>
      <c r="R59" s="360"/>
      <c r="S59" s="360"/>
      <c r="T59" s="360"/>
      <c r="U59" s="360"/>
      <c r="V59" s="360"/>
      <c r="W59" s="360"/>
      <c r="X59" s="360"/>
      <c r="Y59" s="360"/>
      <c r="Z59" s="360"/>
      <c r="AA59" s="360"/>
      <c r="AB59" s="360"/>
      <c r="AC59" s="360"/>
      <c r="AD59" s="360"/>
      <c r="AE59" s="360"/>
      <c r="AF59" s="360"/>
      <c r="AG59" s="360"/>
      <c r="AH59" s="360"/>
      <c r="AI59" s="360"/>
      <c r="AJ59" s="360"/>
      <c r="AK59" s="360"/>
      <c r="AL59" s="360"/>
      <c r="AM59" s="360"/>
      <c r="AN59" s="360"/>
      <c r="AO59" s="360"/>
      <c r="AP59" s="360"/>
      <c r="AQ59" s="360"/>
      <c r="AR59" s="360"/>
      <c r="AS59" s="360"/>
      <c r="AT59" s="360"/>
      <c r="AU59" s="360"/>
      <c r="AV59" s="360"/>
      <c r="AW59" s="360"/>
      <c r="AX59" s="360"/>
      <c r="AY59" s="360"/>
      <c r="AZ59" s="360"/>
      <c r="BA59" s="360"/>
      <c r="BB59" s="360"/>
      <c r="BC59" s="360"/>
      <c r="BD59" s="360"/>
      <c r="BE59" s="360"/>
      <c r="BF59" s="360"/>
      <c r="BG59" s="360"/>
      <c r="BH59" s="360"/>
      <c r="BI59" s="360"/>
      <c r="BJ59" s="360"/>
      <c r="BK59" s="360"/>
      <c r="BL59" s="360"/>
      <c r="BM59" s="360"/>
      <c r="BN59" s="361"/>
      <c r="BO59" s="362"/>
    </row>
    <row r="60" spans="2:67" ht="16" thickBot="1">
      <c r="B60" s="359" t="s">
        <v>25</v>
      </c>
      <c r="C60" s="360"/>
      <c r="D60" s="360"/>
      <c r="E60" s="360"/>
      <c r="F60" s="360"/>
      <c r="G60" s="360"/>
      <c r="H60" s="360"/>
      <c r="I60" s="360"/>
      <c r="J60" s="360"/>
      <c r="K60" s="360"/>
      <c r="L60" s="360"/>
      <c r="M60" s="360"/>
      <c r="N60" s="360"/>
      <c r="O60" s="360"/>
      <c r="P60" s="360"/>
      <c r="Q60" s="360"/>
      <c r="R60" s="360"/>
      <c r="S60" s="360"/>
      <c r="T60" s="360"/>
      <c r="U60" s="360"/>
      <c r="V60" s="360"/>
      <c r="W60" s="360"/>
      <c r="X60" s="360"/>
      <c r="Y60" s="360"/>
      <c r="Z60" s="360"/>
      <c r="AA60" s="360"/>
      <c r="AB60" s="360"/>
      <c r="AC60" s="360"/>
      <c r="AD60" s="360"/>
      <c r="AE60" s="360"/>
      <c r="AF60" s="360"/>
      <c r="AG60" s="360"/>
      <c r="AH60" s="360"/>
      <c r="AI60" s="360"/>
      <c r="AJ60" s="360"/>
      <c r="AK60" s="360"/>
      <c r="AL60" s="360"/>
      <c r="AM60" s="360"/>
      <c r="AN60" s="360"/>
      <c r="AO60" s="360"/>
      <c r="AP60" s="360"/>
      <c r="AQ60" s="360"/>
      <c r="AR60" s="360"/>
      <c r="AS60" s="360"/>
      <c r="AT60" s="360"/>
      <c r="AU60" s="360"/>
      <c r="AV60" s="360"/>
      <c r="AW60" s="360"/>
      <c r="AX60" s="360"/>
      <c r="AY60" s="360"/>
      <c r="AZ60" s="360"/>
      <c r="BA60" s="360"/>
      <c r="BB60" s="360"/>
      <c r="BC60" s="360"/>
      <c r="BD60" s="360"/>
      <c r="BE60" s="360"/>
      <c r="BF60" s="360"/>
      <c r="BG60" s="360"/>
      <c r="BH60" s="360"/>
      <c r="BI60" s="360"/>
      <c r="BJ60" s="360"/>
      <c r="BK60" s="360"/>
      <c r="BL60" s="360"/>
      <c r="BM60" s="360"/>
      <c r="BN60" s="361"/>
      <c r="BO60" s="362"/>
    </row>
    <row r="61" spans="2:67">
      <c r="B61" s="355" t="s">
        <v>142</v>
      </c>
      <c r="C61" s="356"/>
      <c r="D61" s="356"/>
      <c r="E61" s="356"/>
      <c r="F61" s="356"/>
      <c r="G61" s="356"/>
      <c r="H61" s="356"/>
      <c r="I61" s="356"/>
      <c r="J61" s="356"/>
      <c r="K61" s="356"/>
      <c r="L61" s="356"/>
      <c r="M61" s="356"/>
      <c r="N61" s="356"/>
      <c r="O61" s="356"/>
      <c r="P61" s="356"/>
      <c r="Q61" s="356"/>
      <c r="R61" s="356"/>
      <c r="S61" s="356"/>
      <c r="T61" s="356"/>
      <c r="U61" s="356"/>
      <c r="V61" s="356"/>
      <c r="W61" s="356"/>
      <c r="X61" s="356"/>
      <c r="Y61" s="356"/>
      <c r="Z61" s="356"/>
      <c r="AA61" s="356"/>
      <c r="AB61" s="356"/>
      <c r="AC61" s="356"/>
      <c r="AD61" s="356"/>
      <c r="AE61" s="356"/>
      <c r="AF61" s="356"/>
      <c r="AG61" s="356"/>
      <c r="AH61" s="356"/>
      <c r="AI61" s="356"/>
      <c r="AJ61" s="356"/>
      <c r="AK61" s="356"/>
      <c r="AL61" s="356"/>
      <c r="AM61" s="356"/>
      <c r="AN61" s="356"/>
      <c r="AO61" s="356"/>
      <c r="AP61" s="356"/>
      <c r="AQ61" s="356"/>
      <c r="AR61" s="356"/>
      <c r="AS61" s="356"/>
      <c r="AT61" s="356"/>
      <c r="AU61" s="356"/>
      <c r="AV61" s="356"/>
      <c r="AW61" s="356"/>
      <c r="AX61" s="356"/>
      <c r="AY61" s="356"/>
      <c r="AZ61" s="356"/>
      <c r="BA61" s="356"/>
      <c r="BB61" s="356"/>
      <c r="BC61" s="356"/>
      <c r="BD61" s="356"/>
      <c r="BE61" s="356"/>
      <c r="BF61" s="356"/>
      <c r="BG61" s="356"/>
      <c r="BH61" s="356"/>
      <c r="BI61" s="356"/>
      <c r="BJ61" s="356"/>
      <c r="BK61" s="356"/>
      <c r="BL61" s="356"/>
      <c r="BM61" s="356"/>
      <c r="BN61" s="357"/>
      <c r="BO61" s="358"/>
    </row>
    <row r="62" spans="2:67">
      <c r="B62" s="355" t="s">
        <v>143</v>
      </c>
      <c r="C62" s="356"/>
      <c r="D62" s="356"/>
      <c r="E62" s="356"/>
      <c r="F62" s="356"/>
      <c r="G62" s="356"/>
      <c r="H62" s="356"/>
      <c r="I62" s="356"/>
      <c r="J62" s="356"/>
      <c r="K62" s="356"/>
      <c r="L62" s="356"/>
      <c r="M62" s="356"/>
      <c r="N62" s="356"/>
      <c r="O62" s="356"/>
      <c r="P62" s="356"/>
      <c r="Q62" s="356"/>
      <c r="R62" s="356"/>
      <c r="S62" s="356"/>
      <c r="T62" s="356"/>
      <c r="U62" s="356"/>
      <c r="V62" s="356"/>
      <c r="W62" s="356"/>
      <c r="X62" s="356"/>
      <c r="Y62" s="356"/>
      <c r="Z62" s="356"/>
      <c r="AA62" s="356"/>
      <c r="AB62" s="356"/>
      <c r="AC62" s="356"/>
      <c r="AD62" s="356"/>
      <c r="AE62" s="356"/>
      <c r="AF62" s="356"/>
      <c r="AG62" s="356"/>
      <c r="AH62" s="356"/>
      <c r="AI62" s="356"/>
      <c r="AJ62" s="356"/>
      <c r="AK62" s="356"/>
      <c r="AL62" s="356"/>
      <c r="AM62" s="356"/>
      <c r="AN62" s="356"/>
      <c r="AO62" s="356"/>
      <c r="AP62" s="356"/>
      <c r="AQ62" s="356"/>
      <c r="AR62" s="356"/>
      <c r="AS62" s="356"/>
      <c r="AT62" s="356"/>
      <c r="AU62" s="356"/>
      <c r="AV62" s="356"/>
      <c r="AW62" s="356"/>
      <c r="AX62" s="356"/>
      <c r="AY62" s="356"/>
      <c r="AZ62" s="356"/>
      <c r="BA62" s="356"/>
      <c r="BB62" s="356"/>
      <c r="BC62" s="356"/>
      <c r="BD62" s="356"/>
      <c r="BE62" s="356"/>
      <c r="BF62" s="356"/>
      <c r="BG62" s="356"/>
      <c r="BH62" s="356"/>
      <c r="BI62" s="356"/>
      <c r="BJ62" s="356"/>
      <c r="BK62" s="356"/>
      <c r="BL62" s="356"/>
      <c r="BM62" s="356"/>
      <c r="BN62" s="357"/>
      <c r="BO62" s="358"/>
    </row>
    <row r="63" spans="2:67">
      <c r="B63" s="355" t="s">
        <v>144</v>
      </c>
      <c r="C63" s="356"/>
      <c r="D63" s="356"/>
      <c r="E63" s="356"/>
      <c r="F63" s="356"/>
      <c r="G63" s="356"/>
      <c r="H63" s="356"/>
      <c r="I63" s="356"/>
      <c r="J63" s="356"/>
      <c r="K63" s="356"/>
      <c r="L63" s="356"/>
      <c r="M63" s="356"/>
      <c r="N63" s="356"/>
      <c r="O63" s="356"/>
      <c r="P63" s="356"/>
      <c r="Q63" s="356"/>
      <c r="R63" s="356"/>
      <c r="S63" s="356"/>
      <c r="T63" s="356"/>
      <c r="U63" s="356"/>
      <c r="V63" s="356"/>
      <c r="W63" s="356"/>
      <c r="X63" s="356"/>
      <c r="Y63" s="356"/>
      <c r="Z63" s="356"/>
      <c r="AA63" s="356"/>
      <c r="AB63" s="356"/>
      <c r="AC63" s="356"/>
      <c r="AD63" s="356"/>
      <c r="AE63" s="356"/>
      <c r="AF63" s="356"/>
      <c r="AG63" s="356"/>
      <c r="AH63" s="356"/>
      <c r="AI63" s="356"/>
      <c r="AJ63" s="356"/>
      <c r="AK63" s="356"/>
      <c r="AL63" s="356"/>
      <c r="AM63" s="356"/>
      <c r="AN63" s="356"/>
      <c r="AO63" s="356"/>
      <c r="AP63" s="356"/>
      <c r="AQ63" s="356"/>
      <c r="AR63" s="356"/>
      <c r="AS63" s="356"/>
      <c r="AT63" s="356"/>
      <c r="AU63" s="356"/>
      <c r="AV63" s="356"/>
      <c r="AW63" s="356"/>
      <c r="AX63" s="356"/>
      <c r="AY63" s="356"/>
      <c r="AZ63" s="356"/>
      <c r="BA63" s="356"/>
      <c r="BB63" s="356"/>
      <c r="BC63" s="356"/>
      <c r="BD63" s="356"/>
      <c r="BE63" s="356"/>
      <c r="BF63" s="356"/>
      <c r="BG63" s="356"/>
      <c r="BH63" s="356"/>
      <c r="BI63" s="356"/>
      <c r="BJ63" s="356"/>
      <c r="BK63" s="356"/>
      <c r="BL63" s="356"/>
      <c r="BM63" s="356"/>
      <c r="BN63" s="357"/>
      <c r="BO63" s="358"/>
    </row>
    <row r="64" spans="2:67">
      <c r="B64" s="355" t="s">
        <v>145</v>
      </c>
      <c r="C64" s="356"/>
      <c r="D64" s="356"/>
      <c r="E64" s="356"/>
      <c r="F64" s="356"/>
      <c r="G64" s="356"/>
      <c r="H64" s="356"/>
      <c r="I64" s="356"/>
      <c r="J64" s="356"/>
      <c r="K64" s="356"/>
      <c r="L64" s="356"/>
      <c r="M64" s="356"/>
      <c r="N64" s="356"/>
      <c r="O64" s="356"/>
      <c r="P64" s="356"/>
      <c r="Q64" s="356"/>
      <c r="R64" s="356"/>
      <c r="S64" s="356"/>
      <c r="T64" s="356"/>
      <c r="U64" s="356"/>
      <c r="V64" s="356"/>
      <c r="W64" s="356"/>
      <c r="X64" s="356"/>
      <c r="Y64" s="356"/>
      <c r="Z64" s="356"/>
      <c r="AA64" s="356"/>
      <c r="AB64" s="356"/>
      <c r="AC64" s="356"/>
      <c r="AD64" s="356"/>
      <c r="AE64" s="356"/>
      <c r="AF64" s="356"/>
      <c r="AG64" s="356"/>
      <c r="AH64" s="356"/>
      <c r="AI64" s="356"/>
      <c r="AJ64" s="356"/>
      <c r="AK64" s="356"/>
      <c r="AL64" s="356"/>
      <c r="AM64" s="356"/>
      <c r="AN64" s="356"/>
      <c r="AO64" s="356"/>
      <c r="AP64" s="356"/>
      <c r="AQ64" s="356"/>
      <c r="AR64" s="356"/>
      <c r="AS64" s="356"/>
      <c r="AT64" s="356"/>
      <c r="AU64" s="356"/>
      <c r="AV64" s="356"/>
      <c r="AW64" s="356"/>
      <c r="AX64" s="356"/>
      <c r="AY64" s="356"/>
      <c r="AZ64" s="356"/>
      <c r="BA64" s="356"/>
      <c r="BB64" s="356"/>
      <c r="BC64" s="356"/>
      <c r="BD64" s="356"/>
      <c r="BE64" s="356"/>
      <c r="BF64" s="356"/>
      <c r="BG64" s="356"/>
      <c r="BH64" s="356"/>
      <c r="BI64" s="356"/>
      <c r="BJ64" s="356"/>
      <c r="BK64" s="356"/>
      <c r="BL64" s="356"/>
      <c r="BM64" s="356"/>
      <c r="BN64" s="357"/>
      <c r="BO64" s="358"/>
    </row>
    <row r="65" spans="2:67">
      <c r="B65" s="355" t="s">
        <v>146</v>
      </c>
      <c r="C65" s="356"/>
      <c r="D65" s="356"/>
      <c r="E65" s="356"/>
      <c r="F65" s="356"/>
      <c r="G65" s="356"/>
      <c r="H65" s="356"/>
      <c r="I65" s="356"/>
      <c r="J65" s="356"/>
      <c r="K65" s="356"/>
      <c r="L65" s="356"/>
      <c r="M65" s="356"/>
      <c r="N65" s="356"/>
      <c r="O65" s="356"/>
      <c r="P65" s="356"/>
      <c r="Q65" s="356"/>
      <c r="R65" s="356"/>
      <c r="S65" s="356"/>
      <c r="T65" s="356"/>
      <c r="U65" s="356"/>
      <c r="V65" s="356"/>
      <c r="W65" s="356"/>
      <c r="X65" s="356"/>
      <c r="Y65" s="356"/>
      <c r="Z65" s="356"/>
      <c r="AA65" s="356"/>
      <c r="AB65" s="356"/>
      <c r="AC65" s="356"/>
      <c r="AD65" s="356"/>
      <c r="AE65" s="356"/>
      <c r="AF65" s="356"/>
      <c r="AG65" s="356"/>
      <c r="AH65" s="356"/>
      <c r="AI65" s="356"/>
      <c r="AJ65" s="356"/>
      <c r="AK65" s="356"/>
      <c r="AL65" s="356"/>
      <c r="AM65" s="356"/>
      <c r="AN65" s="356"/>
      <c r="AO65" s="356"/>
      <c r="AP65" s="356"/>
      <c r="AQ65" s="356"/>
      <c r="AR65" s="356"/>
      <c r="AS65" s="356"/>
      <c r="AT65" s="356"/>
      <c r="AU65" s="356"/>
      <c r="AV65" s="356"/>
      <c r="AW65" s="356"/>
      <c r="AX65" s="356"/>
      <c r="AY65" s="356"/>
      <c r="AZ65" s="356"/>
      <c r="BA65" s="356"/>
      <c r="BB65" s="356"/>
      <c r="BC65" s="356"/>
      <c r="BD65" s="356"/>
      <c r="BE65" s="356"/>
      <c r="BF65" s="356"/>
      <c r="BG65" s="356"/>
      <c r="BH65" s="356"/>
      <c r="BI65" s="356"/>
      <c r="BJ65" s="356"/>
      <c r="BK65" s="356"/>
      <c r="BL65" s="356"/>
      <c r="BM65" s="356"/>
      <c r="BN65" s="357"/>
      <c r="BO65" s="358"/>
    </row>
    <row r="66" spans="2:67">
      <c r="B66" s="355" t="s">
        <v>147</v>
      </c>
      <c r="C66" s="356"/>
      <c r="D66" s="356"/>
      <c r="E66" s="356"/>
      <c r="F66" s="356"/>
      <c r="G66" s="356"/>
      <c r="H66" s="356"/>
      <c r="I66" s="356"/>
      <c r="J66" s="356"/>
      <c r="K66" s="356"/>
      <c r="L66" s="356"/>
      <c r="M66" s="356"/>
      <c r="N66" s="356"/>
      <c r="O66" s="356"/>
      <c r="P66" s="356"/>
      <c r="Q66" s="356"/>
      <c r="R66" s="356"/>
      <c r="S66" s="356"/>
      <c r="T66" s="356"/>
      <c r="U66" s="356"/>
      <c r="V66" s="356"/>
      <c r="W66" s="356"/>
      <c r="X66" s="356"/>
      <c r="Y66" s="356"/>
      <c r="Z66" s="356"/>
      <c r="AA66" s="356"/>
      <c r="AB66" s="356"/>
      <c r="AC66" s="356"/>
      <c r="AD66" s="356"/>
      <c r="AE66" s="356"/>
      <c r="AF66" s="356"/>
      <c r="AG66" s="356"/>
      <c r="AH66" s="356"/>
      <c r="AI66" s="356"/>
      <c r="AJ66" s="356"/>
      <c r="AK66" s="356"/>
      <c r="AL66" s="356"/>
      <c r="AM66" s="356"/>
      <c r="AN66" s="356"/>
      <c r="AO66" s="356"/>
      <c r="AP66" s="356"/>
      <c r="AQ66" s="356"/>
      <c r="AR66" s="356"/>
      <c r="AS66" s="356"/>
      <c r="AT66" s="356"/>
      <c r="AU66" s="356"/>
      <c r="AV66" s="356"/>
      <c r="AW66" s="356"/>
      <c r="AX66" s="356"/>
      <c r="AY66" s="356"/>
      <c r="AZ66" s="356"/>
      <c r="BA66" s="356"/>
      <c r="BB66" s="356"/>
      <c r="BC66" s="356"/>
      <c r="BD66" s="356"/>
      <c r="BE66" s="356"/>
      <c r="BF66" s="356"/>
      <c r="BG66" s="356"/>
      <c r="BH66" s="356"/>
      <c r="BI66" s="356"/>
      <c r="BJ66" s="356"/>
      <c r="BK66" s="356"/>
      <c r="BL66" s="356"/>
      <c r="BM66" s="356"/>
      <c r="BN66" s="357"/>
      <c r="BO66" s="358"/>
    </row>
    <row r="67" spans="2:67">
      <c r="B67" s="355" t="s">
        <v>148</v>
      </c>
      <c r="C67" s="356"/>
      <c r="D67" s="356"/>
      <c r="E67" s="356"/>
      <c r="F67" s="356"/>
      <c r="G67" s="356"/>
      <c r="H67" s="356"/>
      <c r="I67" s="356"/>
      <c r="J67" s="356"/>
      <c r="K67" s="356"/>
      <c r="L67" s="356"/>
      <c r="M67" s="356"/>
      <c r="N67" s="356"/>
      <c r="O67" s="356"/>
      <c r="P67" s="356"/>
      <c r="Q67" s="356"/>
      <c r="R67" s="356"/>
      <c r="S67" s="356"/>
      <c r="T67" s="356"/>
      <c r="U67" s="356"/>
      <c r="V67" s="356"/>
      <c r="W67" s="356"/>
      <c r="X67" s="356"/>
      <c r="Y67" s="356"/>
      <c r="Z67" s="356"/>
      <c r="AA67" s="356"/>
      <c r="AB67" s="356"/>
      <c r="AC67" s="356"/>
      <c r="AD67" s="356"/>
      <c r="AE67" s="356"/>
      <c r="AF67" s="356"/>
      <c r="AG67" s="356"/>
      <c r="AH67" s="356"/>
      <c r="AI67" s="356"/>
      <c r="AJ67" s="356"/>
      <c r="AK67" s="356"/>
      <c r="AL67" s="356"/>
      <c r="AM67" s="356"/>
      <c r="AN67" s="356"/>
      <c r="AO67" s="356"/>
      <c r="AP67" s="356"/>
      <c r="AQ67" s="356"/>
      <c r="AR67" s="356"/>
      <c r="AS67" s="356"/>
      <c r="AT67" s="356"/>
      <c r="AU67" s="356"/>
      <c r="AV67" s="356"/>
      <c r="AW67" s="356"/>
      <c r="AX67" s="356"/>
      <c r="AY67" s="356"/>
      <c r="AZ67" s="356"/>
      <c r="BA67" s="356"/>
      <c r="BB67" s="356"/>
      <c r="BC67" s="356"/>
      <c r="BD67" s="356"/>
      <c r="BE67" s="356"/>
      <c r="BF67" s="356"/>
      <c r="BG67" s="356"/>
      <c r="BH67" s="356"/>
      <c r="BI67" s="356"/>
      <c r="BJ67" s="356"/>
      <c r="BK67" s="356"/>
      <c r="BL67" s="356"/>
      <c r="BM67" s="356"/>
      <c r="BN67" s="357"/>
      <c r="BO67" s="358"/>
    </row>
    <row r="68" spans="2:67">
      <c r="B68" s="355" t="s">
        <v>149</v>
      </c>
      <c r="C68" s="356"/>
      <c r="D68" s="356"/>
      <c r="E68" s="356"/>
      <c r="F68" s="356"/>
      <c r="G68" s="356"/>
      <c r="H68" s="356"/>
      <c r="I68" s="356"/>
      <c r="J68" s="356"/>
      <c r="K68" s="356"/>
      <c r="L68" s="356"/>
      <c r="M68" s="356"/>
      <c r="N68" s="356"/>
      <c r="O68" s="356"/>
      <c r="P68" s="356"/>
      <c r="Q68" s="356"/>
      <c r="R68" s="356"/>
      <c r="S68" s="356"/>
      <c r="T68" s="356"/>
      <c r="U68" s="356"/>
      <c r="V68" s="356"/>
      <c r="W68" s="356"/>
      <c r="X68" s="356"/>
      <c r="Y68" s="356"/>
      <c r="Z68" s="356"/>
      <c r="AA68" s="356"/>
      <c r="AB68" s="356"/>
      <c r="AC68" s="356"/>
      <c r="AD68" s="356"/>
      <c r="AE68" s="356"/>
      <c r="AF68" s="356"/>
      <c r="AG68" s="356"/>
      <c r="AH68" s="356"/>
      <c r="AI68" s="356"/>
      <c r="AJ68" s="356"/>
      <c r="AK68" s="356"/>
      <c r="AL68" s="356"/>
      <c r="AM68" s="356"/>
      <c r="AN68" s="356"/>
      <c r="AO68" s="356"/>
      <c r="AP68" s="356"/>
      <c r="AQ68" s="356"/>
      <c r="AR68" s="356"/>
      <c r="AS68" s="356"/>
      <c r="AT68" s="356"/>
      <c r="AU68" s="356"/>
      <c r="AV68" s="356"/>
      <c r="AW68" s="356"/>
      <c r="AX68" s="356"/>
      <c r="AY68" s="356"/>
      <c r="AZ68" s="356"/>
      <c r="BA68" s="356"/>
      <c r="BB68" s="356"/>
      <c r="BC68" s="356"/>
      <c r="BD68" s="356"/>
      <c r="BE68" s="356"/>
      <c r="BF68" s="356"/>
      <c r="BG68" s="356"/>
      <c r="BH68" s="356"/>
      <c r="BI68" s="356"/>
      <c r="BJ68" s="356"/>
      <c r="BK68" s="356"/>
      <c r="BL68" s="356"/>
      <c r="BM68" s="356"/>
      <c r="BN68" s="357"/>
      <c r="BO68" s="358"/>
    </row>
    <row r="69" spans="2:67">
      <c r="B69" s="355" t="s">
        <v>150</v>
      </c>
      <c r="C69" s="356"/>
      <c r="D69" s="356"/>
      <c r="E69" s="356"/>
      <c r="F69" s="356"/>
      <c r="G69" s="356"/>
      <c r="H69" s="356"/>
      <c r="I69" s="356"/>
      <c r="J69" s="356"/>
      <c r="K69" s="356"/>
      <c r="L69" s="356"/>
      <c r="M69" s="356"/>
      <c r="N69" s="356"/>
      <c r="O69" s="356"/>
      <c r="P69" s="356"/>
      <c r="Q69" s="356"/>
      <c r="R69" s="356"/>
      <c r="S69" s="356"/>
      <c r="T69" s="356"/>
      <c r="U69" s="356"/>
      <c r="V69" s="356"/>
      <c r="W69" s="356"/>
      <c r="X69" s="356"/>
      <c r="Y69" s="356"/>
      <c r="Z69" s="356"/>
      <c r="AA69" s="356"/>
      <c r="AB69" s="356"/>
      <c r="AC69" s="356"/>
      <c r="AD69" s="356"/>
      <c r="AE69" s="356"/>
      <c r="AF69" s="356"/>
      <c r="AG69" s="356"/>
      <c r="AH69" s="356"/>
      <c r="AI69" s="356"/>
      <c r="AJ69" s="356"/>
      <c r="AK69" s="356"/>
      <c r="AL69" s="356"/>
      <c r="AM69" s="356"/>
      <c r="AN69" s="356"/>
      <c r="AO69" s="356"/>
      <c r="AP69" s="356"/>
      <c r="AQ69" s="356"/>
      <c r="AR69" s="356"/>
      <c r="AS69" s="356"/>
      <c r="AT69" s="356"/>
      <c r="AU69" s="356"/>
      <c r="AV69" s="356"/>
      <c r="AW69" s="356"/>
      <c r="AX69" s="356"/>
      <c r="AY69" s="356"/>
      <c r="AZ69" s="356"/>
      <c r="BA69" s="356"/>
      <c r="BB69" s="356"/>
      <c r="BC69" s="356"/>
      <c r="BD69" s="356"/>
      <c r="BE69" s="356"/>
      <c r="BF69" s="356"/>
      <c r="BG69" s="356"/>
      <c r="BH69" s="356"/>
      <c r="BI69" s="356"/>
      <c r="BJ69" s="356"/>
      <c r="BK69" s="356"/>
      <c r="BL69" s="356"/>
      <c r="BM69" s="356"/>
      <c r="BN69" s="357"/>
      <c r="BO69" s="358"/>
    </row>
    <row r="70" spans="2:67">
      <c r="B70" s="355" t="s">
        <v>151</v>
      </c>
      <c r="C70" s="356"/>
      <c r="D70" s="356"/>
      <c r="E70" s="356"/>
      <c r="F70" s="356"/>
      <c r="G70" s="356"/>
      <c r="H70" s="356"/>
      <c r="I70" s="356"/>
      <c r="J70" s="356"/>
      <c r="K70" s="356"/>
      <c r="L70" s="356"/>
      <c r="M70" s="356"/>
      <c r="N70" s="356"/>
      <c r="O70" s="356"/>
      <c r="P70" s="356"/>
      <c r="Q70" s="356"/>
      <c r="R70" s="356"/>
      <c r="S70" s="356"/>
      <c r="T70" s="356"/>
      <c r="U70" s="356"/>
      <c r="V70" s="356"/>
      <c r="W70" s="356"/>
      <c r="X70" s="356"/>
      <c r="Y70" s="356"/>
      <c r="Z70" s="356"/>
      <c r="AA70" s="356"/>
      <c r="AB70" s="356"/>
      <c r="AC70" s="356"/>
      <c r="AD70" s="356"/>
      <c r="AE70" s="356"/>
      <c r="AF70" s="356"/>
      <c r="AG70" s="356"/>
      <c r="AH70" s="356"/>
      <c r="AI70" s="356"/>
      <c r="AJ70" s="356"/>
      <c r="AK70" s="356"/>
      <c r="AL70" s="356"/>
      <c r="AM70" s="356"/>
      <c r="AN70" s="356"/>
      <c r="AO70" s="356"/>
      <c r="AP70" s="356"/>
      <c r="AQ70" s="356"/>
      <c r="AR70" s="356"/>
      <c r="AS70" s="356"/>
      <c r="AT70" s="356"/>
      <c r="AU70" s="356"/>
      <c r="AV70" s="356"/>
      <c r="AW70" s="356"/>
      <c r="AX70" s="356"/>
      <c r="AY70" s="356"/>
      <c r="AZ70" s="356"/>
      <c r="BA70" s="356"/>
      <c r="BB70" s="356"/>
      <c r="BC70" s="356"/>
      <c r="BD70" s="356"/>
      <c r="BE70" s="356"/>
      <c r="BF70" s="356"/>
      <c r="BG70" s="356"/>
      <c r="BH70" s="356"/>
      <c r="BI70" s="356"/>
      <c r="BJ70" s="356"/>
      <c r="BK70" s="356"/>
      <c r="BL70" s="356"/>
      <c r="BM70" s="356"/>
      <c r="BN70" s="357"/>
      <c r="BO70" s="358"/>
    </row>
    <row r="71" spans="2:67">
      <c r="B71" s="355" t="s">
        <v>152</v>
      </c>
      <c r="C71" s="356"/>
      <c r="D71" s="356"/>
      <c r="E71" s="356"/>
      <c r="F71" s="356"/>
      <c r="G71" s="356"/>
      <c r="H71" s="356"/>
      <c r="I71" s="356"/>
      <c r="J71" s="356"/>
      <c r="K71" s="356"/>
      <c r="L71" s="356"/>
      <c r="M71" s="356"/>
      <c r="N71" s="356"/>
      <c r="O71" s="356"/>
      <c r="P71" s="356"/>
      <c r="Q71" s="356"/>
      <c r="R71" s="356"/>
      <c r="S71" s="356"/>
      <c r="T71" s="356"/>
      <c r="U71" s="356"/>
      <c r="V71" s="356"/>
      <c r="W71" s="356"/>
      <c r="X71" s="356"/>
      <c r="Y71" s="356"/>
      <c r="Z71" s="356"/>
      <c r="AA71" s="356"/>
      <c r="AB71" s="356"/>
      <c r="AC71" s="356"/>
      <c r="AD71" s="356"/>
      <c r="AE71" s="356"/>
      <c r="AF71" s="356"/>
      <c r="AG71" s="356"/>
      <c r="AH71" s="356"/>
      <c r="AI71" s="356"/>
      <c r="AJ71" s="356"/>
      <c r="AK71" s="356"/>
      <c r="AL71" s="356"/>
      <c r="AM71" s="356"/>
      <c r="AN71" s="356"/>
      <c r="AO71" s="356"/>
      <c r="AP71" s="356"/>
      <c r="AQ71" s="356"/>
      <c r="AR71" s="356"/>
      <c r="AS71" s="356"/>
      <c r="AT71" s="356"/>
      <c r="AU71" s="356"/>
      <c r="AV71" s="356"/>
      <c r="AW71" s="356"/>
      <c r="AX71" s="356"/>
      <c r="AY71" s="356"/>
      <c r="AZ71" s="356"/>
      <c r="BA71" s="356"/>
      <c r="BB71" s="356"/>
      <c r="BC71" s="356"/>
      <c r="BD71" s="356"/>
      <c r="BE71" s="356"/>
      <c r="BF71" s="356"/>
      <c r="BG71" s="356"/>
      <c r="BH71" s="356"/>
      <c r="BI71" s="356"/>
      <c r="BJ71" s="356"/>
      <c r="BK71" s="356"/>
      <c r="BL71" s="356"/>
      <c r="BM71" s="356"/>
      <c r="BN71" s="357"/>
      <c r="BO71" s="358"/>
    </row>
    <row r="72" spans="2:67">
      <c r="B72" s="355" t="s">
        <v>153</v>
      </c>
      <c r="C72" s="356"/>
      <c r="D72" s="356"/>
      <c r="E72" s="356"/>
      <c r="F72" s="356"/>
      <c r="G72" s="356"/>
      <c r="H72" s="356"/>
      <c r="I72" s="356"/>
      <c r="J72" s="356"/>
      <c r="K72" s="356"/>
      <c r="L72" s="356"/>
      <c r="M72" s="356"/>
      <c r="N72" s="356"/>
      <c r="O72" s="356"/>
      <c r="P72" s="356"/>
      <c r="Q72" s="356"/>
      <c r="R72" s="356"/>
      <c r="S72" s="356"/>
      <c r="T72" s="356"/>
      <c r="U72" s="356"/>
      <c r="V72" s="356"/>
      <c r="W72" s="356"/>
      <c r="X72" s="356"/>
      <c r="Y72" s="356"/>
      <c r="Z72" s="356"/>
      <c r="AA72" s="356"/>
      <c r="AB72" s="356"/>
      <c r="AC72" s="356"/>
      <c r="AD72" s="356"/>
      <c r="AE72" s="356"/>
      <c r="AF72" s="356"/>
      <c r="AG72" s="356"/>
      <c r="AH72" s="356"/>
      <c r="AI72" s="356"/>
      <c r="AJ72" s="356"/>
      <c r="AK72" s="356"/>
      <c r="AL72" s="356"/>
      <c r="AM72" s="356"/>
      <c r="AN72" s="356"/>
      <c r="AO72" s="356"/>
      <c r="AP72" s="356"/>
      <c r="AQ72" s="356"/>
      <c r="AR72" s="356"/>
      <c r="AS72" s="356"/>
      <c r="AT72" s="356"/>
      <c r="AU72" s="356"/>
      <c r="AV72" s="356"/>
      <c r="AW72" s="356"/>
      <c r="AX72" s="356"/>
      <c r="AY72" s="356"/>
      <c r="AZ72" s="356"/>
      <c r="BA72" s="356"/>
      <c r="BB72" s="356"/>
      <c r="BC72" s="356"/>
      <c r="BD72" s="356"/>
      <c r="BE72" s="356"/>
      <c r="BF72" s="356"/>
      <c r="BG72" s="356"/>
      <c r="BH72" s="356"/>
      <c r="BI72" s="356"/>
      <c r="BJ72" s="356"/>
      <c r="BK72" s="356"/>
      <c r="BL72" s="356"/>
      <c r="BM72" s="356"/>
      <c r="BN72" s="357"/>
      <c r="BO72" s="358"/>
    </row>
    <row r="73" spans="2:67" ht="16" thickBot="1">
      <c r="B73" s="355" t="s">
        <v>154</v>
      </c>
      <c r="C73" s="356"/>
      <c r="D73" s="356"/>
      <c r="E73" s="356"/>
      <c r="F73" s="356"/>
      <c r="G73" s="356"/>
      <c r="H73" s="356"/>
      <c r="I73" s="356"/>
      <c r="J73" s="356"/>
      <c r="K73" s="356"/>
      <c r="L73" s="356"/>
      <c r="M73" s="356"/>
      <c r="N73" s="356"/>
      <c r="O73" s="356"/>
      <c r="P73" s="356"/>
      <c r="Q73" s="356"/>
      <c r="R73" s="356"/>
      <c r="S73" s="356"/>
      <c r="T73" s="356"/>
      <c r="U73" s="356"/>
      <c r="V73" s="356"/>
      <c r="W73" s="356"/>
      <c r="X73" s="356"/>
      <c r="Y73" s="356"/>
      <c r="Z73" s="356"/>
      <c r="AA73" s="356"/>
      <c r="AB73" s="356"/>
      <c r="AC73" s="356"/>
      <c r="AD73" s="356"/>
      <c r="AE73" s="356"/>
      <c r="AF73" s="356"/>
      <c r="AG73" s="356"/>
      <c r="AH73" s="356"/>
      <c r="AI73" s="356"/>
      <c r="AJ73" s="356"/>
      <c r="AK73" s="356"/>
      <c r="AL73" s="356"/>
      <c r="AM73" s="356"/>
      <c r="AN73" s="356"/>
      <c r="AO73" s="356"/>
      <c r="AP73" s="356"/>
      <c r="AQ73" s="356"/>
      <c r="AR73" s="356"/>
      <c r="AS73" s="356"/>
      <c r="AT73" s="356"/>
      <c r="AU73" s="356"/>
      <c r="AV73" s="356"/>
      <c r="AW73" s="356"/>
      <c r="AX73" s="356"/>
      <c r="AY73" s="356"/>
      <c r="AZ73" s="356"/>
      <c r="BA73" s="356"/>
      <c r="BB73" s="356"/>
      <c r="BC73" s="356"/>
      <c r="BD73" s="356"/>
      <c r="BE73" s="356"/>
      <c r="BF73" s="356"/>
      <c r="BG73" s="356"/>
      <c r="BH73" s="356"/>
      <c r="BI73" s="356"/>
      <c r="BJ73" s="356"/>
      <c r="BK73" s="356"/>
      <c r="BL73" s="356"/>
      <c r="BM73" s="356"/>
      <c r="BN73" s="357"/>
      <c r="BO73" s="358"/>
    </row>
    <row r="74" spans="2:67" ht="16" thickBot="1">
      <c r="B74" s="359" t="s">
        <v>155</v>
      </c>
      <c r="C74" s="360"/>
      <c r="D74" s="360"/>
      <c r="E74" s="360"/>
      <c r="F74" s="360"/>
      <c r="G74" s="360"/>
      <c r="H74" s="360"/>
      <c r="I74" s="360"/>
      <c r="J74" s="360"/>
      <c r="K74" s="360"/>
      <c r="L74" s="360"/>
      <c r="M74" s="360"/>
      <c r="N74" s="360"/>
      <c r="O74" s="360"/>
      <c r="P74" s="360"/>
      <c r="Q74" s="360"/>
      <c r="R74" s="360"/>
      <c r="S74" s="360"/>
      <c r="T74" s="360"/>
      <c r="U74" s="360"/>
      <c r="V74" s="360"/>
      <c r="W74" s="360"/>
      <c r="X74" s="360"/>
      <c r="Y74" s="360"/>
      <c r="Z74" s="360"/>
      <c r="AA74" s="360"/>
      <c r="AB74" s="360"/>
      <c r="AC74" s="360"/>
      <c r="AD74" s="360"/>
      <c r="AE74" s="360"/>
      <c r="AF74" s="360"/>
      <c r="AG74" s="360"/>
      <c r="AH74" s="360"/>
      <c r="AI74" s="360"/>
      <c r="AJ74" s="360"/>
      <c r="AK74" s="360"/>
      <c r="AL74" s="360"/>
      <c r="AM74" s="360"/>
      <c r="AN74" s="360"/>
      <c r="AO74" s="360"/>
      <c r="AP74" s="360"/>
      <c r="AQ74" s="360"/>
      <c r="AR74" s="360"/>
      <c r="AS74" s="360"/>
      <c r="AT74" s="360"/>
      <c r="AU74" s="360"/>
      <c r="AV74" s="360"/>
      <c r="AW74" s="360"/>
      <c r="AX74" s="360"/>
      <c r="AY74" s="360"/>
      <c r="AZ74" s="360"/>
      <c r="BA74" s="360"/>
      <c r="BB74" s="360"/>
      <c r="BC74" s="360"/>
      <c r="BD74" s="360"/>
      <c r="BE74" s="360"/>
      <c r="BF74" s="360"/>
      <c r="BG74" s="360"/>
      <c r="BH74" s="360"/>
      <c r="BI74" s="360"/>
      <c r="BJ74" s="360"/>
      <c r="BK74" s="360"/>
      <c r="BL74" s="360"/>
      <c r="BM74" s="360"/>
      <c r="BN74" s="361"/>
      <c r="BO74" s="362"/>
    </row>
    <row r="75" spans="2:67">
      <c r="B75" s="355" t="s">
        <v>156</v>
      </c>
      <c r="C75" s="356"/>
      <c r="D75" s="356"/>
      <c r="E75" s="356"/>
      <c r="F75" s="356"/>
      <c r="G75" s="356"/>
      <c r="H75" s="356"/>
      <c r="I75" s="356"/>
      <c r="J75" s="356"/>
      <c r="K75" s="356"/>
      <c r="L75" s="356"/>
      <c r="M75" s="356"/>
      <c r="N75" s="356"/>
      <c r="O75" s="356"/>
      <c r="P75" s="356"/>
      <c r="Q75" s="356"/>
      <c r="R75" s="356"/>
      <c r="S75" s="356"/>
      <c r="T75" s="356"/>
      <c r="U75" s="356"/>
      <c r="V75" s="356"/>
      <c r="W75" s="356"/>
      <c r="X75" s="356"/>
      <c r="Y75" s="356"/>
      <c r="Z75" s="356"/>
      <c r="AA75" s="356"/>
      <c r="AB75" s="356"/>
      <c r="AC75" s="356"/>
      <c r="AD75" s="356"/>
      <c r="AE75" s="356"/>
      <c r="AF75" s="356"/>
      <c r="AG75" s="356"/>
      <c r="AH75" s="356"/>
      <c r="AI75" s="356"/>
      <c r="AJ75" s="356"/>
      <c r="AK75" s="356"/>
      <c r="AL75" s="356"/>
      <c r="AM75" s="356"/>
      <c r="AN75" s="356"/>
      <c r="AO75" s="356"/>
      <c r="AP75" s="356"/>
      <c r="AQ75" s="356"/>
      <c r="AR75" s="356"/>
      <c r="AS75" s="356"/>
      <c r="AT75" s="356"/>
      <c r="AU75" s="356"/>
      <c r="AV75" s="356"/>
      <c r="AW75" s="356"/>
      <c r="AX75" s="356"/>
      <c r="AY75" s="356"/>
      <c r="AZ75" s="356"/>
      <c r="BA75" s="356"/>
      <c r="BB75" s="356"/>
      <c r="BC75" s="356"/>
      <c r="BD75" s="356"/>
      <c r="BE75" s="356"/>
      <c r="BF75" s="356"/>
      <c r="BG75" s="356"/>
      <c r="BH75" s="356"/>
      <c r="BI75" s="356"/>
      <c r="BJ75" s="356"/>
      <c r="BK75" s="356"/>
      <c r="BL75" s="356"/>
      <c r="BM75" s="356"/>
      <c r="BN75" s="357"/>
      <c r="BO75" s="358"/>
    </row>
    <row r="76" spans="2:67">
      <c r="B76" s="355" t="s">
        <v>157</v>
      </c>
      <c r="C76" s="356"/>
      <c r="D76" s="356"/>
      <c r="E76" s="356"/>
      <c r="F76" s="356"/>
      <c r="G76" s="356"/>
      <c r="H76" s="356"/>
      <c r="I76" s="356"/>
      <c r="J76" s="356"/>
      <c r="K76" s="356"/>
      <c r="L76" s="356"/>
      <c r="M76" s="356"/>
      <c r="N76" s="356"/>
      <c r="O76" s="356"/>
      <c r="P76" s="356"/>
      <c r="Q76" s="356"/>
      <c r="R76" s="356"/>
      <c r="S76" s="356"/>
      <c r="T76" s="356"/>
      <c r="U76" s="356"/>
      <c r="V76" s="356"/>
      <c r="W76" s="356"/>
      <c r="X76" s="356"/>
      <c r="Y76" s="356"/>
      <c r="Z76" s="356"/>
      <c r="AA76" s="356"/>
      <c r="AB76" s="356"/>
      <c r="AC76" s="356"/>
      <c r="AD76" s="356"/>
      <c r="AE76" s="356"/>
      <c r="AF76" s="356"/>
      <c r="AG76" s="356"/>
      <c r="AH76" s="356"/>
      <c r="AI76" s="356"/>
      <c r="AJ76" s="356"/>
      <c r="AK76" s="356"/>
      <c r="AL76" s="356"/>
      <c r="AM76" s="356"/>
      <c r="AN76" s="356"/>
      <c r="AO76" s="356"/>
      <c r="AP76" s="356"/>
      <c r="AQ76" s="356"/>
      <c r="AR76" s="356"/>
      <c r="AS76" s="356"/>
      <c r="AT76" s="356"/>
      <c r="AU76" s="356"/>
      <c r="AV76" s="356"/>
      <c r="AW76" s="356"/>
      <c r="AX76" s="356"/>
      <c r="AY76" s="356"/>
      <c r="AZ76" s="356"/>
      <c r="BA76" s="356"/>
      <c r="BB76" s="356"/>
      <c r="BC76" s="356"/>
      <c r="BD76" s="356"/>
      <c r="BE76" s="356"/>
      <c r="BF76" s="356"/>
      <c r="BG76" s="356"/>
      <c r="BH76" s="356"/>
      <c r="BI76" s="356"/>
      <c r="BJ76" s="356"/>
      <c r="BK76" s="356"/>
      <c r="BL76" s="356"/>
      <c r="BM76" s="356"/>
      <c r="BN76" s="357"/>
      <c r="BO76" s="358"/>
    </row>
    <row r="77" spans="2:67">
      <c r="B77" s="355" t="s">
        <v>158</v>
      </c>
      <c r="C77" s="356"/>
      <c r="D77" s="356"/>
      <c r="E77" s="356"/>
      <c r="F77" s="356"/>
      <c r="G77" s="356"/>
      <c r="H77" s="356"/>
      <c r="I77" s="356"/>
      <c r="J77" s="356"/>
      <c r="K77" s="356"/>
      <c r="L77" s="356"/>
      <c r="M77" s="356"/>
      <c r="N77" s="356"/>
      <c r="O77" s="356"/>
      <c r="P77" s="356"/>
      <c r="Q77" s="356"/>
      <c r="R77" s="356"/>
      <c r="S77" s="356"/>
      <c r="T77" s="356"/>
      <c r="U77" s="356"/>
      <c r="V77" s="356"/>
      <c r="W77" s="356"/>
      <c r="X77" s="356"/>
      <c r="Y77" s="356"/>
      <c r="Z77" s="356"/>
      <c r="AA77" s="356"/>
      <c r="AB77" s="356"/>
      <c r="AC77" s="356"/>
      <c r="AD77" s="356"/>
      <c r="AE77" s="356"/>
      <c r="AF77" s="356"/>
      <c r="AG77" s="356"/>
      <c r="AH77" s="356"/>
      <c r="AI77" s="356"/>
      <c r="AJ77" s="356"/>
      <c r="AK77" s="356"/>
      <c r="AL77" s="356"/>
      <c r="AM77" s="356"/>
      <c r="AN77" s="356"/>
      <c r="AO77" s="356"/>
      <c r="AP77" s="356"/>
      <c r="AQ77" s="356"/>
      <c r="AR77" s="356"/>
      <c r="AS77" s="356"/>
      <c r="AT77" s="356"/>
      <c r="AU77" s="356"/>
      <c r="AV77" s="356"/>
      <c r="AW77" s="356"/>
      <c r="AX77" s="356"/>
      <c r="AY77" s="356"/>
      <c r="AZ77" s="356"/>
      <c r="BA77" s="356"/>
      <c r="BB77" s="356"/>
      <c r="BC77" s="356"/>
      <c r="BD77" s="356"/>
      <c r="BE77" s="356"/>
      <c r="BF77" s="356"/>
      <c r="BG77" s="356"/>
      <c r="BH77" s="356"/>
      <c r="BI77" s="356"/>
      <c r="BJ77" s="356"/>
      <c r="BK77" s="356"/>
      <c r="BL77" s="356"/>
      <c r="BM77" s="356"/>
      <c r="BN77" s="357"/>
      <c r="BO77" s="358"/>
    </row>
    <row r="78" spans="2:67">
      <c r="B78" s="355" t="s">
        <v>159</v>
      </c>
      <c r="C78" s="356"/>
      <c r="D78" s="356"/>
      <c r="E78" s="356"/>
      <c r="F78" s="356"/>
      <c r="G78" s="356"/>
      <c r="H78" s="356"/>
      <c r="I78" s="356"/>
      <c r="J78" s="356"/>
      <c r="K78" s="356"/>
      <c r="L78" s="356"/>
      <c r="M78" s="356"/>
      <c r="N78" s="356"/>
      <c r="O78" s="356"/>
      <c r="P78" s="356"/>
      <c r="Q78" s="356"/>
      <c r="R78" s="356"/>
      <c r="S78" s="356"/>
      <c r="T78" s="356"/>
      <c r="U78" s="356"/>
      <c r="V78" s="356"/>
      <c r="W78" s="356"/>
      <c r="X78" s="356"/>
      <c r="Y78" s="356"/>
      <c r="Z78" s="356"/>
      <c r="AA78" s="356"/>
      <c r="AB78" s="356"/>
      <c r="AC78" s="356"/>
      <c r="AD78" s="356"/>
      <c r="AE78" s="356"/>
      <c r="AF78" s="356"/>
      <c r="AG78" s="356"/>
      <c r="AH78" s="356"/>
      <c r="AI78" s="356"/>
      <c r="AJ78" s="356"/>
      <c r="AK78" s="356"/>
      <c r="AL78" s="356"/>
      <c r="AM78" s="356"/>
      <c r="AN78" s="356"/>
      <c r="AO78" s="356"/>
      <c r="AP78" s="356"/>
      <c r="AQ78" s="356"/>
      <c r="AR78" s="356"/>
      <c r="AS78" s="356"/>
      <c r="AT78" s="356"/>
      <c r="AU78" s="356"/>
      <c r="AV78" s="356"/>
      <c r="AW78" s="356"/>
      <c r="AX78" s="356"/>
      <c r="AY78" s="356"/>
      <c r="AZ78" s="356"/>
      <c r="BA78" s="356"/>
      <c r="BB78" s="356"/>
      <c r="BC78" s="356"/>
      <c r="BD78" s="356"/>
      <c r="BE78" s="356"/>
      <c r="BF78" s="356"/>
      <c r="BG78" s="356"/>
      <c r="BH78" s="356"/>
      <c r="BI78" s="356"/>
      <c r="BJ78" s="356"/>
      <c r="BK78" s="356"/>
      <c r="BL78" s="356"/>
      <c r="BM78" s="356"/>
      <c r="BN78" s="357"/>
      <c r="BO78" s="358"/>
    </row>
    <row r="79" spans="2:67">
      <c r="B79" s="355" t="s">
        <v>160</v>
      </c>
      <c r="C79" s="356"/>
      <c r="D79" s="356"/>
      <c r="E79" s="356"/>
      <c r="F79" s="356"/>
      <c r="G79" s="356"/>
      <c r="H79" s="356"/>
      <c r="I79" s="356"/>
      <c r="J79" s="356"/>
      <c r="K79" s="356"/>
      <c r="L79" s="356"/>
      <c r="M79" s="356"/>
      <c r="N79" s="356"/>
      <c r="O79" s="356"/>
      <c r="P79" s="356"/>
      <c r="Q79" s="356"/>
      <c r="R79" s="356"/>
      <c r="S79" s="356"/>
      <c r="T79" s="356"/>
      <c r="U79" s="356"/>
      <c r="V79" s="356"/>
      <c r="W79" s="356"/>
      <c r="X79" s="356"/>
      <c r="Y79" s="356"/>
      <c r="Z79" s="356"/>
      <c r="AA79" s="356"/>
      <c r="AB79" s="356"/>
      <c r="AC79" s="356"/>
      <c r="AD79" s="356"/>
      <c r="AE79" s="356"/>
      <c r="AF79" s="356"/>
      <c r="AG79" s="356"/>
      <c r="AH79" s="356"/>
      <c r="AI79" s="356"/>
      <c r="AJ79" s="356"/>
      <c r="AK79" s="356"/>
      <c r="AL79" s="356"/>
      <c r="AM79" s="356"/>
      <c r="AN79" s="356"/>
      <c r="AO79" s="356"/>
      <c r="AP79" s="356"/>
      <c r="AQ79" s="356"/>
      <c r="AR79" s="356"/>
      <c r="AS79" s="356"/>
      <c r="AT79" s="356"/>
      <c r="AU79" s="356"/>
      <c r="AV79" s="356"/>
      <c r="AW79" s="356"/>
      <c r="AX79" s="356"/>
      <c r="AY79" s="356"/>
      <c r="AZ79" s="356"/>
      <c r="BA79" s="356"/>
      <c r="BB79" s="356"/>
      <c r="BC79" s="356"/>
      <c r="BD79" s="356"/>
      <c r="BE79" s="356"/>
      <c r="BF79" s="356"/>
      <c r="BG79" s="356"/>
      <c r="BH79" s="356"/>
      <c r="BI79" s="356"/>
      <c r="BJ79" s="356"/>
      <c r="BK79" s="356"/>
      <c r="BL79" s="356"/>
      <c r="BM79" s="356"/>
      <c r="BN79" s="357"/>
      <c r="BO79" s="358"/>
    </row>
    <row r="80" spans="2:67" ht="16" thickBot="1">
      <c r="B80" s="355" t="s">
        <v>161</v>
      </c>
      <c r="C80" s="356"/>
      <c r="D80" s="356"/>
      <c r="E80" s="356"/>
      <c r="F80" s="356"/>
      <c r="G80" s="356"/>
      <c r="H80" s="356"/>
      <c r="I80" s="356"/>
      <c r="J80" s="356"/>
      <c r="K80" s="356"/>
      <c r="L80" s="356"/>
      <c r="M80" s="356"/>
      <c r="N80" s="356"/>
      <c r="O80" s="356"/>
      <c r="P80" s="356"/>
      <c r="Q80" s="356"/>
      <c r="R80" s="356"/>
      <c r="S80" s="356"/>
      <c r="T80" s="356"/>
      <c r="U80" s="356"/>
      <c r="V80" s="356"/>
      <c r="W80" s="356"/>
      <c r="X80" s="356"/>
      <c r="Y80" s="356"/>
      <c r="Z80" s="356"/>
      <c r="AA80" s="356"/>
      <c r="AB80" s="356"/>
      <c r="AC80" s="356"/>
      <c r="AD80" s="356"/>
      <c r="AE80" s="356"/>
      <c r="AF80" s="356"/>
      <c r="AG80" s="356"/>
      <c r="AH80" s="356"/>
      <c r="AI80" s="356"/>
      <c r="AJ80" s="356"/>
      <c r="AK80" s="356"/>
      <c r="AL80" s="356"/>
      <c r="AM80" s="356"/>
      <c r="AN80" s="356"/>
      <c r="AO80" s="356"/>
      <c r="AP80" s="356"/>
      <c r="AQ80" s="356"/>
      <c r="AR80" s="356"/>
      <c r="AS80" s="356"/>
      <c r="AT80" s="356"/>
      <c r="AU80" s="356"/>
      <c r="AV80" s="356"/>
      <c r="AW80" s="356"/>
      <c r="AX80" s="356"/>
      <c r="AY80" s="356"/>
      <c r="AZ80" s="356"/>
      <c r="BA80" s="356"/>
      <c r="BB80" s="356"/>
      <c r="BC80" s="356"/>
      <c r="BD80" s="356"/>
      <c r="BE80" s="356"/>
      <c r="BF80" s="356"/>
      <c r="BG80" s="356"/>
      <c r="BH80" s="356"/>
      <c r="BI80" s="356"/>
      <c r="BJ80" s="356"/>
      <c r="BK80" s="356"/>
      <c r="BL80" s="356"/>
      <c r="BM80" s="356"/>
      <c r="BN80" s="357"/>
      <c r="BO80" s="358"/>
    </row>
    <row r="81" spans="2:67" ht="16" thickBot="1">
      <c r="B81" s="359" t="s">
        <v>82</v>
      </c>
      <c r="C81" s="360"/>
      <c r="D81" s="360"/>
      <c r="E81" s="360"/>
      <c r="F81" s="360"/>
      <c r="G81" s="360"/>
      <c r="H81" s="360"/>
      <c r="I81" s="360"/>
      <c r="J81" s="360"/>
      <c r="K81" s="360"/>
      <c r="L81" s="360"/>
      <c r="M81" s="360"/>
      <c r="N81" s="360"/>
      <c r="O81" s="360"/>
      <c r="P81" s="360"/>
      <c r="Q81" s="360"/>
      <c r="R81" s="360"/>
      <c r="S81" s="360"/>
      <c r="T81" s="360"/>
      <c r="U81" s="360"/>
      <c r="V81" s="360"/>
      <c r="W81" s="360"/>
      <c r="X81" s="360"/>
      <c r="Y81" s="360"/>
      <c r="Z81" s="360"/>
      <c r="AA81" s="360"/>
      <c r="AB81" s="360"/>
      <c r="AC81" s="360"/>
      <c r="AD81" s="360"/>
      <c r="AE81" s="360"/>
      <c r="AF81" s="360"/>
      <c r="AG81" s="360"/>
      <c r="AH81" s="360"/>
      <c r="AI81" s="360"/>
      <c r="AJ81" s="360"/>
      <c r="AK81" s="360"/>
      <c r="AL81" s="360"/>
      <c r="AM81" s="360"/>
      <c r="AN81" s="360"/>
      <c r="AO81" s="360"/>
      <c r="AP81" s="360"/>
      <c r="AQ81" s="360"/>
      <c r="AR81" s="360"/>
      <c r="AS81" s="360"/>
      <c r="AT81" s="360"/>
      <c r="AU81" s="360"/>
      <c r="AV81" s="360"/>
      <c r="AW81" s="360"/>
      <c r="AX81" s="360"/>
      <c r="AY81" s="360"/>
      <c r="AZ81" s="360"/>
      <c r="BA81" s="360"/>
      <c r="BB81" s="360"/>
      <c r="BC81" s="360"/>
      <c r="BD81" s="360"/>
      <c r="BE81" s="360"/>
      <c r="BF81" s="360"/>
      <c r="BG81" s="360"/>
      <c r="BH81" s="360"/>
      <c r="BI81" s="360"/>
      <c r="BJ81" s="360"/>
      <c r="BK81" s="360"/>
      <c r="BL81" s="360"/>
      <c r="BM81" s="360"/>
      <c r="BN81" s="361"/>
      <c r="BO81" s="362"/>
    </row>
    <row r="82" spans="2:67">
      <c r="B82" s="355" t="s">
        <v>162</v>
      </c>
      <c r="C82" s="356"/>
      <c r="D82" s="356"/>
      <c r="E82" s="356"/>
      <c r="F82" s="356"/>
      <c r="G82" s="356"/>
      <c r="H82" s="356"/>
      <c r="I82" s="356"/>
      <c r="J82" s="356"/>
      <c r="K82" s="356"/>
      <c r="L82" s="356"/>
      <c r="M82" s="356"/>
      <c r="N82" s="356"/>
      <c r="O82" s="356"/>
      <c r="P82" s="356"/>
      <c r="Q82" s="356"/>
      <c r="R82" s="356"/>
      <c r="S82" s="356"/>
      <c r="T82" s="356"/>
      <c r="U82" s="356"/>
      <c r="V82" s="356"/>
      <c r="W82" s="356"/>
      <c r="X82" s="356"/>
      <c r="Y82" s="356"/>
      <c r="Z82" s="356"/>
      <c r="AA82" s="356"/>
      <c r="AB82" s="356"/>
      <c r="AC82" s="356"/>
      <c r="AD82" s="356"/>
      <c r="AE82" s="356"/>
      <c r="AF82" s="356"/>
      <c r="AG82" s="356"/>
      <c r="AH82" s="356"/>
      <c r="AI82" s="356"/>
      <c r="AJ82" s="356"/>
      <c r="AK82" s="356"/>
      <c r="AL82" s="356"/>
      <c r="AM82" s="356"/>
      <c r="AN82" s="356"/>
      <c r="AO82" s="356"/>
      <c r="AP82" s="356"/>
      <c r="AQ82" s="356"/>
      <c r="AR82" s="356"/>
      <c r="AS82" s="356"/>
      <c r="AT82" s="356"/>
      <c r="AU82" s="356"/>
      <c r="AV82" s="356"/>
      <c r="AW82" s="356"/>
      <c r="AX82" s="356"/>
      <c r="AY82" s="356"/>
      <c r="AZ82" s="356"/>
      <c r="BA82" s="356"/>
      <c r="BB82" s="356"/>
      <c r="BC82" s="356"/>
      <c r="BD82" s="356"/>
      <c r="BE82" s="356"/>
      <c r="BF82" s="356"/>
      <c r="BG82" s="356"/>
      <c r="BH82" s="356"/>
      <c r="BI82" s="356"/>
      <c r="BJ82" s="356"/>
      <c r="BK82" s="356"/>
      <c r="BL82" s="356"/>
      <c r="BM82" s="356"/>
      <c r="BN82" s="357"/>
      <c r="BO82" s="358"/>
    </row>
    <row r="83" spans="2:67">
      <c r="B83" s="355" t="s">
        <v>163</v>
      </c>
      <c r="C83" s="367"/>
      <c r="D83" s="367"/>
      <c r="E83" s="367"/>
      <c r="F83" s="367"/>
      <c r="G83" s="367"/>
      <c r="H83" s="367"/>
      <c r="I83" s="367"/>
      <c r="J83" s="367"/>
      <c r="K83" s="367"/>
      <c r="L83" s="367"/>
      <c r="M83" s="367"/>
      <c r="N83" s="367"/>
      <c r="O83" s="367"/>
      <c r="P83" s="367"/>
      <c r="Q83" s="367"/>
      <c r="R83" s="367"/>
      <c r="S83" s="367"/>
      <c r="T83" s="367"/>
      <c r="U83" s="367"/>
      <c r="V83" s="367"/>
      <c r="W83" s="367"/>
      <c r="X83" s="367"/>
      <c r="Y83" s="367"/>
      <c r="Z83" s="367"/>
      <c r="AA83" s="367"/>
      <c r="AB83" s="367"/>
      <c r="AC83" s="367"/>
      <c r="AD83" s="367"/>
      <c r="AE83" s="367"/>
      <c r="AF83" s="367"/>
      <c r="AG83" s="367"/>
      <c r="AH83" s="367"/>
      <c r="AI83" s="367"/>
      <c r="AJ83" s="367"/>
      <c r="AK83" s="367"/>
      <c r="AL83" s="367"/>
      <c r="AM83" s="367"/>
      <c r="AN83" s="367"/>
      <c r="AO83" s="367"/>
      <c r="AP83" s="367"/>
      <c r="AQ83" s="367"/>
      <c r="AR83" s="367"/>
      <c r="AS83" s="367"/>
      <c r="AT83" s="367"/>
      <c r="AU83" s="367"/>
      <c r="AV83" s="367"/>
      <c r="AW83" s="367"/>
      <c r="AX83" s="367"/>
      <c r="AY83" s="367"/>
      <c r="AZ83" s="367"/>
      <c r="BA83" s="367"/>
      <c r="BB83" s="367"/>
      <c r="BC83" s="367"/>
      <c r="BD83" s="367"/>
      <c r="BE83" s="367"/>
      <c r="BF83" s="367"/>
      <c r="BG83" s="367"/>
      <c r="BH83" s="367"/>
      <c r="BI83" s="367"/>
      <c r="BJ83" s="367"/>
      <c r="BK83" s="367"/>
      <c r="BL83" s="367"/>
      <c r="BM83" s="367"/>
      <c r="BN83" s="368"/>
      <c r="BO83" s="369"/>
    </row>
    <row r="84" spans="2:67">
      <c r="B84" s="355" t="s">
        <v>164</v>
      </c>
      <c r="C84" s="356"/>
      <c r="D84" s="356"/>
      <c r="E84" s="356"/>
      <c r="F84" s="356"/>
      <c r="G84" s="356"/>
      <c r="H84" s="356"/>
      <c r="I84" s="356"/>
      <c r="J84" s="356"/>
      <c r="K84" s="356"/>
      <c r="L84" s="356"/>
      <c r="M84" s="356"/>
      <c r="N84" s="356"/>
      <c r="O84" s="356"/>
      <c r="P84" s="356"/>
      <c r="Q84" s="356"/>
      <c r="R84" s="356"/>
      <c r="S84" s="356"/>
      <c r="T84" s="356"/>
      <c r="U84" s="356"/>
      <c r="V84" s="356"/>
      <c r="W84" s="356"/>
      <c r="X84" s="356"/>
      <c r="Y84" s="356"/>
      <c r="Z84" s="356"/>
      <c r="AA84" s="356"/>
      <c r="AB84" s="356"/>
      <c r="AC84" s="356"/>
      <c r="AD84" s="356"/>
      <c r="AE84" s="356"/>
      <c r="AF84" s="356"/>
      <c r="AG84" s="356"/>
      <c r="AH84" s="356"/>
      <c r="AI84" s="356"/>
      <c r="AJ84" s="356"/>
      <c r="AK84" s="356"/>
      <c r="AL84" s="356"/>
      <c r="AM84" s="356"/>
      <c r="AN84" s="356"/>
      <c r="AO84" s="356"/>
      <c r="AP84" s="356"/>
      <c r="AQ84" s="356"/>
      <c r="AR84" s="356"/>
      <c r="AS84" s="356"/>
      <c r="AT84" s="356"/>
      <c r="AU84" s="356"/>
      <c r="AV84" s="356"/>
      <c r="AW84" s="356"/>
      <c r="AX84" s="356"/>
      <c r="AY84" s="356"/>
      <c r="AZ84" s="356"/>
      <c r="BA84" s="356"/>
      <c r="BB84" s="356"/>
      <c r="BC84" s="356"/>
      <c r="BD84" s="356"/>
      <c r="BE84" s="356"/>
      <c r="BF84" s="356"/>
      <c r="BG84" s="356"/>
      <c r="BH84" s="356"/>
      <c r="BI84" s="356"/>
      <c r="BJ84" s="356"/>
      <c r="BK84" s="356"/>
      <c r="BL84" s="356"/>
      <c r="BM84" s="356"/>
      <c r="BN84" s="357"/>
      <c r="BO84" s="358"/>
    </row>
    <row r="85" spans="2:67">
      <c r="B85" s="355" t="s">
        <v>165</v>
      </c>
      <c r="C85" s="356"/>
      <c r="D85" s="356"/>
      <c r="E85" s="356"/>
      <c r="F85" s="356"/>
      <c r="G85" s="356"/>
      <c r="H85" s="356"/>
      <c r="I85" s="356"/>
      <c r="J85" s="356"/>
      <c r="K85" s="356"/>
      <c r="L85" s="356"/>
      <c r="M85" s="356"/>
      <c r="N85" s="356"/>
      <c r="O85" s="356"/>
      <c r="P85" s="356"/>
      <c r="Q85" s="356"/>
      <c r="R85" s="356"/>
      <c r="S85" s="356"/>
      <c r="T85" s="356"/>
      <c r="U85" s="356"/>
      <c r="V85" s="356"/>
      <c r="W85" s="356"/>
      <c r="X85" s="356"/>
      <c r="Y85" s="356"/>
      <c r="Z85" s="356"/>
      <c r="AA85" s="356"/>
      <c r="AB85" s="356"/>
      <c r="AC85" s="356"/>
      <c r="AD85" s="356"/>
      <c r="AE85" s="356"/>
      <c r="AF85" s="356"/>
      <c r="AG85" s="356"/>
      <c r="AH85" s="356"/>
      <c r="AI85" s="356"/>
      <c r="AJ85" s="356"/>
      <c r="AK85" s="356"/>
      <c r="AL85" s="356"/>
      <c r="AM85" s="356"/>
      <c r="AN85" s="356"/>
      <c r="AO85" s="356"/>
      <c r="AP85" s="356"/>
      <c r="AQ85" s="356"/>
      <c r="AR85" s="356"/>
      <c r="AS85" s="356"/>
      <c r="AT85" s="356"/>
      <c r="AU85" s="356"/>
      <c r="AV85" s="356"/>
      <c r="AW85" s="356"/>
      <c r="AX85" s="356"/>
      <c r="AY85" s="356"/>
      <c r="AZ85" s="356"/>
      <c r="BA85" s="356"/>
      <c r="BB85" s="356"/>
      <c r="BC85" s="356"/>
      <c r="BD85" s="356"/>
      <c r="BE85" s="356"/>
      <c r="BF85" s="356"/>
      <c r="BG85" s="356"/>
      <c r="BH85" s="356"/>
      <c r="BI85" s="356"/>
      <c r="BJ85" s="356"/>
      <c r="BK85" s="356"/>
      <c r="BL85" s="356"/>
      <c r="BM85" s="356"/>
      <c r="BN85" s="357"/>
      <c r="BO85" s="358"/>
    </row>
    <row r="86" spans="2:67" ht="16" thickBot="1">
      <c r="B86" s="355" t="s">
        <v>166</v>
      </c>
      <c r="C86" s="356"/>
      <c r="D86" s="356"/>
      <c r="E86" s="356"/>
      <c r="F86" s="356"/>
      <c r="G86" s="356"/>
      <c r="H86" s="356"/>
      <c r="I86" s="356"/>
      <c r="J86" s="356"/>
      <c r="K86" s="356"/>
      <c r="L86" s="356"/>
      <c r="M86" s="356"/>
      <c r="N86" s="356"/>
      <c r="O86" s="356"/>
      <c r="P86" s="356"/>
      <c r="Q86" s="356"/>
      <c r="R86" s="356"/>
      <c r="S86" s="356"/>
      <c r="T86" s="356"/>
      <c r="U86" s="356"/>
      <c r="V86" s="356"/>
      <c r="W86" s="356"/>
      <c r="X86" s="356"/>
      <c r="Y86" s="356"/>
      <c r="Z86" s="356"/>
      <c r="AA86" s="356"/>
      <c r="AB86" s="356"/>
      <c r="AC86" s="356"/>
      <c r="AD86" s="356"/>
      <c r="AE86" s="356"/>
      <c r="AF86" s="356"/>
      <c r="AG86" s="356"/>
      <c r="AH86" s="356"/>
      <c r="AI86" s="356"/>
      <c r="AJ86" s="356"/>
      <c r="AK86" s="356"/>
      <c r="AL86" s="356"/>
      <c r="AM86" s="356"/>
      <c r="AN86" s="356"/>
      <c r="AO86" s="356"/>
      <c r="AP86" s="356"/>
      <c r="AQ86" s="356"/>
      <c r="AR86" s="356"/>
      <c r="AS86" s="356"/>
      <c r="AT86" s="356"/>
      <c r="AU86" s="356"/>
      <c r="AV86" s="356"/>
      <c r="AW86" s="356"/>
      <c r="AX86" s="356"/>
      <c r="AY86" s="356"/>
      <c r="AZ86" s="356"/>
      <c r="BA86" s="356"/>
      <c r="BB86" s="356"/>
      <c r="BC86" s="356"/>
      <c r="BD86" s="356"/>
      <c r="BE86" s="356"/>
      <c r="BF86" s="356"/>
      <c r="BG86" s="356"/>
      <c r="BH86" s="356"/>
      <c r="BI86" s="356"/>
      <c r="BJ86" s="356"/>
      <c r="BK86" s="356"/>
      <c r="BL86" s="356"/>
      <c r="BM86" s="356"/>
      <c r="BN86" s="357"/>
      <c r="BO86" s="358"/>
    </row>
    <row r="87" spans="2:67" ht="16" thickBot="1">
      <c r="B87" s="359" t="s">
        <v>167</v>
      </c>
      <c r="C87" s="360"/>
      <c r="D87" s="360"/>
      <c r="E87" s="360"/>
      <c r="F87" s="360"/>
      <c r="G87" s="360"/>
      <c r="H87" s="360"/>
      <c r="I87" s="360"/>
      <c r="J87" s="360"/>
      <c r="K87" s="360"/>
      <c r="L87" s="360"/>
      <c r="M87" s="360"/>
      <c r="N87" s="360"/>
      <c r="O87" s="360"/>
      <c r="P87" s="360"/>
      <c r="Q87" s="360"/>
      <c r="R87" s="360"/>
      <c r="S87" s="360"/>
      <c r="T87" s="360"/>
      <c r="U87" s="360"/>
      <c r="V87" s="360"/>
      <c r="W87" s="360"/>
      <c r="X87" s="360"/>
      <c r="Y87" s="360"/>
      <c r="Z87" s="360"/>
      <c r="AA87" s="360"/>
      <c r="AB87" s="360"/>
      <c r="AC87" s="360"/>
      <c r="AD87" s="360"/>
      <c r="AE87" s="360"/>
      <c r="AF87" s="360"/>
      <c r="AG87" s="360"/>
      <c r="AH87" s="360"/>
      <c r="AI87" s="360"/>
      <c r="AJ87" s="360"/>
      <c r="AK87" s="360"/>
      <c r="AL87" s="360"/>
      <c r="AM87" s="360"/>
      <c r="AN87" s="360"/>
      <c r="AO87" s="360"/>
      <c r="AP87" s="360"/>
      <c r="AQ87" s="360"/>
      <c r="AR87" s="360"/>
      <c r="AS87" s="360"/>
      <c r="AT87" s="360"/>
      <c r="AU87" s="360"/>
      <c r="AV87" s="360"/>
      <c r="AW87" s="360"/>
      <c r="AX87" s="360"/>
      <c r="AY87" s="360"/>
      <c r="AZ87" s="360"/>
      <c r="BA87" s="360"/>
      <c r="BB87" s="360"/>
      <c r="BC87" s="360"/>
      <c r="BD87" s="360"/>
      <c r="BE87" s="360"/>
      <c r="BF87" s="360"/>
      <c r="BG87" s="360"/>
      <c r="BH87" s="360"/>
      <c r="BI87" s="360"/>
      <c r="BJ87" s="360"/>
      <c r="BK87" s="360"/>
      <c r="BL87" s="360"/>
      <c r="BM87" s="360"/>
      <c r="BN87" s="361"/>
      <c r="BO87" s="362"/>
    </row>
    <row r="88" spans="2:67">
      <c r="B88" s="355" t="s">
        <v>168</v>
      </c>
      <c r="C88" s="356"/>
      <c r="D88" s="356"/>
      <c r="E88" s="356"/>
      <c r="F88" s="356"/>
      <c r="G88" s="356"/>
      <c r="H88" s="356"/>
      <c r="I88" s="356"/>
      <c r="J88" s="356"/>
      <c r="K88" s="356"/>
      <c r="L88" s="356"/>
      <c r="M88" s="356"/>
      <c r="N88" s="356"/>
      <c r="O88" s="356"/>
      <c r="P88" s="356"/>
      <c r="Q88" s="356"/>
      <c r="R88" s="356"/>
      <c r="S88" s="356"/>
      <c r="T88" s="356"/>
      <c r="U88" s="356"/>
      <c r="V88" s="356"/>
      <c r="W88" s="356"/>
      <c r="X88" s="356"/>
      <c r="Y88" s="356"/>
      <c r="Z88" s="356"/>
      <c r="AA88" s="356"/>
      <c r="AB88" s="356"/>
      <c r="AC88" s="356"/>
      <c r="AD88" s="356"/>
      <c r="AE88" s="356"/>
      <c r="AF88" s="356"/>
      <c r="AG88" s="356"/>
      <c r="AH88" s="356"/>
      <c r="AI88" s="356"/>
      <c r="AJ88" s="356"/>
      <c r="AK88" s="356"/>
      <c r="AL88" s="356"/>
      <c r="AM88" s="356"/>
      <c r="AN88" s="356"/>
      <c r="AO88" s="356"/>
      <c r="AP88" s="356"/>
      <c r="AQ88" s="356"/>
      <c r="AR88" s="356"/>
      <c r="AS88" s="356"/>
      <c r="AT88" s="356"/>
      <c r="AU88" s="356"/>
      <c r="AV88" s="356"/>
      <c r="AW88" s="356"/>
      <c r="AX88" s="356"/>
      <c r="AY88" s="356"/>
      <c r="AZ88" s="356"/>
      <c r="BA88" s="356"/>
      <c r="BB88" s="356"/>
      <c r="BC88" s="356"/>
      <c r="BD88" s="356"/>
      <c r="BE88" s="356"/>
      <c r="BF88" s="356"/>
      <c r="BG88" s="356"/>
      <c r="BH88" s="356"/>
      <c r="BI88" s="356"/>
      <c r="BJ88" s="356"/>
      <c r="BK88" s="356"/>
      <c r="BL88" s="356"/>
      <c r="BM88" s="356"/>
      <c r="BN88" s="357"/>
      <c r="BO88" s="358"/>
    </row>
    <row r="89" spans="2:67">
      <c r="B89" s="355" t="s">
        <v>169</v>
      </c>
      <c r="C89" s="356"/>
      <c r="D89" s="356"/>
      <c r="E89" s="356"/>
      <c r="F89" s="356"/>
      <c r="G89" s="356"/>
      <c r="H89" s="356"/>
      <c r="I89" s="356"/>
      <c r="J89" s="356"/>
      <c r="K89" s="356"/>
      <c r="L89" s="356"/>
      <c r="M89" s="356"/>
      <c r="N89" s="356"/>
      <c r="O89" s="356"/>
      <c r="P89" s="356"/>
      <c r="Q89" s="356"/>
      <c r="R89" s="356"/>
      <c r="S89" s="356"/>
      <c r="T89" s="356"/>
      <c r="U89" s="356"/>
      <c r="V89" s="356"/>
      <c r="W89" s="356"/>
      <c r="X89" s="356"/>
      <c r="Y89" s="356"/>
      <c r="Z89" s="356"/>
      <c r="AA89" s="356"/>
      <c r="AB89" s="356"/>
      <c r="AC89" s="356"/>
      <c r="AD89" s="356"/>
      <c r="AE89" s="356"/>
      <c r="AF89" s="356"/>
      <c r="AG89" s="356"/>
      <c r="AH89" s="356"/>
      <c r="AI89" s="356"/>
      <c r="AJ89" s="356"/>
      <c r="AK89" s="356"/>
      <c r="AL89" s="356"/>
      <c r="AM89" s="356"/>
      <c r="AN89" s="356"/>
      <c r="AO89" s="356"/>
      <c r="AP89" s="356"/>
      <c r="AQ89" s="356"/>
      <c r="AR89" s="356"/>
      <c r="AS89" s="356"/>
      <c r="AT89" s="356"/>
      <c r="AU89" s="356"/>
      <c r="AV89" s="356"/>
      <c r="AW89" s="356"/>
      <c r="AX89" s="356"/>
      <c r="AY89" s="356"/>
      <c r="AZ89" s="356"/>
      <c r="BA89" s="356"/>
      <c r="BB89" s="356"/>
      <c r="BC89" s="356"/>
      <c r="BD89" s="356"/>
      <c r="BE89" s="356"/>
      <c r="BF89" s="356"/>
      <c r="BG89" s="356"/>
      <c r="BH89" s="356"/>
      <c r="BI89" s="356"/>
      <c r="BJ89" s="356"/>
      <c r="BK89" s="356"/>
      <c r="BL89" s="356"/>
      <c r="BM89" s="356"/>
      <c r="BN89" s="357"/>
      <c r="BO89" s="358"/>
    </row>
    <row r="90" spans="2:67">
      <c r="B90" s="355" t="s">
        <v>170</v>
      </c>
      <c r="C90" s="356"/>
      <c r="D90" s="356"/>
      <c r="E90" s="356"/>
      <c r="F90" s="356"/>
      <c r="G90" s="356"/>
      <c r="H90" s="356"/>
      <c r="I90" s="356"/>
      <c r="J90" s="356"/>
      <c r="K90" s="356"/>
      <c r="L90" s="356"/>
      <c r="M90" s="356"/>
      <c r="N90" s="356"/>
      <c r="O90" s="356"/>
      <c r="P90" s="356"/>
      <c r="Q90" s="356"/>
      <c r="R90" s="356"/>
      <c r="S90" s="356"/>
      <c r="T90" s="356"/>
      <c r="U90" s="356"/>
      <c r="V90" s="356"/>
      <c r="W90" s="356"/>
      <c r="X90" s="356"/>
      <c r="Y90" s="356"/>
      <c r="Z90" s="356"/>
      <c r="AA90" s="356"/>
      <c r="AB90" s="356"/>
      <c r="AC90" s="356"/>
      <c r="AD90" s="356"/>
      <c r="AE90" s="356"/>
      <c r="AF90" s="356"/>
      <c r="AG90" s="356"/>
      <c r="AH90" s="356"/>
      <c r="AI90" s="356"/>
      <c r="AJ90" s="356"/>
      <c r="AK90" s="356"/>
      <c r="AL90" s="356"/>
      <c r="AM90" s="356"/>
      <c r="AN90" s="356"/>
      <c r="AO90" s="356"/>
      <c r="AP90" s="356"/>
      <c r="AQ90" s="356"/>
      <c r="AR90" s="356"/>
      <c r="AS90" s="356"/>
      <c r="AT90" s="356"/>
      <c r="AU90" s="356"/>
      <c r="AV90" s="356"/>
      <c r="AW90" s="356"/>
      <c r="AX90" s="356"/>
      <c r="AY90" s="356"/>
      <c r="AZ90" s="356"/>
      <c r="BA90" s="356"/>
      <c r="BB90" s="356"/>
      <c r="BC90" s="356"/>
      <c r="BD90" s="356"/>
      <c r="BE90" s="356"/>
      <c r="BF90" s="356"/>
      <c r="BG90" s="356"/>
      <c r="BH90" s="356"/>
      <c r="BI90" s="356"/>
      <c r="BJ90" s="356"/>
      <c r="BK90" s="356"/>
      <c r="BL90" s="356"/>
      <c r="BM90" s="356"/>
      <c r="BN90" s="357"/>
      <c r="BO90" s="358"/>
    </row>
    <row r="91" spans="2:67" ht="16" thickBot="1">
      <c r="B91" s="355" t="s">
        <v>171</v>
      </c>
      <c r="C91" s="356"/>
      <c r="D91" s="356"/>
      <c r="E91" s="356"/>
      <c r="F91" s="356"/>
      <c r="G91" s="356"/>
      <c r="H91" s="356"/>
      <c r="I91" s="356"/>
      <c r="J91" s="356"/>
      <c r="K91" s="356"/>
      <c r="L91" s="356"/>
      <c r="M91" s="356"/>
      <c r="N91" s="356"/>
      <c r="O91" s="356"/>
      <c r="P91" s="356"/>
      <c r="Q91" s="356"/>
      <c r="R91" s="356"/>
      <c r="S91" s="356"/>
      <c r="T91" s="356"/>
      <c r="U91" s="356"/>
      <c r="V91" s="356"/>
      <c r="W91" s="356"/>
      <c r="X91" s="356"/>
      <c r="Y91" s="356"/>
      <c r="Z91" s="356"/>
      <c r="AA91" s="356"/>
      <c r="AB91" s="356"/>
      <c r="AC91" s="356"/>
      <c r="AD91" s="356"/>
      <c r="AE91" s="356"/>
      <c r="AF91" s="356"/>
      <c r="AG91" s="356"/>
      <c r="AH91" s="356"/>
      <c r="AI91" s="356"/>
      <c r="AJ91" s="356"/>
      <c r="AK91" s="356"/>
      <c r="AL91" s="356"/>
      <c r="AM91" s="356"/>
      <c r="AN91" s="356"/>
      <c r="AO91" s="356"/>
      <c r="AP91" s="356"/>
      <c r="AQ91" s="356"/>
      <c r="AR91" s="356"/>
      <c r="AS91" s="356"/>
      <c r="AT91" s="356"/>
      <c r="AU91" s="356"/>
      <c r="AV91" s="356"/>
      <c r="AW91" s="356"/>
      <c r="AX91" s="356"/>
      <c r="AY91" s="356"/>
      <c r="AZ91" s="356"/>
      <c r="BA91" s="356"/>
      <c r="BB91" s="356"/>
      <c r="BC91" s="356"/>
      <c r="BD91" s="356"/>
      <c r="BE91" s="356"/>
      <c r="BF91" s="356"/>
      <c r="BG91" s="356"/>
      <c r="BH91" s="356"/>
      <c r="BI91" s="356"/>
      <c r="BJ91" s="356"/>
      <c r="BK91" s="356"/>
      <c r="BL91" s="356"/>
      <c r="BM91" s="356"/>
      <c r="BN91" s="357"/>
      <c r="BO91" s="358"/>
    </row>
    <row r="92" spans="2:67" ht="16" thickBot="1">
      <c r="B92" s="359" t="s">
        <v>172</v>
      </c>
      <c r="C92" s="360"/>
      <c r="D92" s="360"/>
      <c r="E92" s="360"/>
      <c r="F92" s="360"/>
      <c r="G92" s="360"/>
      <c r="H92" s="360"/>
      <c r="I92" s="360"/>
      <c r="J92" s="360"/>
      <c r="K92" s="360"/>
      <c r="L92" s="360"/>
      <c r="M92" s="360"/>
      <c r="N92" s="360"/>
      <c r="O92" s="360"/>
      <c r="P92" s="360"/>
      <c r="Q92" s="360"/>
      <c r="R92" s="360"/>
      <c r="S92" s="360"/>
      <c r="T92" s="360"/>
      <c r="U92" s="360"/>
      <c r="V92" s="360"/>
      <c r="W92" s="360"/>
      <c r="X92" s="360"/>
      <c r="Y92" s="360"/>
      <c r="Z92" s="360"/>
      <c r="AA92" s="360"/>
      <c r="AB92" s="360"/>
      <c r="AC92" s="360"/>
      <c r="AD92" s="360"/>
      <c r="AE92" s="360"/>
      <c r="AF92" s="360"/>
      <c r="AG92" s="360"/>
      <c r="AH92" s="360"/>
      <c r="AI92" s="360"/>
      <c r="AJ92" s="360"/>
      <c r="AK92" s="360"/>
      <c r="AL92" s="360"/>
      <c r="AM92" s="360"/>
      <c r="AN92" s="360"/>
      <c r="AO92" s="360"/>
      <c r="AP92" s="360"/>
      <c r="AQ92" s="360"/>
      <c r="AR92" s="360"/>
      <c r="AS92" s="360"/>
      <c r="AT92" s="360"/>
      <c r="AU92" s="360"/>
      <c r="AV92" s="360"/>
      <c r="AW92" s="360"/>
      <c r="AX92" s="360"/>
      <c r="AY92" s="360"/>
      <c r="AZ92" s="360"/>
      <c r="BA92" s="360"/>
      <c r="BB92" s="360"/>
      <c r="BC92" s="360"/>
      <c r="BD92" s="360"/>
      <c r="BE92" s="360"/>
      <c r="BF92" s="360"/>
      <c r="BG92" s="360"/>
      <c r="BH92" s="360"/>
      <c r="BI92" s="360"/>
      <c r="BJ92" s="360"/>
      <c r="BK92" s="360"/>
      <c r="BL92" s="360"/>
      <c r="BM92" s="360"/>
      <c r="BN92" s="361"/>
      <c r="BO92" s="362"/>
    </row>
    <row r="93" spans="2:67">
      <c r="B93" s="355" t="s">
        <v>173</v>
      </c>
      <c r="C93" s="356"/>
      <c r="D93" s="356"/>
      <c r="E93" s="356"/>
      <c r="F93" s="356"/>
      <c r="G93" s="356"/>
      <c r="H93" s="356"/>
      <c r="I93" s="356"/>
      <c r="J93" s="356"/>
      <c r="K93" s="356"/>
      <c r="L93" s="356"/>
      <c r="M93" s="356"/>
      <c r="N93" s="356"/>
      <c r="O93" s="356"/>
      <c r="P93" s="356"/>
      <c r="Q93" s="356"/>
      <c r="R93" s="356"/>
      <c r="S93" s="356"/>
      <c r="T93" s="356"/>
      <c r="U93" s="356"/>
      <c r="V93" s="356"/>
      <c r="W93" s="356"/>
      <c r="X93" s="356"/>
      <c r="Y93" s="356"/>
      <c r="Z93" s="356"/>
      <c r="AA93" s="356"/>
      <c r="AB93" s="356"/>
      <c r="AC93" s="356"/>
      <c r="AD93" s="356"/>
      <c r="AE93" s="356"/>
      <c r="AF93" s="356"/>
      <c r="AG93" s="356"/>
      <c r="AH93" s="356"/>
      <c r="AI93" s="356"/>
      <c r="AJ93" s="356"/>
      <c r="AK93" s="356"/>
      <c r="AL93" s="356"/>
      <c r="AM93" s="356"/>
      <c r="AN93" s="356"/>
      <c r="AO93" s="356"/>
      <c r="AP93" s="356"/>
      <c r="AQ93" s="356"/>
      <c r="AR93" s="356"/>
      <c r="AS93" s="356"/>
      <c r="AT93" s="356"/>
      <c r="AU93" s="356"/>
      <c r="AV93" s="356"/>
      <c r="AW93" s="356"/>
      <c r="AX93" s="356"/>
      <c r="AY93" s="356"/>
      <c r="AZ93" s="356"/>
      <c r="BA93" s="356"/>
      <c r="BB93" s="356"/>
      <c r="BC93" s="356"/>
      <c r="BD93" s="356"/>
      <c r="BE93" s="356"/>
      <c r="BF93" s="356"/>
      <c r="BG93" s="356"/>
      <c r="BH93" s="356"/>
      <c r="BI93" s="356"/>
      <c r="BJ93" s="356"/>
      <c r="BK93" s="356"/>
      <c r="BL93" s="356"/>
      <c r="BM93" s="356"/>
      <c r="BN93" s="357"/>
      <c r="BO93" s="358"/>
    </row>
    <row r="94" spans="2:67">
      <c r="B94" s="355" t="s">
        <v>174</v>
      </c>
      <c r="C94" s="356"/>
      <c r="D94" s="356"/>
      <c r="E94" s="356"/>
      <c r="F94" s="356"/>
      <c r="G94" s="356"/>
      <c r="H94" s="356"/>
      <c r="I94" s="356"/>
      <c r="J94" s="356"/>
      <c r="K94" s="356"/>
      <c r="L94" s="356"/>
      <c r="M94" s="356"/>
      <c r="N94" s="356"/>
      <c r="O94" s="356"/>
      <c r="P94" s="356"/>
      <c r="Q94" s="356"/>
      <c r="R94" s="356"/>
      <c r="S94" s="356"/>
      <c r="T94" s="356"/>
      <c r="U94" s="356"/>
      <c r="V94" s="356"/>
      <c r="W94" s="356"/>
      <c r="X94" s="356"/>
      <c r="Y94" s="356"/>
      <c r="Z94" s="356"/>
      <c r="AA94" s="356"/>
      <c r="AB94" s="356"/>
      <c r="AC94" s="356"/>
      <c r="AD94" s="356"/>
      <c r="AE94" s="356"/>
      <c r="AF94" s="356"/>
      <c r="AG94" s="356"/>
      <c r="AH94" s="356"/>
      <c r="AI94" s="356"/>
      <c r="AJ94" s="356"/>
      <c r="AK94" s="356"/>
      <c r="AL94" s="356"/>
      <c r="AM94" s="356"/>
      <c r="AN94" s="356"/>
      <c r="AO94" s="356"/>
      <c r="AP94" s="356"/>
      <c r="AQ94" s="356"/>
      <c r="AR94" s="356"/>
      <c r="AS94" s="356"/>
      <c r="AT94" s="356"/>
      <c r="AU94" s="356"/>
      <c r="AV94" s="356"/>
      <c r="AW94" s="356"/>
      <c r="AX94" s="356"/>
      <c r="AY94" s="356"/>
      <c r="AZ94" s="356"/>
      <c r="BA94" s="356"/>
      <c r="BB94" s="356"/>
      <c r="BC94" s="356"/>
      <c r="BD94" s="356"/>
      <c r="BE94" s="356"/>
      <c r="BF94" s="356"/>
      <c r="BG94" s="356"/>
      <c r="BH94" s="356"/>
      <c r="BI94" s="356"/>
      <c r="BJ94" s="356"/>
      <c r="BK94" s="356"/>
      <c r="BL94" s="356"/>
      <c r="BM94" s="356"/>
      <c r="BN94" s="357"/>
      <c r="BO94" s="358"/>
    </row>
    <row r="95" spans="2:67">
      <c r="B95" s="355" t="s">
        <v>175</v>
      </c>
      <c r="C95" s="356"/>
      <c r="D95" s="356"/>
      <c r="E95" s="356"/>
      <c r="F95" s="356"/>
      <c r="G95" s="356"/>
      <c r="H95" s="356"/>
      <c r="I95" s="356"/>
      <c r="J95" s="356"/>
      <c r="K95" s="356"/>
      <c r="L95" s="356"/>
      <c r="M95" s="356"/>
      <c r="N95" s="356"/>
      <c r="O95" s="356"/>
      <c r="P95" s="356"/>
      <c r="Q95" s="356"/>
      <c r="R95" s="356"/>
      <c r="S95" s="356"/>
      <c r="T95" s="356"/>
      <c r="U95" s="356"/>
      <c r="V95" s="356"/>
      <c r="W95" s="356"/>
      <c r="X95" s="356"/>
      <c r="Y95" s="356"/>
      <c r="Z95" s="356"/>
      <c r="AA95" s="356"/>
      <c r="AB95" s="356"/>
      <c r="AC95" s="356"/>
      <c r="AD95" s="356"/>
      <c r="AE95" s="356"/>
      <c r="AF95" s="356"/>
      <c r="AG95" s="356"/>
      <c r="AH95" s="356"/>
      <c r="AI95" s="356"/>
      <c r="AJ95" s="356"/>
      <c r="AK95" s="356"/>
      <c r="AL95" s="356"/>
      <c r="AM95" s="356"/>
      <c r="AN95" s="356"/>
      <c r="AO95" s="356"/>
      <c r="AP95" s="356"/>
      <c r="AQ95" s="356"/>
      <c r="AR95" s="356"/>
      <c r="AS95" s="356"/>
      <c r="AT95" s="356"/>
      <c r="AU95" s="356"/>
      <c r="AV95" s="356"/>
      <c r="AW95" s="356"/>
      <c r="AX95" s="356"/>
      <c r="AY95" s="356"/>
      <c r="AZ95" s="356"/>
      <c r="BA95" s="356"/>
      <c r="BB95" s="356"/>
      <c r="BC95" s="356"/>
      <c r="BD95" s="356"/>
      <c r="BE95" s="356"/>
      <c r="BF95" s="356"/>
      <c r="BG95" s="356"/>
      <c r="BH95" s="356"/>
      <c r="BI95" s="356"/>
      <c r="BJ95" s="356"/>
      <c r="BK95" s="356"/>
      <c r="BL95" s="356"/>
      <c r="BM95" s="356"/>
      <c r="BN95" s="357"/>
      <c r="BO95" s="358"/>
    </row>
    <row r="96" spans="2:67" ht="16" thickBot="1">
      <c r="B96" s="355" t="s">
        <v>176</v>
      </c>
      <c r="C96" s="356"/>
      <c r="D96" s="356"/>
      <c r="E96" s="356"/>
      <c r="F96" s="356"/>
      <c r="G96" s="356"/>
      <c r="H96" s="356"/>
      <c r="I96" s="356"/>
      <c r="J96" s="356"/>
      <c r="K96" s="356"/>
      <c r="L96" s="356"/>
      <c r="M96" s="356"/>
      <c r="N96" s="356"/>
      <c r="O96" s="356"/>
      <c r="P96" s="356"/>
      <c r="Q96" s="356"/>
      <c r="R96" s="356"/>
      <c r="S96" s="356"/>
      <c r="T96" s="356"/>
      <c r="U96" s="356"/>
      <c r="V96" s="356"/>
      <c r="W96" s="356"/>
      <c r="X96" s="356"/>
      <c r="Y96" s="356"/>
      <c r="Z96" s="356"/>
      <c r="AA96" s="356"/>
      <c r="AB96" s="356"/>
      <c r="AC96" s="356"/>
      <c r="AD96" s="356"/>
      <c r="AE96" s="356"/>
      <c r="AF96" s="356"/>
      <c r="AG96" s="356"/>
      <c r="AH96" s="356"/>
      <c r="AI96" s="356"/>
      <c r="AJ96" s="356"/>
      <c r="AK96" s="356"/>
      <c r="AL96" s="356"/>
      <c r="AM96" s="356"/>
      <c r="AN96" s="356"/>
      <c r="AO96" s="356"/>
      <c r="AP96" s="356"/>
      <c r="AQ96" s="356"/>
      <c r="AR96" s="356"/>
      <c r="AS96" s="356"/>
      <c r="AT96" s="356"/>
      <c r="AU96" s="356"/>
      <c r="AV96" s="356"/>
      <c r="AW96" s="356"/>
      <c r="AX96" s="356"/>
      <c r="AY96" s="356"/>
      <c r="AZ96" s="356"/>
      <c r="BA96" s="356"/>
      <c r="BB96" s="356"/>
      <c r="BC96" s="356"/>
      <c r="BD96" s="356"/>
      <c r="BE96" s="356"/>
      <c r="BF96" s="356"/>
      <c r="BG96" s="356"/>
      <c r="BH96" s="356"/>
      <c r="BI96" s="356"/>
      <c r="BJ96" s="356"/>
      <c r="BK96" s="356"/>
      <c r="BL96" s="356"/>
      <c r="BM96" s="356"/>
      <c r="BN96" s="357"/>
      <c r="BO96" s="358"/>
    </row>
    <row r="97" spans="2:67" ht="16" thickBot="1">
      <c r="B97" s="359" t="s">
        <v>177</v>
      </c>
      <c r="C97" s="360"/>
      <c r="D97" s="360"/>
      <c r="E97" s="360"/>
      <c r="F97" s="360"/>
      <c r="G97" s="360"/>
      <c r="H97" s="360"/>
      <c r="I97" s="360"/>
      <c r="J97" s="360"/>
      <c r="K97" s="360"/>
      <c r="L97" s="360"/>
      <c r="M97" s="360"/>
      <c r="N97" s="360"/>
      <c r="O97" s="360"/>
      <c r="P97" s="360"/>
      <c r="Q97" s="360"/>
      <c r="R97" s="360"/>
      <c r="S97" s="360"/>
      <c r="T97" s="360"/>
      <c r="U97" s="360"/>
      <c r="V97" s="360"/>
      <c r="W97" s="360"/>
      <c r="X97" s="360"/>
      <c r="Y97" s="360"/>
      <c r="Z97" s="360"/>
      <c r="AA97" s="360"/>
      <c r="AB97" s="360"/>
      <c r="AC97" s="360"/>
      <c r="AD97" s="360"/>
      <c r="AE97" s="360"/>
      <c r="AF97" s="360"/>
      <c r="AG97" s="360"/>
      <c r="AH97" s="360"/>
      <c r="AI97" s="360"/>
      <c r="AJ97" s="360"/>
      <c r="AK97" s="360"/>
      <c r="AL97" s="360"/>
      <c r="AM97" s="360"/>
      <c r="AN97" s="360"/>
      <c r="AO97" s="360"/>
      <c r="AP97" s="360"/>
      <c r="AQ97" s="360"/>
      <c r="AR97" s="360"/>
      <c r="AS97" s="360"/>
      <c r="AT97" s="360"/>
      <c r="AU97" s="360"/>
      <c r="AV97" s="360"/>
      <c r="AW97" s="360"/>
      <c r="AX97" s="360"/>
      <c r="AY97" s="360"/>
      <c r="AZ97" s="360"/>
      <c r="BA97" s="360"/>
      <c r="BB97" s="360"/>
      <c r="BC97" s="360"/>
      <c r="BD97" s="360"/>
      <c r="BE97" s="360"/>
      <c r="BF97" s="360"/>
      <c r="BG97" s="360"/>
      <c r="BH97" s="360"/>
      <c r="BI97" s="360"/>
      <c r="BJ97" s="360"/>
      <c r="BK97" s="360"/>
      <c r="BL97" s="360"/>
      <c r="BM97" s="360"/>
      <c r="BN97" s="361"/>
      <c r="BO97" s="362"/>
    </row>
    <row r="98" spans="2:67">
      <c r="B98" s="355" t="s">
        <v>178</v>
      </c>
      <c r="C98" s="356"/>
      <c r="D98" s="356"/>
      <c r="E98" s="356"/>
      <c r="F98" s="356"/>
      <c r="G98" s="356"/>
      <c r="H98" s="356"/>
      <c r="I98" s="356"/>
      <c r="J98" s="356"/>
      <c r="K98" s="356"/>
      <c r="L98" s="356"/>
      <c r="M98" s="356"/>
      <c r="N98" s="356"/>
      <c r="O98" s="356"/>
      <c r="P98" s="356"/>
      <c r="Q98" s="356"/>
      <c r="R98" s="356"/>
      <c r="S98" s="356"/>
      <c r="T98" s="356"/>
      <c r="U98" s="356"/>
      <c r="V98" s="356"/>
      <c r="W98" s="356"/>
      <c r="X98" s="356"/>
      <c r="Y98" s="356"/>
      <c r="Z98" s="356"/>
      <c r="AA98" s="356"/>
      <c r="AB98" s="356"/>
      <c r="AC98" s="356"/>
      <c r="AD98" s="356"/>
      <c r="AE98" s="356"/>
      <c r="AF98" s="356"/>
      <c r="AG98" s="356"/>
      <c r="AH98" s="356"/>
      <c r="AI98" s="356"/>
      <c r="AJ98" s="356"/>
      <c r="AK98" s="356"/>
      <c r="AL98" s="356"/>
      <c r="AM98" s="356"/>
      <c r="AN98" s="356"/>
      <c r="AO98" s="356"/>
      <c r="AP98" s="356"/>
      <c r="AQ98" s="356"/>
      <c r="AR98" s="356"/>
      <c r="AS98" s="356"/>
      <c r="AT98" s="356"/>
      <c r="AU98" s="356"/>
      <c r="AV98" s="356"/>
      <c r="AW98" s="356"/>
      <c r="AX98" s="356"/>
      <c r="AY98" s="356"/>
      <c r="AZ98" s="356"/>
      <c r="BA98" s="356"/>
      <c r="BB98" s="356"/>
      <c r="BC98" s="356"/>
      <c r="BD98" s="356"/>
      <c r="BE98" s="356"/>
      <c r="BF98" s="356"/>
      <c r="BG98" s="356"/>
      <c r="BH98" s="356"/>
      <c r="BI98" s="356"/>
      <c r="BJ98" s="356"/>
      <c r="BK98" s="356"/>
      <c r="BL98" s="356"/>
      <c r="BM98" s="356"/>
      <c r="BN98" s="357"/>
      <c r="BO98" s="358"/>
    </row>
    <row r="99" spans="2:67">
      <c r="B99" s="355" t="s">
        <v>179</v>
      </c>
      <c r="C99" s="356"/>
      <c r="D99" s="356"/>
      <c r="E99" s="356"/>
      <c r="F99" s="356"/>
      <c r="G99" s="356"/>
      <c r="H99" s="356"/>
      <c r="I99" s="356"/>
      <c r="J99" s="356"/>
      <c r="K99" s="356"/>
      <c r="L99" s="356"/>
      <c r="M99" s="356"/>
      <c r="N99" s="356"/>
      <c r="O99" s="356"/>
      <c r="P99" s="356"/>
      <c r="Q99" s="356"/>
      <c r="R99" s="356"/>
      <c r="S99" s="356"/>
      <c r="T99" s="356"/>
      <c r="U99" s="356"/>
      <c r="V99" s="356"/>
      <c r="W99" s="356"/>
      <c r="X99" s="356"/>
      <c r="Y99" s="356"/>
      <c r="Z99" s="356"/>
      <c r="AA99" s="356"/>
      <c r="AB99" s="356"/>
      <c r="AC99" s="356"/>
      <c r="AD99" s="356"/>
      <c r="AE99" s="356"/>
      <c r="AF99" s="356"/>
      <c r="AG99" s="356"/>
      <c r="AH99" s="356"/>
      <c r="AI99" s="356"/>
      <c r="AJ99" s="356"/>
      <c r="AK99" s="356"/>
      <c r="AL99" s="356"/>
      <c r="AM99" s="356"/>
      <c r="AN99" s="356"/>
      <c r="AO99" s="356"/>
      <c r="AP99" s="356"/>
      <c r="AQ99" s="356"/>
      <c r="AR99" s="356"/>
      <c r="AS99" s="356"/>
      <c r="AT99" s="356"/>
      <c r="AU99" s="356"/>
      <c r="AV99" s="356"/>
      <c r="AW99" s="356"/>
      <c r="AX99" s="356"/>
      <c r="AY99" s="356"/>
      <c r="AZ99" s="356"/>
      <c r="BA99" s="356"/>
      <c r="BB99" s="356"/>
      <c r="BC99" s="356"/>
      <c r="BD99" s="356"/>
      <c r="BE99" s="356"/>
      <c r="BF99" s="356"/>
      <c r="BG99" s="356"/>
      <c r="BH99" s="356"/>
      <c r="BI99" s="356"/>
      <c r="BJ99" s="356"/>
      <c r="BK99" s="356"/>
      <c r="BL99" s="356"/>
      <c r="BM99" s="356"/>
      <c r="BN99" s="357"/>
      <c r="BO99" s="358"/>
    </row>
    <row r="100" spans="2:67">
      <c r="B100" s="355" t="s">
        <v>180</v>
      </c>
      <c r="C100" s="356"/>
      <c r="D100" s="356"/>
      <c r="E100" s="356"/>
      <c r="F100" s="356"/>
      <c r="G100" s="356"/>
      <c r="H100" s="356"/>
      <c r="I100" s="356"/>
      <c r="J100" s="356"/>
      <c r="K100" s="356"/>
      <c r="L100" s="356"/>
      <c r="M100" s="356"/>
      <c r="N100" s="356"/>
      <c r="O100" s="356"/>
      <c r="P100" s="356"/>
      <c r="Q100" s="356"/>
      <c r="R100" s="356"/>
      <c r="S100" s="356"/>
      <c r="T100" s="356"/>
      <c r="U100" s="356"/>
      <c r="V100" s="356"/>
      <c r="W100" s="356"/>
      <c r="X100" s="356"/>
      <c r="Y100" s="356"/>
      <c r="Z100" s="356"/>
      <c r="AA100" s="356"/>
      <c r="AB100" s="356"/>
      <c r="AC100" s="356"/>
      <c r="AD100" s="356"/>
      <c r="AE100" s="356"/>
      <c r="AF100" s="356"/>
      <c r="AG100" s="356"/>
      <c r="AH100" s="356"/>
      <c r="AI100" s="356"/>
      <c r="AJ100" s="356"/>
      <c r="AK100" s="356"/>
      <c r="AL100" s="356"/>
      <c r="AM100" s="356"/>
      <c r="AN100" s="356"/>
      <c r="AO100" s="356"/>
      <c r="AP100" s="356"/>
      <c r="AQ100" s="356"/>
      <c r="AR100" s="356"/>
      <c r="AS100" s="356"/>
      <c r="AT100" s="356"/>
      <c r="AU100" s="356"/>
      <c r="AV100" s="356"/>
      <c r="AW100" s="356"/>
      <c r="AX100" s="356"/>
      <c r="AY100" s="356"/>
      <c r="AZ100" s="356"/>
      <c r="BA100" s="356"/>
      <c r="BB100" s="356"/>
      <c r="BC100" s="356"/>
      <c r="BD100" s="356"/>
      <c r="BE100" s="356"/>
      <c r="BF100" s="356"/>
      <c r="BG100" s="356"/>
      <c r="BH100" s="356"/>
      <c r="BI100" s="356"/>
      <c r="BJ100" s="356"/>
      <c r="BK100" s="356"/>
      <c r="BL100" s="356"/>
      <c r="BM100" s="356"/>
      <c r="BN100" s="357"/>
      <c r="BO100" s="358"/>
    </row>
    <row r="101" spans="2:67" ht="16" thickBot="1">
      <c r="B101" s="370" t="s">
        <v>181</v>
      </c>
      <c r="C101" s="371"/>
      <c r="D101" s="371"/>
      <c r="E101" s="371"/>
      <c r="F101" s="371"/>
      <c r="G101" s="371"/>
      <c r="H101" s="371"/>
      <c r="I101" s="371"/>
      <c r="J101" s="371"/>
      <c r="K101" s="371"/>
      <c r="L101" s="371"/>
      <c r="M101" s="371"/>
      <c r="N101" s="371"/>
      <c r="O101" s="371"/>
      <c r="P101" s="371"/>
      <c r="Q101" s="371"/>
      <c r="R101" s="371"/>
      <c r="S101" s="371"/>
      <c r="T101" s="371"/>
      <c r="U101" s="371"/>
      <c r="V101" s="371"/>
      <c r="W101" s="371"/>
      <c r="X101" s="371"/>
      <c r="Y101" s="371"/>
      <c r="Z101" s="371"/>
      <c r="AA101" s="371"/>
      <c r="AB101" s="371"/>
      <c r="AC101" s="371"/>
      <c r="AD101" s="371"/>
      <c r="AE101" s="371"/>
      <c r="AF101" s="371"/>
      <c r="AG101" s="371"/>
      <c r="AH101" s="371"/>
      <c r="AI101" s="371"/>
      <c r="AJ101" s="371"/>
      <c r="AK101" s="371"/>
      <c r="AL101" s="371"/>
      <c r="AM101" s="371"/>
      <c r="AN101" s="371"/>
      <c r="AO101" s="371"/>
      <c r="AP101" s="371"/>
      <c r="AQ101" s="371"/>
      <c r="AR101" s="371"/>
      <c r="AS101" s="371"/>
      <c r="AT101" s="371"/>
      <c r="AU101" s="371"/>
      <c r="AV101" s="371"/>
      <c r="AW101" s="371"/>
      <c r="AX101" s="371"/>
      <c r="AY101" s="371"/>
      <c r="AZ101" s="371"/>
      <c r="BA101" s="371"/>
      <c r="BB101" s="371"/>
      <c r="BC101" s="371"/>
      <c r="BD101" s="371"/>
      <c r="BE101" s="371"/>
      <c r="BF101" s="371"/>
      <c r="BG101" s="371"/>
      <c r="BH101" s="371"/>
      <c r="BI101" s="371"/>
      <c r="BJ101" s="371"/>
      <c r="BK101" s="371"/>
      <c r="BL101" s="371"/>
      <c r="BM101" s="371"/>
      <c r="BN101" s="372"/>
      <c r="BO101" s="373"/>
    </row>
  </sheetData>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theme="6" tint="0.39997558519241921"/>
  </sheetPr>
  <dimension ref="A1:Q34"/>
  <sheetViews>
    <sheetView workbookViewId="0">
      <selection activeCell="B6" sqref="B6"/>
    </sheetView>
  </sheetViews>
  <sheetFormatPr baseColWidth="10" defaultRowHeight="15" x14ac:dyDescent="0"/>
  <cols>
    <col min="1" max="1" width="10.83203125" style="1"/>
    <col min="2" max="2" width="21.6640625" style="1" customWidth="1"/>
    <col min="3" max="5" width="14" style="1" customWidth="1"/>
    <col min="6" max="6" width="14" style="83" customWidth="1"/>
    <col min="7" max="11" width="14" style="1" customWidth="1"/>
    <col min="12" max="16384" width="10.83203125" style="1"/>
  </cols>
  <sheetData>
    <row r="1" spans="1:17">
      <c r="A1" s="76"/>
      <c r="B1" s="76"/>
      <c r="C1" s="76"/>
      <c r="D1" s="76"/>
      <c r="E1" s="76"/>
      <c r="F1" s="76"/>
      <c r="G1" s="76"/>
      <c r="H1" s="76"/>
      <c r="I1" s="76"/>
      <c r="J1" s="76"/>
      <c r="K1" s="76"/>
      <c r="L1" s="76"/>
      <c r="M1" s="76"/>
      <c r="N1" s="76"/>
    </row>
    <row r="2" spans="1:17" ht="20">
      <c r="A2" s="76"/>
      <c r="B2" s="75" t="s">
        <v>473</v>
      </c>
      <c r="C2" s="8"/>
      <c r="D2" s="8"/>
      <c r="E2" s="8"/>
      <c r="F2" s="8"/>
      <c r="G2" s="8"/>
      <c r="H2" s="76"/>
      <c r="I2" s="76"/>
      <c r="J2" s="76"/>
      <c r="K2" s="76"/>
      <c r="L2" s="76"/>
      <c r="M2" s="76"/>
      <c r="N2" s="76"/>
    </row>
    <row r="3" spans="1:17">
      <c r="A3" s="76"/>
      <c r="C3" s="8"/>
      <c r="D3" s="8"/>
      <c r="E3" s="8"/>
      <c r="F3" s="8"/>
      <c r="G3" s="8"/>
      <c r="H3" s="76"/>
      <c r="I3" s="76"/>
      <c r="J3" s="76"/>
      <c r="K3" s="76"/>
      <c r="L3" s="76"/>
      <c r="M3" s="76"/>
      <c r="N3" s="76"/>
    </row>
    <row r="4" spans="1:17">
      <c r="A4" s="76"/>
      <c r="B4" s="3" t="s">
        <v>83</v>
      </c>
      <c r="C4" s="4"/>
      <c r="D4" s="4"/>
      <c r="E4" s="4"/>
      <c r="F4" s="5"/>
      <c r="G4" s="76"/>
      <c r="H4" s="76"/>
      <c r="I4" s="76"/>
      <c r="J4" s="76"/>
      <c r="K4" s="76"/>
      <c r="L4" s="76"/>
      <c r="M4" s="76"/>
    </row>
    <row r="5" spans="1:17" ht="30" customHeight="1">
      <c r="A5" s="76"/>
      <c r="B5" s="590" t="s">
        <v>474</v>
      </c>
      <c r="C5" s="591"/>
      <c r="D5" s="591"/>
      <c r="E5" s="591"/>
      <c r="F5" s="592"/>
      <c r="H5" s="76"/>
      <c r="I5" s="76"/>
      <c r="J5" s="76"/>
      <c r="K5" s="76"/>
      <c r="L5" s="76"/>
      <c r="M5" s="76"/>
    </row>
    <row r="6" spans="1:17" ht="16" thickBot="1">
      <c r="A6" s="76"/>
      <c r="B6" s="76"/>
      <c r="C6" s="76"/>
      <c r="D6" s="76"/>
      <c r="E6" s="76"/>
      <c r="F6" s="76"/>
      <c r="G6" s="76"/>
      <c r="H6" s="76"/>
      <c r="I6" s="76"/>
      <c r="J6" s="76"/>
      <c r="K6" s="76"/>
      <c r="L6" s="76"/>
      <c r="M6" s="76"/>
      <c r="N6" s="76"/>
    </row>
    <row r="7" spans="1:17" ht="30">
      <c r="A7" s="76"/>
      <c r="B7" s="375"/>
      <c r="C7" s="376" t="s">
        <v>253</v>
      </c>
      <c r="D7" s="376" t="s">
        <v>254</v>
      </c>
      <c r="E7" s="376" t="s">
        <v>255</v>
      </c>
      <c r="F7" s="376" t="s">
        <v>350</v>
      </c>
      <c r="G7" s="376" t="s">
        <v>352</v>
      </c>
      <c r="H7" s="376" t="s">
        <v>351</v>
      </c>
      <c r="I7" s="376" t="s">
        <v>256</v>
      </c>
      <c r="J7" s="376" t="s">
        <v>257</v>
      </c>
      <c r="K7" s="377" t="s">
        <v>258</v>
      </c>
      <c r="L7" s="76"/>
      <c r="M7" s="76"/>
      <c r="N7" s="76"/>
      <c r="O7" s="76"/>
      <c r="P7" s="76"/>
      <c r="Q7" s="76"/>
    </row>
    <row r="8" spans="1:17">
      <c r="A8" s="76"/>
      <c r="B8" s="378" t="s">
        <v>207</v>
      </c>
      <c r="C8" s="461"/>
      <c r="D8" s="461"/>
      <c r="E8" s="461"/>
      <c r="F8" s="461"/>
      <c r="G8" s="461"/>
      <c r="H8" s="461"/>
      <c r="I8" s="461"/>
      <c r="J8" s="461"/>
      <c r="K8" s="462"/>
      <c r="L8" s="76"/>
      <c r="M8" s="76"/>
      <c r="N8" s="76"/>
      <c r="O8" s="76"/>
      <c r="P8" s="76"/>
      <c r="Q8" s="76"/>
    </row>
    <row r="9" spans="1:17">
      <c r="A9" s="76"/>
      <c r="B9" s="381" t="s">
        <v>125</v>
      </c>
      <c r="C9" s="455"/>
      <c r="D9" s="455"/>
      <c r="E9" s="455"/>
      <c r="F9" s="455"/>
      <c r="G9" s="455"/>
      <c r="H9" s="455"/>
      <c r="I9" s="455"/>
      <c r="J9" s="455"/>
      <c r="K9" s="463"/>
      <c r="L9" s="76"/>
      <c r="M9" s="76"/>
      <c r="N9" s="76"/>
      <c r="O9" s="76"/>
      <c r="P9" s="76"/>
      <c r="Q9" s="76"/>
    </row>
    <row r="10" spans="1:17">
      <c r="A10" s="76"/>
      <c r="B10" s="381" t="s">
        <v>126</v>
      </c>
      <c r="C10" s="455"/>
      <c r="D10" s="455"/>
      <c r="E10" s="455"/>
      <c r="F10" s="455"/>
      <c r="G10" s="455"/>
      <c r="H10" s="455"/>
      <c r="I10" s="455"/>
      <c r="J10" s="455"/>
      <c r="K10" s="463"/>
      <c r="L10" s="76"/>
      <c r="M10" s="76"/>
      <c r="N10" s="76"/>
      <c r="O10" s="76"/>
      <c r="P10" s="76"/>
      <c r="Q10" s="76"/>
    </row>
    <row r="11" spans="1:17">
      <c r="A11" s="76"/>
      <c r="B11" s="384" t="s">
        <v>131</v>
      </c>
      <c r="C11" s="455"/>
      <c r="D11" s="455"/>
      <c r="E11" s="455"/>
      <c r="F11" s="455"/>
      <c r="G11" s="455"/>
      <c r="H11" s="455"/>
      <c r="I11" s="455"/>
      <c r="J11" s="455"/>
      <c r="K11" s="463"/>
      <c r="L11" s="76"/>
      <c r="M11" s="76"/>
      <c r="N11" s="76"/>
      <c r="O11" s="76"/>
      <c r="P11" s="76"/>
      <c r="Q11" s="76"/>
    </row>
    <row r="12" spans="1:17">
      <c r="A12" s="76"/>
      <c r="B12" s="381" t="s">
        <v>126</v>
      </c>
      <c r="C12" s="455"/>
      <c r="D12" s="455"/>
      <c r="E12" s="455"/>
      <c r="F12" s="455"/>
      <c r="G12" s="455"/>
      <c r="H12" s="455"/>
      <c r="I12" s="455"/>
      <c r="J12" s="455"/>
      <c r="K12" s="463"/>
      <c r="L12" s="76"/>
      <c r="M12" s="76"/>
      <c r="N12" s="76"/>
      <c r="O12" s="76"/>
      <c r="P12" s="76"/>
      <c r="Q12" s="76"/>
    </row>
    <row r="13" spans="1:17">
      <c r="A13" s="76"/>
      <c r="B13" s="381" t="s">
        <v>125</v>
      </c>
      <c r="C13" s="455"/>
      <c r="D13" s="455"/>
      <c r="E13" s="455"/>
      <c r="F13" s="455"/>
      <c r="G13" s="455"/>
      <c r="H13" s="455"/>
      <c r="I13" s="455"/>
      <c r="J13" s="455"/>
      <c r="K13" s="463"/>
      <c r="L13" s="76"/>
      <c r="M13" s="76"/>
      <c r="N13" s="76"/>
      <c r="O13" s="76"/>
      <c r="P13" s="76"/>
      <c r="Q13" s="76"/>
    </row>
    <row r="14" spans="1:17">
      <c r="A14" s="76"/>
      <c r="B14" s="384" t="s">
        <v>141</v>
      </c>
      <c r="C14" s="455"/>
      <c r="D14" s="455"/>
      <c r="E14" s="455"/>
      <c r="F14" s="455"/>
      <c r="G14" s="455"/>
      <c r="H14" s="455"/>
      <c r="I14" s="455"/>
      <c r="J14" s="455"/>
      <c r="K14" s="463"/>
      <c r="L14" s="76"/>
      <c r="M14" s="76"/>
      <c r="N14" s="76"/>
      <c r="O14" s="76"/>
      <c r="P14" s="76"/>
      <c r="Q14" s="76"/>
    </row>
    <row r="15" spans="1:17">
      <c r="A15" s="76"/>
      <c r="B15" s="381" t="s">
        <v>220</v>
      </c>
      <c r="C15" s="456"/>
      <c r="D15" s="456"/>
      <c r="E15" s="456"/>
      <c r="F15" s="456"/>
      <c r="G15" s="456"/>
      <c r="H15" s="456"/>
      <c r="I15" s="456"/>
      <c r="J15" s="456"/>
      <c r="K15" s="464"/>
      <c r="L15" s="76"/>
      <c r="M15" s="76"/>
      <c r="N15" s="76"/>
      <c r="O15" s="76"/>
      <c r="P15" s="76"/>
      <c r="Q15" s="76"/>
    </row>
    <row r="16" spans="1:17">
      <c r="A16" s="76"/>
      <c r="B16" s="381" t="s">
        <v>221</v>
      </c>
      <c r="C16" s="456"/>
      <c r="D16" s="456"/>
      <c r="E16" s="456"/>
      <c r="F16" s="456"/>
      <c r="G16" s="456"/>
      <c r="H16" s="456"/>
      <c r="I16" s="456"/>
      <c r="J16" s="456"/>
      <c r="K16" s="464"/>
      <c r="L16" s="76"/>
      <c r="M16" s="76"/>
      <c r="N16" s="76"/>
      <c r="O16" s="76"/>
      <c r="P16" s="76"/>
      <c r="Q16" s="76"/>
    </row>
    <row r="17" spans="1:17" ht="16" thickBot="1">
      <c r="A17" s="76"/>
      <c r="B17" s="385" t="s">
        <v>222</v>
      </c>
      <c r="C17" s="457"/>
      <c r="D17" s="457"/>
      <c r="E17" s="457"/>
      <c r="F17" s="457"/>
      <c r="G17" s="457"/>
      <c r="H17" s="457"/>
      <c r="I17" s="457"/>
      <c r="J17" s="457"/>
      <c r="K17" s="465"/>
      <c r="L17" s="76"/>
      <c r="M17" s="76"/>
      <c r="N17" s="76"/>
      <c r="O17" s="76"/>
      <c r="P17" s="76"/>
      <c r="Q17" s="76"/>
    </row>
    <row r="18" spans="1:17">
      <c r="A18" s="76"/>
      <c r="B18" s="76"/>
      <c r="C18" s="76"/>
      <c r="D18" s="76"/>
      <c r="E18" s="76"/>
      <c r="F18" s="76"/>
      <c r="G18" s="76"/>
      <c r="H18" s="76"/>
      <c r="I18" s="76"/>
      <c r="J18" s="76"/>
      <c r="K18" s="76"/>
      <c r="L18" s="76"/>
      <c r="M18" s="76"/>
      <c r="N18" s="76"/>
      <c r="O18" s="76"/>
      <c r="P18" s="76"/>
      <c r="Q18" s="76"/>
    </row>
    <row r="19" spans="1:17">
      <c r="A19" s="76"/>
      <c r="B19" s="76"/>
      <c r="C19" s="76"/>
      <c r="D19" s="76"/>
      <c r="E19" s="76"/>
      <c r="F19" s="76"/>
      <c r="G19" s="76"/>
      <c r="H19" s="76"/>
      <c r="I19" s="76"/>
      <c r="J19" s="76"/>
      <c r="K19" s="76"/>
      <c r="L19" s="76"/>
      <c r="M19" s="76"/>
      <c r="N19" s="76"/>
      <c r="O19" s="76"/>
      <c r="P19" s="76"/>
      <c r="Q19" s="76"/>
    </row>
    <row r="20" spans="1:17">
      <c r="A20" s="76"/>
      <c r="B20" s="76"/>
      <c r="C20" s="76"/>
      <c r="D20" s="76"/>
      <c r="E20" s="76"/>
      <c r="F20" s="76"/>
      <c r="G20" s="76"/>
      <c r="H20" s="76"/>
      <c r="I20" s="76"/>
      <c r="J20" s="76"/>
      <c r="K20" s="76"/>
      <c r="L20" s="76"/>
      <c r="M20" s="76"/>
      <c r="N20" s="76"/>
      <c r="O20" s="76"/>
      <c r="P20" s="76"/>
      <c r="Q20" s="76"/>
    </row>
    <row r="21" spans="1:17">
      <c r="A21" s="76"/>
      <c r="B21" s="76"/>
      <c r="C21" s="76"/>
      <c r="D21" s="76"/>
      <c r="E21" s="76"/>
      <c r="F21" s="76"/>
      <c r="G21" s="76"/>
      <c r="H21" s="76"/>
      <c r="I21" s="76"/>
      <c r="J21" s="76"/>
      <c r="K21" s="76"/>
      <c r="L21" s="76"/>
      <c r="M21" s="76"/>
      <c r="N21" s="76"/>
      <c r="O21" s="76"/>
      <c r="P21" s="76"/>
      <c r="Q21" s="76"/>
    </row>
    <row r="22" spans="1:17">
      <c r="A22" s="76"/>
      <c r="B22" s="76"/>
      <c r="C22" s="76"/>
      <c r="D22" s="76"/>
      <c r="E22" s="76"/>
      <c r="F22" s="76"/>
      <c r="G22" s="76"/>
      <c r="H22" s="76"/>
      <c r="I22" s="76"/>
      <c r="J22" s="76"/>
      <c r="K22" s="76"/>
      <c r="L22" s="76"/>
      <c r="M22" s="76"/>
      <c r="N22" s="76"/>
      <c r="O22" s="76"/>
      <c r="P22" s="76"/>
      <c r="Q22" s="76"/>
    </row>
    <row r="23" spans="1:17">
      <c r="A23" s="76"/>
      <c r="B23" s="76"/>
      <c r="C23" s="76"/>
      <c r="D23" s="76"/>
      <c r="E23" s="76"/>
      <c r="F23" s="76"/>
      <c r="G23" s="76"/>
      <c r="H23" s="76"/>
      <c r="I23" s="76"/>
      <c r="J23" s="76"/>
      <c r="K23" s="76"/>
      <c r="L23" s="76"/>
      <c r="M23" s="76"/>
      <c r="N23" s="76"/>
      <c r="O23" s="76"/>
      <c r="P23" s="76"/>
      <c r="Q23" s="76"/>
    </row>
    <row r="24" spans="1:17">
      <c r="A24" s="76"/>
      <c r="B24" s="76"/>
      <c r="C24" s="76"/>
      <c r="D24" s="76"/>
      <c r="E24" s="76"/>
      <c r="F24" s="76"/>
      <c r="G24" s="76"/>
      <c r="H24" s="76"/>
      <c r="I24" s="76"/>
      <c r="J24" s="76"/>
      <c r="K24" s="76"/>
      <c r="L24" s="76"/>
      <c r="M24" s="76"/>
      <c r="N24" s="76"/>
      <c r="O24" s="76"/>
      <c r="P24" s="76"/>
      <c r="Q24" s="76"/>
    </row>
    <row r="25" spans="1:17">
      <c r="A25" s="76"/>
      <c r="B25" s="76"/>
      <c r="C25" s="76"/>
      <c r="D25" s="76"/>
      <c r="E25" s="76"/>
      <c r="F25" s="76"/>
      <c r="G25" s="76"/>
      <c r="H25" s="76"/>
      <c r="I25" s="76"/>
      <c r="J25" s="76"/>
      <c r="K25" s="76"/>
      <c r="L25" s="76"/>
      <c r="M25" s="76"/>
      <c r="N25" s="76"/>
      <c r="O25" s="76"/>
      <c r="P25" s="76"/>
      <c r="Q25" s="76"/>
    </row>
    <row r="26" spans="1:17">
      <c r="A26" s="76"/>
      <c r="B26" s="76"/>
      <c r="C26" s="76"/>
      <c r="D26" s="76"/>
      <c r="E26" s="76"/>
      <c r="F26" s="76"/>
      <c r="G26" s="76"/>
      <c r="H26" s="76"/>
      <c r="I26" s="76"/>
      <c r="J26" s="76"/>
      <c r="K26" s="76"/>
      <c r="L26" s="76"/>
      <c r="M26" s="76"/>
      <c r="N26" s="76"/>
      <c r="O26" s="76"/>
      <c r="P26" s="76"/>
      <c r="Q26" s="76"/>
    </row>
    <row r="27" spans="1:17">
      <c r="D27" s="76"/>
      <c r="E27" s="76"/>
      <c r="F27" s="76"/>
      <c r="G27" s="76"/>
      <c r="H27" s="76"/>
      <c r="I27" s="76"/>
      <c r="J27" s="76"/>
      <c r="K27" s="76"/>
      <c r="L27" s="76"/>
      <c r="M27" s="76"/>
      <c r="N27" s="76"/>
      <c r="O27" s="76"/>
      <c r="P27" s="76"/>
      <c r="Q27" s="76"/>
    </row>
    <row r="28" spans="1:17">
      <c r="D28" s="76"/>
      <c r="E28" s="76"/>
      <c r="F28" s="76"/>
      <c r="G28" s="76"/>
      <c r="H28" s="76"/>
      <c r="I28" s="76"/>
      <c r="J28" s="76"/>
      <c r="K28" s="76"/>
      <c r="L28" s="76"/>
      <c r="M28" s="76"/>
      <c r="N28" s="76"/>
      <c r="O28" s="76"/>
      <c r="P28" s="76"/>
      <c r="Q28" s="76"/>
    </row>
    <row r="29" spans="1:17">
      <c r="D29" s="76"/>
      <c r="E29" s="76"/>
      <c r="F29" s="76"/>
      <c r="G29" s="76"/>
      <c r="H29" s="76"/>
      <c r="I29" s="76"/>
      <c r="J29" s="76"/>
      <c r="K29" s="76"/>
      <c r="L29" s="76"/>
      <c r="M29" s="76"/>
      <c r="N29" s="76"/>
      <c r="O29" s="76"/>
      <c r="P29" s="76"/>
      <c r="Q29" s="76"/>
    </row>
    <row r="30" spans="1:17">
      <c r="D30" s="76"/>
      <c r="E30" s="76"/>
      <c r="F30" s="76"/>
      <c r="G30" s="76"/>
      <c r="H30" s="76"/>
      <c r="I30" s="76"/>
      <c r="J30" s="76"/>
      <c r="K30" s="76"/>
      <c r="L30" s="76"/>
      <c r="M30" s="76"/>
      <c r="N30" s="76"/>
      <c r="O30" s="76"/>
      <c r="P30" s="76"/>
      <c r="Q30" s="76"/>
    </row>
    <row r="31" spans="1:17">
      <c r="D31" s="76"/>
      <c r="E31" s="76"/>
      <c r="F31" s="76"/>
      <c r="G31" s="76"/>
      <c r="H31" s="76"/>
      <c r="I31" s="76"/>
      <c r="J31" s="76"/>
      <c r="K31" s="76"/>
      <c r="L31" s="76"/>
      <c r="M31" s="76"/>
      <c r="N31" s="76"/>
      <c r="O31" s="76"/>
      <c r="P31" s="76"/>
      <c r="Q31" s="76"/>
    </row>
    <row r="32" spans="1:17">
      <c r="D32" s="76"/>
      <c r="E32" s="76"/>
      <c r="F32" s="76"/>
      <c r="G32" s="76"/>
      <c r="H32" s="76"/>
      <c r="I32" s="76"/>
      <c r="J32" s="76"/>
      <c r="K32" s="76"/>
      <c r="L32" s="76"/>
      <c r="M32" s="76"/>
      <c r="N32" s="76"/>
      <c r="O32" s="76"/>
      <c r="P32" s="76"/>
      <c r="Q32" s="76"/>
    </row>
    <row r="33" spans="4:17">
      <c r="D33" s="76"/>
      <c r="E33" s="76"/>
      <c r="F33" s="76"/>
      <c r="G33" s="76"/>
      <c r="H33" s="76"/>
      <c r="I33" s="76"/>
      <c r="J33" s="76"/>
      <c r="K33" s="76"/>
      <c r="L33" s="76"/>
      <c r="M33" s="76"/>
      <c r="N33" s="76"/>
      <c r="O33" s="76"/>
      <c r="P33" s="76"/>
      <c r="Q33" s="76"/>
    </row>
    <row r="34" spans="4:17">
      <c r="D34" s="76"/>
      <c r="E34" s="76"/>
      <c r="F34" s="76"/>
      <c r="G34" s="76"/>
      <c r="H34" s="76"/>
      <c r="I34" s="76"/>
      <c r="J34" s="76"/>
      <c r="K34" s="76"/>
      <c r="L34" s="76"/>
      <c r="M34" s="76"/>
      <c r="N34" s="76"/>
      <c r="O34" s="76"/>
      <c r="P34" s="76"/>
      <c r="Q34" s="76"/>
    </row>
  </sheetData>
  <mergeCells count="1">
    <mergeCell ref="B5:F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51</vt:i4>
      </vt:variant>
    </vt:vector>
  </HeadingPairs>
  <TitlesOfParts>
    <vt:vector size="51" baseType="lpstr">
      <vt:lpstr>Cover Sheet</vt:lpstr>
      <vt:lpstr>Changelog</vt:lpstr>
      <vt:lpstr>Contents</vt:lpstr>
      <vt:lpstr>Introduction</vt:lpstr>
      <vt:lpstr>Dataflow</vt:lpstr>
      <vt:lpstr>Assumptions</vt:lpstr>
      <vt:lpstr>Dashboard</vt:lpstr>
      <vt:lpstr>Corrected energy balance step 2</vt:lpstr>
      <vt:lpstr>Import from Metal analysis</vt:lpstr>
      <vt:lpstr>Import from Chemical analysis</vt:lpstr>
      <vt:lpstr>technical_specs</vt:lpstr>
      <vt:lpstr>Shares energetic FD sectors</vt:lpstr>
      <vt:lpstr>Shares non-energ FD sectors</vt:lpstr>
      <vt:lpstr>Energetic final demand sectors</vt:lpstr>
      <vt:lpstr>Non-energetic FD sectors</vt:lpstr>
      <vt:lpstr>Transformation analysis</vt:lpstr>
      <vt:lpstr>Own use analysis</vt:lpstr>
      <vt:lpstr>Energetic cons analysis</vt:lpstr>
      <vt:lpstr>Non-energetic cons analysis</vt:lpstr>
      <vt:lpstr>Coal loss analysis</vt:lpstr>
      <vt:lpstr>Fuel aggregation</vt:lpstr>
      <vt:lpstr>Fuel aggregation subsectors</vt:lpstr>
      <vt:lpstr>Energetic FD subsectors</vt:lpstr>
      <vt:lpstr>Non-energetic FD subsectors</vt:lpstr>
      <vt:lpstr>Shares energetic FD subsectors</vt:lpstr>
      <vt:lpstr>Shares non-e FD subsectors</vt:lpstr>
      <vt:lpstr>Shares electric heaters</vt:lpstr>
      <vt:lpstr>csv_industry_coal_ps</vt:lpstr>
      <vt:lpstr>csv_industry_network_gas_ps</vt:lpstr>
      <vt:lpstr>csv_industry_crude_oil_ps</vt:lpstr>
      <vt:lpstr>csv_industry_wood_pellets_ps</vt:lpstr>
      <vt:lpstr>csv_industry_steam_hot_water_ps</vt:lpstr>
      <vt:lpstr>csv_industry_electricity_ps</vt:lpstr>
      <vt:lpstr>csv_industry_coal_non_e_ps</vt:lpstr>
      <vt:lpstr>csv_industry_netw_gas_non_e_ps</vt:lpstr>
      <vt:lpstr>csv_industry_crude_oil_non_e_ps</vt:lpstr>
      <vt:lpstr>csv_industry_wood_pel_non_e_ps</vt:lpstr>
      <vt:lpstr>csv_industry_trans_coal_ps</vt:lpstr>
      <vt:lpstr>csv_industry_trans_coal_eff</vt:lpstr>
      <vt:lpstr>csv_industry_other_coal_e </vt:lpstr>
      <vt:lpstr>csv_industry_other_gas_e</vt:lpstr>
      <vt:lpstr>csv_industry_other_crude_oil_e</vt:lpstr>
      <vt:lpstr>csv_industry_other_wood_e</vt:lpstr>
      <vt:lpstr>csv_industry_other_heat_e</vt:lpstr>
      <vt:lpstr>csv_industry_other_electri_e</vt:lpstr>
      <vt:lpstr>csv_industry_other_coal_non_e</vt:lpstr>
      <vt:lpstr>csv_industry_other_gas_non_e</vt:lpstr>
      <vt:lpstr>csv_industry_other_crude_oil_ne</vt:lpstr>
      <vt:lpstr>csv_industry_other_wood_non_e</vt:lpstr>
      <vt:lpstr>csv_industry_other_food_elec_ps</vt:lpstr>
      <vt:lpstr>csv_industry_other_paper_el_ps</vt:lpstr>
    </vt:vector>
  </TitlesOfParts>
  <Manager/>
  <Company>Quintel Intelligence</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Wouter Terlouw</dc:creator>
  <cp:keywords/>
  <dc:description/>
  <cp:lastModifiedBy>Rob</cp:lastModifiedBy>
  <cp:lastPrinted>2013-07-16T13:47:53Z</cp:lastPrinted>
  <dcterms:created xsi:type="dcterms:W3CDTF">2013-06-25T11:11:29Z</dcterms:created>
  <dcterms:modified xsi:type="dcterms:W3CDTF">2016-08-31T13:28:12Z</dcterms:modified>
  <cp:category/>
</cp:coreProperties>
</file>