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25600" yWindow="0" windowWidth="25600" windowHeight="28280" tabRatio="500"/>
  </bookViews>
  <sheets>
    <sheet name="Result by machine pages" sheetId="1" r:id="rId1"/>
    <sheet name="Documentation" sheetId="2" r:id="rId2"/>
    <sheet name="Gas Plants" sheetId="7" r:id="rId3"/>
    <sheet name="Hydro Plants" sheetId="5" r:id="rId4"/>
    <sheet name="Nuclear Plants" sheetId="3" r:id="rId5"/>
    <sheet name="Energy production share" sheetId="4" r:id="rId6"/>
    <sheet name="Prognos data" sheetId="6" r:id="rId7"/>
    <sheet name="wind breakdown" sheetId="8" r:id="rId8"/>
  </sheets>
  <externalReferences>
    <externalReference r:id="rId9"/>
  </externalReferences>
  <definedNames>
    <definedName name="kWh_MJ_conversion">[1]Assumptions!$C$174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" i="1" l="1"/>
  <c r="D27" i="6"/>
  <c r="S13" i="1"/>
  <c r="D29" i="6"/>
  <c r="J41" i="5"/>
  <c r="B41" i="5"/>
  <c r="M41" i="5"/>
  <c r="M42" i="5"/>
  <c r="L41" i="5"/>
  <c r="L4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12" i="5"/>
  <c r="C41" i="5"/>
  <c r="D41" i="5"/>
  <c r="D42" i="5"/>
  <c r="E41" i="5"/>
  <c r="E4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7" i="5"/>
  <c r="E28" i="5"/>
  <c r="E29" i="5"/>
  <c r="E30" i="5"/>
  <c r="E31" i="5"/>
  <c r="E32" i="5"/>
  <c r="E33" i="5"/>
  <c r="E34" i="5"/>
  <c r="E35" i="5"/>
  <c r="E37" i="5"/>
  <c r="E12" i="5"/>
  <c r="B14" i="8"/>
  <c r="E14" i="8"/>
  <c r="C13" i="8"/>
  <c r="E13" i="8"/>
  <c r="D12" i="8"/>
  <c r="E12" i="8"/>
  <c r="B36" i="7"/>
  <c r="B39" i="7"/>
  <c r="C36" i="7"/>
  <c r="G36" i="7"/>
  <c r="T15" i="1"/>
  <c r="U15" i="1"/>
  <c r="S14" i="1"/>
  <c r="F12" i="4"/>
  <c r="S15" i="1"/>
  <c r="F13" i="4"/>
  <c r="K41" i="5"/>
  <c r="J47" i="5"/>
  <c r="J48" i="5"/>
  <c r="J46" i="5"/>
  <c r="F9" i="6"/>
  <c r="S12" i="1"/>
  <c r="D28" i="6"/>
  <c r="C28" i="6"/>
  <c r="E38" i="6"/>
  <c r="E37" i="6"/>
  <c r="E36" i="6"/>
  <c r="E35" i="6"/>
  <c r="E34" i="6"/>
  <c r="E32" i="6"/>
  <c r="E31" i="6"/>
  <c r="E29" i="6"/>
  <c r="E27" i="6"/>
  <c r="E26" i="6"/>
  <c r="C26" i="6"/>
  <c r="S10" i="1"/>
  <c r="D26" i="6"/>
  <c r="C27" i="6"/>
  <c r="C29" i="6"/>
  <c r="C31" i="6"/>
  <c r="D31" i="6"/>
  <c r="C32" i="6"/>
  <c r="D32" i="6"/>
  <c r="C34" i="6"/>
  <c r="S16" i="1"/>
  <c r="D34" i="6"/>
  <c r="C35" i="6"/>
  <c r="S17" i="1"/>
  <c r="D35" i="6"/>
  <c r="C36" i="6"/>
  <c r="S18" i="1"/>
  <c r="D36" i="6"/>
  <c r="C37" i="6"/>
  <c r="S19" i="1"/>
  <c r="D37" i="6"/>
  <c r="C38" i="6"/>
  <c r="S20" i="1"/>
  <c r="D38" i="6"/>
  <c r="D13" i="4"/>
  <c r="D12" i="4"/>
  <c r="D15" i="4"/>
  <c r="F15" i="4"/>
  <c r="H13" i="4"/>
  <c r="H12" i="4"/>
  <c r="H15" i="4"/>
  <c r="E12" i="4"/>
  <c r="E15" i="4"/>
  <c r="G12" i="4"/>
  <c r="G15" i="4"/>
  <c r="I12" i="4"/>
  <c r="I15" i="4"/>
  <c r="J15" i="4"/>
  <c r="E16" i="4"/>
  <c r="F16" i="4"/>
  <c r="G16" i="4"/>
  <c r="H16" i="4"/>
  <c r="I16" i="4"/>
  <c r="D16" i="4"/>
  <c r="J8" i="4"/>
  <c r="H10" i="3"/>
  <c r="G10" i="3"/>
  <c r="C10" i="3"/>
</calcChain>
</file>

<file path=xl/sharedStrings.xml><?xml version="1.0" encoding="utf-8"?>
<sst xmlns="http://schemas.openxmlformats.org/spreadsheetml/2006/main" count="405" uniqueCount="192">
  <si>
    <t>Results overview by converter</t>
  </si>
  <si>
    <t>Sector</t>
  </si>
  <si>
    <t>Unit type</t>
  </si>
  <si>
    <t>Electricity production (TJ)</t>
  </si>
  <si>
    <t>Total fuel input (TJ)</t>
  </si>
  <si>
    <t>Total heat production (TJ)</t>
  </si>
  <si>
    <t>Full load hours (hrs/yr)</t>
  </si>
  <si>
    <t>Installed electrical capacity (MW)</t>
  </si>
  <si>
    <t>Installed heat capacity (MW)</t>
  </si>
  <si>
    <t>Agriculture</t>
  </si>
  <si>
    <t>Gas CHP</t>
  </si>
  <si>
    <t>Biogas CHP</t>
  </si>
  <si>
    <t>Wood pellets CHP</t>
  </si>
  <si>
    <t>All units</t>
  </si>
  <si>
    <t>Households</t>
  </si>
  <si>
    <t>Energy industry</t>
  </si>
  <si>
    <t>Gas turbine CHP</t>
  </si>
  <si>
    <t>Gas engine CHP</t>
  </si>
  <si>
    <t>Gas CC CHP</t>
  </si>
  <si>
    <t>Coal CHP</t>
  </si>
  <si>
    <t>Industry</t>
  </si>
  <si>
    <t>Industry &amp; Energy industry</t>
  </si>
  <si>
    <t>Main activity</t>
  </si>
  <si>
    <t>Lignite CHP</t>
  </si>
  <si>
    <t>Co-firing CHP</t>
  </si>
  <si>
    <t>Waste incineration</t>
  </si>
  <si>
    <t>Waste CHP</t>
  </si>
  <si>
    <t>Total electricity production (TJ)</t>
  </si>
  <si>
    <t>Main activity electricity plants</t>
  </si>
  <si>
    <t>Coal/Wood pellets Ultra supercritical co-firing</t>
  </si>
  <si>
    <t>-</t>
  </si>
  <si>
    <t>Coal Supercritical</t>
  </si>
  <si>
    <t>Coal Ultra supercritical</t>
  </si>
  <si>
    <t>Coal Ultra supercritical ccs</t>
  </si>
  <si>
    <t>Coal Combined cycle</t>
  </si>
  <si>
    <t>Coal Combined cycle ccs</t>
  </si>
  <si>
    <t>Lignite Ultra supercritical</t>
  </si>
  <si>
    <t>Lignite Ultra supercritical oxyfuel ccs</t>
  </si>
  <si>
    <t>Gas Turbine</t>
  </si>
  <si>
    <t>Gas Combined cycle</t>
  </si>
  <si>
    <t>Gas Combined cycle ccs</t>
  </si>
  <si>
    <t>Gas Ultra supercritical</t>
  </si>
  <si>
    <t>Oil Ultra supercritical</t>
  </si>
  <si>
    <t>Diesel Engine</t>
  </si>
  <si>
    <t>Waste Supercritical</t>
  </si>
  <si>
    <t>Nuclear 2nd gen</t>
  </si>
  <si>
    <t>Nuclear 3rd gen</t>
  </si>
  <si>
    <t>Hydro river</t>
  </si>
  <si>
    <t>Hydro mountain</t>
  </si>
  <si>
    <t>Geothermal</t>
  </si>
  <si>
    <t>Large scale solar PV</t>
  </si>
  <si>
    <t>Large scale solar CSP</t>
  </si>
  <si>
    <t>Wind turbine coastal</t>
  </si>
  <si>
    <t>Wind turbine offshore</t>
  </si>
  <si>
    <t>Wind turbine inland</t>
  </si>
  <si>
    <t>Main activity heat plants</t>
  </si>
  <si>
    <t>Coal heater</t>
  </si>
  <si>
    <t>Lignite heater</t>
  </si>
  <si>
    <t>Gas heater</t>
  </si>
  <si>
    <t>Oil heater</t>
  </si>
  <si>
    <t>Waste heater</t>
  </si>
  <si>
    <t>Wood pellets heater</t>
  </si>
  <si>
    <t>Nuclear</t>
  </si>
  <si>
    <t xml:space="preserve">The ratio of nuclear 2 and 3 generation has been adapted so that it mateches the energy balance exactly. </t>
  </si>
  <si>
    <t>Next, full load hours are adapted, to match the installed capacity</t>
  </si>
  <si>
    <t xml:space="preserve">MW </t>
  </si>
  <si>
    <t xml:space="preserve">of nuclear power plants are installed. </t>
  </si>
  <si>
    <t xml:space="preserve">FLH are adjusted accordingly. </t>
  </si>
  <si>
    <t>MW</t>
  </si>
  <si>
    <t>27 EU countries</t>
  </si>
  <si>
    <t xml:space="preserve">Nuclear capacity </t>
  </si>
  <si>
    <t>page 74</t>
  </si>
  <si>
    <t>v</t>
  </si>
  <si>
    <t>Nuclear production</t>
  </si>
  <si>
    <t>TWh</t>
  </si>
  <si>
    <t>TJ</t>
  </si>
  <si>
    <t>It is not possible to match the electrici production from nuclear plants exactly between</t>
  </si>
  <si>
    <t xml:space="preserve">IEA </t>
  </si>
  <si>
    <t>power statistics report</t>
  </si>
  <si>
    <t>Coal and lignite</t>
  </si>
  <si>
    <t>Oil</t>
  </si>
  <si>
    <t>Natural Gas</t>
  </si>
  <si>
    <t>Renewables</t>
  </si>
  <si>
    <t>Other fuels</t>
  </si>
  <si>
    <t xml:space="preserve">Total gross production </t>
  </si>
  <si>
    <t>%</t>
  </si>
  <si>
    <t>EU-27</t>
  </si>
  <si>
    <t>http://www.eea.europa.eu/data-and-maps/figures/share-of-electricity-production-by-7</t>
  </si>
  <si>
    <t>our ETM</t>
  </si>
  <si>
    <t>power plants</t>
  </si>
  <si>
    <t>CHP</t>
  </si>
  <si>
    <t>total</t>
  </si>
  <si>
    <t xml:space="preserve">table 3.2.1.4 </t>
  </si>
  <si>
    <t xml:space="preserve">Annual Renewables Electricity Generation by country (TWh) </t>
  </si>
  <si>
    <t>conventional hydro</t>
  </si>
  <si>
    <t>run of river</t>
  </si>
  <si>
    <t>TOTAL</t>
  </si>
  <si>
    <t xml:space="preserve">CONCLUSION: One thrid of all hydro electricity originates from run of river plants. </t>
  </si>
  <si>
    <t xml:space="preserve">table 3.1.1.4 </t>
  </si>
  <si>
    <t xml:space="preserve">Maximum net Renewable Generating capacity by country (MW) </t>
  </si>
  <si>
    <t xml:space="preserve">total installed capacity </t>
  </si>
  <si>
    <t>mountain</t>
  </si>
  <si>
    <t>Breakdown of wind</t>
  </si>
  <si>
    <t>according to Wind_in_power_2011_European_statistics.pdf</t>
  </si>
  <si>
    <t>total wind capacity</t>
  </si>
  <si>
    <t>offshore / near shore</t>
  </si>
  <si>
    <t>at the end of 2010</t>
  </si>
  <si>
    <t>inland</t>
  </si>
  <si>
    <t>coastal</t>
  </si>
  <si>
    <t>offshore</t>
  </si>
  <si>
    <t>Fuel input for electricity and sold heat (TJ)</t>
  </si>
  <si>
    <t>Fuel input for unsold heat (TJ)</t>
  </si>
  <si>
    <t>Sold heat production (TJ)</t>
  </si>
  <si>
    <t>Unsold heat production (TJ)</t>
  </si>
  <si>
    <t xml:space="preserve">Generation capacities </t>
  </si>
  <si>
    <t>Gas</t>
  </si>
  <si>
    <t>Gas (CCS)</t>
  </si>
  <si>
    <t>Oil (incl. CHP) Conv. Other</t>
  </si>
  <si>
    <t>Wind</t>
  </si>
  <si>
    <t>Hydro</t>
  </si>
  <si>
    <t xml:space="preserve">Import </t>
  </si>
  <si>
    <t xml:space="preserve">Lignite (incl. CHP) </t>
  </si>
  <si>
    <t xml:space="preserve">Lignite (CCS) </t>
  </si>
  <si>
    <t xml:space="preserve">Hard (incl. CHP) </t>
  </si>
  <si>
    <t>Hard (CCS)</t>
  </si>
  <si>
    <t xml:space="preserve">Res. Other </t>
  </si>
  <si>
    <t>Biomass</t>
  </si>
  <si>
    <t>prognos_FutureCoal_070822_final_kurz.pdf</t>
  </si>
  <si>
    <t>Total</t>
  </si>
  <si>
    <t>Current ETM</t>
  </si>
  <si>
    <t>Prognos</t>
  </si>
  <si>
    <t>only coal</t>
  </si>
  <si>
    <t>of which</t>
  </si>
  <si>
    <t>Gas, excluding CHP</t>
  </si>
  <si>
    <t>el. Capacity</t>
  </si>
  <si>
    <t>el. Production</t>
  </si>
  <si>
    <t>GWh</t>
  </si>
  <si>
    <t xml:space="preserve">Austria </t>
  </si>
  <si>
    <t xml:space="preserve">Belgium </t>
  </si>
  <si>
    <t xml:space="preserve">Bulgaria </t>
  </si>
  <si>
    <t>Cyprus</t>
  </si>
  <si>
    <t xml:space="preserve">Czeck republic </t>
  </si>
  <si>
    <t xml:space="preserve">Germany </t>
  </si>
  <si>
    <t xml:space="preserve">Denmark </t>
  </si>
  <si>
    <t xml:space="preserve">Estonia </t>
  </si>
  <si>
    <t xml:space="preserve">Spain </t>
  </si>
  <si>
    <t xml:space="preserve">Finland </t>
  </si>
  <si>
    <t xml:space="preserve">France </t>
  </si>
  <si>
    <t xml:space="preserve">United kingdom </t>
  </si>
  <si>
    <t xml:space="preserve">Greece </t>
  </si>
  <si>
    <t xml:space="preserve">Hungary </t>
  </si>
  <si>
    <t xml:space="preserve">Ireland </t>
  </si>
  <si>
    <t xml:space="preserve">Italy </t>
  </si>
  <si>
    <t xml:space="preserve">Lithuania </t>
  </si>
  <si>
    <t xml:space="preserve">Luxembourg </t>
  </si>
  <si>
    <t xml:space="preserve">Latvia </t>
  </si>
  <si>
    <t xml:space="preserve">Malta </t>
  </si>
  <si>
    <t xml:space="preserve">Netherlands </t>
  </si>
  <si>
    <t xml:space="preserve">Poland </t>
  </si>
  <si>
    <t xml:space="preserve">Portugal </t>
  </si>
  <si>
    <t xml:space="preserve">Romania </t>
  </si>
  <si>
    <t xml:space="preserve">Sweden </t>
  </si>
  <si>
    <t xml:space="preserve">Slovenia </t>
  </si>
  <si>
    <t xml:space="preserve">Slovakia </t>
  </si>
  <si>
    <t xml:space="preserve">table 3.2.2 </t>
  </si>
  <si>
    <t>page 152</t>
  </si>
  <si>
    <t>Eurelectric_power_statistics_trends_2011_full_report_201112</t>
  </si>
  <si>
    <t>http://refman.et-model.com/publications/1836</t>
  </si>
  <si>
    <t xml:space="preserve">table 3.1.1.2 </t>
  </si>
  <si>
    <t xml:space="preserve">Annual Electricity Generation by Technology (TWh) </t>
  </si>
  <si>
    <t>Gas Turbine Units</t>
  </si>
  <si>
    <t>Eurelectric_power_statistics_trends_2011_full_report_201112.pdf</t>
  </si>
  <si>
    <t>Natural gas</t>
  </si>
  <si>
    <t xml:space="preserve">table 3.1.3.1 </t>
  </si>
  <si>
    <t xml:space="preserve">table 3.1.2 </t>
  </si>
  <si>
    <t xml:space="preserve">Maximum net Generating capacity by Technology (MW) </t>
  </si>
  <si>
    <t>page 103</t>
  </si>
  <si>
    <t>page 94</t>
  </si>
  <si>
    <t xml:space="preserve">CHP capacity by Fuel (MW) </t>
  </si>
  <si>
    <t>FLH of gas turbines</t>
  </si>
  <si>
    <t>page 140</t>
  </si>
  <si>
    <t>page 82</t>
  </si>
  <si>
    <t>Hydro (incl. storage)</t>
  </si>
  <si>
    <t>hyrdo mountain (calculated)</t>
  </si>
  <si>
    <t>Services</t>
  </si>
  <si>
    <t>Autoproducer electricity plants</t>
  </si>
  <si>
    <t>Solar PV in household sector</t>
  </si>
  <si>
    <t>Solar PV in services sector</t>
  </si>
  <si>
    <t>delta</t>
  </si>
  <si>
    <t>Paste the 'results by machine' sheets of the CHP and PP_HP analysis here</t>
  </si>
  <si>
    <t>Summary</t>
  </si>
  <si>
    <t xml:space="preserve">The document: http://refman.et-model.com/publications/1836  (Eurelectric_201112_Power Statistics and Trends 2011 - Full report.pdf) tells me that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</si>
</sst>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MetaMediumLF"/>
    </font>
    <font>
      <sz val="10"/>
      <color rgb="FF0019E5"/>
      <name val="MetaMediumLF"/>
    </font>
    <font>
      <sz val="12"/>
      <name val="Calibri"/>
      <family val="2"/>
      <scheme val="minor"/>
    </font>
    <font>
      <sz val="11"/>
      <name val="Arial"/>
    </font>
    <font>
      <b/>
      <sz val="13"/>
      <name val="MetaMediumLF"/>
    </font>
    <font>
      <sz val="7"/>
      <color theme="1"/>
      <name val="TTE179F2C0t00"/>
    </font>
    <font>
      <sz val="12"/>
      <color theme="1"/>
      <name val="Cambria"/>
    </font>
    <font>
      <sz val="12"/>
      <color rgb="FF000000"/>
      <name val="Calibri"/>
    </font>
    <font>
      <sz val="12"/>
      <color theme="4" tint="-0.249977111117893"/>
      <name val="Calibri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theme="1"/>
      <name val="Calibri (Body)"/>
    </font>
    <font>
      <b/>
      <sz val="18"/>
      <color theme="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0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4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4" fillId="2" borderId="9" xfId="0" applyFont="1" applyFill="1" applyBorder="1"/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4" fillId="2" borderId="10" xfId="0" applyFont="1" applyFill="1" applyBorder="1"/>
    <xf numFmtId="0" fontId="6" fillId="2" borderId="4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2" fillId="2" borderId="4" xfId="0" applyFont="1" applyFill="1" applyBorder="1"/>
    <xf numFmtId="0" fontId="4" fillId="0" borderId="11" xfId="0" applyFont="1" applyBorder="1"/>
    <xf numFmtId="3" fontId="4" fillId="0" borderId="0" xfId="0" applyNumberFormat="1" applyFont="1"/>
    <xf numFmtId="0" fontId="4" fillId="0" borderId="12" xfId="0" applyFont="1" applyBorder="1"/>
    <xf numFmtId="1" fontId="3" fillId="0" borderId="0" xfId="0" applyNumberFormat="1" applyFont="1"/>
    <xf numFmtId="3" fontId="4" fillId="0" borderId="14" xfId="0" applyNumberFormat="1" applyFont="1" applyBorder="1"/>
    <xf numFmtId="0" fontId="4" fillId="2" borderId="14" xfId="0" applyFont="1" applyFill="1" applyBorder="1"/>
    <xf numFmtId="0" fontId="4" fillId="0" borderId="13" xfId="0" applyFont="1" applyBorder="1"/>
    <xf numFmtId="1" fontId="3" fillId="0" borderId="14" xfId="0" applyNumberFormat="1" applyFont="1" applyBorder="1"/>
    <xf numFmtId="3" fontId="4" fillId="2" borderId="0" xfId="0" applyNumberFormat="1" applyFont="1" applyFill="1"/>
    <xf numFmtId="0" fontId="4" fillId="0" borderId="8" xfId="0" applyFont="1" applyBorder="1"/>
    <xf numFmtId="1" fontId="3" fillId="0" borderId="9" xfId="0" applyNumberFormat="1" applyFont="1" applyBorder="1"/>
    <xf numFmtId="0" fontId="6" fillId="2" borderId="15" xfId="0" applyFont="1" applyFill="1" applyBorder="1"/>
    <xf numFmtId="0" fontId="4" fillId="2" borderId="16" xfId="0" applyFont="1" applyFill="1" applyBorder="1"/>
    <xf numFmtId="3" fontId="4" fillId="2" borderId="17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3" fontId="4" fillId="2" borderId="9" xfId="0" applyNumberFormat="1" applyFont="1" applyFill="1" applyBorder="1"/>
    <xf numFmtId="0" fontId="4" fillId="0" borderId="9" xfId="0" applyFont="1" applyBorder="1"/>
    <xf numFmtId="0" fontId="4" fillId="2" borderId="18" xfId="0" applyFont="1" applyFill="1" applyBorder="1"/>
    <xf numFmtId="0" fontId="4" fillId="2" borderId="19" xfId="0" applyFont="1" applyFill="1" applyBorder="1"/>
    <xf numFmtId="3" fontId="4" fillId="2" borderId="20" xfId="0" applyNumberFormat="1" applyFont="1" applyFill="1" applyBorder="1"/>
    <xf numFmtId="0" fontId="4" fillId="2" borderId="20" xfId="0" applyFont="1" applyFill="1" applyBorder="1"/>
    <xf numFmtId="0" fontId="4" fillId="0" borderId="21" xfId="0" applyFont="1" applyBorder="1"/>
    <xf numFmtId="1" fontId="3" fillId="0" borderId="20" xfId="0" applyNumberFormat="1" applyFont="1" applyBorder="1"/>
    <xf numFmtId="0" fontId="4" fillId="2" borderId="22" xfId="0" applyFont="1" applyFill="1" applyBorder="1"/>
    <xf numFmtId="0" fontId="6" fillId="2" borderId="0" xfId="0" applyFont="1" applyFill="1"/>
    <xf numFmtId="0" fontId="6" fillId="2" borderId="28" xfId="0" applyFont="1" applyFill="1" applyBorder="1"/>
    <xf numFmtId="0" fontId="4" fillId="2" borderId="23" xfId="0" applyFont="1" applyFill="1" applyBorder="1"/>
    <xf numFmtId="0" fontId="4" fillId="2" borderId="24" xfId="0" applyFont="1" applyFill="1" applyBorder="1"/>
    <xf numFmtId="3" fontId="4" fillId="2" borderId="25" xfId="0" applyNumberFormat="1" applyFont="1" applyFill="1" applyBorder="1"/>
    <xf numFmtId="0" fontId="4" fillId="2" borderId="25" xfId="0" applyFont="1" applyFill="1" applyBorder="1"/>
    <xf numFmtId="0" fontId="4" fillId="0" borderId="26" xfId="0" applyFont="1" applyBorder="1"/>
    <xf numFmtId="1" fontId="3" fillId="0" borderId="25" xfId="0" applyNumberFormat="1" applyFont="1" applyBorder="1"/>
    <xf numFmtId="0" fontId="4" fillId="2" borderId="27" xfId="0" applyFont="1" applyFill="1" applyBorder="1"/>
    <xf numFmtId="164" fontId="3" fillId="0" borderId="9" xfId="0" applyNumberFormat="1" applyFont="1" applyBorder="1"/>
    <xf numFmtId="164" fontId="3" fillId="0" borderId="0" xfId="0" applyNumberFormat="1" applyFont="1"/>
    <xf numFmtId="0" fontId="4" fillId="0" borderId="25" xfId="0" applyFont="1" applyBorder="1"/>
    <xf numFmtId="1" fontId="4" fillId="0" borderId="0" xfId="0" applyNumberFormat="1" applyFont="1" applyAlignment="1">
      <alignment horizontal="right"/>
    </xf>
    <xf numFmtId="3" fontId="4" fillId="0" borderId="12" xfId="0" applyNumberFormat="1" applyFont="1" applyBorder="1"/>
    <xf numFmtId="3" fontId="3" fillId="0" borderId="0" xfId="0" applyNumberFormat="1" applyFont="1"/>
    <xf numFmtId="0" fontId="4" fillId="0" borderId="14" xfId="0" applyFont="1" applyBorder="1"/>
    <xf numFmtId="3" fontId="4" fillId="0" borderId="13" xfId="0" applyNumberFormat="1" applyFont="1" applyBorder="1"/>
    <xf numFmtId="3" fontId="3" fillId="0" borderId="14" xfId="0" applyNumberFormat="1" applyFont="1" applyBorder="1"/>
    <xf numFmtId="1" fontId="4" fillId="0" borderId="14" xfId="0" applyNumberFormat="1" applyFont="1" applyBorder="1"/>
    <xf numFmtId="0" fontId="4" fillId="2" borderId="26" xfId="0" applyFont="1" applyFill="1" applyBorder="1"/>
    <xf numFmtId="1" fontId="4" fillId="2" borderId="25" xfId="0" applyNumberFormat="1" applyFont="1" applyFill="1" applyBorder="1"/>
    <xf numFmtId="1" fontId="4" fillId="2" borderId="0" xfId="0" applyNumberFormat="1" applyFont="1" applyFill="1"/>
    <xf numFmtId="3" fontId="3" fillId="0" borderId="9" xfId="0" applyNumberFormat="1" applyFont="1" applyBorder="1"/>
    <xf numFmtId="0" fontId="4" fillId="0" borderId="29" xfId="0" applyFont="1" applyBorder="1"/>
    <xf numFmtId="3" fontId="3" fillId="0" borderId="20" xfId="0" applyNumberFormat="1" applyFont="1" applyBorder="1"/>
    <xf numFmtId="0" fontId="6" fillId="2" borderId="23" xfId="0" applyFont="1" applyFill="1" applyBorder="1"/>
    <xf numFmtId="0" fontId="4" fillId="0" borderId="24" xfId="0" applyFont="1" applyBorder="1"/>
    <xf numFmtId="3" fontId="0" fillId="0" borderId="0" xfId="0" applyNumberFormat="1"/>
    <xf numFmtId="4" fontId="0" fillId="0" borderId="0" xfId="0" applyNumberFormat="1"/>
    <xf numFmtId="9" fontId="0" fillId="0" borderId="0" xfId="9" applyFont="1"/>
    <xf numFmtId="165" fontId="0" fillId="0" borderId="0" xfId="9" applyNumberFormat="1" applyFont="1"/>
    <xf numFmtId="0" fontId="9" fillId="0" borderId="0" xfId="0" applyFont="1"/>
    <xf numFmtId="0" fontId="10" fillId="0" borderId="0" xfId="0" applyFont="1"/>
    <xf numFmtId="0" fontId="11" fillId="3" borderId="30" xfId="0" applyFont="1" applyFill="1" applyBorder="1"/>
    <xf numFmtId="0" fontId="11" fillId="4" borderId="30" xfId="0" applyFont="1" applyFill="1" applyBorder="1"/>
    <xf numFmtId="0" fontId="12" fillId="3" borderId="30" xfId="0" applyFont="1" applyFill="1" applyBorder="1"/>
    <xf numFmtId="0" fontId="12" fillId="4" borderId="30" xfId="0" applyFont="1" applyFill="1" applyBorder="1"/>
    <xf numFmtId="0" fontId="11" fillId="0" borderId="0" xfId="0" applyFont="1"/>
    <xf numFmtId="0" fontId="13" fillId="0" borderId="0" xfId="0" applyFont="1"/>
    <xf numFmtId="3" fontId="11" fillId="4" borderId="30" xfId="0" applyNumberFormat="1" applyFont="1" applyFill="1" applyBorder="1"/>
    <xf numFmtId="3" fontId="11" fillId="3" borderId="30" xfId="0" applyNumberFormat="1" applyFont="1" applyFill="1" applyBorder="1"/>
    <xf numFmtId="0" fontId="14" fillId="0" borderId="0" xfId="0" applyFont="1"/>
    <xf numFmtId="0" fontId="0" fillId="0" borderId="0" xfId="0" applyBorder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wrapText="1"/>
    </xf>
    <xf numFmtId="166" fontId="0" fillId="0" borderId="0" xfId="0" applyNumberFormat="1"/>
    <xf numFmtId="1" fontId="4" fillId="0" borderId="0" xfId="0" applyNumberFormat="1" applyFont="1"/>
    <xf numFmtId="0" fontId="19" fillId="0" borderId="0" xfId="0" applyFont="1"/>
    <xf numFmtId="0" fontId="20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5" borderId="0" xfId="0" applyFill="1"/>
    <xf numFmtId="3" fontId="0" fillId="5" borderId="0" xfId="0" applyNumberFormat="1" applyFill="1"/>
    <xf numFmtId="10" fontId="0" fillId="5" borderId="0" xfId="0" applyNumberFormat="1" applyFill="1"/>
    <xf numFmtId="0" fontId="21" fillId="5" borderId="0" xfId="0" applyFont="1" applyFill="1"/>
    <xf numFmtId="0" fontId="18" fillId="5" borderId="31" xfId="0" applyFont="1" applyFill="1" applyBorder="1"/>
    <xf numFmtId="0" fontId="0" fillId="5" borderId="17" xfId="0" applyFill="1" applyBorder="1"/>
    <xf numFmtId="0" fontId="0" fillId="5" borderId="16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1" xfId="0" applyFill="1" applyBorder="1"/>
    <xf numFmtId="3" fontId="0" fillId="0" borderId="0" xfId="0" applyNumberFormat="1" applyFill="1" applyBorder="1"/>
    <xf numFmtId="3" fontId="0" fillId="0" borderId="11" xfId="0" applyNumberFormat="1" applyFill="1" applyBorder="1"/>
    <xf numFmtId="0" fontId="0" fillId="0" borderId="8" xfId="0" applyFill="1" applyBorder="1"/>
    <xf numFmtId="1" fontId="0" fillId="0" borderId="9" xfId="0" applyNumberFormat="1" applyFill="1" applyBorder="1"/>
    <xf numFmtId="0" fontId="0" fillId="0" borderId="9" xfId="0" applyFill="1" applyBorder="1"/>
    <xf numFmtId="3" fontId="0" fillId="0" borderId="7" xfId="0" applyNumberFormat="1" applyFill="1" applyBorder="1"/>
  </cellXfs>
  <cellStyles count="2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Projects/etdataset/analyses/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V188"/>
  <sheetViews>
    <sheetView tabSelected="1" workbookViewId="0">
      <selection activeCell="C7" sqref="C7"/>
    </sheetView>
  </sheetViews>
  <sheetFormatPr baseColWidth="10" defaultRowHeight="15" x14ac:dyDescent="0"/>
  <cols>
    <col min="1" max="1" width="5.33203125" style="98" customWidth="1"/>
    <col min="2" max="2" width="19" style="98" customWidth="1"/>
    <col min="3" max="3" width="38.5" style="98" bestFit="1" customWidth="1"/>
    <col min="4" max="12" width="0" style="98" hidden="1" customWidth="1"/>
    <col min="13" max="13" width="20.33203125" style="98" customWidth="1"/>
    <col min="14" max="14" width="24.6640625" style="98" customWidth="1"/>
    <col min="15" max="17" width="10.83203125" style="98"/>
    <col min="18" max="18" width="22.5" style="98" bestFit="1" customWidth="1"/>
    <col min="19" max="19" width="12.6640625" style="98" customWidth="1"/>
    <col min="20" max="21" width="12.6640625" style="98" bestFit="1" customWidth="1"/>
    <col min="22" max="16384" width="10.83203125" style="98"/>
  </cols>
  <sheetData>
    <row r="2" spans="2:22" ht="27" customHeight="1">
      <c r="B2" s="101" t="s">
        <v>189</v>
      </c>
    </row>
    <row r="3" spans="2:22" ht="16" thickBot="1"/>
    <row r="4" spans="2:22">
      <c r="B4" s="1" t="s">
        <v>0</v>
      </c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</row>
    <row r="5" spans="2:22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2:22" ht="70">
      <c r="B6" s="9" t="s">
        <v>1</v>
      </c>
      <c r="C6" s="10" t="s">
        <v>2</v>
      </c>
      <c r="D6" s="11" t="s">
        <v>3</v>
      </c>
      <c r="E6" s="11" t="s">
        <v>4</v>
      </c>
      <c r="F6" s="12" t="s">
        <v>110</v>
      </c>
      <c r="G6" s="12" t="s">
        <v>111</v>
      </c>
      <c r="H6" s="11" t="s">
        <v>5</v>
      </c>
      <c r="I6" s="12" t="s">
        <v>112</v>
      </c>
      <c r="J6" s="12" t="s">
        <v>113</v>
      </c>
      <c r="K6" s="13"/>
      <c r="L6" s="14" t="s">
        <v>6</v>
      </c>
      <c r="M6" s="15" t="s">
        <v>7</v>
      </c>
      <c r="N6" s="15" t="s">
        <v>8</v>
      </c>
      <c r="O6" s="16"/>
    </row>
    <row r="7" spans="2:22">
      <c r="B7" s="17" t="s">
        <v>9</v>
      </c>
      <c r="C7" s="18"/>
      <c r="D7" s="7"/>
      <c r="E7" s="7"/>
      <c r="F7" s="7"/>
      <c r="G7" s="7"/>
      <c r="H7" s="7"/>
      <c r="I7" s="7"/>
      <c r="J7" s="7"/>
      <c r="K7" s="7"/>
      <c r="L7" s="19"/>
      <c r="M7" s="7"/>
      <c r="N7" s="7"/>
      <c r="O7" s="8"/>
      <c r="R7" s="102" t="s">
        <v>190</v>
      </c>
      <c r="S7" s="103"/>
      <c r="T7" s="103"/>
      <c r="U7" s="104"/>
    </row>
    <row r="8" spans="2:22">
      <c r="B8" s="20"/>
      <c r="C8" s="21" t="s">
        <v>10</v>
      </c>
      <c r="D8" s="22">
        <v>47863</v>
      </c>
      <c r="E8" s="22">
        <v>111309</v>
      </c>
      <c r="F8" s="22">
        <v>53559</v>
      </c>
      <c r="G8" s="22">
        <v>57750</v>
      </c>
      <c r="H8" s="22">
        <v>52315</v>
      </c>
      <c r="I8" s="22">
        <v>340</v>
      </c>
      <c r="J8" s="22">
        <v>51975</v>
      </c>
      <c r="K8" s="7"/>
      <c r="L8" s="23">
        <v>8000</v>
      </c>
      <c r="M8" s="24">
        <v>1662</v>
      </c>
      <c r="N8" s="24">
        <v>1816</v>
      </c>
      <c r="O8" s="8"/>
      <c r="R8" s="105"/>
      <c r="S8" s="106" t="s">
        <v>134</v>
      </c>
      <c r="T8" s="106" t="s">
        <v>135</v>
      </c>
      <c r="U8" s="107" t="s">
        <v>135</v>
      </c>
    </row>
    <row r="9" spans="2:22">
      <c r="B9" s="20"/>
      <c r="C9" s="21" t="s">
        <v>11</v>
      </c>
      <c r="D9" s="22">
        <v>5732</v>
      </c>
      <c r="E9" s="22">
        <v>13648</v>
      </c>
      <c r="F9" s="22">
        <v>7444</v>
      </c>
      <c r="G9" s="22">
        <v>6204</v>
      </c>
      <c r="H9" s="22">
        <v>4777</v>
      </c>
      <c r="I9" s="22">
        <v>0</v>
      </c>
      <c r="J9" s="22">
        <v>4777</v>
      </c>
      <c r="K9" s="7"/>
      <c r="L9" s="23">
        <v>8000</v>
      </c>
      <c r="M9" s="24">
        <v>199</v>
      </c>
      <c r="N9" s="24">
        <v>166</v>
      </c>
      <c r="O9" s="8"/>
      <c r="R9" s="105"/>
      <c r="S9" s="106" t="s">
        <v>68</v>
      </c>
      <c r="T9" s="106" t="s">
        <v>75</v>
      </c>
      <c r="U9" s="107" t="s">
        <v>136</v>
      </c>
    </row>
    <row r="10" spans="2:22">
      <c r="B10" s="20"/>
      <c r="C10" s="21" t="s">
        <v>12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7"/>
      <c r="L10" s="23">
        <v>6000</v>
      </c>
      <c r="M10" s="24">
        <v>0</v>
      </c>
      <c r="N10" s="24">
        <v>0</v>
      </c>
      <c r="O10" s="8"/>
      <c r="R10" s="105" t="s">
        <v>62</v>
      </c>
      <c r="S10" s="108">
        <f>M77+M78</f>
        <v>135678</v>
      </c>
      <c r="T10" s="108"/>
      <c r="U10" s="109"/>
    </row>
    <row r="11" spans="2:22" ht="16" thickBot="1">
      <c r="B11" s="20"/>
      <c r="C11" s="21" t="s">
        <v>13</v>
      </c>
      <c r="D11" s="25">
        <v>53595</v>
      </c>
      <c r="E11" s="25">
        <v>124957</v>
      </c>
      <c r="F11" s="25">
        <v>61003</v>
      </c>
      <c r="G11" s="25">
        <v>63954</v>
      </c>
      <c r="H11" s="25">
        <v>57092</v>
      </c>
      <c r="I11" s="25">
        <v>340</v>
      </c>
      <c r="J11" s="25">
        <v>56752</v>
      </c>
      <c r="K11" s="26"/>
      <c r="L11" s="27"/>
      <c r="M11" s="28">
        <v>1861</v>
      </c>
      <c r="N11" s="28">
        <v>1982</v>
      </c>
      <c r="O11" s="8"/>
      <c r="R11" s="105" t="s">
        <v>121</v>
      </c>
      <c r="S11" s="108">
        <f>M49+M68+M69</f>
        <v>58301</v>
      </c>
      <c r="T11" s="108"/>
      <c r="U11" s="109"/>
    </row>
    <row r="12" spans="2:22" ht="16" thickTop="1">
      <c r="B12" s="6"/>
      <c r="C12" s="18"/>
      <c r="D12" s="29"/>
      <c r="E12" s="29"/>
      <c r="F12" s="29"/>
      <c r="G12" s="29"/>
      <c r="H12" s="29"/>
      <c r="I12" s="29"/>
      <c r="J12" s="29"/>
      <c r="K12" s="13"/>
      <c r="L12" s="30"/>
      <c r="M12" s="31"/>
      <c r="N12" s="31"/>
      <c r="O12" s="16"/>
      <c r="R12" s="105" t="s">
        <v>131</v>
      </c>
      <c r="S12" s="108">
        <f>M62+M63+M64+M65+M66+M67</f>
        <v>99221</v>
      </c>
      <c r="T12" s="108"/>
      <c r="U12" s="109"/>
      <c r="V12" s="99"/>
    </row>
    <row r="13" spans="2:22">
      <c r="B13" s="32" t="s">
        <v>14</v>
      </c>
      <c r="C13" s="33"/>
      <c r="D13" s="34"/>
      <c r="E13" s="34"/>
      <c r="F13" s="34"/>
      <c r="G13" s="34"/>
      <c r="H13" s="34"/>
      <c r="I13" s="34"/>
      <c r="J13" s="34"/>
      <c r="K13" s="7"/>
      <c r="L13" s="23"/>
      <c r="M13" s="24"/>
      <c r="N13" s="24"/>
      <c r="O13" s="8"/>
      <c r="R13" s="105" t="s">
        <v>123</v>
      </c>
      <c r="S13" s="108">
        <f>M43+M48+M62+M63+M64+M65+M66+M67+M50</f>
        <v>139332</v>
      </c>
      <c r="T13" s="108"/>
      <c r="U13" s="109"/>
    </row>
    <row r="14" spans="2:22">
      <c r="B14" s="20"/>
      <c r="C14" s="21" t="s">
        <v>10</v>
      </c>
      <c r="D14" s="22">
        <v>555</v>
      </c>
      <c r="E14" s="22">
        <v>1291</v>
      </c>
      <c r="F14" s="22">
        <v>1102</v>
      </c>
      <c r="G14" s="22">
        <v>189</v>
      </c>
      <c r="H14" s="22">
        <v>607</v>
      </c>
      <c r="I14" s="22">
        <v>437</v>
      </c>
      <c r="J14" s="22">
        <v>170</v>
      </c>
      <c r="K14" s="7"/>
      <c r="L14" s="23">
        <v>8000</v>
      </c>
      <c r="M14" s="24">
        <v>19</v>
      </c>
      <c r="N14" s="24">
        <v>21</v>
      </c>
      <c r="O14" s="8"/>
      <c r="R14" s="105" t="s">
        <v>133</v>
      </c>
      <c r="S14" s="108">
        <f>M70+M71+M72+M73</f>
        <v>153983</v>
      </c>
      <c r="T14" s="108"/>
      <c r="U14" s="109"/>
    </row>
    <row r="15" spans="2:22">
      <c r="B15" s="20"/>
      <c r="C15" s="21" t="s">
        <v>11</v>
      </c>
      <c r="D15" s="22">
        <v>503</v>
      </c>
      <c r="E15" s="22">
        <v>1197</v>
      </c>
      <c r="F15" s="22">
        <v>653</v>
      </c>
      <c r="G15" s="22">
        <v>544</v>
      </c>
      <c r="H15" s="22">
        <v>419</v>
      </c>
      <c r="I15" s="22">
        <v>0</v>
      </c>
      <c r="J15" s="22">
        <v>419</v>
      </c>
      <c r="K15" s="7"/>
      <c r="L15" s="23">
        <v>8000</v>
      </c>
      <c r="M15" s="24">
        <v>17</v>
      </c>
      <c r="N15" s="24">
        <v>15</v>
      </c>
      <c r="O15" s="8"/>
      <c r="R15" s="105" t="s">
        <v>10</v>
      </c>
      <c r="S15" s="108">
        <f>M8+M14+M20+M40+M41+M42+M47</f>
        <v>45183</v>
      </c>
      <c r="T15" s="108">
        <f>D8+D14+D20+D40+D41+D42+D47</f>
        <v>1301259</v>
      </c>
      <c r="U15" s="109">
        <f>T15/3.6</f>
        <v>361460.83333333331</v>
      </c>
    </row>
    <row r="16" spans="2:22">
      <c r="B16" s="20"/>
      <c r="C16" s="21" t="s">
        <v>12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7"/>
      <c r="L16" s="23">
        <v>6000</v>
      </c>
      <c r="M16" s="24">
        <v>0</v>
      </c>
      <c r="N16" s="24">
        <v>0</v>
      </c>
      <c r="O16" s="8"/>
      <c r="R16" s="105" t="s">
        <v>117</v>
      </c>
      <c r="S16" s="108">
        <f>M74+M75</f>
        <v>57240</v>
      </c>
      <c r="T16" s="108"/>
      <c r="U16" s="109"/>
    </row>
    <row r="17" spans="2:21" ht="16" thickBot="1">
      <c r="B17" s="20"/>
      <c r="C17" s="21" t="s">
        <v>13</v>
      </c>
      <c r="D17" s="25">
        <v>1058</v>
      </c>
      <c r="E17" s="25">
        <v>2488</v>
      </c>
      <c r="F17" s="25">
        <v>1755</v>
      </c>
      <c r="G17" s="25">
        <v>733</v>
      </c>
      <c r="H17" s="25">
        <v>1026</v>
      </c>
      <c r="I17" s="25">
        <v>437</v>
      </c>
      <c r="J17" s="25">
        <v>589</v>
      </c>
      <c r="K17" s="26"/>
      <c r="L17" s="27"/>
      <c r="M17" s="28">
        <v>37</v>
      </c>
      <c r="N17" s="28">
        <v>36</v>
      </c>
      <c r="O17" s="8"/>
      <c r="R17" s="105" t="s">
        <v>118</v>
      </c>
      <c r="S17" s="108">
        <f>M84+M85+M86</f>
        <v>84676</v>
      </c>
      <c r="T17" s="108"/>
      <c r="U17" s="109"/>
    </row>
    <row r="18" spans="2:21" ht="16" thickTop="1">
      <c r="B18" s="35"/>
      <c r="C18" s="36"/>
      <c r="D18" s="37"/>
      <c r="E18" s="37"/>
      <c r="F18" s="37"/>
      <c r="G18" s="37"/>
      <c r="H18" s="37"/>
      <c r="I18" s="37"/>
      <c r="J18" s="37"/>
      <c r="K18" s="36"/>
      <c r="L18" s="38"/>
      <c r="M18" s="31"/>
      <c r="N18" s="31"/>
      <c r="O18" s="16"/>
      <c r="R18" s="105" t="s">
        <v>119</v>
      </c>
      <c r="S18" s="108">
        <f>M79+M80</f>
        <v>108093</v>
      </c>
      <c r="T18" s="108"/>
      <c r="U18" s="109"/>
    </row>
    <row r="19" spans="2:21">
      <c r="B19" s="17" t="s">
        <v>184</v>
      </c>
      <c r="C19" s="18"/>
      <c r="D19" s="29"/>
      <c r="E19" s="29"/>
      <c r="F19" s="29"/>
      <c r="G19" s="29"/>
      <c r="H19" s="29"/>
      <c r="I19" s="29"/>
      <c r="J19" s="29"/>
      <c r="K19" s="7"/>
      <c r="L19" s="23"/>
      <c r="M19" s="24"/>
      <c r="N19" s="24"/>
      <c r="O19" s="8"/>
      <c r="R19" s="105" t="s">
        <v>125</v>
      </c>
      <c r="S19" s="108">
        <f>M9+M15+M21+M76+M81+M82+M83</f>
        <v>18868</v>
      </c>
      <c r="T19" s="108"/>
      <c r="U19" s="109"/>
    </row>
    <row r="20" spans="2:21">
      <c r="B20" s="20"/>
      <c r="C20" s="21" t="s">
        <v>10</v>
      </c>
      <c r="D20" s="22">
        <v>13629</v>
      </c>
      <c r="E20" s="22">
        <v>31696</v>
      </c>
      <c r="F20" s="22">
        <v>31696</v>
      </c>
      <c r="G20" s="22">
        <v>0</v>
      </c>
      <c r="H20" s="22">
        <v>14897</v>
      </c>
      <c r="I20" s="22">
        <v>14897</v>
      </c>
      <c r="J20" s="22">
        <v>0</v>
      </c>
      <c r="K20" s="7"/>
      <c r="L20" s="23">
        <v>8000</v>
      </c>
      <c r="M20" s="24">
        <v>473</v>
      </c>
      <c r="N20" s="24">
        <v>517</v>
      </c>
      <c r="O20" s="8"/>
      <c r="R20" s="110" t="s">
        <v>126</v>
      </c>
      <c r="S20" s="111">
        <f>M10+M16+M22</f>
        <v>0</v>
      </c>
      <c r="T20" s="112"/>
      <c r="U20" s="113"/>
    </row>
    <row r="21" spans="2:21">
      <c r="B21" s="20"/>
      <c r="C21" s="21" t="s">
        <v>11</v>
      </c>
      <c r="D21" s="22">
        <v>11687</v>
      </c>
      <c r="E21" s="22">
        <v>27827</v>
      </c>
      <c r="F21" s="22">
        <v>15178</v>
      </c>
      <c r="G21" s="22">
        <v>12649</v>
      </c>
      <c r="H21" s="22">
        <v>9739</v>
      </c>
      <c r="I21" s="22">
        <v>0</v>
      </c>
      <c r="J21" s="22">
        <v>9739</v>
      </c>
      <c r="K21" s="7"/>
      <c r="L21" s="23">
        <v>8000</v>
      </c>
      <c r="M21" s="24">
        <v>406</v>
      </c>
      <c r="N21" s="24">
        <v>338</v>
      </c>
      <c r="O21" s="8"/>
    </row>
    <row r="22" spans="2:21">
      <c r="B22" s="20"/>
      <c r="C22" s="21" t="s">
        <v>12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7"/>
      <c r="L22" s="23">
        <v>6000</v>
      </c>
      <c r="M22" s="24">
        <v>0</v>
      </c>
      <c r="N22" s="24">
        <v>0</v>
      </c>
      <c r="O22" s="8"/>
    </row>
    <row r="23" spans="2:21" ht="16" thickBot="1">
      <c r="B23" s="20"/>
      <c r="C23" s="21" t="s">
        <v>13</v>
      </c>
      <c r="D23" s="25">
        <v>25317</v>
      </c>
      <c r="E23" s="25">
        <v>59523</v>
      </c>
      <c r="F23" s="25">
        <v>46874</v>
      </c>
      <c r="G23" s="25">
        <v>12649</v>
      </c>
      <c r="H23" s="25">
        <v>24637</v>
      </c>
      <c r="I23" s="25">
        <v>14897</v>
      </c>
      <c r="J23" s="25">
        <v>9739</v>
      </c>
      <c r="K23" s="26"/>
      <c r="L23" s="27"/>
      <c r="M23" s="28">
        <v>879</v>
      </c>
      <c r="N23" s="28">
        <v>855</v>
      </c>
      <c r="O23" s="8"/>
    </row>
    <row r="24" spans="2:21" ht="16" thickTop="1">
      <c r="B24" s="35"/>
      <c r="C24" s="36"/>
      <c r="D24" s="37"/>
      <c r="E24" s="37"/>
      <c r="F24" s="37"/>
      <c r="G24" s="37"/>
      <c r="H24" s="37"/>
      <c r="I24" s="37"/>
      <c r="J24" s="37"/>
      <c r="K24" s="13"/>
      <c r="L24" s="30"/>
      <c r="M24" s="31"/>
      <c r="N24" s="31"/>
      <c r="O24" s="16"/>
    </row>
    <row r="25" spans="2:21">
      <c r="B25" s="17" t="s">
        <v>15</v>
      </c>
      <c r="C25" s="18"/>
      <c r="D25" s="29"/>
      <c r="E25" s="29"/>
      <c r="F25" s="29"/>
      <c r="G25" s="29"/>
      <c r="H25" s="29"/>
      <c r="I25" s="29"/>
      <c r="J25" s="29"/>
      <c r="K25" s="7"/>
      <c r="L25" s="23"/>
      <c r="M25" s="24"/>
      <c r="N25" s="24"/>
      <c r="O25" s="8"/>
    </row>
    <row r="26" spans="2:21">
      <c r="B26" s="6"/>
      <c r="C26" s="21" t="s">
        <v>16</v>
      </c>
      <c r="D26" s="22">
        <v>50407</v>
      </c>
      <c r="E26" s="22">
        <v>132649</v>
      </c>
      <c r="F26" s="22">
        <v>98706</v>
      </c>
      <c r="G26" s="22">
        <v>33943</v>
      </c>
      <c r="H26" s="22">
        <v>55713</v>
      </c>
      <c r="I26" s="22">
        <v>28558</v>
      </c>
      <c r="J26" s="22">
        <v>27154</v>
      </c>
      <c r="K26" s="7"/>
      <c r="L26" s="23"/>
      <c r="M26" s="24"/>
      <c r="N26" s="24"/>
      <c r="O26" s="8"/>
    </row>
    <row r="27" spans="2:21">
      <c r="B27" s="6"/>
      <c r="C27" s="21" t="s">
        <v>17</v>
      </c>
      <c r="D27" s="22">
        <v>1939</v>
      </c>
      <c r="E27" s="22">
        <v>4616</v>
      </c>
      <c r="F27" s="22">
        <v>3416</v>
      </c>
      <c r="G27" s="22">
        <v>1200</v>
      </c>
      <c r="H27" s="22">
        <v>2216</v>
      </c>
      <c r="I27" s="22">
        <v>1136</v>
      </c>
      <c r="J27" s="22">
        <v>1080</v>
      </c>
      <c r="K27" s="7"/>
      <c r="L27" s="23"/>
      <c r="M27" s="24"/>
      <c r="N27" s="24"/>
      <c r="O27" s="8"/>
    </row>
    <row r="28" spans="2:21">
      <c r="B28" s="6"/>
      <c r="C28" s="21" t="s">
        <v>18</v>
      </c>
      <c r="D28" s="22">
        <v>141527</v>
      </c>
      <c r="E28" s="22">
        <v>336968</v>
      </c>
      <c r="F28" s="22">
        <v>256852</v>
      </c>
      <c r="G28" s="22">
        <v>80116</v>
      </c>
      <c r="H28" s="22">
        <v>134787</v>
      </c>
      <c r="I28" s="22">
        <v>69092</v>
      </c>
      <c r="J28" s="22">
        <v>65695</v>
      </c>
      <c r="K28" s="7"/>
      <c r="L28" s="23"/>
      <c r="M28" s="24"/>
      <c r="N28" s="24"/>
      <c r="O28" s="8"/>
    </row>
    <row r="29" spans="2:21">
      <c r="B29" s="6"/>
      <c r="C29" s="21" t="s">
        <v>19</v>
      </c>
      <c r="D29" s="22">
        <v>7735</v>
      </c>
      <c r="E29" s="22">
        <v>25785</v>
      </c>
      <c r="F29" s="22">
        <v>25785</v>
      </c>
      <c r="G29" s="22">
        <v>0</v>
      </c>
      <c r="H29" s="22">
        <v>9025</v>
      </c>
      <c r="I29" s="22">
        <v>9025</v>
      </c>
      <c r="J29" s="22">
        <v>0</v>
      </c>
      <c r="K29" s="7"/>
      <c r="L29" s="23"/>
      <c r="M29" s="24"/>
      <c r="N29" s="24"/>
      <c r="O29" s="8"/>
    </row>
    <row r="30" spans="2:21">
      <c r="B30" s="6"/>
      <c r="C30" s="21" t="s">
        <v>13</v>
      </c>
      <c r="D30" s="22">
        <v>201608</v>
      </c>
      <c r="E30" s="22">
        <v>500018</v>
      </c>
      <c r="F30" s="22">
        <v>384759</v>
      </c>
      <c r="G30" s="22">
        <v>115259</v>
      </c>
      <c r="H30" s="22">
        <v>201740</v>
      </c>
      <c r="I30" s="22">
        <v>107811</v>
      </c>
      <c r="J30" s="22">
        <v>93930</v>
      </c>
      <c r="K30" s="7"/>
      <c r="L30" s="23"/>
      <c r="M30" s="24"/>
      <c r="N30" s="24"/>
      <c r="O30" s="8"/>
    </row>
    <row r="31" spans="2:21">
      <c r="B31" s="35"/>
      <c r="C31" s="36"/>
      <c r="D31" s="37"/>
      <c r="E31" s="37"/>
      <c r="F31" s="37"/>
      <c r="G31" s="37"/>
      <c r="H31" s="37"/>
      <c r="I31" s="37"/>
      <c r="J31" s="37"/>
      <c r="K31" s="13"/>
      <c r="L31" s="30"/>
      <c r="M31" s="31"/>
      <c r="N31" s="31"/>
      <c r="O31" s="16"/>
    </row>
    <row r="32" spans="2:21">
      <c r="B32" s="17" t="s">
        <v>20</v>
      </c>
      <c r="C32" s="18"/>
      <c r="D32" s="29"/>
      <c r="E32" s="29"/>
      <c r="F32" s="29"/>
      <c r="G32" s="29"/>
      <c r="H32" s="29"/>
      <c r="I32" s="29"/>
      <c r="J32" s="29"/>
      <c r="K32" s="7"/>
      <c r="L32" s="23"/>
      <c r="M32" s="24"/>
      <c r="N32" s="24"/>
      <c r="O32" s="8"/>
    </row>
    <row r="33" spans="2:15">
      <c r="B33" s="6"/>
      <c r="C33" s="21" t="s">
        <v>16</v>
      </c>
      <c r="D33" s="22">
        <v>93966</v>
      </c>
      <c r="E33" s="22">
        <v>247279</v>
      </c>
      <c r="F33" s="22">
        <v>173099</v>
      </c>
      <c r="G33" s="22">
        <v>74180</v>
      </c>
      <c r="H33" s="22">
        <v>103857</v>
      </c>
      <c r="I33" s="22">
        <v>44513</v>
      </c>
      <c r="J33" s="22">
        <v>59344</v>
      </c>
      <c r="K33" s="7"/>
      <c r="L33" s="23"/>
      <c r="M33" s="24"/>
      <c r="N33" s="24"/>
      <c r="O33" s="8"/>
    </row>
    <row r="34" spans="2:15">
      <c r="B34" s="6"/>
      <c r="C34" s="21" t="s">
        <v>17</v>
      </c>
      <c r="D34" s="22">
        <v>3614</v>
      </c>
      <c r="E34" s="22">
        <v>8605</v>
      </c>
      <c r="F34" s="22">
        <v>5983</v>
      </c>
      <c r="G34" s="22">
        <v>2622</v>
      </c>
      <c r="H34" s="22">
        <v>4130</v>
      </c>
      <c r="I34" s="22">
        <v>1770</v>
      </c>
      <c r="J34" s="22">
        <v>2360</v>
      </c>
      <c r="K34" s="7"/>
      <c r="L34" s="23"/>
      <c r="M34" s="24"/>
      <c r="N34" s="24"/>
      <c r="O34" s="8"/>
    </row>
    <row r="35" spans="2:15">
      <c r="B35" s="6"/>
      <c r="C35" s="21" t="s">
        <v>18</v>
      </c>
      <c r="D35" s="22">
        <v>263827</v>
      </c>
      <c r="E35" s="22">
        <v>628160</v>
      </c>
      <c r="F35" s="22">
        <v>453072</v>
      </c>
      <c r="G35" s="22">
        <v>175088</v>
      </c>
      <c r="H35" s="22">
        <v>251264</v>
      </c>
      <c r="I35" s="22">
        <v>107692</v>
      </c>
      <c r="J35" s="22">
        <v>143572</v>
      </c>
      <c r="K35" s="7"/>
      <c r="L35" s="23"/>
      <c r="M35" s="24"/>
      <c r="N35" s="24"/>
      <c r="O35" s="8"/>
    </row>
    <row r="36" spans="2:15">
      <c r="B36" s="6"/>
      <c r="C36" s="21" t="s">
        <v>19</v>
      </c>
      <c r="D36" s="22">
        <v>124536</v>
      </c>
      <c r="E36" s="22">
        <v>415119</v>
      </c>
      <c r="F36" s="22">
        <v>191594</v>
      </c>
      <c r="G36" s="22">
        <v>223526</v>
      </c>
      <c r="H36" s="22">
        <v>145292</v>
      </c>
      <c r="I36" s="22">
        <v>0</v>
      </c>
      <c r="J36" s="22">
        <v>145292</v>
      </c>
      <c r="K36" s="7"/>
      <c r="L36" s="23"/>
      <c r="M36" s="24"/>
      <c r="N36" s="24"/>
      <c r="O36" s="8"/>
    </row>
    <row r="37" spans="2:15">
      <c r="B37" s="6"/>
      <c r="C37" s="21" t="s">
        <v>13</v>
      </c>
      <c r="D37" s="22">
        <v>485943</v>
      </c>
      <c r="E37" s="22">
        <v>1299163</v>
      </c>
      <c r="F37" s="22">
        <v>823747</v>
      </c>
      <c r="G37" s="22">
        <v>475416</v>
      </c>
      <c r="H37" s="22">
        <v>504543</v>
      </c>
      <c r="I37" s="22">
        <v>153975</v>
      </c>
      <c r="J37" s="22">
        <v>350568</v>
      </c>
      <c r="K37" s="7"/>
      <c r="L37" s="23"/>
      <c r="M37" s="24"/>
      <c r="N37" s="24"/>
      <c r="O37" s="8"/>
    </row>
    <row r="38" spans="2:15" ht="16" thickBot="1">
      <c r="B38" s="39"/>
      <c r="C38" s="40"/>
      <c r="D38" s="41"/>
      <c r="E38" s="41"/>
      <c r="F38" s="41"/>
      <c r="G38" s="41"/>
      <c r="H38" s="41"/>
      <c r="I38" s="41"/>
      <c r="J38" s="41"/>
      <c r="K38" s="42"/>
      <c r="L38" s="43"/>
      <c r="M38" s="44"/>
      <c r="N38" s="44"/>
      <c r="O38" s="45"/>
    </row>
    <row r="39" spans="2:15" ht="16" thickTop="1">
      <c r="B39" s="17" t="s">
        <v>21</v>
      </c>
      <c r="C39" s="47"/>
      <c r="D39" s="29"/>
      <c r="E39" s="29"/>
      <c r="F39" s="29"/>
      <c r="G39" s="29"/>
      <c r="H39" s="29"/>
      <c r="I39" s="29"/>
      <c r="J39" s="29"/>
      <c r="K39" s="7"/>
      <c r="L39" s="23"/>
      <c r="M39" s="24"/>
      <c r="N39" s="24"/>
      <c r="O39" s="8"/>
    </row>
    <row r="40" spans="2:15">
      <c r="B40" s="6"/>
      <c r="C40" s="21" t="s">
        <v>16</v>
      </c>
      <c r="D40" s="22">
        <v>144373</v>
      </c>
      <c r="E40" s="22">
        <v>379928</v>
      </c>
      <c r="F40" s="22">
        <v>271805</v>
      </c>
      <c r="G40" s="22">
        <v>108123</v>
      </c>
      <c r="H40" s="22">
        <v>159570</v>
      </c>
      <c r="I40" s="22">
        <v>73071</v>
      </c>
      <c r="J40" s="22">
        <v>86498</v>
      </c>
      <c r="K40" s="7"/>
      <c r="L40" s="23">
        <v>8000</v>
      </c>
      <c r="M40" s="24">
        <v>5013</v>
      </c>
      <c r="N40" s="24">
        <v>5541</v>
      </c>
      <c r="O40" s="8"/>
    </row>
    <row r="41" spans="2:15">
      <c r="B41" s="6"/>
      <c r="C41" s="21" t="s">
        <v>17</v>
      </c>
      <c r="D41" s="22">
        <v>5553</v>
      </c>
      <c r="E41" s="22">
        <v>13221</v>
      </c>
      <c r="F41" s="22">
        <v>9399</v>
      </c>
      <c r="G41" s="22">
        <v>3822</v>
      </c>
      <c r="H41" s="22">
        <v>6346</v>
      </c>
      <c r="I41" s="22">
        <v>2906</v>
      </c>
      <c r="J41" s="22">
        <v>3440</v>
      </c>
      <c r="K41" s="7"/>
      <c r="L41" s="23">
        <v>8000</v>
      </c>
      <c r="M41" s="24">
        <v>193</v>
      </c>
      <c r="N41" s="24">
        <v>220</v>
      </c>
      <c r="O41" s="8"/>
    </row>
    <row r="42" spans="2:15">
      <c r="B42" s="6"/>
      <c r="C42" s="21" t="s">
        <v>18</v>
      </c>
      <c r="D42" s="22">
        <v>405354</v>
      </c>
      <c r="E42" s="22">
        <v>965129</v>
      </c>
      <c r="F42" s="22">
        <v>709924</v>
      </c>
      <c r="G42" s="22">
        <v>255204</v>
      </c>
      <c r="H42" s="22">
        <v>386051</v>
      </c>
      <c r="I42" s="22">
        <v>176784</v>
      </c>
      <c r="J42" s="22">
        <v>209268</v>
      </c>
      <c r="K42" s="7"/>
      <c r="L42" s="23">
        <v>8000</v>
      </c>
      <c r="M42" s="24">
        <v>14075</v>
      </c>
      <c r="N42" s="24">
        <v>13405</v>
      </c>
      <c r="O42" s="8"/>
    </row>
    <row r="43" spans="2:15">
      <c r="B43" s="6"/>
      <c r="C43" s="21" t="s">
        <v>19</v>
      </c>
      <c r="D43" s="22">
        <v>132271</v>
      </c>
      <c r="E43" s="22">
        <v>440904</v>
      </c>
      <c r="F43" s="22">
        <v>217378</v>
      </c>
      <c r="G43" s="22">
        <v>223526</v>
      </c>
      <c r="H43" s="22">
        <v>154316</v>
      </c>
      <c r="I43" s="22">
        <v>9025</v>
      </c>
      <c r="J43" s="22">
        <v>145292</v>
      </c>
      <c r="K43" s="7"/>
      <c r="L43" s="23">
        <v>7000</v>
      </c>
      <c r="M43" s="24">
        <v>5249</v>
      </c>
      <c r="N43" s="24">
        <v>6124</v>
      </c>
      <c r="O43" s="8"/>
    </row>
    <row r="44" spans="2:15" ht="16" thickBot="1">
      <c r="B44" s="6"/>
      <c r="C44" s="21" t="s">
        <v>13</v>
      </c>
      <c r="D44" s="25">
        <v>687551</v>
      </c>
      <c r="E44" s="25">
        <v>1799182</v>
      </c>
      <c r="F44" s="25">
        <v>1208506</v>
      </c>
      <c r="G44" s="25">
        <v>590675</v>
      </c>
      <c r="H44" s="25">
        <v>706284</v>
      </c>
      <c r="I44" s="25">
        <v>261786</v>
      </c>
      <c r="J44" s="25">
        <v>444498</v>
      </c>
      <c r="K44" s="26"/>
      <c r="L44" s="27"/>
      <c r="M44" s="28">
        <v>24529</v>
      </c>
      <c r="N44" s="28">
        <v>25289</v>
      </c>
      <c r="O44" s="8"/>
    </row>
    <row r="45" spans="2:15" ht="17" thickTop="1" thickBot="1">
      <c r="B45" s="48"/>
      <c r="C45" s="49"/>
      <c r="D45" s="50"/>
      <c r="E45" s="50"/>
      <c r="F45" s="50"/>
      <c r="G45" s="50"/>
      <c r="H45" s="50"/>
      <c r="I45" s="50"/>
      <c r="J45" s="50"/>
      <c r="K45" s="51"/>
      <c r="L45" s="52"/>
      <c r="M45" s="53"/>
      <c r="N45" s="53"/>
      <c r="O45" s="54"/>
    </row>
    <row r="46" spans="2:15">
      <c r="B46" s="17" t="s">
        <v>22</v>
      </c>
      <c r="C46" s="18"/>
      <c r="D46" s="29"/>
      <c r="E46" s="29"/>
      <c r="F46" s="29"/>
      <c r="G46" s="29"/>
      <c r="H46" s="29"/>
      <c r="I46" s="29"/>
      <c r="J46" s="29"/>
      <c r="K46" s="7"/>
      <c r="L46" s="23"/>
      <c r="M46" s="24"/>
      <c r="N46" s="24"/>
      <c r="O46" s="8"/>
    </row>
    <row r="47" spans="2:15">
      <c r="B47" s="6"/>
      <c r="C47" s="21" t="s">
        <v>18</v>
      </c>
      <c r="D47" s="22">
        <v>683932</v>
      </c>
      <c r="E47" s="22">
        <v>1628409</v>
      </c>
      <c r="F47" s="22">
        <v>1628409</v>
      </c>
      <c r="G47" s="22">
        <v>0</v>
      </c>
      <c r="H47" s="22">
        <v>700216</v>
      </c>
      <c r="I47" s="22">
        <v>700216</v>
      </c>
      <c r="J47" s="22">
        <v>0</v>
      </c>
      <c r="K47" s="7"/>
      <c r="L47" s="23">
        <v>8000</v>
      </c>
      <c r="M47" s="24">
        <v>23748</v>
      </c>
      <c r="N47" s="24">
        <v>24313</v>
      </c>
      <c r="O47" s="8"/>
    </row>
    <row r="48" spans="2:15">
      <c r="B48" s="6"/>
      <c r="C48" s="21" t="s">
        <v>19</v>
      </c>
      <c r="D48" s="22">
        <v>391748</v>
      </c>
      <c r="E48" s="22">
        <v>979371</v>
      </c>
      <c r="F48" s="22">
        <v>979371</v>
      </c>
      <c r="G48" s="22">
        <v>0</v>
      </c>
      <c r="H48" s="22">
        <v>146906</v>
      </c>
      <c r="I48" s="22">
        <v>146906</v>
      </c>
      <c r="J48" s="22">
        <v>0</v>
      </c>
      <c r="K48" s="7"/>
      <c r="L48" s="23">
        <v>4500</v>
      </c>
      <c r="M48" s="24">
        <v>24182</v>
      </c>
      <c r="N48" s="24">
        <v>9068</v>
      </c>
      <c r="O48" s="8"/>
    </row>
    <row r="49" spans="2:15">
      <c r="B49" s="6"/>
      <c r="C49" s="21" t="s">
        <v>23</v>
      </c>
      <c r="D49" s="22">
        <v>312606</v>
      </c>
      <c r="E49" s="22">
        <v>893160</v>
      </c>
      <c r="F49" s="22">
        <v>893160</v>
      </c>
      <c r="G49" s="22">
        <v>0</v>
      </c>
      <c r="H49" s="22">
        <v>133974</v>
      </c>
      <c r="I49" s="22">
        <v>133974</v>
      </c>
      <c r="J49" s="22">
        <v>0</v>
      </c>
      <c r="K49" s="7"/>
      <c r="L49" s="23">
        <v>7000</v>
      </c>
      <c r="M49" s="24">
        <v>12405</v>
      </c>
      <c r="N49" s="24">
        <v>5316</v>
      </c>
      <c r="O49" s="8"/>
    </row>
    <row r="50" spans="2:15">
      <c r="B50" s="6"/>
      <c r="C50" s="21" t="s">
        <v>24</v>
      </c>
      <c r="D50" s="22">
        <v>173009</v>
      </c>
      <c r="E50" s="22">
        <v>467591</v>
      </c>
      <c r="F50" s="22">
        <v>467591</v>
      </c>
      <c r="G50" s="22">
        <v>0</v>
      </c>
      <c r="H50" s="22">
        <v>70139</v>
      </c>
      <c r="I50" s="22">
        <v>70139</v>
      </c>
      <c r="J50" s="22">
        <v>0</v>
      </c>
      <c r="K50" s="7"/>
      <c r="L50" s="23">
        <v>4500</v>
      </c>
      <c r="M50" s="24">
        <v>10680</v>
      </c>
      <c r="N50" s="24">
        <v>4330</v>
      </c>
      <c r="O50" s="8"/>
    </row>
    <row r="51" spans="2:15" ht="16" thickBot="1">
      <c r="B51" s="6"/>
      <c r="C51" s="21" t="s">
        <v>13</v>
      </c>
      <c r="D51" s="25">
        <v>877363</v>
      </c>
      <c r="E51" s="25">
        <v>2340122</v>
      </c>
      <c r="F51" s="25">
        <v>2340122</v>
      </c>
      <c r="G51" s="25">
        <v>0</v>
      </c>
      <c r="H51" s="25">
        <v>351018</v>
      </c>
      <c r="I51" s="25">
        <v>351018</v>
      </c>
      <c r="J51" s="25">
        <v>0</v>
      </c>
      <c r="K51" s="26"/>
      <c r="L51" s="27"/>
      <c r="M51" s="28">
        <v>71014</v>
      </c>
      <c r="N51" s="28">
        <v>43027</v>
      </c>
      <c r="O51" s="8"/>
    </row>
    <row r="52" spans="2:15" ht="16" thickTop="1">
      <c r="B52" s="35"/>
      <c r="C52" s="36"/>
      <c r="D52" s="37"/>
      <c r="E52" s="37"/>
      <c r="F52" s="37"/>
      <c r="G52" s="37"/>
      <c r="H52" s="37"/>
      <c r="I52" s="37"/>
      <c r="J52" s="37"/>
      <c r="K52" s="13"/>
      <c r="L52" s="30"/>
      <c r="M52" s="55"/>
      <c r="N52" s="55"/>
      <c r="O52" s="16"/>
    </row>
    <row r="53" spans="2:15">
      <c r="B53" s="17" t="s">
        <v>25</v>
      </c>
      <c r="C53" s="18"/>
      <c r="D53" s="29"/>
      <c r="E53" s="29"/>
      <c r="F53" s="29"/>
      <c r="G53" s="29"/>
      <c r="H53" s="29"/>
      <c r="I53" s="29"/>
      <c r="J53" s="29"/>
      <c r="K53" s="7"/>
      <c r="L53" s="23"/>
      <c r="M53" s="56"/>
      <c r="N53" s="56"/>
      <c r="O53" s="8"/>
    </row>
    <row r="54" spans="2:15">
      <c r="B54" s="6"/>
      <c r="C54" s="21" t="s">
        <v>26</v>
      </c>
      <c r="D54" s="22">
        <v>67982</v>
      </c>
      <c r="E54" s="22">
        <v>251787</v>
      </c>
      <c r="F54" s="22">
        <v>251787</v>
      </c>
      <c r="G54" s="22">
        <v>0</v>
      </c>
      <c r="H54" s="22">
        <v>37768</v>
      </c>
      <c r="I54" s="22">
        <v>37768</v>
      </c>
      <c r="J54" s="22">
        <v>0</v>
      </c>
      <c r="K54" s="7"/>
      <c r="L54" s="23">
        <v>6000</v>
      </c>
      <c r="M54" s="24">
        <v>3147</v>
      </c>
      <c r="N54" s="24">
        <v>1749</v>
      </c>
      <c r="O54" s="8"/>
    </row>
    <row r="55" spans="2:15" ht="16" thickBot="1">
      <c r="B55" s="48"/>
      <c r="C55" s="57"/>
      <c r="D55" s="52"/>
      <c r="E55" s="57"/>
      <c r="F55" s="57"/>
      <c r="G55" s="57"/>
      <c r="H55" s="57"/>
      <c r="I55" s="57"/>
      <c r="J55" s="57"/>
      <c r="K55" s="51"/>
      <c r="L55" s="52"/>
      <c r="M55" s="57"/>
      <c r="N55" s="57"/>
      <c r="O55" s="54"/>
    </row>
    <row r="57" spans="2:15" ht="16" thickBot="1"/>
    <row r="58" spans="2:15">
      <c r="B58" s="1" t="s">
        <v>0</v>
      </c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</row>
    <row r="59" spans="2:15"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/>
    </row>
    <row r="60" spans="2:15" ht="60">
      <c r="B60" s="9" t="s">
        <v>1</v>
      </c>
      <c r="C60" s="10" t="s">
        <v>2</v>
      </c>
      <c r="D60" s="11" t="s">
        <v>27</v>
      </c>
      <c r="E60" s="11" t="s">
        <v>4</v>
      </c>
      <c r="F60" s="12"/>
      <c r="G60" s="12"/>
      <c r="H60" s="11" t="s">
        <v>5</v>
      </c>
      <c r="I60" s="12"/>
      <c r="J60" s="12"/>
      <c r="K60" s="13"/>
      <c r="L60" s="14" t="s">
        <v>6</v>
      </c>
      <c r="M60" s="15" t="s">
        <v>7</v>
      </c>
      <c r="N60" s="15" t="s">
        <v>8</v>
      </c>
      <c r="O60" s="16"/>
    </row>
    <row r="61" spans="2:15">
      <c r="B61" s="17" t="s">
        <v>28</v>
      </c>
      <c r="C61" s="46"/>
      <c r="D61" s="7"/>
      <c r="E61" s="7"/>
      <c r="F61" s="7"/>
      <c r="G61" s="7"/>
      <c r="H61" s="7"/>
      <c r="I61" s="7"/>
      <c r="J61" s="7"/>
      <c r="K61" s="7"/>
      <c r="L61" s="19"/>
      <c r="M61" s="7"/>
      <c r="N61" s="7"/>
      <c r="O61" s="8"/>
    </row>
    <row r="62" spans="2:15">
      <c r="B62" s="17"/>
      <c r="C62" s="3" t="s">
        <v>29</v>
      </c>
      <c r="D62" s="22">
        <v>205690</v>
      </c>
      <c r="E62" s="22">
        <v>489737</v>
      </c>
      <c r="F62" s="22"/>
      <c r="G62" s="22"/>
      <c r="H62" s="58" t="s">
        <v>30</v>
      </c>
      <c r="I62" s="3"/>
      <c r="J62" s="3"/>
      <c r="K62" s="3"/>
      <c r="L62" s="59">
        <v>4500</v>
      </c>
      <c r="M62" s="60">
        <v>12697</v>
      </c>
      <c r="N62" s="58" t="s">
        <v>30</v>
      </c>
      <c r="O62" s="8"/>
    </row>
    <row r="63" spans="2:15">
      <c r="B63" s="6"/>
      <c r="C63" s="3" t="s">
        <v>31</v>
      </c>
      <c r="D63" s="22">
        <v>982002</v>
      </c>
      <c r="E63" s="22">
        <v>2727784</v>
      </c>
      <c r="F63" s="22"/>
      <c r="G63" s="22"/>
      <c r="H63" s="58" t="s">
        <v>30</v>
      </c>
      <c r="I63" s="3"/>
      <c r="J63" s="3"/>
      <c r="K63" s="3"/>
      <c r="L63" s="59">
        <v>4000</v>
      </c>
      <c r="M63" s="60">
        <v>68195</v>
      </c>
      <c r="N63" s="58" t="s">
        <v>30</v>
      </c>
      <c r="O63" s="8"/>
    </row>
    <row r="64" spans="2:15">
      <c r="B64" s="6"/>
      <c r="C64" s="3" t="s">
        <v>32</v>
      </c>
      <c r="D64" s="22">
        <v>296923</v>
      </c>
      <c r="E64" s="22">
        <v>645485</v>
      </c>
      <c r="F64" s="22"/>
      <c r="G64" s="22"/>
      <c r="H64" s="58" t="s">
        <v>30</v>
      </c>
      <c r="I64" s="3"/>
      <c r="J64" s="3"/>
      <c r="K64" s="3"/>
      <c r="L64" s="59">
        <v>4500</v>
      </c>
      <c r="M64" s="60">
        <v>18329</v>
      </c>
      <c r="N64" s="58" t="s">
        <v>30</v>
      </c>
      <c r="O64" s="8"/>
    </row>
    <row r="65" spans="2:15">
      <c r="B65" s="6"/>
      <c r="C65" s="3" t="s">
        <v>33</v>
      </c>
      <c r="D65" s="22">
        <v>0</v>
      </c>
      <c r="E65" s="22">
        <v>0</v>
      </c>
      <c r="F65" s="22"/>
      <c r="G65" s="22"/>
      <c r="H65" s="58" t="s">
        <v>30</v>
      </c>
      <c r="I65" s="3"/>
      <c r="J65" s="3"/>
      <c r="K65" s="3"/>
      <c r="L65" s="59">
        <v>6000</v>
      </c>
      <c r="M65" s="60">
        <v>0</v>
      </c>
      <c r="N65" s="58" t="s">
        <v>30</v>
      </c>
      <c r="O65" s="8"/>
    </row>
    <row r="66" spans="2:15">
      <c r="B66" s="6"/>
      <c r="C66" s="3" t="s">
        <v>34</v>
      </c>
      <c r="D66" s="22">
        <v>0</v>
      </c>
      <c r="E66" s="22">
        <v>0</v>
      </c>
      <c r="F66" s="22"/>
      <c r="G66" s="22"/>
      <c r="H66" s="58" t="s">
        <v>30</v>
      </c>
      <c r="I66" s="3"/>
      <c r="J66" s="3"/>
      <c r="K66" s="3"/>
      <c r="L66" s="59">
        <v>2700</v>
      </c>
      <c r="M66" s="60">
        <v>0</v>
      </c>
      <c r="N66" s="58" t="s">
        <v>30</v>
      </c>
      <c r="O66" s="8"/>
    </row>
    <row r="67" spans="2:15">
      <c r="B67" s="6"/>
      <c r="C67" s="3" t="s">
        <v>35</v>
      </c>
      <c r="D67" s="22">
        <v>0</v>
      </c>
      <c r="E67" s="22">
        <v>0</v>
      </c>
      <c r="F67" s="22"/>
      <c r="G67" s="22"/>
      <c r="H67" s="58" t="s">
        <v>30</v>
      </c>
      <c r="I67" s="3"/>
      <c r="J67" s="3"/>
      <c r="K67" s="3"/>
      <c r="L67" s="59">
        <v>4500</v>
      </c>
      <c r="M67" s="60">
        <v>0</v>
      </c>
      <c r="N67" s="58" t="s">
        <v>30</v>
      </c>
      <c r="O67" s="8"/>
    </row>
    <row r="68" spans="2:15">
      <c r="B68" s="6"/>
      <c r="C68" s="3" t="s">
        <v>36</v>
      </c>
      <c r="D68" s="22">
        <v>908741</v>
      </c>
      <c r="E68" s="22">
        <v>2271852</v>
      </c>
      <c r="F68" s="22"/>
      <c r="G68" s="22"/>
      <c r="H68" s="58" t="s">
        <v>30</v>
      </c>
      <c r="I68" s="3"/>
      <c r="J68" s="3"/>
      <c r="K68" s="3"/>
      <c r="L68" s="59">
        <v>5500</v>
      </c>
      <c r="M68" s="60">
        <v>45896</v>
      </c>
      <c r="N68" s="58" t="s">
        <v>30</v>
      </c>
      <c r="O68" s="8"/>
    </row>
    <row r="69" spans="2:15">
      <c r="B69" s="6"/>
      <c r="C69" s="3" t="s">
        <v>37</v>
      </c>
      <c r="D69" s="22">
        <v>0</v>
      </c>
      <c r="E69" s="22">
        <v>0</v>
      </c>
      <c r="F69" s="22"/>
      <c r="G69" s="22"/>
      <c r="H69" s="58" t="s">
        <v>30</v>
      </c>
      <c r="I69" s="3"/>
      <c r="J69" s="3"/>
      <c r="K69" s="3"/>
      <c r="L69" s="59">
        <v>5500</v>
      </c>
      <c r="M69" s="60">
        <v>0</v>
      </c>
      <c r="N69" s="58" t="s">
        <v>30</v>
      </c>
      <c r="O69" s="8"/>
    </row>
    <row r="70" spans="2:15">
      <c r="B70" s="6"/>
      <c r="C70" s="3" t="s">
        <v>38</v>
      </c>
      <c r="D70" s="22">
        <v>111648</v>
      </c>
      <c r="E70" s="22">
        <v>328376</v>
      </c>
      <c r="F70" s="22"/>
      <c r="G70" s="22"/>
      <c r="H70" s="58" t="s">
        <v>30</v>
      </c>
      <c r="I70" s="3"/>
      <c r="J70" s="3"/>
      <c r="K70" s="3"/>
      <c r="L70" s="59">
        <v>682</v>
      </c>
      <c r="M70" s="60">
        <v>45474</v>
      </c>
      <c r="N70" s="58" t="s">
        <v>30</v>
      </c>
      <c r="O70" s="8"/>
    </row>
    <row r="71" spans="2:15">
      <c r="B71" s="6"/>
      <c r="C71" s="3" t="s">
        <v>39</v>
      </c>
      <c r="D71" s="22">
        <v>1093868</v>
      </c>
      <c r="E71" s="22">
        <v>1823114</v>
      </c>
      <c r="F71" s="22"/>
      <c r="G71" s="22"/>
      <c r="H71" s="58" t="s">
        <v>30</v>
      </c>
      <c r="I71" s="3"/>
      <c r="J71" s="3"/>
      <c r="K71" s="3"/>
      <c r="L71" s="59">
        <v>4800</v>
      </c>
      <c r="M71" s="60">
        <v>63303</v>
      </c>
      <c r="N71" s="58" t="s">
        <v>30</v>
      </c>
      <c r="O71" s="8"/>
    </row>
    <row r="72" spans="2:15">
      <c r="B72" s="6"/>
      <c r="C72" s="3" t="s">
        <v>40</v>
      </c>
      <c r="D72" s="22">
        <v>0</v>
      </c>
      <c r="E72" s="22">
        <v>0</v>
      </c>
      <c r="F72" s="22"/>
      <c r="G72" s="22"/>
      <c r="H72" s="58" t="s">
        <v>30</v>
      </c>
      <c r="I72" s="3"/>
      <c r="J72" s="3"/>
      <c r="K72" s="3"/>
      <c r="L72" s="59">
        <v>4000</v>
      </c>
      <c r="M72" s="60">
        <v>0</v>
      </c>
      <c r="N72" s="58" t="s">
        <v>30</v>
      </c>
      <c r="O72" s="8"/>
    </row>
    <row r="73" spans="2:15">
      <c r="B73" s="6"/>
      <c r="C73" s="3" t="s">
        <v>41</v>
      </c>
      <c r="D73" s="22">
        <v>292934</v>
      </c>
      <c r="E73" s="22">
        <v>732334</v>
      </c>
      <c r="F73" s="22"/>
      <c r="G73" s="22"/>
      <c r="H73" s="58" t="s">
        <v>30</v>
      </c>
      <c r="I73" s="3"/>
      <c r="J73" s="3"/>
      <c r="K73" s="3"/>
      <c r="L73" s="59">
        <v>1800</v>
      </c>
      <c r="M73" s="60">
        <v>45206</v>
      </c>
      <c r="N73" s="58" t="s">
        <v>30</v>
      </c>
      <c r="O73" s="8"/>
    </row>
    <row r="74" spans="2:15">
      <c r="B74" s="6"/>
      <c r="C74" s="3" t="s">
        <v>42</v>
      </c>
      <c r="D74" s="22">
        <v>110581</v>
      </c>
      <c r="E74" s="22">
        <v>245736</v>
      </c>
      <c r="F74" s="22"/>
      <c r="G74" s="22"/>
      <c r="H74" s="58" t="s">
        <v>30</v>
      </c>
      <c r="I74" s="3"/>
      <c r="J74" s="3"/>
      <c r="K74" s="3"/>
      <c r="L74" s="59">
        <v>1000</v>
      </c>
      <c r="M74" s="60">
        <v>30717</v>
      </c>
      <c r="N74" s="58" t="s">
        <v>30</v>
      </c>
      <c r="O74" s="8"/>
    </row>
    <row r="75" spans="2:15">
      <c r="B75" s="6"/>
      <c r="C75" s="3" t="s">
        <v>43</v>
      </c>
      <c r="D75" s="22">
        <v>28645</v>
      </c>
      <c r="E75" s="22">
        <v>75382</v>
      </c>
      <c r="F75" s="22"/>
      <c r="G75" s="22"/>
      <c r="H75" s="58" t="s">
        <v>30</v>
      </c>
      <c r="I75" s="3"/>
      <c r="J75" s="3"/>
      <c r="K75" s="3"/>
      <c r="L75" s="59">
        <v>300</v>
      </c>
      <c r="M75" s="60">
        <v>26523</v>
      </c>
      <c r="N75" s="58" t="s">
        <v>30</v>
      </c>
      <c r="O75" s="8"/>
    </row>
    <row r="76" spans="2:15">
      <c r="B76" s="6"/>
      <c r="C76" s="3" t="s">
        <v>44</v>
      </c>
      <c r="D76" s="22">
        <v>69725</v>
      </c>
      <c r="E76" s="22">
        <v>278899</v>
      </c>
      <c r="F76" s="22"/>
      <c r="G76" s="22"/>
      <c r="H76" s="58" t="s">
        <v>30</v>
      </c>
      <c r="I76" s="3"/>
      <c r="J76" s="3"/>
      <c r="K76" s="3"/>
      <c r="L76" s="59">
        <v>3800</v>
      </c>
      <c r="M76" s="60">
        <v>5097</v>
      </c>
      <c r="N76" s="58" t="s">
        <v>30</v>
      </c>
      <c r="O76" s="8"/>
    </row>
    <row r="77" spans="2:15">
      <c r="B77" s="6"/>
      <c r="C77" s="3" t="s">
        <v>45</v>
      </c>
      <c r="D77" s="22">
        <v>2353660</v>
      </c>
      <c r="E77" s="22">
        <v>7355189</v>
      </c>
      <c r="F77" s="22"/>
      <c r="G77" s="22"/>
      <c r="H77" s="58" t="s">
        <v>30</v>
      </c>
      <c r="I77" s="3"/>
      <c r="J77" s="3"/>
      <c r="K77" s="3"/>
      <c r="L77" s="59">
        <v>6200</v>
      </c>
      <c r="M77" s="60">
        <v>105451</v>
      </c>
      <c r="N77" s="58" t="s">
        <v>30</v>
      </c>
      <c r="O77" s="8"/>
    </row>
    <row r="78" spans="2:15">
      <c r="B78" s="6"/>
      <c r="C78" s="3" t="s">
        <v>46</v>
      </c>
      <c r="D78" s="22">
        <v>870532</v>
      </c>
      <c r="E78" s="22">
        <v>2418144</v>
      </c>
      <c r="F78" s="22"/>
      <c r="G78" s="22"/>
      <c r="H78" s="58" t="s">
        <v>30</v>
      </c>
      <c r="I78" s="3"/>
      <c r="J78" s="3"/>
      <c r="K78" s="3"/>
      <c r="L78" s="59">
        <v>8000</v>
      </c>
      <c r="M78" s="60">
        <v>30227</v>
      </c>
      <c r="N78" s="58" t="s">
        <v>30</v>
      </c>
      <c r="O78" s="8"/>
    </row>
    <row r="79" spans="2:15">
      <c r="B79" s="6"/>
      <c r="C79" s="3" t="s">
        <v>47</v>
      </c>
      <c r="D79" s="22">
        <v>530033</v>
      </c>
      <c r="E79" s="22">
        <v>540850</v>
      </c>
      <c r="F79" s="22"/>
      <c r="G79" s="22"/>
      <c r="H79" s="58" t="s">
        <v>30</v>
      </c>
      <c r="I79" s="3"/>
      <c r="J79" s="3"/>
      <c r="K79" s="3"/>
      <c r="L79" s="59">
        <v>3800</v>
      </c>
      <c r="M79" s="60">
        <v>38745</v>
      </c>
      <c r="N79" s="58" t="s">
        <v>30</v>
      </c>
      <c r="O79" s="8"/>
    </row>
    <row r="80" spans="2:15">
      <c r="B80" s="6"/>
      <c r="C80" s="3" t="s">
        <v>48</v>
      </c>
      <c r="D80" s="22">
        <v>574202</v>
      </c>
      <c r="E80" s="22">
        <v>604423</v>
      </c>
      <c r="F80" s="22"/>
      <c r="G80" s="22"/>
      <c r="H80" s="58" t="s">
        <v>30</v>
      </c>
      <c r="I80" s="3"/>
      <c r="J80" s="3"/>
      <c r="K80" s="3"/>
      <c r="L80" s="59">
        <v>2300</v>
      </c>
      <c r="M80" s="60">
        <v>69348</v>
      </c>
      <c r="N80" s="58" t="s">
        <v>30</v>
      </c>
      <c r="O80" s="8"/>
    </row>
    <row r="81" spans="2:15">
      <c r="B81" s="6"/>
      <c r="C81" s="3" t="s">
        <v>49</v>
      </c>
      <c r="D81" s="22">
        <v>21182</v>
      </c>
      <c r="E81" s="22">
        <v>84730</v>
      </c>
      <c r="F81" s="22"/>
      <c r="G81" s="22"/>
      <c r="H81" s="58" t="s">
        <v>30</v>
      </c>
      <c r="I81" s="3"/>
      <c r="J81" s="3"/>
      <c r="K81" s="3"/>
      <c r="L81" s="59">
        <v>8250</v>
      </c>
      <c r="M81" s="60">
        <v>713</v>
      </c>
      <c r="N81" s="58" t="s">
        <v>30</v>
      </c>
      <c r="O81" s="8"/>
    </row>
    <row r="82" spans="2:15">
      <c r="B82" s="6"/>
      <c r="C82" s="3" t="s">
        <v>50</v>
      </c>
      <c r="D82" s="22">
        <v>43345</v>
      </c>
      <c r="E82" s="22">
        <v>270905</v>
      </c>
      <c r="F82" s="22"/>
      <c r="G82" s="22"/>
      <c r="H82" s="58" t="s">
        <v>30</v>
      </c>
      <c r="I82" s="3"/>
      <c r="J82" s="3"/>
      <c r="K82" s="3"/>
      <c r="L82" s="59">
        <v>1050</v>
      </c>
      <c r="M82" s="60">
        <v>11467</v>
      </c>
      <c r="N82" s="58" t="s">
        <v>30</v>
      </c>
      <c r="O82" s="8"/>
    </row>
    <row r="83" spans="2:15">
      <c r="B83" s="6"/>
      <c r="C83" s="3" t="s">
        <v>51</v>
      </c>
      <c r="D83" s="22">
        <v>5233</v>
      </c>
      <c r="E83" s="22">
        <v>14950</v>
      </c>
      <c r="F83" s="22"/>
      <c r="G83" s="22"/>
      <c r="H83" s="58" t="s">
        <v>30</v>
      </c>
      <c r="I83" s="3"/>
      <c r="J83" s="3"/>
      <c r="K83" s="3"/>
      <c r="L83" s="59">
        <v>1500</v>
      </c>
      <c r="M83" s="60">
        <v>969</v>
      </c>
      <c r="N83" s="58" t="s">
        <v>30</v>
      </c>
      <c r="O83" s="8"/>
    </row>
    <row r="84" spans="2:15">
      <c r="B84" s="6"/>
      <c r="C84" s="3" t="s">
        <v>52</v>
      </c>
      <c r="D84" s="22">
        <v>110304</v>
      </c>
      <c r="E84" s="22">
        <v>113715</v>
      </c>
      <c r="F84" s="22"/>
      <c r="G84" s="22"/>
      <c r="H84" s="58" t="s">
        <v>30</v>
      </c>
      <c r="I84" s="3"/>
      <c r="J84" s="3"/>
      <c r="K84" s="3"/>
      <c r="L84" s="59">
        <v>2500</v>
      </c>
      <c r="M84" s="60">
        <v>12256</v>
      </c>
      <c r="N84" s="58" t="s">
        <v>30</v>
      </c>
      <c r="O84" s="8"/>
    </row>
    <row r="85" spans="2:15">
      <c r="B85" s="6"/>
      <c r="C85" s="3" t="s">
        <v>53</v>
      </c>
      <c r="D85" s="22">
        <v>33915</v>
      </c>
      <c r="E85" s="22">
        <v>34964</v>
      </c>
      <c r="F85" s="22"/>
      <c r="G85" s="22"/>
      <c r="H85" s="58" t="s">
        <v>30</v>
      </c>
      <c r="I85" s="3"/>
      <c r="J85" s="3"/>
      <c r="K85" s="3"/>
      <c r="L85" s="59">
        <v>3200</v>
      </c>
      <c r="M85" s="60">
        <v>2944</v>
      </c>
      <c r="N85" s="58" t="s">
        <v>30</v>
      </c>
      <c r="O85" s="8"/>
    </row>
    <row r="86" spans="2:15">
      <c r="B86" s="6"/>
      <c r="C86" s="3" t="s">
        <v>54</v>
      </c>
      <c r="D86" s="22">
        <v>500228</v>
      </c>
      <c r="E86" s="22">
        <v>515699</v>
      </c>
      <c r="F86" s="22"/>
      <c r="G86" s="22"/>
      <c r="H86" s="58" t="s">
        <v>30</v>
      </c>
      <c r="I86" s="3"/>
      <c r="J86" s="3"/>
      <c r="K86" s="3"/>
      <c r="L86" s="59">
        <v>2000</v>
      </c>
      <c r="M86" s="60">
        <v>69476</v>
      </c>
      <c r="N86" s="58" t="s">
        <v>30</v>
      </c>
      <c r="O86" s="8"/>
    </row>
    <row r="87" spans="2:15" ht="16" thickBot="1">
      <c r="B87" s="6"/>
      <c r="C87" s="61" t="s">
        <v>13</v>
      </c>
      <c r="D87" s="25">
        <v>9143391</v>
      </c>
      <c r="E87" s="25">
        <v>21572268</v>
      </c>
      <c r="F87" s="25"/>
      <c r="G87" s="25"/>
      <c r="H87" s="25"/>
      <c r="I87" s="61"/>
      <c r="J87" s="61"/>
      <c r="K87" s="61"/>
      <c r="L87" s="62"/>
      <c r="M87" s="63">
        <v>703032</v>
      </c>
      <c r="N87" s="64"/>
      <c r="O87" s="8"/>
    </row>
    <row r="88" spans="2:15" ht="16" thickTop="1">
      <c r="B88" s="6"/>
      <c r="C88" s="3"/>
      <c r="D88" s="22"/>
      <c r="E88" s="22"/>
      <c r="F88" s="22"/>
      <c r="G88" s="22"/>
      <c r="H88" s="22"/>
      <c r="I88" s="3"/>
      <c r="J88" s="3"/>
      <c r="K88" s="3"/>
      <c r="L88" s="59"/>
      <c r="M88" s="60"/>
      <c r="N88" s="94"/>
      <c r="O88" s="8"/>
    </row>
    <row r="89" spans="2:15">
      <c r="B89" s="17" t="s">
        <v>185</v>
      </c>
      <c r="C89" s="46"/>
      <c r="D89" s="7"/>
      <c r="E89" s="7"/>
      <c r="F89" s="7"/>
      <c r="G89" s="7"/>
      <c r="H89" s="7"/>
      <c r="I89" s="7"/>
      <c r="J89" s="7"/>
      <c r="K89" s="7"/>
      <c r="L89" s="19"/>
      <c r="M89" s="7"/>
      <c r="N89" s="7"/>
      <c r="O89" s="8"/>
    </row>
    <row r="90" spans="2:15">
      <c r="B90" s="6"/>
      <c r="C90" s="3" t="s">
        <v>186</v>
      </c>
      <c r="D90" s="22">
        <v>65083</v>
      </c>
      <c r="E90" s="22">
        <v>406767</v>
      </c>
      <c r="F90" s="22"/>
      <c r="G90" s="22"/>
      <c r="H90" s="58"/>
      <c r="I90" s="3"/>
      <c r="J90" s="3"/>
      <c r="K90" s="3"/>
      <c r="L90" s="59">
        <v>1050</v>
      </c>
      <c r="M90" s="60">
        <v>17218</v>
      </c>
      <c r="N90" s="58" t="s">
        <v>30</v>
      </c>
      <c r="O90" s="8"/>
    </row>
    <row r="91" spans="2:15">
      <c r="B91" s="6"/>
      <c r="C91" s="3" t="s">
        <v>187</v>
      </c>
      <c r="D91" s="22">
        <v>48264</v>
      </c>
      <c r="E91" s="22">
        <v>301652</v>
      </c>
      <c r="F91" s="22"/>
      <c r="G91" s="22"/>
      <c r="H91" s="58"/>
      <c r="I91" s="3"/>
      <c r="J91" s="3"/>
      <c r="K91" s="3"/>
      <c r="L91" s="59">
        <v>1050</v>
      </c>
      <c r="M91" s="60">
        <v>12768</v>
      </c>
      <c r="N91" s="58" t="s">
        <v>30</v>
      </c>
      <c r="O91" s="8"/>
    </row>
    <row r="92" spans="2:15" ht="16" thickBot="1">
      <c r="B92" s="48"/>
      <c r="C92" s="51"/>
      <c r="D92" s="50"/>
      <c r="E92" s="50"/>
      <c r="F92" s="50"/>
      <c r="G92" s="50"/>
      <c r="H92" s="50"/>
      <c r="I92" s="51"/>
      <c r="J92" s="51"/>
      <c r="K92" s="51"/>
      <c r="L92" s="65"/>
      <c r="M92" s="66"/>
      <c r="N92" s="66"/>
      <c r="O92" s="54"/>
    </row>
    <row r="93" spans="2:15">
      <c r="B93" s="17" t="s">
        <v>55</v>
      </c>
      <c r="C93" s="47"/>
      <c r="D93" s="29"/>
      <c r="E93" s="29"/>
      <c r="F93" s="29"/>
      <c r="G93" s="29"/>
      <c r="H93" s="29"/>
      <c r="I93" s="7"/>
      <c r="J93" s="7"/>
      <c r="K93" s="7"/>
      <c r="L93" s="19"/>
      <c r="M93" s="67"/>
      <c r="N93" s="67"/>
      <c r="O93" s="8"/>
    </row>
    <row r="94" spans="2:15">
      <c r="B94" s="17"/>
      <c r="C94" s="21" t="s">
        <v>56</v>
      </c>
      <c r="D94" s="58" t="s">
        <v>30</v>
      </c>
      <c r="E94" s="22">
        <v>348957</v>
      </c>
      <c r="F94" s="22"/>
      <c r="G94" s="22"/>
      <c r="H94" s="22">
        <v>251249</v>
      </c>
      <c r="I94" s="3"/>
      <c r="J94" s="3"/>
      <c r="K94" s="3"/>
      <c r="L94" s="59">
        <v>2190</v>
      </c>
      <c r="M94" s="58" t="s">
        <v>30</v>
      </c>
      <c r="N94" s="60">
        <v>31868</v>
      </c>
      <c r="O94" s="8"/>
    </row>
    <row r="95" spans="2:15">
      <c r="B95" s="17"/>
      <c r="C95" s="21" t="s">
        <v>57</v>
      </c>
      <c r="D95" s="58" t="s">
        <v>30</v>
      </c>
      <c r="E95" s="22">
        <v>9248</v>
      </c>
      <c r="F95" s="22"/>
      <c r="G95" s="22"/>
      <c r="H95" s="22">
        <v>6658</v>
      </c>
      <c r="I95" s="3"/>
      <c r="J95" s="3"/>
      <c r="K95" s="3"/>
      <c r="L95" s="59">
        <v>2190</v>
      </c>
      <c r="M95" s="58" t="s">
        <v>30</v>
      </c>
      <c r="N95" s="60">
        <v>845</v>
      </c>
      <c r="O95" s="8"/>
    </row>
    <row r="96" spans="2:15">
      <c r="B96" s="17"/>
      <c r="C96" s="21" t="s">
        <v>58</v>
      </c>
      <c r="D96" s="58" t="s">
        <v>30</v>
      </c>
      <c r="E96" s="22">
        <v>608035</v>
      </c>
      <c r="F96" s="22"/>
      <c r="G96" s="22"/>
      <c r="H96" s="22">
        <v>449946</v>
      </c>
      <c r="I96" s="3"/>
      <c r="J96" s="3"/>
      <c r="K96" s="3"/>
      <c r="L96" s="59">
        <v>2190</v>
      </c>
      <c r="M96" s="58" t="s">
        <v>30</v>
      </c>
      <c r="N96" s="60">
        <v>57071</v>
      </c>
      <c r="O96" s="8"/>
    </row>
    <row r="97" spans="2:15">
      <c r="B97" s="17"/>
      <c r="C97" s="21" t="s">
        <v>59</v>
      </c>
      <c r="D97" s="58" t="s">
        <v>30</v>
      </c>
      <c r="E97" s="22">
        <v>65214</v>
      </c>
      <c r="F97" s="22"/>
      <c r="G97" s="22"/>
      <c r="H97" s="22">
        <v>46954</v>
      </c>
      <c r="I97" s="3"/>
      <c r="J97" s="3"/>
      <c r="K97" s="3"/>
      <c r="L97" s="59">
        <v>2190</v>
      </c>
      <c r="M97" s="58" t="s">
        <v>30</v>
      </c>
      <c r="N97" s="60">
        <v>5956</v>
      </c>
      <c r="O97" s="8"/>
    </row>
    <row r="98" spans="2:15">
      <c r="B98" s="17"/>
      <c r="C98" s="21" t="s">
        <v>60</v>
      </c>
      <c r="D98" s="58" t="s">
        <v>30</v>
      </c>
      <c r="E98" s="22">
        <v>97730</v>
      </c>
      <c r="F98" s="22"/>
      <c r="G98" s="22"/>
      <c r="H98" s="22">
        <v>72320</v>
      </c>
      <c r="I98" s="3"/>
      <c r="J98" s="3"/>
      <c r="K98" s="3"/>
      <c r="L98" s="59">
        <v>2190</v>
      </c>
      <c r="M98" s="58" t="s">
        <v>30</v>
      </c>
      <c r="N98" s="60">
        <v>9173</v>
      </c>
      <c r="O98" s="8"/>
    </row>
    <row r="99" spans="2:15">
      <c r="B99" s="17"/>
      <c r="C99" s="21" t="s">
        <v>61</v>
      </c>
      <c r="D99" s="58" t="s">
        <v>30</v>
      </c>
      <c r="E99" s="22">
        <v>256917</v>
      </c>
      <c r="F99" s="22"/>
      <c r="G99" s="22"/>
      <c r="H99" s="22">
        <v>208617</v>
      </c>
      <c r="I99" s="3"/>
      <c r="J99" s="3"/>
      <c r="K99" s="3"/>
      <c r="L99" s="59">
        <v>2190</v>
      </c>
      <c r="M99" s="58" t="s">
        <v>30</v>
      </c>
      <c r="N99" s="60">
        <v>26461</v>
      </c>
      <c r="O99" s="8"/>
    </row>
    <row r="100" spans="2:15">
      <c r="B100" s="17"/>
      <c r="C100" s="21" t="s">
        <v>49</v>
      </c>
      <c r="D100" s="58" t="s">
        <v>30</v>
      </c>
      <c r="E100" s="22">
        <v>3568</v>
      </c>
      <c r="F100" s="22"/>
      <c r="G100" s="22"/>
      <c r="H100" s="22">
        <v>3568</v>
      </c>
      <c r="I100" s="3"/>
      <c r="J100" s="3"/>
      <c r="K100" s="3"/>
      <c r="L100" s="59">
        <v>3672</v>
      </c>
      <c r="M100" s="58" t="s">
        <v>30</v>
      </c>
      <c r="N100" s="68">
        <v>270</v>
      </c>
      <c r="O100" s="8"/>
    </row>
    <row r="101" spans="2:15" ht="16" thickBot="1">
      <c r="B101" s="17"/>
      <c r="C101" s="69" t="s">
        <v>13</v>
      </c>
      <c r="D101" s="25"/>
      <c r="E101" s="25">
        <v>1389668</v>
      </c>
      <c r="F101" s="25"/>
      <c r="G101" s="25"/>
      <c r="H101" s="25">
        <v>1039312</v>
      </c>
      <c r="I101" s="61"/>
      <c r="J101" s="61"/>
      <c r="K101" s="61"/>
      <c r="L101" s="27"/>
      <c r="M101" s="64"/>
      <c r="N101" s="70">
        <v>131643</v>
      </c>
      <c r="O101" s="8"/>
    </row>
    <row r="102" spans="2:15" ht="17" thickTop="1" thickBot="1">
      <c r="B102" s="71"/>
      <c r="C102" s="72"/>
      <c r="D102" s="57"/>
      <c r="E102" s="57"/>
      <c r="F102" s="57"/>
      <c r="G102" s="57"/>
      <c r="H102" s="57"/>
      <c r="I102" s="57"/>
      <c r="J102" s="57"/>
      <c r="K102" s="57"/>
      <c r="L102" s="52"/>
      <c r="M102" s="57"/>
      <c r="N102" s="57"/>
      <c r="O102" s="54"/>
    </row>
    <row r="103" spans="2:15">
      <c r="D103" s="99"/>
      <c r="E103" s="99"/>
    </row>
    <row r="104" spans="2:15">
      <c r="E104" s="99"/>
    </row>
    <row r="105" spans="2:15">
      <c r="D105" s="100"/>
      <c r="E105" s="100"/>
    </row>
    <row r="107" spans="2:15">
      <c r="D107" s="99"/>
      <c r="E107" s="99"/>
    </row>
    <row r="108" spans="2:15">
      <c r="D108" s="99"/>
      <c r="E108" s="99"/>
    </row>
    <row r="109" spans="2:15">
      <c r="E109" s="99"/>
    </row>
    <row r="110" spans="2:15">
      <c r="D110" s="100"/>
      <c r="E110" s="100"/>
    </row>
    <row r="112" spans="2:15">
      <c r="D112" s="99"/>
      <c r="E112" s="99"/>
    </row>
    <row r="113" spans="4:5">
      <c r="D113" s="99"/>
      <c r="E113" s="99"/>
    </row>
    <row r="115" spans="4:5">
      <c r="D115" s="100"/>
      <c r="E115" s="100"/>
    </row>
    <row r="117" spans="4:5">
      <c r="D117" s="99"/>
      <c r="E117" s="99"/>
    </row>
    <row r="118" spans="4:5">
      <c r="D118" s="99"/>
      <c r="E118" s="99"/>
    </row>
    <row r="120" spans="4:5">
      <c r="D120" s="100"/>
      <c r="E120" s="100"/>
    </row>
    <row r="122" spans="4:5">
      <c r="D122" s="99"/>
      <c r="E122" s="99"/>
    </row>
    <row r="123" spans="4:5">
      <c r="D123" s="99"/>
      <c r="E123" s="99"/>
    </row>
    <row r="124" spans="4:5">
      <c r="E124" s="99"/>
    </row>
    <row r="125" spans="4:5">
      <c r="D125" s="100"/>
      <c r="E125" s="100"/>
    </row>
    <row r="127" spans="4:5">
      <c r="D127" s="99"/>
      <c r="E127" s="99"/>
    </row>
    <row r="128" spans="4:5">
      <c r="D128" s="99"/>
      <c r="E128" s="99"/>
    </row>
    <row r="130" spans="4:8">
      <c r="D130" s="100"/>
      <c r="E130" s="100"/>
    </row>
    <row r="133" spans="4:8">
      <c r="D133" s="99"/>
      <c r="E133" s="99"/>
    </row>
    <row r="134" spans="4:8">
      <c r="D134" s="99"/>
      <c r="E134" s="99"/>
    </row>
    <row r="135" spans="4:8">
      <c r="E135" s="99"/>
    </row>
    <row r="136" spans="4:8">
      <c r="D136" s="100"/>
      <c r="E136" s="100"/>
    </row>
    <row r="139" spans="4:8">
      <c r="E139" s="99"/>
      <c r="H139" s="99"/>
    </row>
    <row r="140" spans="4:8">
      <c r="E140" s="99"/>
      <c r="H140" s="99"/>
    </row>
    <row r="141" spans="4:8">
      <c r="E141" s="99"/>
    </row>
    <row r="142" spans="4:8">
      <c r="E142" s="100"/>
      <c r="H142" s="100"/>
    </row>
    <row r="144" spans="4:8">
      <c r="E144" s="99"/>
      <c r="H144" s="99"/>
    </row>
    <row r="145" spans="5:8">
      <c r="E145" s="99"/>
      <c r="H145" s="99"/>
    </row>
    <row r="147" spans="5:8">
      <c r="E147" s="100"/>
      <c r="H147" s="100"/>
    </row>
    <row r="149" spans="5:8">
      <c r="E149" s="99"/>
      <c r="H149" s="99"/>
    </row>
    <row r="150" spans="5:8">
      <c r="E150" s="99"/>
      <c r="H150" s="99"/>
    </row>
    <row r="151" spans="5:8">
      <c r="E151" s="99"/>
    </row>
    <row r="152" spans="5:8">
      <c r="E152" s="100"/>
      <c r="H152" s="100"/>
    </row>
    <row r="154" spans="5:8">
      <c r="E154" s="99"/>
      <c r="H154" s="99"/>
    </row>
    <row r="155" spans="5:8">
      <c r="E155" s="99"/>
      <c r="H155" s="99"/>
    </row>
    <row r="156" spans="5:8">
      <c r="E156" s="99"/>
    </row>
    <row r="157" spans="5:8">
      <c r="E157" s="100"/>
      <c r="H157" s="100"/>
    </row>
    <row r="159" spans="5:8">
      <c r="E159" s="99"/>
      <c r="H159" s="99"/>
    </row>
    <row r="160" spans="5:8">
      <c r="E160" s="99"/>
      <c r="H160" s="99"/>
    </row>
    <row r="161" spans="5:8">
      <c r="E161" s="99"/>
    </row>
    <row r="162" spans="5:8">
      <c r="E162" s="100"/>
      <c r="H162" s="100"/>
    </row>
    <row r="164" spans="5:8">
      <c r="E164" s="99"/>
      <c r="H164" s="99"/>
    </row>
    <row r="165" spans="5:8">
      <c r="E165" s="99"/>
      <c r="H165" s="99"/>
    </row>
    <row r="166" spans="5:8">
      <c r="E166" s="99"/>
    </row>
    <row r="167" spans="5:8">
      <c r="E167" s="100"/>
      <c r="H167" s="100"/>
    </row>
    <row r="169" spans="5:8">
      <c r="E169" s="99"/>
      <c r="H169" s="99"/>
    </row>
    <row r="170" spans="5:8">
      <c r="E170" s="99"/>
      <c r="H170" s="99"/>
    </row>
    <row r="172" spans="5:8">
      <c r="E172" s="100"/>
      <c r="H172" s="100"/>
    </row>
    <row r="174" spans="5:8">
      <c r="E174" s="99"/>
      <c r="H174" s="99"/>
    </row>
    <row r="175" spans="5:8">
      <c r="E175" s="99"/>
      <c r="H175" s="99"/>
    </row>
    <row r="176" spans="5:8">
      <c r="E176" s="99"/>
    </row>
    <row r="177" spans="5:8">
      <c r="E177" s="100"/>
      <c r="H177" s="100"/>
    </row>
    <row r="179" spans="5:8">
      <c r="E179" s="99"/>
      <c r="H179" s="99"/>
    </row>
    <row r="180" spans="5:8">
      <c r="E180" s="99"/>
      <c r="H180" s="99"/>
    </row>
    <row r="181" spans="5:8">
      <c r="E181" s="99"/>
    </row>
    <row r="182" spans="5:8">
      <c r="E182" s="100"/>
      <c r="H182" s="100"/>
    </row>
    <row r="185" spans="5:8">
      <c r="E185" s="99"/>
      <c r="H185" s="99"/>
    </row>
    <row r="186" spans="5:8">
      <c r="E186" s="99"/>
      <c r="H186" s="99"/>
    </row>
    <row r="187" spans="5:8">
      <c r="E187" s="99"/>
    </row>
    <row r="188" spans="5:8">
      <c r="E188" s="100"/>
      <c r="H188" s="10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C12"/>
  <sheetViews>
    <sheetView workbookViewId="0">
      <selection activeCell="G12" sqref="G12"/>
    </sheetView>
  </sheetViews>
  <sheetFormatPr baseColWidth="10" defaultRowHeight="15" x14ac:dyDescent="0"/>
  <sheetData>
    <row r="2" spans="1:3">
      <c r="A2" t="s">
        <v>62</v>
      </c>
      <c r="B2" t="s">
        <v>63</v>
      </c>
    </row>
    <row r="3" spans="1:3">
      <c r="B3" t="s">
        <v>76</v>
      </c>
    </row>
    <row r="4" spans="1:3">
      <c r="B4" t="s">
        <v>77</v>
      </c>
    </row>
    <row r="5" spans="1:3">
      <c r="B5" t="s">
        <v>78</v>
      </c>
    </row>
    <row r="8" spans="1:3">
      <c r="B8" t="s">
        <v>64</v>
      </c>
    </row>
    <row r="9" spans="1:3">
      <c r="B9" t="s">
        <v>191</v>
      </c>
    </row>
    <row r="10" spans="1:3">
      <c r="B10" s="22">
        <v>132861</v>
      </c>
      <c r="C10" t="s">
        <v>65</v>
      </c>
    </row>
    <row r="11" spans="1:3">
      <c r="B11" t="s">
        <v>66</v>
      </c>
    </row>
    <row r="12" spans="1:3">
      <c r="B12" t="s"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130" zoomScaleNormal="130" zoomScalePageLayoutView="130" workbookViewId="0">
      <selection sqref="A1:A2"/>
    </sheetView>
  </sheetViews>
  <sheetFormatPr baseColWidth="10" defaultRowHeight="15" x14ac:dyDescent="0"/>
  <cols>
    <col min="1" max="1" width="58.1640625" customWidth="1"/>
    <col min="2" max="2" width="26" customWidth="1"/>
    <col min="3" max="3" width="24.6640625" customWidth="1"/>
    <col min="7" max="7" width="17.83203125" customWidth="1"/>
  </cols>
  <sheetData>
    <row r="1" spans="1:7">
      <c r="A1" t="s">
        <v>171</v>
      </c>
    </row>
    <row r="2" spans="1:7" ht="16">
      <c r="A2" t="s">
        <v>167</v>
      </c>
      <c r="B2" s="95" t="s">
        <v>164</v>
      </c>
      <c r="C2" s="95" t="s">
        <v>174</v>
      </c>
      <c r="D2" s="95"/>
      <c r="E2" s="95"/>
      <c r="F2" s="95"/>
      <c r="G2" s="95" t="s">
        <v>173</v>
      </c>
    </row>
    <row r="3" spans="1:7" ht="16">
      <c r="B3" s="95" t="s">
        <v>165</v>
      </c>
      <c r="C3" s="95" t="s">
        <v>177</v>
      </c>
      <c r="D3" s="95"/>
      <c r="E3" s="95"/>
      <c r="F3" s="95"/>
      <c r="G3" s="95" t="s">
        <v>176</v>
      </c>
    </row>
    <row r="4" spans="1:7" s="92" customFormat="1" ht="40">
      <c r="B4" s="96" t="s">
        <v>169</v>
      </c>
      <c r="C4" s="96" t="s">
        <v>175</v>
      </c>
      <c r="D4" s="97"/>
      <c r="E4" s="97"/>
      <c r="F4" s="97"/>
      <c r="G4" s="97" t="s">
        <v>178</v>
      </c>
    </row>
    <row r="5" spans="1:7" ht="16">
      <c r="B5" s="95" t="s">
        <v>170</v>
      </c>
      <c r="C5" s="95" t="s">
        <v>170</v>
      </c>
      <c r="D5" s="95"/>
      <c r="E5" s="95"/>
      <c r="F5" s="95"/>
      <c r="G5" s="95" t="s">
        <v>172</v>
      </c>
    </row>
    <row r="6" spans="1:7" ht="16">
      <c r="B6" s="95">
        <v>2009</v>
      </c>
      <c r="C6" s="95">
        <v>2009</v>
      </c>
      <c r="D6" s="95"/>
      <c r="E6" s="95"/>
      <c r="F6" s="95"/>
      <c r="G6" s="95">
        <v>2009</v>
      </c>
    </row>
    <row r="7" spans="1:7" ht="16">
      <c r="B7" s="95" t="s">
        <v>74</v>
      </c>
      <c r="C7" s="95" t="s">
        <v>68</v>
      </c>
      <c r="D7" s="95"/>
      <c r="E7" s="95"/>
      <c r="F7" s="95"/>
      <c r="G7" s="95" t="s">
        <v>68</v>
      </c>
    </row>
    <row r="8" spans="1:7">
      <c r="A8" s="89" t="s">
        <v>137</v>
      </c>
      <c r="B8" s="73">
        <v>0</v>
      </c>
      <c r="C8" s="73">
        <v>0</v>
      </c>
      <c r="D8" s="73"/>
      <c r="E8" s="73"/>
      <c r="F8" s="73"/>
      <c r="G8" s="73">
        <v>2030</v>
      </c>
    </row>
    <row r="9" spans="1:7">
      <c r="A9" s="89" t="s">
        <v>138</v>
      </c>
      <c r="B9" s="73">
        <v>1</v>
      </c>
      <c r="C9" s="73">
        <v>1281</v>
      </c>
      <c r="D9" s="73"/>
      <c r="E9" s="73"/>
      <c r="F9" s="73"/>
      <c r="G9" s="73">
        <v>706</v>
      </c>
    </row>
    <row r="10" spans="1:7">
      <c r="A10" s="89" t="s">
        <v>139</v>
      </c>
      <c r="B10" s="73">
        <v>0</v>
      </c>
      <c r="C10" s="73">
        <v>0</v>
      </c>
      <c r="D10" s="73"/>
      <c r="E10" s="73"/>
      <c r="F10" s="73"/>
      <c r="G10" s="73">
        <v>294</v>
      </c>
    </row>
    <row r="11" spans="1:7">
      <c r="A11" s="89" t="s">
        <v>140</v>
      </c>
      <c r="B11" s="73">
        <v>0</v>
      </c>
      <c r="C11" s="73">
        <v>188</v>
      </c>
      <c r="D11" s="73"/>
      <c r="E11" s="73"/>
      <c r="F11" s="73"/>
      <c r="G11" s="73">
        <v>0</v>
      </c>
    </row>
    <row r="12" spans="1:7">
      <c r="A12" s="89" t="s">
        <v>141</v>
      </c>
      <c r="B12" s="73">
        <v>1</v>
      </c>
      <c r="C12" s="73">
        <v>328</v>
      </c>
      <c r="D12" s="73"/>
      <c r="E12" s="73"/>
      <c r="F12" s="73"/>
      <c r="G12" s="73">
        <v>400</v>
      </c>
    </row>
    <row r="13" spans="1:7">
      <c r="A13" s="89" t="s">
        <v>142</v>
      </c>
      <c r="B13" s="73">
        <v>9</v>
      </c>
      <c r="C13" s="73">
        <v>5930</v>
      </c>
      <c r="D13" s="73"/>
      <c r="E13" s="73"/>
      <c r="F13" s="73"/>
      <c r="G13" s="73">
        <v>15600</v>
      </c>
    </row>
    <row r="14" spans="1:7">
      <c r="A14" s="89" t="s">
        <v>143</v>
      </c>
      <c r="B14" s="73">
        <v>0</v>
      </c>
      <c r="C14" s="73">
        <v>0</v>
      </c>
      <c r="D14" s="73"/>
      <c r="E14" s="73"/>
      <c r="F14" s="73"/>
      <c r="G14" s="73">
        <v>2421</v>
      </c>
    </row>
    <row r="15" spans="1:7">
      <c r="A15" s="89" t="s">
        <v>144</v>
      </c>
      <c r="B15" s="73">
        <v>0</v>
      </c>
      <c r="C15" s="73">
        <v>0</v>
      </c>
      <c r="D15" s="73"/>
      <c r="E15" s="73"/>
      <c r="F15" s="73"/>
      <c r="G15" s="73">
        <v>156</v>
      </c>
    </row>
    <row r="16" spans="1:7">
      <c r="A16" s="89" t="s">
        <v>145</v>
      </c>
      <c r="B16" s="73">
        <v>1</v>
      </c>
      <c r="C16" s="73">
        <v>301</v>
      </c>
      <c r="D16" s="73"/>
      <c r="E16" s="73"/>
      <c r="F16" s="73"/>
      <c r="G16" s="73">
        <v>5031</v>
      </c>
    </row>
    <row r="17" spans="1:7">
      <c r="A17" s="89" t="s">
        <v>146</v>
      </c>
      <c r="B17" s="73">
        <v>0</v>
      </c>
      <c r="C17" s="73">
        <v>1847</v>
      </c>
      <c r="D17" s="73"/>
      <c r="E17" s="73"/>
      <c r="F17" s="73"/>
      <c r="G17" s="73">
        <v>2442</v>
      </c>
    </row>
    <row r="18" spans="1:7">
      <c r="A18" s="89" t="s">
        <v>147</v>
      </c>
      <c r="B18" s="73" t="s">
        <v>30</v>
      </c>
      <c r="C18" s="73">
        <v>26154</v>
      </c>
      <c r="D18" s="73"/>
      <c r="E18" s="73"/>
      <c r="F18" s="73"/>
      <c r="G18" s="73">
        <v>2530</v>
      </c>
    </row>
    <row r="19" spans="1:7">
      <c r="A19" s="89" t="s">
        <v>148</v>
      </c>
      <c r="B19" s="73">
        <v>6</v>
      </c>
      <c r="C19" s="73">
        <v>1415</v>
      </c>
      <c r="D19" s="73"/>
      <c r="E19" s="73"/>
      <c r="F19" s="73"/>
      <c r="G19" s="73">
        <v>4143</v>
      </c>
    </row>
    <row r="20" spans="1:7">
      <c r="A20" s="89" t="s">
        <v>149</v>
      </c>
      <c r="B20" s="73">
        <v>1</v>
      </c>
      <c r="C20" s="73">
        <v>599</v>
      </c>
      <c r="D20" s="73"/>
      <c r="E20" s="73"/>
      <c r="F20" s="73"/>
      <c r="G20" s="73">
        <v>225</v>
      </c>
    </row>
    <row r="21" spans="1:7">
      <c r="A21" s="89" t="s">
        <v>150</v>
      </c>
      <c r="B21" s="73">
        <v>0</v>
      </c>
      <c r="C21" s="73">
        <v>555</v>
      </c>
      <c r="D21" s="73"/>
      <c r="E21" s="73"/>
      <c r="F21" s="73"/>
      <c r="G21" s="73">
        <v>1880</v>
      </c>
    </row>
    <row r="22" spans="1:7">
      <c r="A22" s="89" t="s">
        <v>151</v>
      </c>
      <c r="B22" s="73">
        <v>0</v>
      </c>
      <c r="C22" s="73">
        <v>0</v>
      </c>
      <c r="D22" s="73"/>
      <c r="E22" s="73"/>
      <c r="F22" s="73"/>
      <c r="G22" s="73">
        <v>100</v>
      </c>
    </row>
    <row r="23" spans="1:7">
      <c r="A23" s="89" t="s">
        <v>152</v>
      </c>
      <c r="B23" s="73">
        <v>6</v>
      </c>
      <c r="C23" s="73">
        <v>3353</v>
      </c>
      <c r="D23" s="73"/>
      <c r="E23" s="73"/>
      <c r="F23" s="73"/>
      <c r="G23" s="73">
        <v>100</v>
      </c>
    </row>
    <row r="24" spans="1:7">
      <c r="A24" s="89" t="s">
        <v>153</v>
      </c>
      <c r="B24" s="73">
        <v>0</v>
      </c>
      <c r="C24" s="73">
        <v>0</v>
      </c>
      <c r="D24" s="73"/>
      <c r="E24" s="73"/>
      <c r="F24" s="73"/>
      <c r="G24" s="73">
        <v>33</v>
      </c>
    </row>
    <row r="25" spans="1:7">
      <c r="A25" s="89" t="s">
        <v>154</v>
      </c>
      <c r="B25" s="73">
        <v>0</v>
      </c>
      <c r="C25" s="73">
        <v>0</v>
      </c>
      <c r="D25" s="73"/>
      <c r="E25" s="73"/>
      <c r="F25" s="73"/>
      <c r="G25" s="73">
        <v>498</v>
      </c>
    </row>
    <row r="26" spans="1:7">
      <c r="A26" s="89" t="s">
        <v>155</v>
      </c>
      <c r="B26" s="73">
        <v>0</v>
      </c>
      <c r="C26" s="73">
        <v>0</v>
      </c>
      <c r="D26" s="73"/>
      <c r="E26" s="73"/>
      <c r="F26" s="73"/>
      <c r="G26" s="73">
        <v>856</v>
      </c>
    </row>
    <row r="27" spans="1:7">
      <c r="A27" s="89" t="s">
        <v>156</v>
      </c>
      <c r="B27" s="73">
        <v>0</v>
      </c>
      <c r="C27" s="73">
        <v>111</v>
      </c>
      <c r="D27" s="73"/>
      <c r="E27" s="73"/>
      <c r="F27" s="73"/>
      <c r="G27" s="73">
        <v>0</v>
      </c>
    </row>
    <row r="28" spans="1:7">
      <c r="A28" s="89" t="s">
        <v>157</v>
      </c>
      <c r="B28" s="73">
        <v>5</v>
      </c>
      <c r="C28" s="73">
        <v>1239</v>
      </c>
      <c r="D28" s="73"/>
      <c r="E28" s="73"/>
      <c r="F28" s="73"/>
      <c r="G28" s="73">
        <v>11317</v>
      </c>
    </row>
    <row r="29" spans="1:7">
      <c r="A29" s="89" t="s">
        <v>158</v>
      </c>
      <c r="B29" s="73">
        <v>0</v>
      </c>
      <c r="C29" s="73">
        <v>0</v>
      </c>
      <c r="D29" s="73"/>
      <c r="E29" s="73"/>
      <c r="F29" s="73"/>
      <c r="G29" s="73">
        <v>1068</v>
      </c>
    </row>
    <row r="30" spans="1:7">
      <c r="A30" s="89" t="s">
        <v>159</v>
      </c>
      <c r="B30" s="73">
        <v>1</v>
      </c>
      <c r="C30" s="73">
        <v>338</v>
      </c>
      <c r="D30" s="73"/>
      <c r="E30" s="73"/>
      <c r="F30" s="73"/>
      <c r="G30" s="73">
        <v>633</v>
      </c>
    </row>
    <row r="31" spans="1:7">
      <c r="A31" s="89" t="s">
        <v>160</v>
      </c>
      <c r="B31" s="73">
        <v>0</v>
      </c>
      <c r="C31" s="73">
        <v>0</v>
      </c>
      <c r="D31" s="73"/>
      <c r="E31" s="73"/>
      <c r="F31" s="73"/>
      <c r="G31" s="73">
        <v>1833</v>
      </c>
    </row>
    <row r="32" spans="1:7">
      <c r="A32" s="89" t="s">
        <v>161</v>
      </c>
      <c r="B32" s="73">
        <v>0</v>
      </c>
      <c r="C32" s="73">
        <v>1607</v>
      </c>
      <c r="D32" s="73"/>
      <c r="E32" s="73"/>
      <c r="F32" s="73"/>
      <c r="G32" s="73">
        <v>0</v>
      </c>
    </row>
    <row r="33" spans="1:7">
      <c r="A33" s="89" t="s">
        <v>162</v>
      </c>
      <c r="B33" s="73">
        <v>0</v>
      </c>
      <c r="C33" s="73">
        <v>228</v>
      </c>
      <c r="D33" s="73"/>
      <c r="E33" s="73"/>
      <c r="F33" s="73"/>
      <c r="G33" s="73">
        <v>0</v>
      </c>
    </row>
    <row r="34" spans="1:7">
      <c r="A34" s="89" t="s">
        <v>163</v>
      </c>
      <c r="B34" s="73">
        <v>0</v>
      </c>
      <c r="C34" s="73">
        <v>0</v>
      </c>
      <c r="D34" s="73"/>
      <c r="E34" s="73"/>
      <c r="F34" s="73"/>
      <c r="G34" s="73">
        <v>707</v>
      </c>
    </row>
    <row r="35" spans="1:7">
      <c r="B35" s="73"/>
      <c r="C35" s="73"/>
      <c r="D35" s="73"/>
      <c r="E35" s="73"/>
      <c r="F35" s="73"/>
      <c r="G35" s="73"/>
    </row>
    <row r="36" spans="1:7">
      <c r="A36" s="89" t="s">
        <v>91</v>
      </c>
      <c r="B36" s="73">
        <f>SUM(B8:B34)</f>
        <v>31</v>
      </c>
      <c r="C36" s="73">
        <f>SUM(C8:C34)</f>
        <v>45474</v>
      </c>
      <c r="D36" s="73"/>
      <c r="E36" s="73"/>
      <c r="F36" s="73"/>
      <c r="G36" s="73">
        <f>SUM(G8:G34)</f>
        <v>55003</v>
      </c>
    </row>
    <row r="37" spans="1:7">
      <c r="B37" t="s">
        <v>74</v>
      </c>
      <c r="C37" t="s">
        <v>68</v>
      </c>
      <c r="G37" t="s">
        <v>68</v>
      </c>
    </row>
    <row r="39" spans="1:7">
      <c r="A39" t="s">
        <v>179</v>
      </c>
      <c r="B39" s="93">
        <f>B36*1000000/C36</f>
        <v>681.70822887804025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zoomScale="130" zoomScaleNormal="130" zoomScalePageLayoutView="130" workbookViewId="0">
      <selection activeCell="A3" sqref="A3:XFD3"/>
    </sheetView>
  </sheetViews>
  <sheetFormatPr baseColWidth="10" defaultRowHeight="15" x14ac:dyDescent="0"/>
  <cols>
    <col min="1" max="1" width="14.33203125" customWidth="1"/>
    <col min="2" max="2" width="21.6640625" customWidth="1"/>
    <col min="3" max="3" width="20" customWidth="1"/>
    <col min="4" max="4" width="14" customWidth="1"/>
    <col min="5" max="5" width="14.83203125" customWidth="1"/>
    <col min="6" max="6" width="13.5" customWidth="1"/>
    <col min="10" max="10" width="19.83203125" customWidth="1"/>
    <col min="11" max="11" width="18.5" customWidth="1"/>
  </cols>
  <sheetData>
    <row r="1" spans="1:13">
      <c r="A1" t="s">
        <v>171</v>
      </c>
    </row>
    <row r="2" spans="1:13">
      <c r="A2" t="s">
        <v>167</v>
      </c>
    </row>
    <row r="4" spans="1:13" ht="17">
      <c r="A4" s="84" t="s">
        <v>92</v>
      </c>
      <c r="I4" s="84" t="s">
        <v>98</v>
      </c>
    </row>
    <row r="5" spans="1:13">
      <c r="A5" s="83" t="s">
        <v>180</v>
      </c>
      <c r="I5" t="s">
        <v>181</v>
      </c>
    </row>
    <row r="6" spans="1:13">
      <c r="A6" s="77" t="s">
        <v>93</v>
      </c>
      <c r="I6" s="77" t="s">
        <v>99</v>
      </c>
    </row>
    <row r="10" spans="1:13">
      <c r="B10" s="81" t="s">
        <v>182</v>
      </c>
      <c r="C10" s="82" t="s">
        <v>94</v>
      </c>
      <c r="D10" t="s">
        <v>132</v>
      </c>
      <c r="J10" s="81" t="s">
        <v>182</v>
      </c>
      <c r="K10" s="82" t="s">
        <v>94</v>
      </c>
      <c r="L10" t="s">
        <v>132</v>
      </c>
    </row>
    <row r="11" spans="1:13">
      <c r="D11" s="82" t="s">
        <v>95</v>
      </c>
      <c r="E11" t="s">
        <v>183</v>
      </c>
      <c r="L11" s="82" t="s">
        <v>95</v>
      </c>
      <c r="M11" t="s">
        <v>183</v>
      </c>
    </row>
    <row r="12" spans="1:13">
      <c r="A12" s="91" t="s">
        <v>137</v>
      </c>
      <c r="B12" s="79">
        <v>42.4</v>
      </c>
      <c r="C12" s="80">
        <v>29.8</v>
      </c>
      <c r="D12" s="80">
        <v>29.8</v>
      </c>
      <c r="E12">
        <f>C12-D12</f>
        <v>0</v>
      </c>
      <c r="I12" s="91" t="s">
        <v>137</v>
      </c>
      <c r="J12" s="79">
        <v>12665</v>
      </c>
      <c r="K12" s="80">
        <v>5460</v>
      </c>
      <c r="L12" s="80">
        <v>5460</v>
      </c>
      <c r="M12">
        <f>K12-L12</f>
        <v>0</v>
      </c>
    </row>
    <row r="13" spans="1:13">
      <c r="A13" s="91" t="s">
        <v>138</v>
      </c>
      <c r="B13" s="79">
        <v>1.7</v>
      </c>
      <c r="C13" s="80"/>
      <c r="D13" s="80"/>
      <c r="E13">
        <f t="shared" ref="E13:E37" si="0">C13-D13</f>
        <v>0</v>
      </c>
      <c r="I13" s="91" t="s">
        <v>138</v>
      </c>
      <c r="J13" s="79">
        <v>1471</v>
      </c>
      <c r="K13" s="80">
        <v>111</v>
      </c>
      <c r="L13" s="80">
        <v>111</v>
      </c>
      <c r="M13">
        <f t="shared" ref="M13:M37" si="1">K13-L13</f>
        <v>0</v>
      </c>
    </row>
    <row r="14" spans="1:13">
      <c r="A14" s="91" t="s">
        <v>139</v>
      </c>
      <c r="B14" s="79">
        <v>3.3</v>
      </c>
      <c r="C14" s="80">
        <v>2.9</v>
      </c>
      <c r="D14" s="80">
        <v>0.3</v>
      </c>
      <c r="E14">
        <f t="shared" si="0"/>
        <v>2.6</v>
      </c>
      <c r="I14" s="91" t="s">
        <v>139</v>
      </c>
      <c r="J14" s="79">
        <v>1800</v>
      </c>
      <c r="K14" s="80">
        <v>1380</v>
      </c>
      <c r="L14" s="80">
        <v>48</v>
      </c>
      <c r="M14">
        <f t="shared" si="1"/>
        <v>1332</v>
      </c>
    </row>
    <row r="15" spans="1:13">
      <c r="A15" s="91" t="s">
        <v>140</v>
      </c>
      <c r="B15" s="79">
        <v>0</v>
      </c>
      <c r="C15" s="80">
        <v>0</v>
      </c>
      <c r="D15" s="80">
        <v>0</v>
      </c>
      <c r="E15">
        <f t="shared" si="0"/>
        <v>0</v>
      </c>
      <c r="I15" s="91" t="s">
        <v>140</v>
      </c>
      <c r="J15" s="86">
        <v>0</v>
      </c>
      <c r="K15" s="85">
        <v>0</v>
      </c>
      <c r="L15" s="85">
        <v>0</v>
      </c>
      <c r="M15">
        <f t="shared" si="1"/>
        <v>0</v>
      </c>
    </row>
    <row r="16" spans="1:13">
      <c r="A16" s="91" t="s">
        <v>141</v>
      </c>
      <c r="B16" s="79">
        <v>2.4</v>
      </c>
      <c r="C16" s="80">
        <v>2.4</v>
      </c>
      <c r="D16" s="80">
        <v>1.9</v>
      </c>
      <c r="E16">
        <f t="shared" si="0"/>
        <v>0.5</v>
      </c>
      <c r="I16" s="91" t="s">
        <v>141</v>
      </c>
      <c r="J16" s="86">
        <v>2183</v>
      </c>
      <c r="K16" s="85">
        <v>1036</v>
      </c>
      <c r="L16" s="85">
        <v>276</v>
      </c>
      <c r="M16">
        <f t="shared" si="1"/>
        <v>760</v>
      </c>
    </row>
    <row r="17" spans="1:13">
      <c r="A17" s="91" t="s">
        <v>142</v>
      </c>
      <c r="B17" s="79">
        <v>24.3</v>
      </c>
      <c r="C17" s="80">
        <v>18.8</v>
      </c>
      <c r="D17" s="80">
        <v>16</v>
      </c>
      <c r="E17">
        <f t="shared" si="0"/>
        <v>2.8000000000000007</v>
      </c>
      <c r="I17" s="91" t="s">
        <v>142</v>
      </c>
      <c r="J17" s="86">
        <v>11027</v>
      </c>
      <c r="K17" s="85">
        <v>5317</v>
      </c>
      <c r="L17" s="85">
        <v>3810</v>
      </c>
      <c r="M17">
        <f t="shared" si="1"/>
        <v>1507</v>
      </c>
    </row>
    <row r="18" spans="1:13">
      <c r="A18" s="91" t="s">
        <v>143</v>
      </c>
      <c r="B18" s="79">
        <v>0</v>
      </c>
      <c r="C18" s="80">
        <v>0</v>
      </c>
      <c r="D18" s="80">
        <v>0</v>
      </c>
      <c r="E18">
        <f t="shared" si="0"/>
        <v>0</v>
      </c>
      <c r="I18" s="91" t="s">
        <v>143</v>
      </c>
      <c r="J18" s="86">
        <v>9</v>
      </c>
      <c r="K18" s="85">
        <v>9</v>
      </c>
      <c r="L18" s="85">
        <v>0</v>
      </c>
      <c r="M18">
        <f t="shared" si="1"/>
        <v>9</v>
      </c>
    </row>
    <row r="19" spans="1:13">
      <c r="A19" s="91" t="s">
        <v>144</v>
      </c>
      <c r="B19" s="79">
        <v>0.1</v>
      </c>
      <c r="C19" s="80">
        <v>0.1</v>
      </c>
      <c r="D19" s="80">
        <v>0.1</v>
      </c>
      <c r="E19">
        <f t="shared" si="0"/>
        <v>0</v>
      </c>
      <c r="I19" s="91" t="s">
        <v>144</v>
      </c>
      <c r="J19" s="86">
        <v>4</v>
      </c>
      <c r="K19" s="85">
        <v>4</v>
      </c>
      <c r="L19" s="85">
        <v>4</v>
      </c>
      <c r="M19">
        <f t="shared" si="1"/>
        <v>0</v>
      </c>
    </row>
    <row r="20" spans="1:13">
      <c r="A20" s="91" t="s">
        <v>145</v>
      </c>
      <c r="B20" s="79">
        <v>29</v>
      </c>
      <c r="C20" s="80">
        <v>26</v>
      </c>
      <c r="D20" s="80">
        <v>0</v>
      </c>
      <c r="E20">
        <f t="shared" si="0"/>
        <v>26</v>
      </c>
      <c r="I20" s="91" t="s">
        <v>145</v>
      </c>
      <c r="J20" s="86">
        <v>18798</v>
      </c>
      <c r="K20" s="85">
        <v>13898</v>
      </c>
      <c r="L20" s="85">
        <v>1160</v>
      </c>
      <c r="M20">
        <f t="shared" si="1"/>
        <v>12738</v>
      </c>
    </row>
    <row r="21" spans="1:13">
      <c r="A21" s="91" t="s">
        <v>146</v>
      </c>
      <c r="B21" s="79">
        <v>12.6</v>
      </c>
      <c r="C21" s="80">
        <v>12.6</v>
      </c>
      <c r="D21" s="80"/>
      <c r="E21">
        <f t="shared" si="0"/>
        <v>12.6</v>
      </c>
      <c r="I21" s="91" t="s">
        <v>146</v>
      </c>
      <c r="J21" s="86">
        <v>3074</v>
      </c>
      <c r="K21" s="85">
        <v>3074</v>
      </c>
      <c r="L21" s="85"/>
      <c r="M21">
        <f t="shared" si="1"/>
        <v>3074</v>
      </c>
    </row>
    <row r="22" spans="1:13">
      <c r="A22" s="91" t="s">
        <v>147</v>
      </c>
      <c r="B22" s="79">
        <v>61.9</v>
      </c>
      <c r="C22" s="80">
        <v>56.1</v>
      </c>
      <c r="D22" s="80">
        <v>30.7</v>
      </c>
      <c r="E22">
        <f t="shared" si="0"/>
        <v>25.400000000000002</v>
      </c>
      <c r="I22" s="91" t="s">
        <v>147</v>
      </c>
      <c r="J22" s="86">
        <v>25357</v>
      </c>
      <c r="K22" s="85">
        <v>21093</v>
      </c>
      <c r="L22" s="85">
        <v>7562</v>
      </c>
      <c r="M22">
        <f t="shared" si="1"/>
        <v>13531</v>
      </c>
    </row>
    <row r="23" spans="1:13">
      <c r="A23" s="91" t="s">
        <v>148</v>
      </c>
      <c r="B23" s="79">
        <v>9.1999999999999993</v>
      </c>
      <c r="C23" s="80">
        <v>5.0999999999999996</v>
      </c>
      <c r="D23" s="80">
        <v>0</v>
      </c>
      <c r="E23">
        <f t="shared" si="0"/>
        <v>5.0999999999999996</v>
      </c>
      <c r="I23" s="91" t="s">
        <v>148</v>
      </c>
      <c r="J23" s="86">
        <v>4283</v>
      </c>
      <c r="K23" s="85">
        <v>1539</v>
      </c>
      <c r="L23" s="85">
        <v>0</v>
      </c>
      <c r="M23">
        <f t="shared" si="1"/>
        <v>1539</v>
      </c>
    </row>
    <row r="24" spans="1:13">
      <c r="A24" s="91" t="s">
        <v>149</v>
      </c>
      <c r="B24" s="79">
        <v>5.7</v>
      </c>
      <c r="C24" s="80">
        <v>5.4</v>
      </c>
      <c r="D24" s="80">
        <v>0.7</v>
      </c>
      <c r="E24">
        <f t="shared" si="0"/>
        <v>4.7</v>
      </c>
      <c r="I24" s="91" t="s">
        <v>149</v>
      </c>
      <c r="J24" s="86">
        <v>3201</v>
      </c>
      <c r="K24" s="85">
        <v>2502</v>
      </c>
      <c r="L24" s="85">
        <v>183</v>
      </c>
      <c r="M24">
        <f t="shared" si="1"/>
        <v>2319</v>
      </c>
    </row>
    <row r="25" spans="1:13">
      <c r="A25" s="91" t="s">
        <v>150</v>
      </c>
      <c r="B25" s="79">
        <v>0.2</v>
      </c>
      <c r="C25" s="80">
        <v>0.2</v>
      </c>
      <c r="D25" s="80">
        <v>0.2</v>
      </c>
      <c r="E25">
        <f t="shared" si="0"/>
        <v>0</v>
      </c>
      <c r="I25" s="91" t="s">
        <v>150</v>
      </c>
      <c r="J25" s="86">
        <v>50</v>
      </c>
      <c r="K25" s="85">
        <v>50</v>
      </c>
      <c r="L25" s="85">
        <v>50</v>
      </c>
      <c r="M25">
        <f t="shared" si="1"/>
        <v>0</v>
      </c>
    </row>
    <row r="26" spans="1:13">
      <c r="A26" s="91" t="s">
        <v>151</v>
      </c>
      <c r="B26" s="79">
        <v>0.7</v>
      </c>
      <c r="C26" s="80" t="s">
        <v>30</v>
      </c>
      <c r="D26" s="80" t="s">
        <v>30</v>
      </c>
      <c r="E26" t="s">
        <v>30</v>
      </c>
      <c r="I26" s="91" t="s">
        <v>151</v>
      </c>
      <c r="J26" s="86">
        <v>532</v>
      </c>
      <c r="K26" s="85">
        <v>234</v>
      </c>
      <c r="L26" s="85">
        <v>19</v>
      </c>
      <c r="M26">
        <f t="shared" si="1"/>
        <v>215</v>
      </c>
    </row>
    <row r="27" spans="1:13">
      <c r="A27" s="91" t="s">
        <v>152</v>
      </c>
      <c r="B27" s="79">
        <v>52.8</v>
      </c>
      <c r="C27" s="80">
        <v>48.6</v>
      </c>
      <c r="D27" s="80">
        <v>20.6</v>
      </c>
      <c r="E27">
        <f t="shared" si="0"/>
        <v>28</v>
      </c>
      <c r="I27" s="91" t="s">
        <v>152</v>
      </c>
      <c r="J27" s="86">
        <v>21371</v>
      </c>
      <c r="K27" s="85">
        <v>13827</v>
      </c>
      <c r="L27" s="85">
        <v>4567</v>
      </c>
      <c r="M27">
        <f t="shared" si="1"/>
        <v>9260</v>
      </c>
    </row>
    <row r="28" spans="1:13">
      <c r="A28" s="91" t="s">
        <v>153</v>
      </c>
      <c r="B28" s="79">
        <v>1.1000000000000001</v>
      </c>
      <c r="C28" s="80">
        <v>0.4</v>
      </c>
      <c r="D28" s="80"/>
      <c r="E28">
        <f t="shared" si="0"/>
        <v>0.4</v>
      </c>
      <c r="I28" s="91" t="s">
        <v>153</v>
      </c>
      <c r="J28" s="86">
        <v>876</v>
      </c>
      <c r="K28" s="85">
        <v>116</v>
      </c>
      <c r="L28" s="85">
        <v>0</v>
      </c>
      <c r="M28">
        <f t="shared" si="1"/>
        <v>116</v>
      </c>
    </row>
    <row r="29" spans="1:13">
      <c r="A29" s="91" t="s">
        <v>154</v>
      </c>
      <c r="B29" s="79">
        <v>0.8</v>
      </c>
      <c r="C29" s="80">
        <v>0.1</v>
      </c>
      <c r="D29" s="80">
        <v>0</v>
      </c>
      <c r="E29">
        <f t="shared" si="0"/>
        <v>0.1</v>
      </c>
      <c r="I29" s="91" t="s">
        <v>154</v>
      </c>
      <c r="J29" s="86">
        <v>1128</v>
      </c>
      <c r="K29" s="85">
        <v>32</v>
      </c>
      <c r="L29" s="85">
        <v>15</v>
      </c>
      <c r="M29">
        <f t="shared" si="1"/>
        <v>17</v>
      </c>
    </row>
    <row r="30" spans="1:13">
      <c r="A30" s="91" t="s">
        <v>155</v>
      </c>
      <c r="B30" s="79">
        <v>3.4</v>
      </c>
      <c r="C30" s="80">
        <v>3.4</v>
      </c>
      <c r="D30" s="80">
        <v>3.4</v>
      </c>
      <c r="E30">
        <f t="shared" si="0"/>
        <v>0</v>
      </c>
      <c r="I30" s="91" t="s">
        <v>155</v>
      </c>
      <c r="J30" s="86">
        <v>1536</v>
      </c>
      <c r="K30" s="85">
        <v>1536</v>
      </c>
      <c r="L30" s="85">
        <v>1536</v>
      </c>
      <c r="M30">
        <f t="shared" si="1"/>
        <v>0</v>
      </c>
    </row>
    <row r="31" spans="1:13">
      <c r="A31" s="91" t="s">
        <v>156</v>
      </c>
      <c r="B31" s="79">
        <v>0</v>
      </c>
      <c r="C31" s="80">
        <v>0</v>
      </c>
      <c r="D31" s="80">
        <v>0</v>
      </c>
      <c r="E31">
        <f t="shared" si="0"/>
        <v>0</v>
      </c>
      <c r="I31" s="91" t="s">
        <v>156</v>
      </c>
      <c r="J31" s="86">
        <v>0</v>
      </c>
      <c r="K31" s="85">
        <v>0</v>
      </c>
      <c r="L31" s="85">
        <v>0</v>
      </c>
      <c r="M31">
        <f t="shared" si="1"/>
        <v>0</v>
      </c>
    </row>
    <row r="32" spans="1:13">
      <c r="A32" s="91" t="s">
        <v>157</v>
      </c>
      <c r="B32" s="79">
        <v>0.1</v>
      </c>
      <c r="C32" s="80">
        <v>0.1</v>
      </c>
      <c r="D32" s="80">
        <v>0.1</v>
      </c>
      <c r="E32">
        <f t="shared" si="0"/>
        <v>0</v>
      </c>
      <c r="I32" s="91" t="s">
        <v>157</v>
      </c>
      <c r="J32" s="86">
        <v>38</v>
      </c>
      <c r="K32" s="85">
        <v>38</v>
      </c>
      <c r="L32" s="85">
        <v>38</v>
      </c>
      <c r="M32">
        <f t="shared" si="1"/>
        <v>0</v>
      </c>
    </row>
    <row r="33" spans="1:13">
      <c r="A33" s="91" t="s">
        <v>158</v>
      </c>
      <c r="B33" s="79">
        <v>3</v>
      </c>
      <c r="C33" s="80">
        <v>2.1</v>
      </c>
      <c r="D33" s="80">
        <v>0.9</v>
      </c>
      <c r="E33">
        <f t="shared" si="0"/>
        <v>1.2000000000000002</v>
      </c>
      <c r="I33" s="91" t="s">
        <v>158</v>
      </c>
      <c r="J33" s="86">
        <v>2314</v>
      </c>
      <c r="K33" s="85">
        <v>625</v>
      </c>
      <c r="L33" s="85">
        <v>273</v>
      </c>
      <c r="M33">
        <f t="shared" si="1"/>
        <v>352</v>
      </c>
    </row>
    <row r="34" spans="1:13">
      <c r="A34" s="91" t="s">
        <v>159</v>
      </c>
      <c r="B34" s="79">
        <v>8.9</v>
      </c>
      <c r="C34" s="80">
        <v>7.5</v>
      </c>
      <c r="D34" s="80">
        <v>5.4</v>
      </c>
      <c r="E34">
        <f t="shared" si="0"/>
        <v>2.0999999999999996</v>
      </c>
      <c r="I34" s="91" t="s">
        <v>159</v>
      </c>
      <c r="J34" s="86">
        <v>5037</v>
      </c>
      <c r="K34" s="85">
        <v>4001</v>
      </c>
      <c r="L34" s="85">
        <v>2581</v>
      </c>
      <c r="M34">
        <f t="shared" si="1"/>
        <v>1420</v>
      </c>
    </row>
    <row r="35" spans="1:13">
      <c r="A35" s="91" t="s">
        <v>160</v>
      </c>
      <c r="B35" s="79">
        <v>16.8</v>
      </c>
      <c r="C35" s="80">
        <v>16.8</v>
      </c>
      <c r="D35" s="80">
        <v>0</v>
      </c>
      <c r="E35">
        <f t="shared" si="0"/>
        <v>16.8</v>
      </c>
      <c r="I35" s="91" t="s">
        <v>160</v>
      </c>
      <c r="J35" s="86">
        <v>6400</v>
      </c>
      <c r="K35" s="85">
        <v>5843</v>
      </c>
      <c r="L35" s="85">
        <v>0</v>
      </c>
      <c r="M35">
        <f t="shared" si="1"/>
        <v>5843</v>
      </c>
    </row>
    <row r="36" spans="1:13">
      <c r="A36" s="91" t="s">
        <v>161</v>
      </c>
      <c r="B36" s="79">
        <v>64.900000000000006</v>
      </c>
      <c r="C36" s="80" t="s">
        <v>30</v>
      </c>
      <c r="D36" s="80" t="s">
        <v>30</v>
      </c>
      <c r="E36" t="s">
        <v>30</v>
      </c>
      <c r="I36" s="91" t="s">
        <v>161</v>
      </c>
      <c r="J36" s="86">
        <v>16203</v>
      </c>
      <c r="K36" s="85">
        <v>16203</v>
      </c>
      <c r="L36" s="85">
        <v>0</v>
      </c>
      <c r="M36">
        <f t="shared" si="1"/>
        <v>16203</v>
      </c>
    </row>
    <row r="37" spans="1:13">
      <c r="A37" s="91" t="s">
        <v>162</v>
      </c>
      <c r="B37" s="79">
        <v>4.7</v>
      </c>
      <c r="C37" s="80"/>
      <c r="D37" s="80">
        <v>4.7</v>
      </c>
      <c r="E37">
        <f t="shared" si="0"/>
        <v>-4.7</v>
      </c>
      <c r="I37" s="91" t="s">
        <v>162</v>
      </c>
      <c r="J37" s="86">
        <v>1027</v>
      </c>
      <c r="K37" s="85">
        <v>1027</v>
      </c>
      <c r="L37" s="85">
        <v>1027</v>
      </c>
      <c r="M37">
        <f t="shared" si="1"/>
        <v>0</v>
      </c>
    </row>
    <row r="38" spans="1:13">
      <c r="A38" s="91" t="s">
        <v>163</v>
      </c>
      <c r="B38" s="79">
        <v>4.7</v>
      </c>
      <c r="C38" s="80" t="s">
        <v>30</v>
      </c>
      <c r="D38" s="80" t="s">
        <v>30</v>
      </c>
      <c r="E38" t="s">
        <v>30</v>
      </c>
      <c r="I38" s="91" t="s">
        <v>163</v>
      </c>
      <c r="J38" s="86">
        <v>2477</v>
      </c>
      <c r="K38" s="85">
        <v>1570</v>
      </c>
      <c r="L38" s="80" t="s">
        <v>30</v>
      </c>
      <c r="M38" t="s">
        <v>30</v>
      </c>
    </row>
    <row r="39" spans="1:13">
      <c r="A39" s="90"/>
    </row>
    <row r="41" spans="1:13">
      <c r="A41" s="78" t="s">
        <v>96</v>
      </c>
      <c r="B41" s="73">
        <f>SUM(B12:B38)</f>
        <v>354.69999999999993</v>
      </c>
      <c r="C41" s="73">
        <f>SUM(C12:C38)</f>
        <v>238.39999999999998</v>
      </c>
      <c r="D41" s="73">
        <f>SUM(D12:D38)</f>
        <v>114.80000000000003</v>
      </c>
      <c r="E41" s="73">
        <f>SUM(E12:E38)</f>
        <v>123.60000000000001</v>
      </c>
      <c r="I41" t="s">
        <v>96</v>
      </c>
      <c r="J41" s="73">
        <f>SUM(J12:J38)</f>
        <v>142861</v>
      </c>
      <c r="K41" s="73">
        <f>SUM(K12:K38)</f>
        <v>100525</v>
      </c>
      <c r="L41" s="73">
        <f>SUM(L12:L38)</f>
        <v>28720</v>
      </c>
      <c r="M41" s="73">
        <f>SUM(M12:M38)</f>
        <v>70235</v>
      </c>
    </row>
    <row r="42" spans="1:13">
      <c r="A42" s="78" t="s">
        <v>85</v>
      </c>
      <c r="D42" s="75">
        <f>D41/C41</f>
        <v>0.48154362416107399</v>
      </c>
      <c r="E42" s="75">
        <f>E41/C41</f>
        <v>0.51845637583892623</v>
      </c>
      <c r="I42" t="s">
        <v>85</v>
      </c>
      <c r="K42" s="75"/>
      <c r="L42" s="75">
        <f>L41/K41</f>
        <v>0.28570007460830638</v>
      </c>
      <c r="M42" s="75">
        <f>M41/K41</f>
        <v>0.69868191992041784</v>
      </c>
    </row>
    <row r="43" spans="1:13">
      <c r="K43" s="75"/>
      <c r="L43" s="75"/>
    </row>
    <row r="45" spans="1:13">
      <c r="B45" t="s">
        <v>97</v>
      </c>
      <c r="J45" t="s">
        <v>100</v>
      </c>
    </row>
    <row r="46" spans="1:13">
      <c r="J46" s="73">
        <f>J47+J48</f>
        <v>100525</v>
      </c>
      <c r="K46" t="s">
        <v>68</v>
      </c>
    </row>
    <row r="47" spans="1:13">
      <c r="J47" s="73">
        <f>K41-L41</f>
        <v>71805</v>
      </c>
      <c r="K47" t="s">
        <v>101</v>
      </c>
    </row>
    <row r="48" spans="1:13">
      <c r="J48" s="73">
        <f>L41</f>
        <v>28720</v>
      </c>
      <c r="K48" t="s">
        <v>95</v>
      </c>
    </row>
    <row r="56" spans="2:5">
      <c r="B56" s="73"/>
      <c r="C56" s="73"/>
    </row>
    <row r="57" spans="2:5">
      <c r="B57" s="73"/>
      <c r="C57" s="73"/>
    </row>
    <row r="58" spans="2:5">
      <c r="B58" s="73"/>
      <c r="C58" s="73"/>
    </row>
    <row r="59" spans="2:5">
      <c r="B59" s="73"/>
      <c r="C59" s="73"/>
    </row>
    <row r="60" spans="2:5">
      <c r="B60" s="73"/>
      <c r="C60" s="73"/>
      <c r="D60" s="73"/>
      <c r="E60" s="75"/>
    </row>
    <row r="61" spans="2:5">
      <c r="B61" s="73"/>
      <c r="C61" s="73"/>
      <c r="E61" s="75"/>
    </row>
    <row r="62" spans="2:5">
      <c r="B62" s="73"/>
      <c r="E62" s="7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C6" sqref="C6"/>
    </sheetView>
  </sheetViews>
  <sheetFormatPr baseColWidth="10" defaultRowHeight="15" x14ac:dyDescent="0"/>
  <cols>
    <col min="8" max="8" width="15.33203125" customWidth="1"/>
  </cols>
  <sheetData>
    <row r="1" spans="1:8">
      <c r="A1" t="s">
        <v>166</v>
      </c>
      <c r="H1" t="s">
        <v>167</v>
      </c>
    </row>
    <row r="2" spans="1:8">
      <c r="A2" t="s">
        <v>71</v>
      </c>
    </row>
    <row r="3" spans="1:8">
      <c r="A3" t="s">
        <v>168</v>
      </c>
    </row>
    <row r="8" spans="1:8">
      <c r="A8" t="s">
        <v>70</v>
      </c>
      <c r="E8" t="s">
        <v>73</v>
      </c>
    </row>
    <row r="9" spans="1:8">
      <c r="A9" t="s">
        <v>72</v>
      </c>
      <c r="C9" t="s">
        <v>68</v>
      </c>
      <c r="E9" s="3" t="s">
        <v>69</v>
      </c>
      <c r="G9" t="s">
        <v>74</v>
      </c>
      <c r="H9" t="s">
        <v>75</v>
      </c>
    </row>
    <row r="10" spans="1:8">
      <c r="A10">
        <v>0</v>
      </c>
      <c r="C10" s="73">
        <f>SUM(A10:A62)</f>
        <v>132861</v>
      </c>
      <c r="E10">
        <v>0</v>
      </c>
      <c r="G10">
        <f>SUM(E10:E62)</f>
        <v>849.80000000000007</v>
      </c>
      <c r="H10" s="73">
        <f>G10*3600</f>
        <v>3059280.0000000005</v>
      </c>
    </row>
    <row r="11" spans="1:8">
      <c r="H11" s="73"/>
    </row>
    <row r="12" spans="1:8">
      <c r="A12" s="74">
        <v>5825</v>
      </c>
      <c r="E12">
        <v>44.9</v>
      </c>
    </row>
    <row r="14" spans="1:8">
      <c r="A14" s="74">
        <v>1900</v>
      </c>
      <c r="E14">
        <v>14.2</v>
      </c>
    </row>
    <row r="16" spans="1:8">
      <c r="A16">
        <v>0</v>
      </c>
      <c r="E16">
        <v>0</v>
      </c>
    </row>
    <row r="17" spans="1:8">
      <c r="H17" s="22"/>
    </row>
    <row r="18" spans="1:8">
      <c r="A18" s="74">
        <v>3830</v>
      </c>
      <c r="E18">
        <v>27.2</v>
      </c>
      <c r="H18" s="22"/>
    </row>
    <row r="20" spans="1:8">
      <c r="A20" s="74">
        <v>20480</v>
      </c>
      <c r="E20">
        <v>127.7</v>
      </c>
    </row>
    <row r="22" spans="1:8">
      <c r="A22">
        <v>0</v>
      </c>
      <c r="E22">
        <v>0</v>
      </c>
    </row>
    <row r="24" spans="1:8">
      <c r="A24">
        <v>0</v>
      </c>
      <c r="E24">
        <v>0</v>
      </c>
    </row>
    <row r="26" spans="1:8">
      <c r="A26" s="74">
        <v>7419</v>
      </c>
      <c r="E26">
        <v>51</v>
      </c>
    </row>
    <row r="28" spans="1:8">
      <c r="A28" s="74">
        <v>2700</v>
      </c>
      <c r="E28">
        <v>22.6</v>
      </c>
    </row>
    <row r="30" spans="1:8">
      <c r="A30" s="74">
        <v>63130</v>
      </c>
      <c r="E30">
        <v>390</v>
      </c>
    </row>
    <row r="32" spans="1:8">
      <c r="A32" s="74">
        <v>10966</v>
      </c>
      <c r="E32">
        <v>62.8</v>
      </c>
    </row>
    <row r="34" spans="1:5">
      <c r="A34">
        <v>0</v>
      </c>
      <c r="E34">
        <v>0</v>
      </c>
    </row>
    <row r="36" spans="1:5">
      <c r="A36" s="74">
        <v>1822</v>
      </c>
      <c r="E36">
        <v>14.6</v>
      </c>
    </row>
    <row r="38" spans="1:5">
      <c r="A38">
        <v>0</v>
      </c>
      <c r="E38">
        <v>0</v>
      </c>
    </row>
    <row r="40" spans="1:5">
      <c r="A40">
        <v>0</v>
      </c>
      <c r="E40">
        <v>0</v>
      </c>
    </row>
    <row r="42" spans="1:5">
      <c r="A42" s="74">
        <v>1183</v>
      </c>
      <c r="E42">
        <v>10</v>
      </c>
    </row>
    <row r="44" spans="1:5">
      <c r="A44">
        <v>0</v>
      </c>
      <c r="E44">
        <v>0</v>
      </c>
    </row>
    <row r="46" spans="1:5">
      <c r="A46">
        <v>0</v>
      </c>
      <c r="E46">
        <v>0</v>
      </c>
    </row>
    <row r="48" spans="1:5">
      <c r="A48">
        <v>0</v>
      </c>
      <c r="E48">
        <v>0</v>
      </c>
    </row>
    <row r="50" spans="1:5">
      <c r="A50">
        <v>510</v>
      </c>
      <c r="E50">
        <v>4.2</v>
      </c>
    </row>
    <row r="52" spans="1:5">
      <c r="A52">
        <v>0</v>
      </c>
      <c r="E52">
        <v>0</v>
      </c>
    </row>
    <row r="54" spans="1:5">
      <c r="A54">
        <v>0</v>
      </c>
      <c r="E54">
        <v>0</v>
      </c>
    </row>
    <row r="56" spans="1:5">
      <c r="A56" s="74">
        <v>1400</v>
      </c>
      <c r="E56">
        <v>11.8</v>
      </c>
    </row>
    <row r="58" spans="1:5">
      <c r="A58" s="74">
        <v>9342</v>
      </c>
      <c r="E58">
        <v>50</v>
      </c>
    </row>
    <row r="60" spans="1:5">
      <c r="A60">
        <v>666</v>
      </c>
      <c r="E60">
        <v>5.7</v>
      </c>
    </row>
    <row r="62" spans="1:5">
      <c r="A62" s="74">
        <v>1688</v>
      </c>
      <c r="E62">
        <v>13.1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6"/>
  <sheetViews>
    <sheetView workbookViewId="0">
      <selection activeCell="F13" sqref="F13"/>
    </sheetView>
  </sheetViews>
  <sheetFormatPr baseColWidth="10" defaultRowHeight="15" x14ac:dyDescent="0"/>
  <cols>
    <col min="4" max="4" width="13.83203125" bestFit="1" customWidth="1"/>
    <col min="5" max="5" width="10.83203125" customWidth="1"/>
    <col min="9" max="9" width="12.1640625" customWidth="1"/>
  </cols>
  <sheetData>
    <row r="6" spans="2:13">
      <c r="D6" t="s">
        <v>79</v>
      </c>
      <c r="E6" t="s">
        <v>80</v>
      </c>
      <c r="F6" t="s">
        <v>81</v>
      </c>
      <c r="G6" t="s">
        <v>62</v>
      </c>
      <c r="H6" t="s">
        <v>82</v>
      </c>
      <c r="I6" t="s">
        <v>83</v>
      </c>
      <c r="J6" t="s">
        <v>84</v>
      </c>
    </row>
    <row r="7" spans="2:13">
      <c r="D7" t="s">
        <v>85</v>
      </c>
      <c r="E7" t="s">
        <v>85</v>
      </c>
      <c r="F7" t="s">
        <v>85</v>
      </c>
      <c r="G7" t="s">
        <v>85</v>
      </c>
      <c r="H7" t="s">
        <v>85</v>
      </c>
      <c r="I7" t="s">
        <v>85</v>
      </c>
      <c r="J7" t="s">
        <v>75</v>
      </c>
    </row>
    <row r="8" spans="2:13">
      <c r="B8" t="s">
        <v>86</v>
      </c>
      <c r="D8">
        <v>25.3</v>
      </c>
      <c r="E8">
        <v>2.9</v>
      </c>
      <c r="F8">
        <v>23.1</v>
      </c>
      <c r="G8">
        <v>27.5</v>
      </c>
      <c r="H8">
        <v>19.600000000000001</v>
      </c>
      <c r="I8">
        <v>1.7</v>
      </c>
      <c r="J8" s="73">
        <f>3255.8*3600</f>
        <v>11720880</v>
      </c>
      <c r="M8" t="s">
        <v>87</v>
      </c>
    </row>
    <row r="10" spans="2:13">
      <c r="M10" t="s">
        <v>88</v>
      </c>
    </row>
    <row r="12" spans="2:13">
      <c r="B12" t="s">
        <v>89</v>
      </c>
      <c r="D12" s="73">
        <f>SUM('Result by machine pages'!D62:D69)</f>
        <v>2393356</v>
      </c>
      <c r="E12" s="73">
        <f>'Result by machine pages'!D74+'Result by machine pages'!D75</f>
        <v>139226</v>
      </c>
      <c r="F12" s="73">
        <f>'Result by machine pages'!S14</f>
        <v>153983</v>
      </c>
      <c r="G12" s="73">
        <f>SUM('Result by machine pages'!D77:D78)</f>
        <v>3224192</v>
      </c>
      <c r="H12" s="73">
        <f>'Result by machine pages'!D86+'Result by machine pages'!D85+'Result by machine pages'!D84+'Result by machine pages'!D83+'Result by machine pages'!D82+'Result by machine pages'!D81+'Result by machine pages'!D80+'Result by machine pages'!D79</f>
        <v>1818442</v>
      </c>
      <c r="I12" s="73">
        <f>'Result by machine pages'!D76</f>
        <v>69725</v>
      </c>
    </row>
    <row r="13" spans="2:13">
      <c r="B13" t="s">
        <v>90</v>
      </c>
      <c r="D13" s="73">
        <f>'Result by machine pages'!D29+'Result by machine pages'!D36+'Result by machine pages'!D43+'Result by machine pages'!D48+'Result by machine pages'!D49+'Result by machine pages'!D50</f>
        <v>1141905</v>
      </c>
      <c r="E13">
        <v>0</v>
      </c>
      <c r="F13" s="73">
        <f>'Result by machine pages'!S15</f>
        <v>45183</v>
      </c>
      <c r="G13">
        <v>0</v>
      </c>
      <c r="H13" s="73">
        <f>'Result by machine pages'!D9+'Result by machine pages'!D10+'Result by machine pages'!D15+'Result by machine pages'!D16+'Result by machine pages'!D21+'Result by machine pages'!D22</f>
        <v>17922</v>
      </c>
      <c r="I13">
        <v>0</v>
      </c>
    </row>
    <row r="15" spans="2:13">
      <c r="B15" t="s">
        <v>91</v>
      </c>
      <c r="D15" s="73">
        <f t="shared" ref="D15:I15" si="0">D12+D13</f>
        <v>3535261</v>
      </c>
      <c r="E15" s="73">
        <f t="shared" si="0"/>
        <v>139226</v>
      </c>
      <c r="F15" s="73">
        <f t="shared" si="0"/>
        <v>199166</v>
      </c>
      <c r="G15" s="73">
        <f t="shared" si="0"/>
        <v>3224192</v>
      </c>
      <c r="H15" s="73">
        <f t="shared" si="0"/>
        <v>1836364</v>
      </c>
      <c r="I15" s="73">
        <f t="shared" si="0"/>
        <v>69725</v>
      </c>
      <c r="J15" s="73">
        <f>SUM(D15:I15)</f>
        <v>9003934</v>
      </c>
    </row>
    <row r="16" spans="2:13">
      <c r="B16" t="s">
        <v>85</v>
      </c>
      <c r="D16" s="76">
        <f t="shared" ref="D16:I16" si="1">D15/$J15</f>
        <v>0.3926351525899679</v>
      </c>
      <c r="E16" s="76">
        <f t="shared" si="1"/>
        <v>1.5462796595354876E-2</v>
      </c>
      <c r="F16" s="76">
        <f t="shared" si="1"/>
        <v>2.2119886707299277E-2</v>
      </c>
      <c r="G16" s="76">
        <f t="shared" si="1"/>
        <v>0.35808703173523926</v>
      </c>
      <c r="H16" s="76">
        <f t="shared" si="1"/>
        <v>0.20395129506724505</v>
      </c>
      <c r="I16" s="76">
        <f t="shared" si="1"/>
        <v>7.7438373048936164E-3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zoomScale="130" zoomScaleNormal="130" zoomScalePageLayoutView="130" workbookViewId="0">
      <selection activeCell="D34" sqref="D34"/>
    </sheetView>
  </sheetViews>
  <sheetFormatPr baseColWidth="10" defaultRowHeight="15" x14ac:dyDescent="0"/>
  <cols>
    <col min="3" max="3" width="48.33203125" bestFit="1" customWidth="1"/>
    <col min="4" max="4" width="37" style="73" bestFit="1" customWidth="1"/>
  </cols>
  <sheetData>
    <row r="2" spans="1:6">
      <c r="A2" s="87"/>
    </row>
    <row r="3" spans="1:6">
      <c r="C3" t="s">
        <v>114</v>
      </c>
      <c r="D3" s="73" t="s">
        <v>127</v>
      </c>
    </row>
    <row r="4" spans="1:6">
      <c r="A4" s="87"/>
      <c r="C4" t="s">
        <v>128</v>
      </c>
      <c r="D4" s="73">
        <v>800788</v>
      </c>
      <c r="E4" s="73"/>
      <c r="F4">
        <v>880000</v>
      </c>
    </row>
    <row r="5" spans="1:6">
      <c r="A5" s="87"/>
      <c r="E5" s="73"/>
    </row>
    <row r="6" spans="1:6">
      <c r="C6" t="s">
        <v>62</v>
      </c>
      <c r="D6" s="73">
        <v>136363</v>
      </c>
    </row>
    <row r="7" spans="1:6">
      <c r="C7" t="s">
        <v>121</v>
      </c>
      <c r="D7" s="73">
        <v>58491</v>
      </c>
    </row>
    <row r="8" spans="1:6">
      <c r="C8" t="s">
        <v>122</v>
      </c>
      <c r="D8" s="73" t="s">
        <v>30</v>
      </c>
    </row>
    <row r="9" spans="1:6">
      <c r="C9" t="s">
        <v>123</v>
      </c>
      <c r="D9" s="73">
        <v>139717</v>
      </c>
      <c r="F9">
        <f>D9/D4</f>
        <v>0.17447439272316767</v>
      </c>
    </row>
    <row r="10" spans="1:6">
      <c r="C10" t="s">
        <v>124</v>
      </c>
      <c r="D10" s="73" t="s">
        <v>30</v>
      </c>
    </row>
    <row r="11" spans="1:6">
      <c r="C11" t="s">
        <v>115</v>
      </c>
      <c r="D11" s="73">
        <v>152757</v>
      </c>
    </row>
    <row r="12" spans="1:6">
      <c r="C12" t="s">
        <v>10</v>
      </c>
      <c r="D12" s="73">
        <v>42235</v>
      </c>
    </row>
    <row r="13" spans="1:6">
      <c r="C13" t="s">
        <v>116</v>
      </c>
      <c r="D13" s="73" t="s">
        <v>30</v>
      </c>
    </row>
    <row r="14" spans="1:6">
      <c r="C14" t="s">
        <v>117</v>
      </c>
      <c r="D14" s="73">
        <v>58577</v>
      </c>
    </row>
    <row r="15" spans="1:6">
      <c r="C15" t="s">
        <v>118</v>
      </c>
      <c r="D15" s="73">
        <v>78805</v>
      </c>
    </row>
    <row r="16" spans="1:6">
      <c r="C16" t="s">
        <v>119</v>
      </c>
      <c r="D16" s="73">
        <v>110973</v>
      </c>
    </row>
    <row r="17" spans="3:7">
      <c r="C17" t="s">
        <v>125</v>
      </c>
      <c r="D17" s="73">
        <v>2995</v>
      </c>
    </row>
    <row r="18" spans="3:7">
      <c r="C18" t="s">
        <v>126</v>
      </c>
      <c r="D18" s="73">
        <v>19875</v>
      </c>
    </row>
    <row r="20" spans="3:7">
      <c r="C20" t="s">
        <v>120</v>
      </c>
      <c r="D20" s="73">
        <v>7716</v>
      </c>
    </row>
    <row r="25" spans="3:7">
      <c r="D25" t="s">
        <v>129</v>
      </c>
      <c r="E25" t="s">
        <v>130</v>
      </c>
      <c r="G25" t="s">
        <v>188</v>
      </c>
    </row>
    <row r="26" spans="3:7">
      <c r="C26" t="str">
        <f>'Result by machine pages'!R10</f>
        <v>Nuclear</v>
      </c>
      <c r="D26" s="73">
        <f>'Result by machine pages'!S10</f>
        <v>135678</v>
      </c>
      <c r="E26" s="73">
        <f>D6</f>
        <v>136363</v>
      </c>
    </row>
    <row r="27" spans="3:7">
      <c r="C27" t="str">
        <f>'Result by machine pages'!R11</f>
        <v xml:space="preserve">Lignite (incl. CHP) </v>
      </c>
      <c r="D27" s="73">
        <f>'Result by machine pages'!S11</f>
        <v>58301</v>
      </c>
      <c r="E27" s="73">
        <f>D7</f>
        <v>58491</v>
      </c>
      <c r="G27" s="73"/>
    </row>
    <row r="28" spans="3:7">
      <c r="C28" t="str">
        <f>'Result by machine pages'!R12</f>
        <v>only coal</v>
      </c>
      <c r="D28" s="73">
        <f>'Result by machine pages'!S12</f>
        <v>99221</v>
      </c>
    </row>
    <row r="29" spans="3:7">
      <c r="C29" t="str">
        <f>'Result by machine pages'!R13</f>
        <v xml:space="preserve">Hard (incl. CHP) </v>
      </c>
      <c r="D29" s="73">
        <f>'Result by machine pages'!S13</f>
        <v>139332</v>
      </c>
      <c r="E29" s="73">
        <f>D9</f>
        <v>139717</v>
      </c>
      <c r="G29" s="73"/>
    </row>
    <row r="31" spans="3:7">
      <c r="C31" t="str">
        <f>'Result by machine pages'!R14</f>
        <v>Gas, excluding CHP</v>
      </c>
      <c r="D31" s="73">
        <f>'Result by machine pages'!S14</f>
        <v>153983</v>
      </c>
      <c r="E31" s="73">
        <f>D11</f>
        <v>152757</v>
      </c>
    </row>
    <row r="32" spans="3:7">
      <c r="C32" s="88" t="str">
        <f>'Result by machine pages'!R15</f>
        <v>Gas CHP</v>
      </c>
      <c r="D32" s="73">
        <f>'Result by machine pages'!S15</f>
        <v>45183</v>
      </c>
      <c r="E32" s="73">
        <f>D12</f>
        <v>42235</v>
      </c>
    </row>
    <row r="34" spans="3:5">
      <c r="C34" t="str">
        <f>'Result by machine pages'!R16</f>
        <v>Oil (incl. CHP) Conv. Other</v>
      </c>
      <c r="D34" s="73">
        <f>'Result by machine pages'!S16</f>
        <v>57240</v>
      </c>
      <c r="E34" s="73">
        <f>D14</f>
        <v>58577</v>
      </c>
    </row>
    <row r="35" spans="3:5">
      <c r="C35" t="str">
        <f>'Result by machine pages'!R17</f>
        <v>Wind</v>
      </c>
      <c r="D35" s="73">
        <f>'Result by machine pages'!S17</f>
        <v>84676</v>
      </c>
      <c r="E35" s="73">
        <f>D15</f>
        <v>78805</v>
      </c>
    </row>
    <row r="36" spans="3:5">
      <c r="C36" t="str">
        <f>'Result by machine pages'!R18</f>
        <v>Hydro</v>
      </c>
      <c r="D36" s="73">
        <f>'Result by machine pages'!S18</f>
        <v>108093</v>
      </c>
      <c r="E36" s="73">
        <f>D16</f>
        <v>110973</v>
      </c>
    </row>
    <row r="37" spans="3:5">
      <c r="C37" t="str">
        <f>'Result by machine pages'!R19</f>
        <v xml:space="preserve">Res. Other </v>
      </c>
      <c r="D37" s="73">
        <f>'Result by machine pages'!S19</f>
        <v>18868</v>
      </c>
      <c r="E37" s="73">
        <f>D17</f>
        <v>2995</v>
      </c>
    </row>
    <row r="38" spans="3:5">
      <c r="C38" t="str">
        <f>'Result by machine pages'!R20</f>
        <v>Biomass</v>
      </c>
      <c r="D38" s="73">
        <f>'Result by machine pages'!S20</f>
        <v>0</v>
      </c>
      <c r="E38" s="73">
        <f>D18</f>
        <v>19875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/>
  </sheetViews>
  <sheetFormatPr baseColWidth="10" defaultRowHeight="15" x14ac:dyDescent="0"/>
  <sheetData>
    <row r="3" spans="1:5">
      <c r="A3" t="s">
        <v>102</v>
      </c>
    </row>
    <row r="4" spans="1:5">
      <c r="A4" t="s">
        <v>103</v>
      </c>
    </row>
    <row r="6" spans="1:5">
      <c r="B6" t="s">
        <v>104</v>
      </c>
      <c r="C6" t="s">
        <v>105</v>
      </c>
    </row>
    <row r="7" spans="1:5">
      <c r="B7" t="s">
        <v>68</v>
      </c>
      <c r="C7" t="s">
        <v>68</v>
      </c>
    </row>
    <row r="8" spans="1:5">
      <c r="A8" t="s">
        <v>86</v>
      </c>
      <c r="B8" s="73">
        <v>84650</v>
      </c>
      <c r="C8" s="73">
        <v>2944</v>
      </c>
    </row>
    <row r="9" spans="1:5">
      <c r="A9" t="s">
        <v>106</v>
      </c>
      <c r="B9" s="73"/>
      <c r="C9" s="73"/>
    </row>
    <row r="10" spans="1:5">
      <c r="B10" s="73"/>
      <c r="C10" s="73"/>
    </row>
    <row r="11" spans="1:5">
      <c r="B11" s="73"/>
      <c r="C11" s="73"/>
    </row>
    <row r="12" spans="1:5">
      <c r="A12" t="s">
        <v>107</v>
      </c>
      <c r="B12" s="73"/>
      <c r="C12" s="73"/>
      <c r="D12" s="73">
        <f>B8-C13-B14</f>
        <v>72874</v>
      </c>
      <c r="E12" s="75">
        <f>D12/B8</f>
        <v>0.86088600118133496</v>
      </c>
    </row>
    <row r="13" spans="1:5">
      <c r="A13" t="s">
        <v>108</v>
      </c>
      <c r="B13" s="73"/>
      <c r="C13" s="73">
        <f>B14*3</f>
        <v>8832</v>
      </c>
      <c r="E13" s="75">
        <f>C13/B8</f>
        <v>0.10433549911399882</v>
      </c>
    </row>
    <row r="14" spans="1:5">
      <c r="A14" t="s">
        <v>109</v>
      </c>
      <c r="B14" s="73">
        <f>C8</f>
        <v>2944</v>
      </c>
      <c r="E14" s="75">
        <f>B14/B8</f>
        <v>3.4778499704666274E-2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 by machine pages</vt:lpstr>
      <vt:lpstr>Documentation</vt:lpstr>
      <vt:lpstr>Gas Plants</vt:lpstr>
      <vt:lpstr>Hydro Plants</vt:lpstr>
      <vt:lpstr>Nuclear Plants</vt:lpstr>
      <vt:lpstr>Energy production share</vt:lpstr>
      <vt:lpstr>Prognos data</vt:lpstr>
      <vt:lpstr>wind breakdown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Alexander Wirtz</cp:lastModifiedBy>
  <dcterms:created xsi:type="dcterms:W3CDTF">2013-10-25T13:04:42Z</dcterms:created>
  <dcterms:modified xsi:type="dcterms:W3CDTF">2013-12-20T12:43:30Z</dcterms:modified>
</cp:coreProperties>
</file>