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25600" windowHeight="15900" tabRatio="500"/>
  </bookViews>
  <sheets>
    <sheet name="Electricity" sheetId="1" r:id="rId1"/>
    <sheet name="Fuel aggreg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K11" i="1"/>
  <c r="D12" i="1"/>
  <c r="K12" i="1"/>
  <c r="K13" i="1"/>
  <c r="K14" i="1"/>
  <c r="D15" i="1"/>
  <c r="K15" i="1"/>
  <c r="K16" i="1"/>
  <c r="K17" i="1"/>
  <c r="K18" i="1"/>
  <c r="K19" i="1"/>
  <c r="K20" i="1"/>
  <c r="K21" i="1"/>
  <c r="K22" i="1"/>
  <c r="D23" i="1"/>
  <c r="K23" i="1"/>
  <c r="K24" i="1"/>
  <c r="H13" i="2"/>
  <c r="H21" i="2"/>
  <c r="D10" i="1"/>
  <c r="D11" i="1"/>
  <c r="D13" i="1"/>
  <c r="D14" i="1"/>
  <c r="D16" i="1"/>
  <c r="D17" i="1"/>
  <c r="D18" i="1"/>
  <c r="D19" i="1"/>
  <c r="D20" i="1"/>
  <c r="D21" i="1"/>
  <c r="D22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4" i="1"/>
  <c r="H16" i="2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H15" i="2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H14" i="2"/>
  <c r="D24" i="1"/>
  <c r="E21" i="2"/>
  <c r="C36" i="2"/>
  <c r="E36" i="2"/>
  <c r="G21" i="2"/>
  <c r="C29" i="2"/>
  <c r="E29" i="2"/>
  <c r="F21" i="2"/>
  <c r="C30" i="2"/>
  <c r="E30" i="2"/>
  <c r="I21" i="2"/>
  <c r="C31" i="2"/>
  <c r="E31" i="2"/>
  <c r="D21" i="2"/>
  <c r="C33" i="2"/>
  <c r="E33" i="2"/>
  <c r="C34" i="2"/>
  <c r="E34" i="2"/>
  <c r="C21" i="2"/>
  <c r="C35" i="2"/>
  <c r="E35" i="2"/>
  <c r="F36" i="2"/>
  <c r="F33" i="2"/>
  <c r="F34" i="2"/>
  <c r="F35" i="2"/>
  <c r="G36" i="2"/>
  <c r="G35" i="2"/>
  <c r="G34" i="2"/>
  <c r="G33" i="2"/>
  <c r="F31" i="2"/>
  <c r="F30" i="2"/>
  <c r="F29" i="2"/>
  <c r="C24" i="2"/>
  <c r="D24" i="2"/>
  <c r="E24" i="2"/>
  <c r="F24" i="2"/>
  <c r="G24" i="2"/>
  <c r="H24" i="2"/>
  <c r="I24" i="2"/>
  <c r="J24" i="2"/>
  <c r="K24" i="2"/>
  <c r="C23" i="2"/>
  <c r="D23" i="2"/>
  <c r="E23" i="2"/>
  <c r="F23" i="2"/>
  <c r="G23" i="2"/>
  <c r="H23" i="2"/>
  <c r="I23" i="2"/>
  <c r="J23" i="2"/>
  <c r="K23" i="2"/>
  <c r="C22" i="2"/>
  <c r="D22" i="2"/>
  <c r="E22" i="2"/>
  <c r="F22" i="2"/>
  <c r="G22" i="2"/>
  <c r="H22" i="2"/>
  <c r="I22" i="2"/>
  <c r="J22" i="2"/>
  <c r="K22" i="2"/>
  <c r="J21" i="2"/>
  <c r="K21" i="2"/>
</calcChain>
</file>

<file path=xl/sharedStrings.xml><?xml version="1.0" encoding="utf-8"?>
<sst xmlns="http://schemas.openxmlformats.org/spreadsheetml/2006/main" count="87" uniqueCount="55">
  <si>
    <t>Summary</t>
  </si>
  <si>
    <t>Cooling</t>
  </si>
  <si>
    <t>Lighting</t>
  </si>
  <si>
    <t>Final demand per energy carrier (TJ)</t>
  </si>
  <si>
    <t>Space heating / hot water</t>
  </si>
  <si>
    <t>Other</t>
  </si>
  <si>
    <t>Coal</t>
  </si>
  <si>
    <t>Gas</t>
  </si>
  <si>
    <t>Oil</t>
  </si>
  <si>
    <t>Woodpellets</t>
  </si>
  <si>
    <t>Solar thermal</t>
  </si>
  <si>
    <t>Electricity</t>
  </si>
  <si>
    <t>Heat</t>
  </si>
  <si>
    <t xml:space="preserve">How much electricity is used in which services application? </t>
  </si>
  <si>
    <t>Deriving Final demand per application and space heating split</t>
  </si>
  <si>
    <t>Electricity breakdown</t>
  </si>
  <si>
    <t>Percentage</t>
  </si>
  <si>
    <t>Appliances</t>
  </si>
  <si>
    <t>Space heating and hot water</t>
  </si>
  <si>
    <t>Electrical appliances</t>
  </si>
  <si>
    <t>Source:</t>
  </si>
  <si>
    <t>[1]</t>
  </si>
  <si>
    <t>References</t>
  </si>
  <si>
    <t>Total</t>
  </si>
  <si>
    <t>Cooking</t>
  </si>
  <si>
    <t>Heat pumps</t>
  </si>
  <si>
    <t>Laundry</t>
  </si>
  <si>
    <t>Elevators</t>
  </si>
  <si>
    <t>ICT office</t>
  </si>
  <si>
    <t>ICT datacenters</t>
  </si>
  <si>
    <t>Lighting street</t>
  </si>
  <si>
    <t>Electric heating</t>
  </si>
  <si>
    <t>Ventilation and air conditioning</t>
  </si>
  <si>
    <t>Hot water</t>
  </si>
  <si>
    <t>Table 1</t>
  </si>
  <si>
    <t>Table 2: How much percent of the carrier is used in which application?</t>
  </si>
  <si>
    <t>Table 3: Final demand per application</t>
  </si>
  <si>
    <t>Table 1: Fuel aggregation, taken from the Services Analysis with EU 2011 data</t>
  </si>
  <si>
    <t>Table 4: Technology split in space heating</t>
  </si>
  <si>
    <t>Final energy use (TJ)</t>
  </si>
  <si>
    <t>Conversion efficiency (%)</t>
  </si>
  <si>
    <t>Useful energy demand (TJ)</t>
  </si>
  <si>
    <t>Share of useful demand (%)</t>
  </si>
  <si>
    <t>Share for dashboard (%)</t>
  </si>
  <si>
    <t>Solar thermal panels</t>
  </si>
  <si>
    <t>Biomass fired heaters</t>
  </si>
  <si>
    <t>District heating</t>
  </si>
  <si>
    <t>Electric</t>
  </si>
  <si>
    <t>Misc. building technologies</t>
  </si>
  <si>
    <t>Refrigerating</t>
  </si>
  <si>
    <t>Circulation pumps and other heating auxilaries</t>
  </si>
  <si>
    <t>Scale</t>
  </si>
  <si>
    <t>Length</t>
  </si>
  <si>
    <t>Alternative source analysis comparable with the source analysis for other European countries. Values are currently not used for the NL 2012 dataset!</t>
  </si>
  <si>
    <t>[1] Fraunhofer_201004_Electricity demand in the European service sector: A detailed bottom-up estimate by sector and by end-use (http://refman.et-model.com/publications/1875)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</si>
</sst>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  <font>
      <b/>
      <u/>
      <sz val="12"/>
      <color rgb="FFFF0000"/>
      <name val="Calibri"/>
      <scheme val="minor"/>
    </font>
    <font>
      <b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3" xfId="0" applyBorder="1"/>
    <xf numFmtId="10" fontId="0" fillId="0" borderId="0" xfId="0" applyNumberFormat="1"/>
    <xf numFmtId="10" fontId="0" fillId="0" borderId="3" xfId="0" applyNumberFormat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vertical="center"/>
    </xf>
    <xf numFmtId="0" fontId="0" fillId="0" borderId="3" xfId="0" applyBorder="1" applyAlignment="1">
      <alignment wrapText="1"/>
    </xf>
    <xf numFmtId="3" fontId="0" fillId="0" borderId="3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9" fontId="0" fillId="0" borderId="0" xfId="0" applyNumberFormat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3" fontId="0" fillId="0" borderId="0" xfId="0" applyNumberFormat="1" applyAlignment="1">
      <alignment vertical="center"/>
    </xf>
    <xf numFmtId="3" fontId="0" fillId="0" borderId="2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0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3" fontId="1" fillId="0" borderId="2" xfId="0" applyNumberFormat="1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10" fontId="1" fillId="0" borderId="2" xfId="0" applyNumberFormat="1" applyFont="1" applyBorder="1" applyAlignment="1">
      <alignment vertical="center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10" fontId="0" fillId="0" borderId="0" xfId="0" applyNumberFormat="1" applyBorder="1" applyAlignment="1">
      <alignment wrapText="1"/>
    </xf>
    <xf numFmtId="0" fontId="0" fillId="0" borderId="0" xfId="0" applyAlignment="1"/>
    <xf numFmtId="0" fontId="6" fillId="0" borderId="0" xfId="0" applyFont="1"/>
    <xf numFmtId="0" fontId="7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7</xdr:col>
      <xdr:colOff>596900</xdr:colOff>
      <xdr:row>51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5461000"/>
          <a:ext cx="5778500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N30"/>
  <sheetViews>
    <sheetView tabSelected="1" workbookViewId="0"/>
  </sheetViews>
  <sheetFormatPr baseColWidth="10" defaultRowHeight="15" x14ac:dyDescent="0"/>
  <cols>
    <col min="1" max="1" width="3.83203125" customWidth="1"/>
    <col min="2" max="2" width="20.83203125" customWidth="1"/>
    <col min="3" max="4" width="10.83203125" customWidth="1"/>
    <col min="5" max="5" width="3.83203125" customWidth="1"/>
    <col min="6" max="9" width="10.83203125" customWidth="1"/>
    <col min="10" max="10" width="3.83203125" customWidth="1"/>
    <col min="11" max="15" width="10.83203125" customWidth="1"/>
  </cols>
  <sheetData>
    <row r="2" spans="2:14">
      <c r="B2" s="32" t="s">
        <v>53</v>
      </c>
      <c r="C2" s="33"/>
      <c r="D2" s="33"/>
      <c r="E2" s="33"/>
      <c r="F2" s="33"/>
      <c r="G2" s="33"/>
      <c r="H2" s="33"/>
    </row>
    <row r="4" spans="2:14" ht="20">
      <c r="B4" s="2" t="s">
        <v>13</v>
      </c>
      <c r="C4" s="2"/>
    </row>
    <row r="5" spans="2:14" ht="20">
      <c r="B5" s="2"/>
      <c r="C5" s="2"/>
    </row>
    <row r="6" spans="2:14">
      <c r="B6" s="1" t="s">
        <v>34</v>
      </c>
      <c r="C6" s="1"/>
    </row>
    <row r="7" spans="2:14">
      <c r="B7" s="6" t="s">
        <v>15</v>
      </c>
      <c r="C7" s="6" t="s">
        <v>52</v>
      </c>
      <c r="D7" s="6" t="s">
        <v>16</v>
      </c>
      <c r="E7" s="6"/>
      <c r="F7" s="6" t="s">
        <v>17</v>
      </c>
      <c r="G7" s="6"/>
      <c r="H7" s="6"/>
      <c r="I7" s="6"/>
      <c r="J7" s="6"/>
      <c r="K7" s="6" t="s">
        <v>0</v>
      </c>
      <c r="L7" s="6"/>
      <c r="M7" s="6"/>
      <c r="N7" s="6"/>
    </row>
    <row r="8" spans="2:14" s="5" customFormat="1" ht="45">
      <c r="B8" s="4"/>
      <c r="C8" s="4"/>
      <c r="D8" s="4"/>
      <c r="E8" s="4"/>
      <c r="F8" s="4" t="s">
        <v>18</v>
      </c>
      <c r="G8" s="4" t="s">
        <v>1</v>
      </c>
      <c r="H8" s="4" t="s">
        <v>2</v>
      </c>
      <c r="I8" s="4" t="s">
        <v>19</v>
      </c>
      <c r="J8" s="4"/>
      <c r="K8" s="4" t="s">
        <v>18</v>
      </c>
      <c r="L8" s="4" t="s">
        <v>1</v>
      </c>
      <c r="M8" s="4" t="s">
        <v>2</v>
      </c>
      <c r="N8" s="4" t="s">
        <v>19</v>
      </c>
    </row>
    <row r="9" spans="2:14" s="5" customFormat="1">
      <c r="B9" s="29" t="s">
        <v>51</v>
      </c>
      <c r="C9" s="29">
        <v>0.61</v>
      </c>
      <c r="D9" s="30">
        <v>1</v>
      </c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2:14">
      <c r="B10" t="s">
        <v>2</v>
      </c>
      <c r="C10">
        <v>0.17</v>
      </c>
      <c r="D10" s="8">
        <f>C10/C$9</f>
        <v>0.27868852459016397</v>
      </c>
      <c r="H10">
        <v>1</v>
      </c>
      <c r="K10" s="8" t="str">
        <f>IF(ISNUMBER(F10),F10*$D10,"")</f>
        <v/>
      </c>
      <c r="L10" s="8" t="str">
        <f t="shared" ref="L10:N10" si="0">IF(ISNUMBER(G10),G10*$D10,"")</f>
        <v/>
      </c>
      <c r="M10" s="8">
        <f t="shared" si="0"/>
        <v>0.27868852459016397</v>
      </c>
      <c r="N10" s="8" t="str">
        <f t="shared" si="0"/>
        <v/>
      </c>
    </row>
    <row r="11" spans="2:14">
      <c r="B11" t="s">
        <v>48</v>
      </c>
      <c r="C11">
        <v>0.12</v>
      </c>
      <c r="D11" s="8">
        <f t="shared" ref="D11:D23" si="1">C11/C$9</f>
        <v>0.19672131147540983</v>
      </c>
      <c r="I11">
        <v>1</v>
      </c>
      <c r="K11" s="8" t="str">
        <f t="shared" ref="K11:K23" si="2">IF(ISNUMBER(F11),F11*$D11,"")</f>
        <v/>
      </c>
      <c r="L11" s="8" t="str">
        <f t="shared" ref="L11:L23" si="3">IF(ISNUMBER(G11),G11*$D11,"")</f>
        <v/>
      </c>
      <c r="M11" s="8" t="str">
        <f t="shared" ref="M11:M23" si="4">IF(ISNUMBER(H11),H11*$D11,"")</f>
        <v/>
      </c>
      <c r="N11" s="8">
        <f t="shared" ref="N11:N22" si="5">IF(ISNUMBER(I11),I11*$D11,"")</f>
        <v>0.19672131147540983</v>
      </c>
    </row>
    <row r="12" spans="2:14">
      <c r="B12" t="s">
        <v>33</v>
      </c>
      <c r="C12">
        <v>0.1</v>
      </c>
      <c r="D12" s="8">
        <f t="shared" si="1"/>
        <v>0.16393442622950821</v>
      </c>
      <c r="F12">
        <v>1</v>
      </c>
      <c r="K12" s="8">
        <f t="shared" si="2"/>
        <v>0.16393442622950821</v>
      </c>
      <c r="L12" s="8" t="str">
        <f t="shared" si="3"/>
        <v/>
      </c>
      <c r="M12" s="8" t="str">
        <f t="shared" si="4"/>
        <v/>
      </c>
      <c r="N12" s="8" t="str">
        <f t="shared" si="5"/>
        <v/>
      </c>
    </row>
    <row r="13" spans="2:14">
      <c r="B13" t="s">
        <v>32</v>
      </c>
      <c r="C13">
        <v>0.02</v>
      </c>
      <c r="D13" s="8">
        <f t="shared" si="1"/>
        <v>3.2786885245901641E-2</v>
      </c>
      <c r="G13">
        <v>1</v>
      </c>
      <c r="K13" s="8" t="str">
        <f t="shared" si="2"/>
        <v/>
      </c>
      <c r="L13" s="8">
        <f t="shared" si="3"/>
        <v>3.2786885245901641E-2</v>
      </c>
      <c r="M13" s="8" t="str">
        <f t="shared" si="4"/>
        <v/>
      </c>
      <c r="N13" s="8" t="str">
        <f t="shared" si="5"/>
        <v/>
      </c>
    </row>
    <row r="14" spans="2:14">
      <c r="B14" t="s">
        <v>49</v>
      </c>
      <c r="C14">
        <v>0.06</v>
      </c>
      <c r="D14" s="8">
        <f t="shared" si="1"/>
        <v>9.8360655737704916E-2</v>
      </c>
      <c r="I14">
        <v>1</v>
      </c>
      <c r="K14" s="8" t="str">
        <f t="shared" si="2"/>
        <v/>
      </c>
      <c r="L14" s="8" t="str">
        <f t="shared" si="3"/>
        <v/>
      </c>
      <c r="M14" s="8" t="str">
        <f t="shared" si="4"/>
        <v/>
      </c>
      <c r="N14" s="8">
        <f t="shared" si="5"/>
        <v>9.8360655737704916E-2</v>
      </c>
    </row>
    <row r="15" spans="2:14">
      <c r="B15" t="s">
        <v>31</v>
      </c>
      <c r="C15">
        <v>0</v>
      </c>
      <c r="D15" s="8">
        <f t="shared" si="1"/>
        <v>0</v>
      </c>
      <c r="F15">
        <v>1</v>
      </c>
      <c r="K15" s="8">
        <f t="shared" si="2"/>
        <v>0</v>
      </c>
      <c r="L15" s="8" t="str">
        <f t="shared" si="3"/>
        <v/>
      </c>
      <c r="M15" s="8" t="str">
        <f t="shared" si="4"/>
        <v/>
      </c>
      <c r="N15" s="8" t="str">
        <f t="shared" si="5"/>
        <v/>
      </c>
    </row>
    <row r="16" spans="2:14">
      <c r="B16" t="s">
        <v>30</v>
      </c>
      <c r="C16">
        <v>0.02</v>
      </c>
      <c r="D16" s="8">
        <f t="shared" si="1"/>
        <v>3.2786885245901641E-2</v>
      </c>
      <c r="H16">
        <v>1</v>
      </c>
      <c r="K16" s="8" t="str">
        <f t="shared" si="2"/>
        <v/>
      </c>
      <c r="L16" s="8" t="str">
        <f t="shared" si="3"/>
        <v/>
      </c>
      <c r="M16" s="8">
        <f t="shared" si="4"/>
        <v>3.2786885245901641E-2</v>
      </c>
      <c r="N16" s="8" t="str">
        <f t="shared" si="5"/>
        <v/>
      </c>
    </row>
    <row r="17" spans="2:14">
      <c r="B17" t="s">
        <v>29</v>
      </c>
      <c r="C17">
        <v>0.02</v>
      </c>
      <c r="D17" s="8">
        <f t="shared" si="1"/>
        <v>3.2786885245901641E-2</v>
      </c>
      <c r="I17">
        <v>1</v>
      </c>
      <c r="K17" s="8" t="str">
        <f t="shared" si="2"/>
        <v/>
      </c>
      <c r="L17" s="8" t="str">
        <f t="shared" si="3"/>
        <v/>
      </c>
      <c r="M17" s="8" t="str">
        <f t="shared" si="4"/>
        <v/>
      </c>
      <c r="N17" s="8">
        <f t="shared" si="5"/>
        <v>3.2786885245901641E-2</v>
      </c>
    </row>
    <row r="18" spans="2:14">
      <c r="B18" t="s">
        <v>50</v>
      </c>
      <c r="C18">
        <v>0.03</v>
      </c>
      <c r="D18" s="8">
        <f t="shared" si="1"/>
        <v>4.9180327868852458E-2</v>
      </c>
      <c r="I18">
        <v>1</v>
      </c>
      <c r="K18" s="8" t="str">
        <f t="shared" si="2"/>
        <v/>
      </c>
      <c r="L18" s="8" t="str">
        <f t="shared" si="3"/>
        <v/>
      </c>
      <c r="M18" s="8" t="str">
        <f t="shared" si="4"/>
        <v/>
      </c>
      <c r="N18" s="8">
        <f t="shared" si="5"/>
        <v>4.9180327868852458E-2</v>
      </c>
    </row>
    <row r="19" spans="2:14">
      <c r="B19" t="s">
        <v>24</v>
      </c>
      <c r="C19">
        <v>0.03</v>
      </c>
      <c r="D19" s="8">
        <f t="shared" si="1"/>
        <v>4.9180327868852458E-2</v>
      </c>
      <c r="I19">
        <v>1</v>
      </c>
      <c r="K19" s="8" t="str">
        <f t="shared" si="2"/>
        <v/>
      </c>
      <c r="L19" s="8" t="str">
        <f t="shared" si="3"/>
        <v/>
      </c>
      <c r="M19" s="8" t="str">
        <f t="shared" si="4"/>
        <v/>
      </c>
      <c r="N19" s="8">
        <f t="shared" si="5"/>
        <v>4.9180327868852458E-2</v>
      </c>
    </row>
    <row r="20" spans="2:14">
      <c r="B20" t="s">
        <v>28</v>
      </c>
      <c r="C20">
        <v>0.03</v>
      </c>
      <c r="D20" s="8">
        <f t="shared" si="1"/>
        <v>4.9180327868852458E-2</v>
      </c>
      <c r="I20">
        <v>1</v>
      </c>
      <c r="K20" s="8" t="str">
        <f t="shared" si="2"/>
        <v/>
      </c>
      <c r="L20" s="8" t="str">
        <f t="shared" si="3"/>
        <v/>
      </c>
      <c r="M20" s="8" t="str">
        <f t="shared" si="4"/>
        <v/>
      </c>
      <c r="N20" s="8">
        <f t="shared" si="5"/>
        <v>4.9180327868852458E-2</v>
      </c>
    </row>
    <row r="21" spans="2:14">
      <c r="B21" t="s">
        <v>27</v>
      </c>
      <c r="C21">
        <v>0</v>
      </c>
      <c r="D21" s="8">
        <f t="shared" si="1"/>
        <v>0</v>
      </c>
      <c r="I21">
        <v>1</v>
      </c>
      <c r="K21" s="8" t="str">
        <f t="shared" si="2"/>
        <v/>
      </c>
      <c r="L21" s="8" t="str">
        <f t="shared" si="3"/>
        <v/>
      </c>
      <c r="M21" s="8" t="str">
        <f t="shared" si="4"/>
        <v/>
      </c>
      <c r="N21" s="8">
        <f t="shared" si="5"/>
        <v>0</v>
      </c>
    </row>
    <row r="22" spans="2:14">
      <c r="B22" t="s">
        <v>26</v>
      </c>
      <c r="C22">
        <v>0.01</v>
      </c>
      <c r="D22" s="8">
        <f t="shared" si="1"/>
        <v>1.6393442622950821E-2</v>
      </c>
      <c r="I22">
        <v>1</v>
      </c>
      <c r="K22" s="8" t="str">
        <f t="shared" si="2"/>
        <v/>
      </c>
      <c r="L22" s="8" t="str">
        <f t="shared" si="3"/>
        <v/>
      </c>
      <c r="M22" s="8" t="str">
        <f t="shared" si="4"/>
        <v/>
      </c>
      <c r="N22" s="8">
        <f t="shared" si="5"/>
        <v>1.6393442622950821E-2</v>
      </c>
    </row>
    <row r="23" spans="2:14">
      <c r="B23" t="s">
        <v>25</v>
      </c>
      <c r="C23">
        <v>0</v>
      </c>
      <c r="D23" s="8">
        <f t="shared" si="1"/>
        <v>0</v>
      </c>
      <c r="F23">
        <v>1</v>
      </c>
      <c r="K23" s="8">
        <f t="shared" si="2"/>
        <v>0</v>
      </c>
      <c r="L23" s="8" t="str">
        <f t="shared" si="3"/>
        <v/>
      </c>
      <c r="M23" s="8" t="str">
        <f t="shared" si="4"/>
        <v/>
      </c>
      <c r="N23" s="8"/>
    </row>
    <row r="24" spans="2:14">
      <c r="B24" s="7" t="s">
        <v>23</v>
      </c>
      <c r="C24" s="7"/>
      <c r="D24" s="9">
        <f>SUM(D10:D23)</f>
        <v>1.0000000000000002</v>
      </c>
      <c r="E24" s="7"/>
      <c r="F24" s="7"/>
      <c r="G24" s="7"/>
      <c r="H24" s="7"/>
      <c r="I24" s="7"/>
      <c r="J24" s="7"/>
      <c r="K24" s="9">
        <f>SUM(K10:K23)</f>
        <v>0.16393442622950821</v>
      </c>
      <c r="L24" s="9">
        <f>SUM(L10:L23)</f>
        <v>3.2786885245901641E-2</v>
      </c>
      <c r="M24" s="9">
        <f>SUM(M10:M23)</f>
        <v>0.31147540983606559</v>
      </c>
      <c r="N24" s="9">
        <f>SUM(N10:N22)</f>
        <v>0.49180327868852458</v>
      </c>
    </row>
    <row r="26" spans="2:14">
      <c r="B26" t="s">
        <v>20</v>
      </c>
      <c r="C26" s="10" t="s">
        <v>21</v>
      </c>
      <c r="D26" s="10"/>
    </row>
    <row r="27" spans="2:14">
      <c r="D27" s="10"/>
    </row>
    <row r="28" spans="2:14">
      <c r="D28" s="10"/>
    </row>
    <row r="29" spans="2:14">
      <c r="B29" s="1" t="s">
        <v>22</v>
      </c>
      <c r="C29" s="1"/>
    </row>
    <row r="30" spans="2:14">
      <c r="B30" s="31" t="s">
        <v>54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</sheetData>
  <pageMargins left="0.75" right="0.75" top="1" bottom="1" header="0.5" footer="0.5"/>
  <pageSetup paperSize="9" orientation="portrait" horizontalDpi="4294967292" verticalDpi="4294967292"/>
  <ignoredErrors>
    <ignoredError sqref="K10:N21 K22:N23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8" tint="0.79998168889431442"/>
  </sheetPr>
  <dimension ref="B2:K36"/>
  <sheetViews>
    <sheetView workbookViewId="0">
      <selection activeCell="A2" sqref="A2:XFD2"/>
    </sheetView>
  </sheetViews>
  <sheetFormatPr baseColWidth="10" defaultRowHeight="15" x14ac:dyDescent="0"/>
  <cols>
    <col min="1" max="1" width="3.83203125" customWidth="1"/>
    <col min="2" max="2" width="20.83203125" customWidth="1"/>
    <col min="3" max="11" width="13.33203125" style="14" customWidth="1"/>
    <col min="12" max="12" width="10.83203125" customWidth="1"/>
  </cols>
  <sheetData>
    <row r="2" spans="2:10" ht="20">
      <c r="B2" s="2" t="s">
        <v>14</v>
      </c>
    </row>
    <row r="5" spans="2:10">
      <c r="B5" s="1" t="s">
        <v>37</v>
      </c>
    </row>
    <row r="6" spans="2:10">
      <c r="B6" s="7"/>
      <c r="C6" s="15" t="s">
        <v>6</v>
      </c>
      <c r="D6" s="15" t="s">
        <v>7</v>
      </c>
      <c r="E6" s="15" t="s">
        <v>8</v>
      </c>
      <c r="F6" s="15" t="s">
        <v>9</v>
      </c>
      <c r="G6" s="15" t="s">
        <v>10</v>
      </c>
      <c r="H6" s="15" t="s">
        <v>11</v>
      </c>
      <c r="I6" s="15" t="s">
        <v>12</v>
      </c>
      <c r="J6" s="15" t="s">
        <v>5</v>
      </c>
    </row>
    <row r="7" spans="2:10" ht="30">
      <c r="B7" s="12" t="s">
        <v>3</v>
      </c>
      <c r="C7" s="13">
        <v>239.99</v>
      </c>
      <c r="D7" s="13">
        <v>198025.30437953738</v>
      </c>
      <c r="E7" s="13">
        <v>7212.4400000000005</v>
      </c>
      <c r="F7" s="13">
        <v>559.9</v>
      </c>
      <c r="G7" s="13">
        <v>148.97</v>
      </c>
      <c r="H7" s="13">
        <v>135038.70000000001</v>
      </c>
      <c r="I7" s="13">
        <v>21351.9425958172</v>
      </c>
      <c r="J7" s="13">
        <v>904.14437953737502</v>
      </c>
    </row>
    <row r="11" spans="2:10">
      <c r="B11" s="1" t="s">
        <v>35</v>
      </c>
    </row>
    <row r="12" spans="2:10">
      <c r="B12" s="7"/>
      <c r="C12" s="15" t="s">
        <v>6</v>
      </c>
      <c r="D12" s="15" t="s">
        <v>7</v>
      </c>
      <c r="E12" s="15" t="s">
        <v>8</v>
      </c>
      <c r="F12" s="15" t="s">
        <v>9</v>
      </c>
      <c r="G12" s="15" t="s">
        <v>10</v>
      </c>
      <c r="H12" s="15" t="s">
        <v>11</v>
      </c>
      <c r="I12" s="15" t="s">
        <v>12</v>
      </c>
      <c r="J12" s="15" t="s">
        <v>5</v>
      </c>
    </row>
    <row r="13" spans="2:10">
      <c r="B13" t="s">
        <v>4</v>
      </c>
      <c r="C13" s="16">
        <v>1</v>
      </c>
      <c r="D13" s="16">
        <v>0.9</v>
      </c>
      <c r="E13" s="16">
        <v>0.9</v>
      </c>
      <c r="F13" s="16">
        <v>1</v>
      </c>
      <c r="G13" s="16">
        <v>1</v>
      </c>
      <c r="H13" s="16">
        <f>Electricity!K24</f>
        <v>0.16393442622950821</v>
      </c>
      <c r="I13" s="16">
        <v>1</v>
      </c>
      <c r="J13" s="16"/>
    </row>
    <row r="14" spans="2:10">
      <c r="B14" t="s">
        <v>1</v>
      </c>
      <c r="C14" s="16"/>
      <c r="D14" s="16"/>
      <c r="E14" s="16"/>
      <c r="F14" s="16"/>
      <c r="G14" s="16"/>
      <c r="H14" s="16">
        <f>Electricity!L24</f>
        <v>3.2786885245901641E-2</v>
      </c>
      <c r="I14" s="16"/>
      <c r="J14" s="16"/>
    </row>
    <row r="15" spans="2:10">
      <c r="B15" t="s">
        <v>2</v>
      </c>
      <c r="C15" s="16"/>
      <c r="D15" s="16"/>
      <c r="E15" s="16"/>
      <c r="F15" s="16"/>
      <c r="G15" s="16"/>
      <c r="H15" s="16">
        <f>Electricity!M24</f>
        <v>0.31147540983606559</v>
      </c>
      <c r="I15" s="16"/>
      <c r="J15" s="16"/>
    </row>
    <row r="16" spans="2:10">
      <c r="B16" s="3" t="s">
        <v>5</v>
      </c>
      <c r="C16" s="17"/>
      <c r="D16" s="17">
        <v>0.1</v>
      </c>
      <c r="E16" s="17">
        <v>0.1</v>
      </c>
      <c r="F16" s="17"/>
      <c r="G16" s="17"/>
      <c r="H16" s="17">
        <f>Electricity!N24</f>
        <v>0.49180327868852458</v>
      </c>
      <c r="I16" s="17"/>
      <c r="J16" s="17">
        <v>1</v>
      </c>
    </row>
    <row r="19" spans="2:11">
      <c r="B19" s="1" t="s">
        <v>36</v>
      </c>
    </row>
    <row r="20" spans="2:11">
      <c r="B20" s="7"/>
      <c r="C20" s="15" t="s">
        <v>6</v>
      </c>
      <c r="D20" s="15" t="s">
        <v>7</v>
      </c>
      <c r="E20" s="15" t="s">
        <v>8</v>
      </c>
      <c r="F20" s="15" t="s">
        <v>9</v>
      </c>
      <c r="G20" s="15" t="s">
        <v>10</v>
      </c>
      <c r="H20" s="15" t="s">
        <v>11</v>
      </c>
      <c r="I20" s="15" t="s">
        <v>12</v>
      </c>
      <c r="J20" s="15" t="s">
        <v>5</v>
      </c>
      <c r="K20" s="18" t="s">
        <v>23</v>
      </c>
    </row>
    <row r="21" spans="2:11">
      <c r="B21" t="s">
        <v>4</v>
      </c>
      <c r="C21" s="19">
        <f t="shared" ref="C21:J24" si="0">C13*C$7</f>
        <v>239.99</v>
      </c>
      <c r="D21" s="19">
        <f t="shared" si="0"/>
        <v>178222.77394158364</v>
      </c>
      <c r="E21" s="19">
        <f t="shared" si="0"/>
        <v>6491.1960000000008</v>
      </c>
      <c r="F21" s="19">
        <f t="shared" si="0"/>
        <v>559.9</v>
      </c>
      <c r="G21" s="19">
        <f t="shared" si="0"/>
        <v>148.97</v>
      </c>
      <c r="H21" s="19">
        <f>H13*H$7</f>
        <v>22137.491803278692</v>
      </c>
      <c r="I21" s="19">
        <f t="shared" si="0"/>
        <v>21351.9425958172</v>
      </c>
      <c r="J21" s="19">
        <f t="shared" si="0"/>
        <v>0</v>
      </c>
      <c r="K21" s="23">
        <f>SUM(C21:J21)</f>
        <v>229152.26434067951</v>
      </c>
    </row>
    <row r="22" spans="2:11">
      <c r="B22" t="s">
        <v>1</v>
      </c>
      <c r="C22" s="19">
        <f t="shared" si="0"/>
        <v>0</v>
      </c>
      <c r="D22" s="19">
        <f t="shared" si="0"/>
        <v>0</v>
      </c>
      <c r="E22" s="19">
        <f t="shared" si="0"/>
        <v>0</v>
      </c>
      <c r="F22" s="19">
        <f t="shared" si="0"/>
        <v>0</v>
      </c>
      <c r="G22" s="19">
        <f t="shared" si="0"/>
        <v>0</v>
      </c>
      <c r="H22" s="19">
        <f t="shared" si="0"/>
        <v>4427.498360655738</v>
      </c>
      <c r="I22" s="19">
        <f t="shared" si="0"/>
        <v>0</v>
      </c>
      <c r="J22" s="19">
        <f t="shared" si="0"/>
        <v>0</v>
      </c>
      <c r="K22" s="23">
        <f>SUM(C22:J22)</f>
        <v>4427.498360655738</v>
      </c>
    </row>
    <row r="23" spans="2:11">
      <c r="B23" t="s">
        <v>2</v>
      </c>
      <c r="C23" s="19">
        <f t="shared" si="0"/>
        <v>0</v>
      </c>
      <c r="D23" s="19">
        <f t="shared" si="0"/>
        <v>0</v>
      </c>
      <c r="E23" s="19">
        <f t="shared" si="0"/>
        <v>0</v>
      </c>
      <c r="F23" s="19">
        <f t="shared" si="0"/>
        <v>0</v>
      </c>
      <c r="G23" s="19">
        <f t="shared" si="0"/>
        <v>0</v>
      </c>
      <c r="H23" s="19">
        <f t="shared" si="0"/>
        <v>42061.234426229516</v>
      </c>
      <c r="I23" s="19">
        <f t="shared" si="0"/>
        <v>0</v>
      </c>
      <c r="J23" s="19">
        <f t="shared" si="0"/>
        <v>0</v>
      </c>
      <c r="K23" s="23">
        <f>SUM(C23:J23)</f>
        <v>42061.234426229516</v>
      </c>
    </row>
    <row r="24" spans="2:11">
      <c r="B24" s="3" t="s">
        <v>5</v>
      </c>
      <c r="C24" s="20">
        <f t="shared" si="0"/>
        <v>0</v>
      </c>
      <c r="D24" s="20">
        <f t="shared" si="0"/>
        <v>19802.530437953741</v>
      </c>
      <c r="E24" s="20">
        <f t="shared" si="0"/>
        <v>721.24400000000014</v>
      </c>
      <c r="F24" s="20">
        <f t="shared" si="0"/>
        <v>0</v>
      </c>
      <c r="G24" s="20">
        <f t="shared" si="0"/>
        <v>0</v>
      </c>
      <c r="H24" s="20">
        <f t="shared" si="0"/>
        <v>66412.475409836072</v>
      </c>
      <c r="I24" s="20">
        <f t="shared" si="0"/>
        <v>0</v>
      </c>
      <c r="J24" s="20">
        <f t="shared" si="0"/>
        <v>904.14437953737502</v>
      </c>
      <c r="K24" s="24">
        <f>SUM(C24:J24)</f>
        <v>87840.394227327197</v>
      </c>
    </row>
    <row r="27" spans="2:11">
      <c r="B27" s="1" t="s">
        <v>38</v>
      </c>
    </row>
    <row r="28" spans="2:11" ht="30">
      <c r="B28" s="7"/>
      <c r="C28" s="15" t="s">
        <v>39</v>
      </c>
      <c r="D28" s="15" t="s">
        <v>40</v>
      </c>
      <c r="E28" s="15" t="s">
        <v>41</v>
      </c>
      <c r="F28" s="15" t="s">
        <v>42</v>
      </c>
      <c r="G28" s="15" t="s">
        <v>43</v>
      </c>
    </row>
    <row r="29" spans="2:11">
      <c r="B29" t="s">
        <v>44</v>
      </c>
      <c r="C29" s="19">
        <f>G21</f>
        <v>148.97</v>
      </c>
      <c r="D29" s="11">
        <v>0.95</v>
      </c>
      <c r="E29" s="19">
        <f>C29*D29</f>
        <v>141.5215</v>
      </c>
      <c r="F29" s="21">
        <f>E29/SUM($E$29:$E$36)</f>
        <v>5.8976314478878522E-4</v>
      </c>
      <c r="G29" s="21"/>
    </row>
    <row r="30" spans="2:11">
      <c r="B30" t="s">
        <v>45</v>
      </c>
      <c r="C30" s="19">
        <f>F21</f>
        <v>559.9</v>
      </c>
      <c r="D30" s="11">
        <v>0.82</v>
      </c>
      <c r="E30" s="19">
        <f t="shared" ref="E30:E36" si="1">C30*D30</f>
        <v>459.11799999999994</v>
      </c>
      <c r="F30" s="21">
        <f>E30/SUM($E$29:$E$36)</f>
        <v>1.9132843808830281E-3</v>
      </c>
      <c r="G30" s="21"/>
    </row>
    <row r="31" spans="2:11">
      <c r="B31" t="s">
        <v>46</v>
      </c>
      <c r="C31" s="19">
        <f>I21</f>
        <v>21351.9425958172</v>
      </c>
      <c r="D31" s="11">
        <v>1</v>
      </c>
      <c r="E31" s="19">
        <f t="shared" si="1"/>
        <v>21351.9425958172</v>
      </c>
      <c r="F31" s="21">
        <f>E31/SUM($E$29:$E$36)</f>
        <v>8.8980040577995356E-2</v>
      </c>
      <c r="G31" s="21"/>
    </row>
    <row r="32" spans="2:11">
      <c r="C32" s="19"/>
      <c r="D32" s="11"/>
      <c r="E32" s="19"/>
      <c r="F32" s="21"/>
      <c r="G32" s="21"/>
    </row>
    <row r="33" spans="2:7">
      <c r="B33" t="s">
        <v>7</v>
      </c>
      <c r="C33" s="19">
        <f>D21</f>
        <v>178222.77394158364</v>
      </c>
      <c r="D33" s="11">
        <v>1.0669999999999999</v>
      </c>
      <c r="E33" s="19">
        <f t="shared" si="1"/>
        <v>190163.69979566973</v>
      </c>
      <c r="F33" s="21">
        <f>E33/SUM($E$29:$E$36)</f>
        <v>0.79246998947979397</v>
      </c>
      <c r="G33" s="22">
        <f>F33/SUM($F$33:$F$36)</f>
        <v>0.87226773558423254</v>
      </c>
    </row>
    <row r="34" spans="2:7">
      <c r="B34" t="s">
        <v>47</v>
      </c>
      <c r="C34" s="19">
        <f>H21</f>
        <v>22137.491803278692</v>
      </c>
      <c r="D34" s="11">
        <v>1</v>
      </c>
      <c r="E34" s="19">
        <f t="shared" si="1"/>
        <v>22137.491803278692</v>
      </c>
      <c r="F34" s="21">
        <f>E34/SUM($E$29:$E$36)</f>
        <v>9.2253663108697953E-2</v>
      </c>
      <c r="G34" s="22">
        <f>F34/SUM($F$33:$F$36)</f>
        <v>0.10154314344698147</v>
      </c>
    </row>
    <row r="35" spans="2:7">
      <c r="B35" t="s">
        <v>6</v>
      </c>
      <c r="C35" s="19">
        <f>C21</f>
        <v>239.99</v>
      </c>
      <c r="D35" s="11">
        <v>0.8</v>
      </c>
      <c r="E35" s="19">
        <f t="shared" si="1"/>
        <v>191.99200000000002</v>
      </c>
      <c r="F35" s="21">
        <f>E35/SUM($E$29:$E$36)</f>
        <v>8.0008907264471102E-4</v>
      </c>
      <c r="G35" s="22">
        <f>F35/SUM($F$33:$F$36)</f>
        <v>8.8065402214109346E-4</v>
      </c>
    </row>
    <row r="36" spans="2:7">
      <c r="B36" s="3" t="s">
        <v>8</v>
      </c>
      <c r="C36" s="20">
        <f>E21</f>
        <v>6491.1960000000008</v>
      </c>
      <c r="D36" s="25">
        <v>0.85</v>
      </c>
      <c r="E36" s="20">
        <f t="shared" si="1"/>
        <v>5517.5166000000008</v>
      </c>
      <c r="F36" s="26">
        <f>E36/SUM($E$29:$E$36)</f>
        <v>2.2993170235196255E-2</v>
      </c>
      <c r="G36" s="27">
        <f>F36/SUM($F$33:$F$36)</f>
        <v>2.530846694664492E-2</v>
      </c>
    </row>
  </sheetData>
  <conditionalFormatting sqref="C8:D8 G8:I8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C22:K24 C21:G21 I21:K2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</vt:lpstr>
      <vt:lpstr>Fuel aggregation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Wouter Terlouw</cp:lastModifiedBy>
  <dcterms:created xsi:type="dcterms:W3CDTF">2013-12-04T10:46:11Z</dcterms:created>
  <dcterms:modified xsi:type="dcterms:W3CDTF">2014-07-11T10:50:20Z</dcterms:modified>
</cp:coreProperties>
</file>