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codeName="ThisWorkbook" autoCompressPictures="0"/>
  <bookViews>
    <workbookView xWindow="0" yWindow="-20" windowWidth="38400" windowHeight="23520" activeTab="6"/>
  </bookViews>
  <sheets>
    <sheet name="Cover sheet" sheetId="5" r:id="rId1"/>
    <sheet name="Changelog" sheetId="6" r:id="rId2"/>
    <sheet name="Omschrijving" sheetId="8" r:id="rId3"/>
    <sheet name="CBS data 2013" sheetId="1" r:id="rId4"/>
    <sheet name="CHP - CBS Results by machine" sheetId="4" r:id="rId5"/>
    <sheet name="PP - CBS Results by machine" sheetId="10" r:id="rId6"/>
    <sheet name="Power Plants and CHPs compare" sheetId="12" r:id="rId7"/>
    <sheet name="Wind" sheetId="11" r:id="rId8"/>
    <sheet name="Windparks NL" sheetId="13" r:id="rId9"/>
    <sheet name="technical_specs" sheetId="7" r:id="rId10"/>
  </sheets>
  <externalReferences>
    <externalReference r:id="rId11"/>
  </externalReferences>
  <definedNames>
    <definedName name="_xlnm._FilterDatabase" localSheetId="3" hidden="1">'CBS data 2013'!$A$3:$N$394</definedName>
    <definedName name="_xlnm._FilterDatabase" localSheetId="7" hidden="1">Wind!$C$90:$E$103</definedName>
    <definedName name="_xlnm._FilterDatabase" localSheetId="8" hidden="1">'Windparks NL'!$G$11:$AO$136</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71" i="12" l="1"/>
  <c r="R46" i="12"/>
  <c r="I52" i="12"/>
  <c r="I46" i="12"/>
  <c r="I43" i="12"/>
  <c r="I39" i="12"/>
  <c r="I35" i="12"/>
  <c r="I32" i="12"/>
  <c r="I28" i="12"/>
  <c r="I21" i="12"/>
  <c r="I10" i="12"/>
  <c r="M26" i="12"/>
  <c r="M25" i="12"/>
  <c r="M24" i="12"/>
  <c r="M23" i="12"/>
  <c r="M22" i="12"/>
  <c r="M15" i="12"/>
  <c r="M13" i="12"/>
  <c r="M33" i="12"/>
  <c r="E90" i="12"/>
  <c r="E10" i="12"/>
  <c r="E21" i="12"/>
  <c r="E28" i="12"/>
  <c r="E32" i="12"/>
  <c r="E35" i="12"/>
  <c r="E39" i="12"/>
  <c r="E43" i="12"/>
  <c r="E46" i="12"/>
  <c r="E52" i="12"/>
  <c r="E57" i="12"/>
  <c r="G65" i="12"/>
  <c r="F65" i="12"/>
  <c r="G60" i="12"/>
  <c r="F60" i="12"/>
  <c r="G70" i="12"/>
  <c r="F70" i="12"/>
  <c r="G75" i="12"/>
  <c r="F75" i="12"/>
  <c r="G81" i="12"/>
  <c r="F81" i="12"/>
  <c r="G88" i="12"/>
  <c r="G85" i="12"/>
  <c r="G84" i="12"/>
  <c r="G83" i="12"/>
  <c r="G82" i="12"/>
  <c r="G79" i="12"/>
  <c r="G78" i="12"/>
  <c r="G77" i="12"/>
  <c r="G76" i="12"/>
  <c r="G73" i="12"/>
  <c r="G72" i="12"/>
  <c r="G71" i="12"/>
  <c r="G68" i="12"/>
  <c r="G67" i="12"/>
  <c r="G66" i="12"/>
  <c r="G63" i="12"/>
  <c r="G62" i="12"/>
  <c r="G61" i="12"/>
  <c r="G55" i="12"/>
  <c r="G54" i="12"/>
  <c r="G50" i="12"/>
  <c r="G48" i="12"/>
  <c r="G44" i="12"/>
  <c r="G41" i="12"/>
  <c r="G40" i="12"/>
  <c r="G37" i="12"/>
  <c r="G36" i="12"/>
  <c r="G33" i="12"/>
  <c r="G30" i="12"/>
  <c r="G29" i="12"/>
  <c r="G26" i="12"/>
  <c r="G25" i="12"/>
  <c r="G24" i="12"/>
  <c r="G23" i="12"/>
  <c r="G22" i="12"/>
  <c r="G16" i="12"/>
  <c r="G15" i="12"/>
  <c r="G14" i="12"/>
  <c r="G13" i="12"/>
  <c r="L36" i="10"/>
  <c r="E28" i="11"/>
  <c r="F28" i="11"/>
  <c r="N36" i="10"/>
  <c r="D36" i="10"/>
  <c r="D34" i="10"/>
  <c r="J34" i="10"/>
  <c r="D19" i="11"/>
  <c r="AF6" i="13"/>
  <c r="AF5" i="13"/>
  <c r="AF4" i="13"/>
  <c r="AF3" i="13"/>
  <c r="N6" i="13"/>
  <c r="N5" i="13"/>
  <c r="N3" i="13"/>
  <c r="T6" i="13"/>
  <c r="T3" i="13"/>
  <c r="D35" i="10"/>
  <c r="H3" i="13"/>
  <c r="Z3" i="13"/>
  <c r="AL3" i="13"/>
  <c r="D3" i="13"/>
  <c r="C28" i="11"/>
  <c r="G28" i="11"/>
  <c r="D28" i="11"/>
  <c r="H18" i="11"/>
  <c r="G18" i="11"/>
  <c r="I88" i="7"/>
  <c r="I87" i="7"/>
  <c r="I86" i="7"/>
  <c r="I85" i="7"/>
  <c r="I84" i="7"/>
  <c r="I83" i="7"/>
  <c r="I82"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D15" i="10"/>
  <c r="L15" i="10"/>
  <c r="M20" i="10"/>
  <c r="M19" i="10"/>
  <c r="L19" i="10"/>
  <c r="I38" i="7"/>
  <c r="I35" i="7"/>
  <c r="I34" i="7"/>
  <c r="I33" i="7"/>
  <c r="I32" i="7"/>
  <c r="I29" i="7"/>
  <c r="I28" i="7"/>
  <c r="I27" i="7"/>
  <c r="I26" i="7"/>
  <c r="I23" i="7"/>
  <c r="I22" i="7"/>
  <c r="I21" i="7"/>
  <c r="I18" i="7"/>
  <c r="I17" i="7"/>
  <c r="I16" i="7"/>
  <c r="I13" i="7"/>
  <c r="I12" i="7"/>
  <c r="I11" i="7"/>
  <c r="N26" i="10"/>
  <c r="N23" i="10"/>
  <c r="D26" i="10"/>
  <c r="M32" i="12"/>
  <c r="D27" i="10"/>
  <c r="M36" i="12"/>
  <c r="M35" i="12"/>
  <c r="D29" i="10"/>
  <c r="M40" i="12"/>
  <c r="M39" i="12"/>
  <c r="D41" i="10"/>
  <c r="M50" i="12"/>
  <c r="M46" i="12"/>
  <c r="M53" i="12"/>
  <c r="M55" i="12"/>
  <c r="M54" i="12"/>
  <c r="M52" i="12"/>
  <c r="M10" i="12"/>
  <c r="M21" i="12"/>
  <c r="M57" i="12"/>
  <c r="G32" i="12"/>
  <c r="L26" i="10"/>
  <c r="F34" i="10"/>
  <c r="N34" i="10"/>
  <c r="N35" i="10"/>
  <c r="AL6" i="13"/>
  <c r="AL5" i="13"/>
  <c r="AM5" i="13"/>
  <c r="AL4" i="13"/>
  <c r="AM4" i="13"/>
  <c r="AM3" i="13"/>
  <c r="AG5" i="13"/>
  <c r="AG4" i="13"/>
  <c r="AG3" i="13"/>
  <c r="Z5" i="13"/>
  <c r="Z4" i="13"/>
  <c r="Z6" i="13"/>
  <c r="AA5" i="13"/>
  <c r="AA4" i="13"/>
  <c r="AA3" i="13"/>
  <c r="T5" i="13"/>
  <c r="T4" i="13"/>
  <c r="U5" i="13"/>
  <c r="U4" i="13"/>
  <c r="U3" i="13"/>
  <c r="O5" i="13"/>
  <c r="N4" i="13"/>
  <c r="O4" i="13"/>
  <c r="O3" i="13"/>
  <c r="H5" i="13"/>
  <c r="H6" i="13"/>
  <c r="I5" i="13"/>
  <c r="H4" i="13"/>
  <c r="I4" i="13"/>
  <c r="I3" i="13"/>
  <c r="D104" i="11"/>
  <c r="L55" i="12"/>
  <c r="S55" i="12"/>
  <c r="L54" i="12"/>
  <c r="S54" i="12"/>
  <c r="L53" i="12"/>
  <c r="S53" i="12"/>
  <c r="L50" i="12"/>
  <c r="S50" i="12"/>
  <c r="L49" i="12"/>
  <c r="S49" i="12"/>
  <c r="S48" i="12"/>
  <c r="S47" i="12"/>
  <c r="S44" i="12"/>
  <c r="S41" i="12"/>
  <c r="L40" i="12"/>
  <c r="S40" i="12"/>
  <c r="S37" i="12"/>
  <c r="L36" i="12"/>
  <c r="S36" i="12"/>
  <c r="S33" i="12"/>
  <c r="S30" i="12"/>
  <c r="S29" i="12"/>
  <c r="L26" i="12"/>
  <c r="S26" i="12"/>
  <c r="L25" i="12"/>
  <c r="S25" i="12"/>
  <c r="L24" i="12"/>
  <c r="S24" i="12"/>
  <c r="L23" i="12"/>
  <c r="S23" i="12"/>
  <c r="L22" i="12"/>
  <c r="S22" i="12"/>
  <c r="S19" i="12"/>
  <c r="S18" i="12"/>
  <c r="L16" i="12"/>
  <c r="S16" i="12"/>
  <c r="L15" i="12"/>
  <c r="S15" i="12"/>
  <c r="L14" i="12"/>
  <c r="S14" i="12"/>
  <c r="L13" i="12"/>
  <c r="S13" i="12"/>
  <c r="L12" i="12"/>
  <c r="S12" i="12"/>
  <c r="L11" i="12"/>
  <c r="S11" i="12"/>
  <c r="K90" i="12"/>
  <c r="L90" i="12"/>
  <c r="M61" i="12"/>
  <c r="M62" i="12"/>
  <c r="M63" i="12"/>
  <c r="M71" i="12"/>
  <c r="M72" i="12"/>
  <c r="M76" i="12"/>
  <c r="M77" i="12"/>
  <c r="M78" i="12"/>
  <c r="M82" i="12"/>
  <c r="M83" i="12"/>
  <c r="M85" i="12"/>
  <c r="M88" i="12"/>
  <c r="M90" i="12"/>
  <c r="S90" i="12"/>
  <c r="F90" i="12"/>
  <c r="G90" i="12"/>
  <c r="R90" i="12"/>
  <c r="I90" i="12"/>
  <c r="J90" i="12"/>
  <c r="L88" i="12"/>
  <c r="S88" i="12"/>
  <c r="R88" i="12"/>
  <c r="J88" i="12"/>
  <c r="L85" i="12"/>
  <c r="S85" i="12"/>
  <c r="R85" i="12"/>
  <c r="J85" i="12"/>
  <c r="L84" i="12"/>
  <c r="S84" i="12"/>
  <c r="R84" i="12"/>
  <c r="J84" i="12"/>
  <c r="L83" i="12"/>
  <c r="S83" i="12"/>
  <c r="R83" i="12"/>
  <c r="J83" i="12"/>
  <c r="L82" i="12"/>
  <c r="S82" i="12"/>
  <c r="R82" i="12"/>
  <c r="J82" i="12"/>
  <c r="L79" i="12"/>
  <c r="S79" i="12"/>
  <c r="R79" i="12"/>
  <c r="J79" i="12"/>
  <c r="L78" i="12"/>
  <c r="S78" i="12"/>
  <c r="R78" i="12"/>
  <c r="J78" i="12"/>
  <c r="L77" i="12"/>
  <c r="S77" i="12"/>
  <c r="R77" i="12"/>
  <c r="J77" i="12"/>
  <c r="L76" i="12"/>
  <c r="S76" i="12"/>
  <c r="R76" i="12"/>
  <c r="J76" i="12"/>
  <c r="L73" i="12"/>
  <c r="S73" i="12"/>
  <c r="R73" i="12"/>
  <c r="J73" i="12"/>
  <c r="L72" i="12"/>
  <c r="S72" i="12"/>
  <c r="R72" i="12"/>
  <c r="J72" i="12"/>
  <c r="L71" i="12"/>
  <c r="S71" i="12"/>
  <c r="J71" i="12"/>
  <c r="L68" i="12"/>
  <c r="S68" i="12"/>
  <c r="R68" i="12"/>
  <c r="J68" i="12"/>
  <c r="L67" i="12"/>
  <c r="S67" i="12"/>
  <c r="R67" i="12"/>
  <c r="J67" i="12"/>
  <c r="L66" i="12"/>
  <c r="S66" i="12"/>
  <c r="R66" i="12"/>
  <c r="J66" i="12"/>
  <c r="L63" i="12"/>
  <c r="S63" i="12"/>
  <c r="R63" i="12"/>
  <c r="J63" i="12"/>
  <c r="L62" i="12"/>
  <c r="S62" i="12"/>
  <c r="R62" i="12"/>
  <c r="J62" i="12"/>
  <c r="L61" i="12"/>
  <c r="S61" i="12"/>
  <c r="R61" i="12"/>
  <c r="J61" i="12"/>
  <c r="J11" i="12"/>
  <c r="J12" i="12"/>
  <c r="J13" i="12"/>
  <c r="J14" i="12"/>
  <c r="J15" i="12"/>
  <c r="J16" i="12"/>
  <c r="J18" i="12"/>
  <c r="J19" i="12"/>
  <c r="S10" i="12"/>
  <c r="J23" i="12"/>
  <c r="J24" i="12"/>
  <c r="J25" i="12"/>
  <c r="J26" i="12"/>
  <c r="S21" i="12"/>
  <c r="J22" i="12"/>
  <c r="J29" i="12"/>
  <c r="J30" i="12"/>
  <c r="S28" i="12"/>
  <c r="J33" i="12"/>
  <c r="S32" i="12"/>
  <c r="J36" i="12"/>
  <c r="S35" i="12"/>
  <c r="J37" i="12"/>
  <c r="J40" i="12"/>
  <c r="S39" i="12"/>
  <c r="J41" i="12"/>
  <c r="J44" i="12"/>
  <c r="S43" i="12"/>
  <c r="J47" i="12"/>
  <c r="S46" i="12"/>
  <c r="J48" i="12"/>
  <c r="J49" i="12"/>
  <c r="J50" i="12"/>
  <c r="J53" i="12"/>
  <c r="S52" i="12"/>
  <c r="J54" i="12"/>
  <c r="J55" i="12"/>
  <c r="S57" i="12"/>
  <c r="R11" i="12"/>
  <c r="R12" i="12"/>
  <c r="R13" i="12"/>
  <c r="R14" i="12"/>
  <c r="R15" i="12"/>
  <c r="R16" i="12"/>
  <c r="R18" i="12"/>
  <c r="R19" i="12"/>
  <c r="R10" i="12"/>
  <c r="R23" i="12"/>
  <c r="R24" i="12"/>
  <c r="R25" i="12"/>
  <c r="R26" i="12"/>
  <c r="R21" i="12"/>
  <c r="R22" i="12"/>
  <c r="R29" i="12"/>
  <c r="R30" i="12"/>
  <c r="R28" i="12"/>
  <c r="R33" i="12"/>
  <c r="R32" i="12"/>
  <c r="R36" i="12"/>
  <c r="R37" i="12"/>
  <c r="R35" i="12"/>
  <c r="R40" i="12"/>
  <c r="R41" i="12"/>
  <c r="R39" i="12"/>
  <c r="R44" i="12"/>
  <c r="R43" i="12"/>
  <c r="R47" i="12"/>
  <c r="R48" i="12"/>
  <c r="R49" i="12"/>
  <c r="R50" i="12"/>
  <c r="R53" i="12"/>
  <c r="R54" i="12"/>
  <c r="R55" i="12"/>
  <c r="R52" i="12"/>
  <c r="R57" i="12"/>
  <c r="K10" i="12"/>
  <c r="K21" i="12"/>
  <c r="K28" i="12"/>
  <c r="K32" i="12"/>
  <c r="K35" i="12"/>
  <c r="K39" i="12"/>
  <c r="K43" i="12"/>
  <c r="K46" i="12"/>
  <c r="K52" i="12"/>
  <c r="K57" i="12"/>
  <c r="L57" i="12"/>
  <c r="I57" i="12"/>
  <c r="J57" i="12"/>
  <c r="G10" i="12"/>
  <c r="G21" i="12"/>
  <c r="G35" i="12"/>
  <c r="G39" i="12"/>
  <c r="G43" i="12"/>
  <c r="G46" i="12"/>
  <c r="G52" i="12"/>
  <c r="G57" i="12"/>
  <c r="F10" i="12"/>
  <c r="F21" i="12"/>
  <c r="F28" i="12"/>
  <c r="F32" i="12"/>
  <c r="F35" i="12"/>
  <c r="F39" i="12"/>
  <c r="F43" i="12"/>
  <c r="F46" i="12"/>
  <c r="F52" i="12"/>
  <c r="F57" i="12"/>
  <c r="L52" i="12"/>
  <c r="J52" i="12"/>
  <c r="L48" i="12"/>
  <c r="L47" i="12"/>
  <c r="L46" i="12"/>
  <c r="J46" i="12"/>
  <c r="L44" i="12"/>
  <c r="L43" i="12"/>
  <c r="J43" i="12"/>
  <c r="L41" i="12"/>
  <c r="L39" i="12"/>
  <c r="J39" i="12"/>
  <c r="L37" i="12"/>
  <c r="L35" i="12"/>
  <c r="J35" i="12"/>
  <c r="L33" i="12"/>
  <c r="L32" i="12"/>
  <c r="J32" i="12"/>
  <c r="L30" i="12"/>
  <c r="L29" i="12"/>
  <c r="L28" i="12"/>
  <c r="J28" i="12"/>
  <c r="L21" i="12"/>
  <c r="J21" i="12"/>
  <c r="L19" i="12"/>
  <c r="L18" i="12"/>
  <c r="L10" i="12"/>
  <c r="J10" i="12"/>
  <c r="N27" i="10"/>
  <c r="D23" i="10"/>
  <c r="L23" i="10"/>
  <c r="F36" i="10"/>
  <c r="F35" i="10"/>
  <c r="H17" i="11"/>
  <c r="G17" i="11"/>
  <c r="E15" i="10"/>
  <c r="M15" i="10"/>
  <c r="D19" i="10"/>
  <c r="D20" i="10"/>
  <c r="D21" i="10"/>
  <c r="F23" i="10"/>
  <c r="F22" i="10"/>
  <c r="F21" i="10"/>
  <c r="F20" i="10"/>
  <c r="F19" i="10"/>
  <c r="N19" i="10"/>
  <c r="N20" i="10"/>
  <c r="L20" i="10"/>
  <c r="N21" i="10"/>
  <c r="L21" i="10"/>
  <c r="M21" i="10"/>
  <c r="N29" i="10"/>
  <c r="N32" i="10"/>
  <c r="N37" i="10"/>
  <c r="N41" i="10"/>
  <c r="N42" i="10"/>
  <c r="E21" i="10"/>
  <c r="E19" i="10"/>
  <c r="E20" i="10"/>
  <c r="D11" i="10"/>
  <c r="F15" i="10"/>
  <c r="F11" i="10"/>
  <c r="M23" i="10"/>
  <c r="E23" i="10"/>
  <c r="E11" i="10"/>
  <c r="D38" i="4"/>
  <c r="D36" i="4"/>
  <c r="D37" i="4"/>
  <c r="F38" i="4"/>
  <c r="F37" i="4"/>
  <c r="F36" i="4"/>
  <c r="D31" i="4"/>
  <c r="D29" i="4"/>
  <c r="D30" i="4"/>
  <c r="F31" i="4"/>
  <c r="F30" i="4"/>
  <c r="F29" i="4"/>
  <c r="N20" i="4"/>
  <c r="D57" i="4"/>
  <c r="M57" i="4"/>
  <c r="E53" i="4"/>
  <c r="D50" i="4"/>
  <c r="E38" i="4"/>
  <c r="E37" i="4"/>
  <c r="E36" i="4"/>
  <c r="E39" i="4"/>
  <c r="E40" i="4"/>
  <c r="D39" i="4"/>
  <c r="E30" i="4"/>
  <c r="D24" i="4"/>
  <c r="E23" i="4"/>
  <c r="D23" i="4"/>
  <c r="E24" i="4"/>
  <c r="E26" i="4"/>
  <c r="N23" i="4"/>
  <c r="N11" i="4"/>
  <c r="D53" i="4"/>
  <c r="M53" i="4"/>
  <c r="M52" i="4"/>
  <c r="M51" i="4"/>
  <c r="M50" i="4"/>
  <c r="E32" i="4"/>
  <c r="E29" i="4"/>
  <c r="E31" i="4"/>
  <c r="E33" i="4"/>
  <c r="D32" i="4"/>
  <c r="D46" i="4"/>
  <c r="M46" i="4"/>
  <c r="D45" i="4"/>
  <c r="M45" i="4"/>
  <c r="D44" i="4"/>
  <c r="M44" i="4"/>
  <c r="D43" i="4"/>
  <c r="M43" i="4"/>
  <c r="M25" i="4"/>
  <c r="M24" i="4"/>
  <c r="M23" i="4"/>
  <c r="M19" i="4"/>
  <c r="M18" i="4"/>
  <c r="M17" i="4"/>
  <c r="E11" i="4"/>
  <c r="E12" i="4"/>
  <c r="D13" i="4"/>
  <c r="M13" i="4"/>
  <c r="D12" i="4"/>
  <c r="M12" i="4"/>
  <c r="D11" i="4"/>
  <c r="M11" i="4"/>
  <c r="F44" i="4"/>
  <c r="F45" i="4"/>
  <c r="F43" i="4"/>
  <c r="N31" i="4"/>
  <c r="N38" i="4"/>
  <c r="N45" i="4"/>
  <c r="N29" i="4"/>
  <c r="N30" i="4"/>
  <c r="N36" i="4"/>
  <c r="N37" i="4"/>
  <c r="N43" i="4"/>
  <c r="N44" i="4"/>
  <c r="N47" i="4"/>
  <c r="M47" i="4"/>
  <c r="N50" i="4"/>
  <c r="N53" i="4"/>
  <c r="N54" i="4"/>
  <c r="M54" i="4"/>
  <c r="E50" i="4"/>
  <c r="E54" i="4"/>
  <c r="D54" i="4"/>
  <c r="D33" i="4"/>
  <c r="D40" i="4"/>
  <c r="D26" i="4"/>
  <c r="M26" i="4"/>
  <c r="N26" i="4"/>
  <c r="N51" i="4"/>
  <c r="N52" i="4"/>
  <c r="D52" i="4"/>
  <c r="N39" i="4"/>
  <c r="N46" i="4"/>
  <c r="N14" i="4"/>
  <c r="N57" i="4"/>
  <c r="N60" i="4"/>
  <c r="M14" i="4"/>
  <c r="M60" i="4"/>
  <c r="H57" i="4"/>
  <c r="E57" i="4"/>
  <c r="E52" i="4"/>
  <c r="D47" i="4"/>
  <c r="E47" i="4"/>
  <c r="E45" i="4"/>
  <c r="E44" i="4"/>
  <c r="E43" i="4"/>
  <c r="E46" i="4"/>
  <c r="D14" i="4"/>
  <c r="E14" i="4"/>
  <c r="C8" i="5"/>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easily corrected for biogas fuel use in food industry, so all production is taken
</t>
        </r>
      </text>
    </comment>
    <comment ref="E40" authorId="0">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comments2.xml><?xml version="1.0" encoding="utf-8"?>
<comments xmlns="http://schemas.openxmlformats.org/spreadsheetml/2006/main">
  <authors>
    <author>Alexander Wirtz</author>
  </authors>
  <commentList>
    <comment ref="F11" authorId="0">
      <text>
        <r>
          <rPr>
            <b/>
            <sz val="9"/>
            <color indexed="81"/>
            <rFont val="Calibri"/>
            <family val="2"/>
          </rPr>
          <t>Alexander Wirtz:</t>
        </r>
        <r>
          <rPr>
            <sz val="9"/>
            <color indexed="81"/>
            <rFont val="Calibri"/>
            <family val="2"/>
          </rPr>
          <t xml:space="preserve">
This is all coal-fired steam turbines, not just co-firing
</t>
        </r>
      </text>
    </comment>
    <comment ref="N11" authorId="0">
      <text>
        <r>
          <rPr>
            <b/>
            <sz val="9"/>
            <color indexed="81"/>
            <rFont val="Calibri"/>
            <family val="2"/>
          </rPr>
          <t>Alexander Wirtz:</t>
        </r>
        <r>
          <rPr>
            <sz val="9"/>
            <color indexed="81"/>
            <rFont val="Calibri"/>
            <family val="2"/>
          </rPr>
          <t xml:space="preserve">
This is all coal-fired steam turbines, not just co-firing
</t>
        </r>
      </text>
    </comment>
    <comment ref="L34" authorId="0">
      <text>
        <r>
          <rPr>
            <b/>
            <sz val="9"/>
            <color indexed="81"/>
            <rFont val="Calibri"/>
            <family val="2"/>
          </rPr>
          <t>Alexander Wirtz:</t>
        </r>
        <r>
          <rPr>
            <sz val="9"/>
            <color indexed="81"/>
            <rFont val="Calibri"/>
            <family val="2"/>
          </rPr>
          <t xml:space="preserve">
Optimized to reproduce installed coastal wind capacity
</t>
        </r>
      </text>
    </comment>
  </commentList>
</comments>
</file>

<file path=xl/comments3.xml><?xml version="1.0" encoding="utf-8"?>
<comments xmlns="http://schemas.openxmlformats.org/spreadsheetml/2006/main">
  <authors>
    <author>Alexander Wirtz</author>
  </authors>
  <commentList>
    <comment ref="G13" authorId="0">
      <text>
        <r>
          <rPr>
            <b/>
            <sz val="9"/>
            <color indexed="81"/>
            <rFont val="Calibri"/>
            <family val="2"/>
          </rPr>
          <t>Alexander Wirtz:</t>
        </r>
        <r>
          <rPr>
            <sz val="9"/>
            <color indexed="81"/>
            <rFont val="Calibri"/>
            <family val="2"/>
          </rPr>
          <t xml:space="preserve">
Platts number. 
Includes all steam turbines, bot super-and ultra-supercritical
</t>
        </r>
      </text>
    </comment>
  </commentList>
</comments>
</file>

<file path=xl/sharedStrings.xml><?xml version="1.0" encoding="utf-8"?>
<sst xmlns="http://schemas.openxmlformats.org/spreadsheetml/2006/main" count="4231" uniqueCount="937">
  <si>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</si>
  <si>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</si>
  <si>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</si>
  <si>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</si>
  <si>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</si>
  <si>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</si>
  <si>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</si>
  <si>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</si>
  <si>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</si>
  <si>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</si>
  <si>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</si>
  <si>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</si>
  <si>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</si>
  <si>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</si>
  <si>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</si>
  <si>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</si>
  <si>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</si>
  <si>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</si>
  <si>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</si>
  <si>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</si>
  <si>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</si>
  <si>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</si>
  <si>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</si>
  <si>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</si>
  <si>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</si>
  <si>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</si>
  <si>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</si>
  <si>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</si>
  <si>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</si>
  <si>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</si>
  <si>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</si>
  <si>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</si>
  <si>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</si>
  <si>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</si>
  <si>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</si>
  <si>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</si>
  <si>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</si>
  <si>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</si>
  <si>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</si>
  <si>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</si>
  <si>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</si>
  <si>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</si>
  <si>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</si>
  <si>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</si>
  <si>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</si>
  <si>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</si>
  <si>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</si>
  <si>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</si>
  <si>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</si>
  <si>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</si>
  <si>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</si>
  <si>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</si>
  <si>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</si>
  <si>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</si>
  <si>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</si>
  <si>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</si>
  <si>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</si>
  <si>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</si>
  <si>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</si>
  <si>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</si>
  <si>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</si>
  <si>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</si>
  <si>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</si>
  <si>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</si>
  <si>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</si>
  <si>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</si>
  <si>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</si>
  <si>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</si>
  <si>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</si>
  <si>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</si>
  <si>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</si>
  <si>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</si>
  <si>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</si>
  <si>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</si>
  <si>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</si>
  <si>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</si>
  <si>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</si>
  <si>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</si>
  <si>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</si>
  <si>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</si>
  <si>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</si>
  <si>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</si>
  <si>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</si>
  <si>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</si>
  <si>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</si>
  <si>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</si>
  <si>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</si>
  <si>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</si>
  <si>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</si>
  <si>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</si>
  <si>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</si>
  <si>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</si>
  <si>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</si>
  <si>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</si>
  <si>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</si>
  <si>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</si>
  <si>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</si>
  <si>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</si>
  <si>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</si>
  <si>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</si>
  <si>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</si>
  <si>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</si>
  <si>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</si>
  <si>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</si>
  <si>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</si>
  <si>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</si>
  <si>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</si>
  <si>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</si>
  <si>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</si>
  <si>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</si>
  <si>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</si>
  <si>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</si>
  <si>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</si>
  <si>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</si>
  <si>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</si>
  <si>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</si>
  <si>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</si>
  <si>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</si>
  <si>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</si>
  <si>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</si>
  <si>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</si>
  <si>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</si>
  <si>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</si>
  <si>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</si>
  <si>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</si>
  <si>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</si>
  <si>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</si>
  <si>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</si>
  <si>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</si>
  <si>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</si>
  <si>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</si>
  <si>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</si>
  <si>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</si>
  <si>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</si>
  <si>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</si>
  <si>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</si>
  <si>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</si>
  <si>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</si>
  <si>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</si>
  <si>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</si>
  <si>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</si>
  <si>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</si>
  <si>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</si>
  <si>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</si>
  <si>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</si>
  <si>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</si>
  <si>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</si>
  <si>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</si>
  <si>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</si>
  <si>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</si>
  <si>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</si>
  <si>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</si>
  <si>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</si>
  <si>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</si>
  <si>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</si>
  <si>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</si>
  <si>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</si>
  <si>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</si>
  <si>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</si>
  <si>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</si>
  <si>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</si>
  <si>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</si>
  <si>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</si>
  <si>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</si>
  <si>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</si>
  <si>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</si>
  <si>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</si>
  <si>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</si>
  <si>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</si>
  <si>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</si>
  <si>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</si>
  <si>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</si>
  <si>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</si>
  <si>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</si>
  <si>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</si>
  <si>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</si>
  <si>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</si>
  <si>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</si>
  <si>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</si>
  <si>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</si>
  <si>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</si>
  <si>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</si>
  <si>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</si>
  <si>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</si>
  <si>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</si>
  <si>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</si>
  <si>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</si>
  <si>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</si>
  <si>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</si>
  <si>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</si>
  <si>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</si>
  <si>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</si>
  <si>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</si>
  <si>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</si>
  <si>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</si>
  <si>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</si>
  <si>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</si>
  <si>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</si>
  <si>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</si>
  <si>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</si>
  <si>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</si>
  <si>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</si>
  <si>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</si>
  <si>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</si>
  <si>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</si>
  <si>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</si>
  <si>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</si>
  <si>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</si>
  <si>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</si>
  <si>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</si>
  <si>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</si>
  <si>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</si>
  <si>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</si>
  <si>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</si>
  <si>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</si>
  <si>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</si>
  <si>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</si>
  <si>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</si>
  <si>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</si>
  <si>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</si>
  <si>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</si>
  <si>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</si>
  <si>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</si>
  <si>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</si>
  <si>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</si>
  <si>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</si>
  <si>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</si>
  <si>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</si>
  <si>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</si>
  <si>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</si>
  <si>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</si>
  <si>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</si>
  <si>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</si>
  <si>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</si>
  <si>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</si>
  <si>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</si>
  <si>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</si>
  <si>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</si>
  <si>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</si>
  <si>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</si>
  <si>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</si>
  <si>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</si>
  <si>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</si>
  <si>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</si>
  <si>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</si>
  <si>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</si>
  <si>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</si>
  <si>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</si>
  <si>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</si>
  <si>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</si>
  <si>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</si>
  <si>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</si>
  <si>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</si>
  <si>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</si>
  <si>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</si>
  <si>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Total</t>
  </si>
  <si>
    <t>Added analysis for the total capacity of CHPs and PPs [WT]</t>
  </si>
  <si>
    <t>Split based on fuel use</t>
  </si>
  <si>
    <t>converter attribute</t>
  </si>
  <si>
    <t>CBS Reported installed electrical cap (MW)</t>
  </si>
  <si>
    <t>Electricity production CBS (TJ)</t>
  </si>
  <si>
    <t>Total fuel input CBS (TJ)</t>
  </si>
  <si>
    <t>Total heat production CBS (TJ)</t>
  </si>
  <si>
    <t>Production split for CHP analysis</t>
  </si>
  <si>
    <t>Total electricity production (TJ)</t>
  </si>
  <si>
    <t>Total fuel input (TJ)</t>
  </si>
  <si>
    <t>Total heat production (TJ)</t>
  </si>
  <si>
    <t>Main activity electricity plants</t>
  </si>
  <si>
    <t>Coal/Wood pellets Ultra supercritical co-firing</t>
  </si>
  <si>
    <t>Coal Supercritical</t>
  </si>
  <si>
    <t>Coal Ultra supercritical</t>
  </si>
  <si>
    <t>Coal Ultra supercritical ccs</t>
  </si>
  <si>
    <t>Coal Combined cycle</t>
  </si>
  <si>
    <t>Coal Combined cycle ccs</t>
  </si>
  <si>
    <t>Lignite Ultra supercritical</t>
  </si>
  <si>
    <t>Lignite Ultra supercritical oxyfuel ccs</t>
  </si>
  <si>
    <t>Gas Engine</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</si>
  <si>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</si>
  <si>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</si>
  <si>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</si>
  <si>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</si>
  <si>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</si>
  <si>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</si>
  <si>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</si>
  <si>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</si>
  <si>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</si>
  <si>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</si>
  <si>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</si>
  <si>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</si>
  <si>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</si>
  <si>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</si>
  <si>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</si>
  <si>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</si>
  <si>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</si>
  <si>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Autoproducer electricity plants</t>
  </si>
  <si>
    <t>Solar PV in household sector</t>
  </si>
  <si>
    <t>Solar PV in services sector</t>
  </si>
  <si>
    <t>Coal heater</t>
  </si>
  <si>
    <t>Lignite heater</t>
  </si>
  <si>
    <t>Gas heater</t>
  </si>
  <si>
    <t>Oil heater</t>
  </si>
  <si>
    <t>Waste heater</t>
  </si>
  <si>
    <t>Wood pellets heater</t>
  </si>
  <si>
    <t>CBS reported installed electrical capacity (MW)</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</si>
  <si>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</si>
  <si>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</si>
  <si>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</si>
  <si>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</si>
  <si>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</si>
  <si>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</si>
  <si>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</si>
  <si>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</si>
  <si>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</si>
  <si>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</si>
  <si>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</si>
  <si>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</si>
  <si>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</si>
  <si>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</si>
  <si>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</si>
  <si>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</si>
  <si>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</si>
  <si>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</si>
  <si>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</si>
  <si>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</si>
  <si>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</si>
  <si>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</si>
  <si>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</si>
  <si>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</si>
  <si>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</si>
  <si>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</si>
  <si>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</si>
  <si>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</si>
  <si>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</si>
  <si>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</si>
  <si>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</si>
  <si>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</si>
  <si>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</si>
  <si>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</si>
  <si>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</si>
  <si>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Uranium</t>
  </si>
  <si>
    <t>energy_power_nuclear_gen2_uranium_oxide.central_producer</t>
  </si>
  <si>
    <t>energy_power_nuclear_gen3_uranium_oxide.central_producer</t>
  </si>
  <si>
    <t>Hydro</t>
  </si>
  <si>
    <t>energy_power_hydro_river.central_producer</t>
  </si>
  <si>
    <t>energy_power_hydro_mountain.central_producer</t>
  </si>
  <si>
    <t>Environment heat</t>
  </si>
  <si>
    <t>energy_power_geothermal.central_producer</t>
  </si>
  <si>
    <t>Sunlight</t>
  </si>
  <si>
    <t>energy_power_solar_pv_solar_radiation.central_producer</t>
  </si>
  <si>
    <t>Households solar PV</t>
  </si>
  <si>
    <t>households_solar_pv_solar_radiation.central_producer</t>
  </si>
  <si>
    <t>Services solar PV</t>
  </si>
  <si>
    <t>buildings_solar_pv_solar_radiation.central_producer</t>
  </si>
  <si>
    <t>energy_power_solar_csp_solar_radiation.central_producer</t>
  </si>
  <si>
    <t>Wind</t>
  </si>
  <si>
    <t>energy_power_wind_turbine_coastal.central_producer</t>
  </si>
  <si>
    <t>energy_power_wind_turbine_offshore.central_producer</t>
  </si>
  <si>
    <t>energy_power_wind_turbine_inland.central_producer</t>
  </si>
  <si>
    <t>Heat plants</t>
  </si>
  <si>
    <t>energy_heater_for_heat_network_coal.central_producer</t>
  </si>
  <si>
    <t>energy_heater_for_heat_network_lignite.central_producer</t>
  </si>
  <si>
    <t>Gas</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</si>
  <si>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</si>
  <si>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</si>
  <si>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</si>
  <si>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</si>
  <si>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</si>
  <si>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Production split for PP analysis</t>
  </si>
  <si>
    <t>Full load hours  (hrs/yr)</t>
  </si>
  <si>
    <t>Steam turbine firing gas and biogas/-liquids; Used PLATTS 2012 data to split coal and gas steam turbines</t>
  </si>
  <si>
    <t>Name</t>
  </si>
  <si>
    <t>Number of turbines</t>
  </si>
  <si>
    <t>Installation</t>
  </si>
  <si>
    <t>2006/10</t>
  </si>
  <si>
    <t>Source:</t>
  </si>
  <si>
    <t>Windenergie; elektriciteitsproductie, capaciteit en windaanbod per maand</t>
  </si>
  <si>
    <t>Windex (index voor windaanbod)</t>
  </si>
  <si>
    <t>Elektriciteitsproductie</t>
  </si>
  <si>
    <t>Vermogen</t>
  </si>
  <si>
    <t>Gecorrigeerd voor seizoen</t>
  </si>
  <si>
    <t>Op land</t>
  </si>
  <si>
    <t>Op zee</t>
  </si>
  <si>
    <t>Perioden</t>
  </si>
  <si>
    <t>mln kWh</t>
  </si>
  <si>
    <t>MW-elektrisch</t>
  </si>
  <si>
    <t>1996-2005=100</t>
  </si>
  <si>
    <t>Totaal</t>
  </si>
  <si>
    <t>http://statline.cbs.nl/StatWeb/publication/?DM=SLNL&amp;PA=70802NED&amp;D1=0,3,6&amp;D2=a&amp;D3=152,169,186,203&amp;HDR=T,G1&amp;STB=G2&amp;VW=T</t>
  </si>
  <si>
    <t>Production share</t>
  </si>
  <si>
    <r>
      <t xml:space="preserve">Steam turbine firing coal and woody biomass; </t>
    </r>
    <r>
      <rPr>
        <sz val="12"/>
        <color rgb="FFFF0000"/>
        <rFont val="Calibri"/>
        <family val="2"/>
        <scheme val="minor"/>
      </rPr>
      <t>Used PLATTS 2012 data to split coal and gas steam turbines. Note that PLATTS and CBS may not have same definition of CHPs !</t>
    </r>
  </si>
  <si>
    <t>PP&amp;HP (2012)</t>
  </si>
  <si>
    <t>DELTA</t>
  </si>
  <si>
    <t>Installed electrical capacity (MW)</t>
  </si>
  <si>
    <t>Electricity production (TJ)</t>
  </si>
  <si>
    <t>Electricity production (TWh)</t>
  </si>
  <si>
    <t>Full load hours</t>
  </si>
  <si>
    <t>Capacity</t>
  </si>
  <si>
    <t>Production</t>
  </si>
  <si>
    <t>Total Coal and lignite</t>
  </si>
  <si>
    <t>Total Gas</t>
  </si>
  <si>
    <t>Gas  Engine</t>
  </si>
  <si>
    <t>Total Oil and oil derivatives</t>
  </si>
  <si>
    <t>Total Waste</t>
  </si>
  <si>
    <t>Total Nuclear</t>
  </si>
  <si>
    <t>Total Hydro</t>
  </si>
  <si>
    <t>Total geothermal</t>
  </si>
  <si>
    <t>Total Solar</t>
  </si>
  <si>
    <t>Total Wind</t>
  </si>
  <si>
    <t>Total all units</t>
  </si>
  <si>
    <t>CHPs</t>
  </si>
  <si>
    <t>CHP ETM (2012)</t>
  </si>
  <si>
    <t>CHP 2011</t>
  </si>
  <si>
    <t>CHP 2012</t>
  </si>
  <si>
    <t>ALL</t>
  </si>
  <si>
    <r>
      <t xml:space="preserve">Note that this allows calculation of FLH: </t>
    </r>
    <r>
      <rPr>
        <sz val="12"/>
        <color rgb="FFFF0000"/>
        <rFont val="Calibri"/>
        <family val="2"/>
        <scheme val="minor"/>
      </rPr>
      <t>very low!</t>
    </r>
  </si>
  <si>
    <r>
      <t xml:space="preserve">Note that this allows calculation of FLH. </t>
    </r>
    <r>
      <rPr>
        <sz val="12"/>
        <color rgb="FFFF0000"/>
        <rFont val="Calibri"/>
        <family val="2"/>
        <scheme val="minor"/>
      </rPr>
      <t>Not used</t>
    </r>
  </si>
  <si>
    <t>Unclear</t>
  </si>
  <si>
    <t>Drenthe</t>
  </si>
  <si>
    <t>Flevoland</t>
  </si>
  <si>
    <t>Friesland</t>
  </si>
  <si>
    <t>Gelderland</t>
  </si>
  <si>
    <t>Groningen</t>
  </si>
  <si>
    <t>Limburg</t>
  </si>
  <si>
    <t>Noord-Brabant</t>
  </si>
  <si>
    <t>Noord-Holland</t>
  </si>
  <si>
    <t>Overijssel</t>
  </si>
  <si>
    <t>Utrecht</t>
  </si>
  <si>
    <t>Zeeland</t>
  </si>
  <si>
    <t>Zuid-Holland</t>
  </si>
  <si>
    <t>Province</t>
  </si>
  <si>
    <t>Installed cap (kW)</t>
  </si>
  <si>
    <t>http://www.thewindpower.net/country_zones_en_10_netherlands.php</t>
  </si>
  <si>
    <t>Has coast?</t>
  </si>
  <si>
    <t>N</t>
  </si>
  <si>
    <t>Y</t>
  </si>
  <si>
    <t>Total power</t>
  </si>
  <si>
    <t>(kW)</t>
  </si>
  <si>
    <t>4 elementen</t>
  </si>
  <si>
    <t>unav.</t>
  </si>
  <si>
    <t>Appelvinkweg</t>
  </si>
  <si>
    <t>Baardmeesweg</t>
  </si>
  <si>
    <t>Bant</t>
  </si>
  <si>
    <t>Biddinghuizen-Noordertocht</t>
  </si>
  <si>
    <t>Bloesemlaan</t>
  </si>
  <si>
    <t>Bosruiterweg</t>
  </si>
  <si>
    <t>Creil</t>
  </si>
  <si>
    <t>Dodaarsweg</t>
  </si>
  <si>
    <t>Dronten</t>
  </si>
  <si>
    <t>Dronten solitair</t>
  </si>
  <si>
    <t>Dronten-Overijsselsetocht</t>
  </si>
  <si>
    <t>Duikerweg</t>
  </si>
  <si>
    <t>Elandweg 81</t>
  </si>
  <si>
    <t>Emmeloord</t>
  </si>
  <si>
    <t>Ens</t>
  </si>
  <si>
    <t>Eolienne</t>
  </si>
  <si>
    <t>Espel</t>
  </si>
  <si>
    <t>EWI</t>
  </si>
  <si>
    <t>Futenweg</t>
  </si>
  <si>
    <t>Gruttoweg</t>
  </si>
  <si>
    <t>H.v.d.Kroonenberg</t>
  </si>
  <si>
    <t>Heijbro</t>
  </si>
  <si>
    <t>Hondtocht</t>
  </si>
  <si>
    <t>Ibisweg</t>
  </si>
  <si>
    <t>Irene Vorrink</t>
  </si>
  <si>
    <t>Klokbekertocht</t>
  </si>
  <si>
    <t>Klokbekerweg</t>
  </si>
  <si>
    <t>Kluutmolen</t>
  </si>
  <si>
    <t>Kluutweg</t>
  </si>
  <si>
    <t>Knarweg</t>
  </si>
  <si>
    <t>Kraggenburg</t>
  </si>
  <si>
    <t>Kubbeweg</t>
  </si>
  <si>
    <t>Lage Vaart</t>
  </si>
  <si>
    <t>Lely Flevoland</t>
  </si>
  <si>
    <t>2012/03</t>
  </si>
  <si>
    <t>Lelystad</t>
  </si>
  <si>
    <t>Lelystad solitair</t>
  </si>
  <si>
    <t>Lelystad-1</t>
  </si>
  <si>
    <t>Lelystad-2</t>
  </si>
  <si>
    <t>Lelystad-Knarweg</t>
  </si>
  <si>
    <t>Lelystad-Meeuwentocht</t>
  </si>
  <si>
    <t>Lelystad-Overijsselsetocht</t>
  </si>
  <si>
    <t>Lepelaarpad</t>
  </si>
  <si>
    <t>Lepelaarweg</t>
  </si>
  <si>
    <t>Lisdoddeweg</t>
  </si>
  <si>
    <t>Mammoettocht</t>
  </si>
  <si>
    <t>Muiderhoek</t>
  </si>
  <si>
    <t>Nagele</t>
  </si>
  <si>
    <t>Neushoorntocht</t>
  </si>
  <si>
    <t>Noordertocht</t>
  </si>
  <si>
    <t>Oldebroekertocht</t>
  </si>
  <si>
    <t>Olstertocht</t>
  </si>
  <si>
    <t>Ooievaarsweg</t>
  </si>
  <si>
    <t>Ossenkampweg</t>
  </si>
  <si>
    <t>Pijlstaartweg</t>
  </si>
  <si>
    <t>Plavuizenweg</t>
  </si>
  <si>
    <t>Priempad</t>
  </si>
  <si>
    <t>Princess Alexia Windpark</t>
  </si>
  <si>
    <t>Rachel Carson</t>
  </si>
  <si>
    <t>Reigerweg</t>
  </si>
  <si>
    <t>Rivierduintocht</t>
  </si>
  <si>
    <t>Runderweg 03</t>
  </si>
  <si>
    <t>Rutten</t>
  </si>
  <si>
    <t>Schollevaarweg</t>
  </si>
  <si>
    <t>Sterappellaan</t>
  </si>
  <si>
    <t>Sternweg</t>
  </si>
  <si>
    <t>Swifterbant</t>
  </si>
  <si>
    <t>Tollebeek</t>
  </si>
  <si>
    <t>Tureluurweg</t>
  </si>
  <si>
    <t>Vursteentocht</t>
  </si>
  <si>
    <t>Westermeerdijk-I</t>
  </si>
  <si>
    <t>Westermeerdijk-II</t>
  </si>
  <si>
    <t>Windstroom</t>
  </si>
  <si>
    <t>Wulpweg</t>
  </si>
  <si>
    <t>Zeebiestocht</t>
  </si>
  <si>
    <t>Zuidermeerdijk</t>
  </si>
  <si>
    <t>http://www.thewindpower.net/zones_en_10_flevoland.php</t>
  </si>
  <si>
    <t>Source</t>
  </si>
  <si>
    <t>Achlum</t>
  </si>
  <si>
    <t>Akkrum</t>
  </si>
  <si>
    <t>Allingawier</t>
  </si>
  <si>
    <t>Arum</t>
  </si>
  <si>
    <t>Augsbuurt</t>
  </si>
  <si>
    <t>Bartlehiem-1</t>
  </si>
  <si>
    <t>Bartlehiem-2</t>
  </si>
  <si>
    <t>Beabuorren</t>
  </si>
  <si>
    <t>1997/04</t>
  </si>
  <si>
    <t>2007/03</t>
  </si>
  <si>
    <t>2009/01</t>
  </si>
  <si>
    <t>Beetgum</t>
  </si>
  <si>
    <t>Beetgumermolen</t>
  </si>
  <si>
    <t>Blije</t>
  </si>
  <si>
    <t>Boazum</t>
  </si>
  <si>
    <t>Bolsward-1</t>
  </si>
  <si>
    <t>Bolsward-2</t>
  </si>
  <si>
    <t>Britsum</t>
  </si>
  <si>
    <t>Britswert</t>
  </si>
  <si>
    <t>Burgwerd</t>
  </si>
  <si>
    <t>Burum</t>
  </si>
  <si>
    <t>Cornwerd</t>
  </si>
  <si>
    <t>De Bjirmen</t>
  </si>
  <si>
    <t>De Harns</t>
  </si>
  <si>
    <t>De Hommerts</t>
  </si>
  <si>
    <t>Dearsum</t>
  </si>
  <si>
    <t>Dedgum</t>
  </si>
  <si>
    <t>Desire</t>
  </si>
  <si>
    <t>Dronrijp</t>
  </si>
  <si>
    <t>Dyksterhuzen 1</t>
  </si>
  <si>
    <t>Easterein</t>
  </si>
  <si>
    <t>Easterlittens</t>
  </si>
  <si>
    <t>Eendragt</t>
  </si>
  <si>
    <t>Exmorra</t>
  </si>
  <si>
    <t>Ferwert</t>
  </si>
  <si>
    <t>Ferwoude</t>
  </si>
  <si>
    <t>Finkum</t>
  </si>
  <si>
    <t>Franeker</t>
  </si>
  <si>
    <t>Gaast</t>
  </si>
  <si>
    <t>Gerkesklooster</t>
  </si>
  <si>
    <t>Ginnum</t>
  </si>
  <si>
    <t>Harlingen</t>
  </si>
  <si>
    <t>Harlingen-haven-1</t>
  </si>
  <si>
    <t>Harlingen-haven-2</t>
  </si>
  <si>
    <t>Heerenveen</t>
  </si>
  <si>
    <t>Heidenskipsterdijk</t>
  </si>
  <si>
    <t>Hennaard</t>
  </si>
  <si>
    <t>Herbayum</t>
  </si>
  <si>
    <t>Hichtum</t>
  </si>
  <si>
    <t>Hiddum-Houw</t>
  </si>
  <si>
    <t>1995/01</t>
  </si>
  <si>
    <t>Hitzum</t>
  </si>
  <si>
    <t>Holwerd</t>
  </si>
  <si>
    <t>Idsegahuizum</t>
  </si>
  <si>
    <t>Iens</t>
  </si>
  <si>
    <t>IJlst</t>
  </si>
  <si>
    <t>It Heidenskip</t>
  </si>
  <si>
    <t>Jislum-1</t>
  </si>
  <si>
    <t>Jislum-2</t>
  </si>
  <si>
    <t>Joarum</t>
  </si>
  <si>
    <t>Jutrijp</t>
  </si>
  <si>
    <t>Kimswerd</t>
  </si>
  <si>
    <t>Kollum</t>
  </si>
  <si>
    <t>Kûbaard</t>
  </si>
  <si>
    <t>Leeuwarden</t>
  </si>
  <si>
    <t>Lemmer</t>
  </si>
  <si>
    <t>Lippenwoude</t>
  </si>
  <si>
    <t>Makkum</t>
  </si>
  <si>
    <t>Marrum</t>
  </si>
  <si>
    <t>Meerswal</t>
  </si>
  <si>
    <t>Midlum</t>
  </si>
  <si>
    <t>Minnertsga</t>
  </si>
  <si>
    <t>Molkwerum</t>
  </si>
  <si>
    <t>Niawier</t>
  </si>
  <si>
    <t>Nijhuizum</t>
  </si>
  <si>
    <t>Noordpolder</t>
  </si>
  <si>
    <t>Oerbiet</t>
  </si>
  <si>
    <t>Oosterbierum</t>
  </si>
  <si>
    <t>Opperhans</t>
  </si>
  <si>
    <t>Oude Bildtzijl-1</t>
  </si>
  <si>
    <t>Oude Bildtzijl-2</t>
  </si>
  <si>
    <t>Oude Biltzijl</t>
  </si>
  <si>
    <t>Oudega</t>
  </si>
  <si>
    <t>Oudemirdum</t>
  </si>
  <si>
    <t>Parrega</t>
  </si>
  <si>
    <t>Peins</t>
  </si>
  <si>
    <t>Pingjum</t>
  </si>
  <si>
    <t>Reduzum</t>
  </si>
  <si>
    <t>Ried</t>
  </si>
  <si>
    <t>Schraard</t>
  </si>
  <si>
    <t>Sexbierum</t>
  </si>
  <si>
    <t>Spannenburg</t>
  </si>
  <si>
    <t>St. Annaparochie</t>
  </si>
  <si>
    <t>Stiens</t>
  </si>
  <si>
    <t>Tacowind</t>
  </si>
  <si>
    <t>Ternaard</t>
  </si>
  <si>
    <t>Tjerkwerd</t>
  </si>
  <si>
    <t>Tzum</t>
  </si>
  <si>
    <t>Uitwellingerga</t>
  </si>
  <si>
    <t>Vegelinsoord</t>
  </si>
  <si>
    <t>Wanswert</t>
  </si>
  <si>
    <t>Warfstermolen</t>
  </si>
  <si>
    <t>Warns</t>
  </si>
  <si>
    <t>Wijnaldum</t>
  </si>
  <si>
    <t>Witmarsum</t>
  </si>
  <si>
    <t>Wjelsryp</t>
  </si>
  <si>
    <t>Wolsum</t>
  </si>
  <si>
    <t>Wommels</t>
  </si>
  <si>
    <t>Wons</t>
  </si>
  <si>
    <t>Wons-1</t>
  </si>
  <si>
    <t>Wons-2</t>
  </si>
  <si>
    <t>Workum</t>
  </si>
  <si>
    <t>Wyns</t>
  </si>
  <si>
    <t>Zurich</t>
  </si>
  <si>
    <t>Bedum</t>
  </si>
  <si>
    <t>Bierum</t>
  </si>
  <si>
    <t>Delfzijl Zuid</t>
  </si>
  <si>
    <t>Delfzijl-Zuid</t>
  </si>
  <si>
    <t>Dwarsweg 38</t>
  </si>
  <si>
    <t>Eeems</t>
  </si>
  <si>
    <t>Eemshaven</t>
  </si>
  <si>
    <t>Emmaweg 30</t>
  </si>
  <si>
    <t>GroWind</t>
  </si>
  <si>
    <t>Harkstede</t>
  </si>
  <si>
    <t>Hefswalsterweg 26</t>
  </si>
  <si>
    <t>Hornhuizen</t>
  </si>
  <si>
    <t>Kloosterburen</t>
  </si>
  <si>
    <t>Meedhuizen</t>
  </si>
  <si>
    <t>Mensingeweer</t>
  </si>
  <si>
    <t>Noordpolderweg</t>
  </si>
  <si>
    <t>Onderdendam</t>
  </si>
  <si>
    <t>Scheemda</t>
  </si>
  <si>
    <t>Spijk</t>
  </si>
  <si>
    <t>Startenhuizen</t>
  </si>
  <si>
    <t>Tempesta</t>
  </si>
  <si>
    <t>Termunterzijl</t>
  </si>
  <si>
    <t>Uithuizen</t>
  </si>
  <si>
    <t>Uithuizermeeden</t>
  </si>
  <si>
    <t>Usquert</t>
  </si>
  <si>
    <t>Wagenborg</t>
  </si>
  <si>
    <t>Westereems</t>
  </si>
  <si>
    <t>Westernieland</t>
  </si>
  <si>
    <t>Winsum</t>
  </si>
  <si>
    <t>Woldendorp</t>
  </si>
  <si>
    <t>http://www.thewindpower.net/zones_en_10_groningen.php</t>
  </si>
  <si>
    <t>http://www.thewindpower.net/zones_en_10_friesland.php</t>
  </si>
  <si>
    <t>Afrikahaven</t>
  </si>
  <si>
    <t>Amsterdam</t>
  </si>
  <si>
    <t>Amsterdam-Hemweg</t>
  </si>
  <si>
    <t>Amsterdam-Noordzeeweg</t>
  </si>
  <si>
    <t>Amsterdam-Sloterdijk</t>
  </si>
  <si>
    <t>Amsterdam-Westpoort</t>
  </si>
  <si>
    <t>2007/01</t>
  </si>
  <si>
    <t>Andijk</t>
  </si>
  <si>
    <t>Anna Paulowna</t>
  </si>
  <si>
    <t>Assendelft</t>
  </si>
  <si>
    <t>Boekelermeer-1</t>
  </si>
  <si>
    <t>BP</t>
  </si>
  <si>
    <t>2005/06</t>
  </si>
  <si>
    <t>Burgerbrug</t>
  </si>
  <si>
    <t>Burgervlotbrug</t>
  </si>
  <si>
    <t>2009/06</t>
  </si>
  <si>
    <t>De Horn</t>
  </si>
  <si>
    <t>Den Helder</t>
  </si>
  <si>
    <t>Den Oever</t>
  </si>
  <si>
    <t>Dirkshorn</t>
  </si>
  <si>
    <t>Durgerdam</t>
  </si>
  <si>
    <t>Enkhuizen</t>
  </si>
  <si>
    <t>EWTW</t>
  </si>
  <si>
    <t>Flevoweg 1</t>
  </si>
  <si>
    <t>Geesterambacht</t>
  </si>
  <si>
    <t>Groen ’t Veld</t>
  </si>
  <si>
    <t>Groetpolder</t>
  </si>
  <si>
    <t>Groettocht</t>
  </si>
  <si>
    <t>Haarlem</t>
  </si>
  <si>
    <t>Haringhuizen</t>
  </si>
  <si>
    <t>Hem</t>
  </si>
  <si>
    <t>Hoorn</t>
  </si>
  <si>
    <t>Hoornseweg 14</t>
  </si>
  <si>
    <t>Kerststal</t>
  </si>
  <si>
    <t>Kleiweg</t>
  </si>
  <si>
    <t>Kneeshoek</t>
  </si>
  <si>
    <t>Kreileroord</t>
  </si>
  <si>
    <t>L. Soet</t>
  </si>
  <si>
    <t>Liesbeth Thijs</t>
  </si>
  <si>
    <t>Lotweg</t>
  </si>
  <si>
    <t>Lotwind</t>
  </si>
  <si>
    <t>Lutjewinkel</t>
  </si>
  <si>
    <t>Medemblik</t>
  </si>
  <si>
    <t>Medemblikkerweg</t>
  </si>
  <si>
    <t>Meermin</t>
  </si>
  <si>
    <t>Middenmeer</t>
  </si>
  <si>
    <t>Middenweg</t>
  </si>
  <si>
    <t>Molenweg 1</t>
  </si>
  <si>
    <t>Molenwind</t>
  </si>
  <si>
    <t>Nauerna</t>
  </si>
  <si>
    <t>Nes-1</t>
  </si>
  <si>
    <t>Nes-2</t>
  </si>
  <si>
    <t>Nes-3</t>
  </si>
  <si>
    <t>Nieuw Almersdorperweg</t>
  </si>
  <si>
    <t>Nieuwesluizerweg 13</t>
  </si>
  <si>
    <t>Noorderdijkerweg 18</t>
  </si>
  <si>
    <t>Norderkwelweg 16</t>
  </si>
  <si>
    <t>Nw Niedorp</t>
  </si>
  <si>
    <t>Obdam</t>
  </si>
  <si>
    <t>Onbekende Locatie</t>
  </si>
  <si>
    <t>Oom Kees</t>
  </si>
  <si>
    <t>Oosterkwelweg</t>
  </si>
  <si>
    <t>Oostoeverweg</t>
  </si>
  <si>
    <t>Oostwind-1</t>
  </si>
  <si>
    <t>Oostwind-2</t>
  </si>
  <si>
    <t>Opperdoes</t>
  </si>
  <si>
    <t>Oudelandertocht</t>
  </si>
  <si>
    <t>Oudelanderweg</t>
  </si>
  <si>
    <t>Oudendijk</t>
  </si>
  <si>
    <t>Ouderkerk a/d Amstel</t>
  </si>
  <si>
    <t>Oudeschild</t>
  </si>
  <si>
    <t>Petten</t>
  </si>
  <si>
    <t>Polderjongen</t>
  </si>
  <si>
    <t>Provincialeweg</t>
  </si>
  <si>
    <t>Rezelman</t>
  </si>
  <si>
    <t>Robbenoordweg 14</t>
  </si>
  <si>
    <t>Schelpenbolweg</t>
  </si>
  <si>
    <t>Scherventocht</t>
  </si>
  <si>
    <t>Schervenweg</t>
  </si>
  <si>
    <t>Slootdorp</t>
  </si>
  <si>
    <t>Sortiva</t>
  </si>
  <si>
    <t>St. Maartensbrug</t>
  </si>
  <si>
    <t>St. Maartensvlotbrug</t>
  </si>
  <si>
    <t>t Veld</t>
  </si>
  <si>
    <t>Trompet</t>
  </si>
  <si>
    <t>Tuitjenhorn</t>
  </si>
  <si>
    <t>1999/12</t>
  </si>
  <si>
    <t>Ulketocht</t>
  </si>
  <si>
    <t>2003/05</t>
  </si>
  <si>
    <t>Van Luna</t>
  </si>
  <si>
    <t>Velsen</t>
  </si>
  <si>
    <t>Venhuizen</t>
  </si>
  <si>
    <t>W3 Energie</t>
  </si>
  <si>
    <t>Waardpolder</t>
  </si>
  <si>
    <t>Waardtocht</t>
  </si>
  <si>
    <t>Wagendorp</t>
  </si>
  <si>
    <t>Waiboer</t>
  </si>
  <si>
    <t>Waterkaaptocht</t>
  </si>
  <si>
    <t>Wervershoof</t>
  </si>
  <si>
    <t>Westeinde</t>
  </si>
  <si>
    <t>2006/01</t>
  </si>
  <si>
    <t>Wieringen-1</t>
  </si>
  <si>
    <t>Wieringen-2</t>
  </si>
  <si>
    <t>Wieringerwaard</t>
  </si>
  <si>
    <t>Wieringerwerf</t>
  </si>
  <si>
    <t>Windkracht 8</t>
  </si>
  <si>
    <t>Windpowercentre Harlingen</t>
  </si>
  <si>
    <t>Zaandam</t>
  </si>
  <si>
    <t>Zijdewind</t>
  </si>
  <si>
    <t>Noord_Holland</t>
  </si>
  <si>
    <t>http://www.thewindpower.net/zones_en_10_noord-holland.php</t>
  </si>
  <si>
    <t>Anna Mariapolder</t>
  </si>
  <si>
    <t>2009/09</t>
  </si>
  <si>
    <t>Anna Vosdijk Polder</t>
  </si>
  <si>
    <t>Bath-1</t>
  </si>
  <si>
    <t>Bath-2</t>
  </si>
  <si>
    <t>Borsele</t>
  </si>
  <si>
    <t>Borssele</t>
  </si>
  <si>
    <t>Borssele-Olaz</t>
  </si>
  <si>
    <t>Borssele-Olaz-stort-3</t>
  </si>
  <si>
    <t>Dreischor</t>
  </si>
  <si>
    <t>EPZ</t>
  </si>
  <si>
    <t>Europaweg-Zuid</t>
  </si>
  <si>
    <t>Frankrijkweg</t>
  </si>
  <si>
    <t>Goese Sas</t>
  </si>
  <si>
    <t>Griete</t>
  </si>
  <si>
    <t>Grijpskerke</t>
  </si>
  <si>
    <t>Hoofdplaatpolder</t>
  </si>
  <si>
    <t>Ijslandweg</t>
  </si>
  <si>
    <t>2012/06</t>
  </si>
  <si>
    <t>Jacoba Haven</t>
  </si>
  <si>
    <t>Kapelle-Schore</t>
  </si>
  <si>
    <t>Kats</t>
  </si>
  <si>
    <t>1994/03</t>
  </si>
  <si>
    <t>Koegorspolder</t>
  </si>
  <si>
    <t>2008/01</t>
  </si>
  <si>
    <t>2007/12</t>
  </si>
  <si>
    <t>Kreekrak</t>
  </si>
  <si>
    <t>Kreekraksluis</t>
  </si>
  <si>
    <t>Neeltje Jans</t>
  </si>
  <si>
    <t>2006/09</t>
  </si>
  <si>
    <t>Nieuw en St. Joosland</t>
  </si>
  <si>
    <t>Nieuwdorp</t>
  </si>
  <si>
    <t>Noordland</t>
  </si>
  <si>
    <t>Olaz</t>
  </si>
  <si>
    <t>2004/09</t>
  </si>
  <si>
    <t>Olaz Compostering</t>
  </si>
  <si>
    <t>Olaz Estlandweg</t>
  </si>
  <si>
    <t>Olaz Stort</t>
  </si>
  <si>
    <t>Rippolder</t>
  </si>
  <si>
    <t>Ritthem</t>
  </si>
  <si>
    <t>Roggeplaat</t>
  </si>
  <si>
    <t>Sluis</t>
  </si>
  <si>
    <t>St. Philipsland</t>
  </si>
  <si>
    <t>Stavenisse</t>
  </si>
  <si>
    <t>Vlissingen</t>
  </si>
  <si>
    <t>Westkapelle</t>
  </si>
  <si>
    <t>Westkapelle-1</t>
  </si>
  <si>
    <t>Westkapelle-2</t>
  </si>
  <si>
    <t>Willem Anna Polder</t>
  </si>
  <si>
    <t>2002/11</t>
  </si>
  <si>
    <t>Wisse Wind</t>
  </si>
  <si>
    <t>http://www.thewindpower.net/zones_en_10_zeeland.php</t>
  </si>
  <si>
    <t>Battenoert</t>
  </si>
  <si>
    <t>1996/03</t>
  </si>
  <si>
    <t>Clothildis</t>
  </si>
  <si>
    <t>De Lier</t>
  </si>
  <si>
    <t>Dobbelsteen</t>
  </si>
  <si>
    <t>Elbaweg</t>
  </si>
  <si>
    <t>Haringvlietdam</t>
  </si>
  <si>
    <t>Hartelbrug</t>
  </si>
  <si>
    <t>2003/12</t>
  </si>
  <si>
    <t>Hartelkanaal</t>
  </si>
  <si>
    <t>Herkingen</t>
  </si>
  <si>
    <t>Hoek van Holland</t>
  </si>
  <si>
    <t>Landtong Rozenburg</t>
  </si>
  <si>
    <t>Lansinghage</t>
  </si>
  <si>
    <t>Martina Cornelia</t>
  </si>
  <si>
    <t>Middelharnis</t>
  </si>
  <si>
    <t>NedWind</t>
  </si>
  <si>
    <t>1992/07</t>
  </si>
  <si>
    <t>1994/07</t>
  </si>
  <si>
    <t>Neefjes</t>
  </si>
  <si>
    <t>Nieuwe Tonge</t>
  </si>
  <si>
    <t>Numansdorp</t>
  </si>
  <si>
    <t>Pallandtpolder</t>
  </si>
  <si>
    <t>Pantheon</t>
  </si>
  <si>
    <t>Piet de Wit</t>
  </si>
  <si>
    <t>2003/04</t>
  </si>
  <si>
    <t>Rijnwoude</t>
  </si>
  <si>
    <t>Rotterdam</t>
  </si>
  <si>
    <t>1995/05</t>
  </si>
  <si>
    <t>1993/02</t>
  </si>
  <si>
    <t>1989/11</t>
  </si>
  <si>
    <t>Rotterdam-BP</t>
  </si>
  <si>
    <t>Rotterdam-Distridam</t>
  </si>
  <si>
    <t>2007/05</t>
  </si>
  <si>
    <t>2005/12</t>
  </si>
  <si>
    <t>Rozenburgse Landtong</t>
  </si>
  <si>
    <t>2007/08</t>
  </si>
  <si>
    <t>Scheveningen</t>
  </si>
  <si>
    <t>Schiedam</t>
  </si>
  <si>
    <t>Slufterdam-Noord</t>
  </si>
  <si>
    <t>2002/08</t>
  </si>
  <si>
    <t>Slufterdam-West</t>
  </si>
  <si>
    <t>2003/09</t>
  </si>
  <si>
    <t>Waddinxveen</t>
  </si>
  <si>
    <t>2009/07</t>
  </si>
  <si>
    <t>Zoeterwind</t>
  </si>
  <si>
    <t>Zoeterwoude</t>
  </si>
  <si>
    <t>Zuidwal</t>
  </si>
  <si>
    <t>2004/11</t>
  </si>
  <si>
    <t>http://www.thewindpower.net/zones_en_10_zuid-holland.php</t>
  </si>
  <si>
    <t>Coastal?</t>
  </si>
  <si>
    <t>Category</t>
  </si>
  <si>
    <t>Installed (kW)</t>
  </si>
  <si>
    <t>Percentage</t>
  </si>
  <si>
    <t>Coastal windpower</t>
  </si>
  <si>
    <t>Inland windpower</t>
  </si>
  <si>
    <t>unknown</t>
  </si>
  <si>
    <t>TOTAL Coastal windpower</t>
  </si>
  <si>
    <t>Inland</t>
  </si>
  <si>
    <t>Coastal</t>
  </si>
  <si>
    <t>Offshore</t>
  </si>
  <si>
    <t>Year</t>
  </si>
  <si>
    <t>MW</t>
  </si>
  <si>
    <t>Full load hours chp_analysis (hrs/yr)</t>
  </si>
  <si>
    <t>Calc installed electrical capacity  (MW)</t>
  </si>
  <si>
    <r>
      <t>This page shows the information CBS has on installed CHP capacities, fuel input and production, in a '</t>
    </r>
    <r>
      <rPr>
        <i/>
        <sz val="12"/>
        <color theme="1"/>
        <rFont val="Calibri"/>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scheme val="minor"/>
      </rPr>
      <t>Industry</t>
    </r>
    <r>
      <rPr>
        <sz val="12"/>
        <color theme="1"/>
        <rFont val="Calibri"/>
        <family val="2"/>
        <scheme val="minor"/>
      </rPr>
      <t xml:space="preserve"> and </t>
    </r>
    <r>
      <rPr>
        <i/>
        <sz val="12"/>
        <color theme="1"/>
        <rFont val="Calibri"/>
        <scheme val="minor"/>
      </rPr>
      <t>Energy industry.</t>
    </r>
  </si>
  <si>
    <r>
      <t>This page shows the information CBS has on installed PP capacities, fuel input and production, in a '</t>
    </r>
    <r>
      <rPr>
        <i/>
        <sz val="12"/>
        <color theme="1"/>
        <rFont val="Calibri"/>
        <scheme val="minor"/>
      </rPr>
      <t>Results by machine</t>
    </r>
    <r>
      <rPr>
        <sz val="12"/>
        <color theme="1"/>
        <rFont val="Calibri"/>
        <family val="2"/>
        <scheme val="minor"/>
      </rPr>
      <t xml:space="preserve">' format. This page summarizes al non-CHP power production facilities, both dispatchable and wind. It can be used to calculate some production share for power plant technologies. </t>
    </r>
  </si>
  <si>
    <t>See ' Wind' sheet for split of Coastal and Inland</t>
  </si>
  <si>
    <t>See ' Wind sheet for offshore wind capacity</t>
  </si>
  <si>
    <t>This page provides an overview of results from the 2011 and 2012 chp_analysis and pp_hp_analysis and the CBS 2012 data. This makes it easier to compare changes between the 2011 and 2012 ETM datasets for NL as well as comparing the 2012 dataset to CBS.</t>
  </si>
  <si>
    <t>Wind capacity split (also see ' Windparks NL'  sheet)</t>
  </si>
  <si>
    <t xml:space="preserve">Source: </t>
  </si>
  <si>
    <t>http://statline.cbs.nl/Statweb/publication/?DM=SLNL&amp;PA=37823WKK&amp;D1=5-9,13-18&amp;D2=a&amp;D3=a&amp;D4=a&amp;D5=l&amp;HDR=G4,T&amp;STB=G1,G2,G3&amp;VW=T</t>
  </si>
  <si>
    <t>Willem Alexander Plant in Buggenum (closed in April 2013)</t>
  </si>
  <si>
    <t>Calculated Installed electrical capacity using FLH from CBS (MW)</t>
  </si>
  <si>
    <t>Installed wind capacity Inland, Coastal and offshore</t>
  </si>
  <si>
    <r>
      <t>This page provides an overview of the wind data used for the NL201</t>
    </r>
    <r>
      <rPr>
        <sz val="12"/>
        <color theme="1"/>
        <rFont val="Calibri"/>
        <family val="2"/>
        <scheme val="minor"/>
      </rPr>
      <t>3</t>
    </r>
    <r>
      <rPr>
        <sz val="12"/>
        <color theme="1"/>
        <rFont val="Calibri"/>
        <family val="2"/>
        <scheme val="minor"/>
      </rPr>
      <t xml:space="preserve"> dataset.</t>
    </r>
  </si>
  <si>
    <t>http://statline.cbs.nl/Statweb/publication/?DM=SLNL&amp;PA=70960NED&amp;D1=0,3,6,9&amp;D2=a&amp;D3=20-24&amp;HDR=T&amp;STB=G1,G2&amp;VW=T</t>
  </si>
  <si>
    <t>Windenergie op land; productie en capaciteit per provincie</t>
  </si>
  <si>
    <t>Capaciteit</t>
  </si>
  <si>
    <t>Aantal vollasturen</t>
  </si>
  <si>
    <t>Aantal turbines</t>
  </si>
  <si>
    <t>Eind v/h jaar</t>
  </si>
  <si>
    <t>Regio's</t>
  </si>
  <si>
    <t>uur</t>
  </si>
  <si>
    <t>2014**</t>
  </si>
  <si>
    <t>Groningen (PV)</t>
  </si>
  <si>
    <t>Friesland (PV)</t>
  </si>
  <si>
    <t>Flevoland (PV)</t>
  </si>
  <si>
    <t>Noord-Holland (PV)</t>
  </si>
  <si>
    <t>Zuid-Holland (PV)</t>
  </si>
  <si>
    <t>Zeeland (PV)</t>
  </si>
  <si>
    <t>Noord-Brabant (PV)</t>
  </si>
  <si>
    <t>Overige provincies (PV)</t>
  </si>
  <si>
    <t>GWh</t>
  </si>
  <si>
    <t>Elektriciteits-productie</t>
  </si>
  <si>
    <t>Nederland totaal</t>
  </si>
  <si>
    <t>Kust?</t>
  </si>
  <si>
    <t>Drenthe, Overijssel, Gelderland, Utrecht en Limburg</t>
  </si>
  <si>
    <t>Zuidwester</t>
  </si>
  <si>
    <t>1997/06</t>
  </si>
  <si>
    <t>Zierikzee</t>
  </si>
  <si>
    <t>Gouda (NL)</t>
  </si>
  <si>
    <t>2011/05</t>
  </si>
  <si>
    <t>Vollasturen</t>
  </si>
  <si>
    <t>IEA reports no power prodcution from waste in power plants. This capacity should be added to CHP waste capacity</t>
  </si>
  <si>
    <t>CBS 2013</t>
  </si>
  <si>
    <t>PP&amp;HP (2013)</t>
  </si>
  <si>
    <t>CHP ETM (2013)</t>
  </si>
  <si>
    <r>
      <t>Irrelevant where PV is installed.This is specified in the autoproducer table.</t>
    </r>
    <r>
      <rPr>
        <sz val="12"/>
        <color theme="1"/>
        <rFont val="Calibri"/>
        <family val="2"/>
        <scheme val="minor"/>
      </rPr>
      <t xml:space="preserve"> Installed capacity calculated for ETM dataset may differ, as part of the PV panels were installed at the end of the year</t>
    </r>
  </si>
  <si>
    <t>Comparison of CHPs and Power Plants for ETM 2012, 2013 and CBS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</si>
</sst>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409]mmmm\ d\,\ yyyy;@"/>
    <numFmt numFmtId="166" formatCode="#,##0.0000"/>
    <numFmt numFmtId="167" formatCode="0.0%"/>
    <numFmt numFmtId="168" formatCode="_-* #,##0_-;_-* #,##0\-;_-* &quot;-&quot;??_-;_-@_-"/>
    <numFmt numFmtId="169" formatCode="_(* #,##0.00_);_(* \(#,##0.00\);_(* &quot;-&quot;??_);_(@_)"/>
    <numFmt numFmtId="170" formatCode="_(* #,##0_);_(* \(#,##0\);_(* &quot;-&quot;??_);_(@_)"/>
    <numFmt numFmtId="171" formatCode="0.0"/>
    <numFmt numFmtId="172" formatCode="_([$$-409]* #,##0.00_);_([$$-409]* \(#,##0.00\);_([$$-409]* &quot;-&quot;??_);_(@_)"/>
    <numFmt numFmtId="173" formatCode="_(* #,##0.0_);_(* \(#,##0.0\);_(* &quot;-&quot;??_);_(@_)"/>
  </numFmts>
  <fonts count="51"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ont>
    <font>
      <b/>
      <sz val="12"/>
      <name val="Arial"/>
    </font>
    <font>
      <b/>
      <sz val="9"/>
      <name val="Arial"/>
    </font>
    <font>
      <b/>
      <sz val="16"/>
      <color theme="3"/>
      <name val="Calibri"/>
      <scheme val="minor"/>
    </font>
    <font>
      <sz val="11"/>
      <color theme="1"/>
      <name val="Calibri"/>
      <scheme val="minor"/>
    </font>
    <font>
      <u/>
      <sz val="12"/>
      <color theme="1"/>
      <name val="Calibri"/>
      <scheme val="minor"/>
    </font>
    <font>
      <b/>
      <sz val="11"/>
      <color rgb="FF000000"/>
      <name val="Calibri"/>
      <family val="2"/>
      <scheme val="minor"/>
    </font>
    <font>
      <i/>
      <sz val="12"/>
      <color theme="1"/>
      <name val="Calibri"/>
      <scheme val="minor"/>
    </font>
    <font>
      <sz val="12"/>
      <color rgb="FF000000"/>
      <name val="Calibri"/>
      <family val="2"/>
      <scheme val="minor"/>
    </font>
    <font>
      <b/>
      <sz val="12"/>
      <name val="Calibri"/>
      <scheme val="minor"/>
    </font>
    <font>
      <sz val="12"/>
      <name val="Calibri"/>
      <scheme val="minor"/>
    </font>
    <font>
      <sz val="9"/>
      <color indexed="81"/>
      <name val="Calibri"/>
      <family val="2"/>
    </font>
    <font>
      <b/>
      <sz val="9"/>
      <color indexed="81"/>
      <name val="Calibri"/>
      <family val="2"/>
    </font>
    <font>
      <b/>
      <sz val="11"/>
      <color theme="1"/>
      <name val="Calibri"/>
      <scheme val="minor"/>
    </font>
    <font>
      <sz val="12"/>
      <color rgb="FF9C0006"/>
      <name val="Calibri"/>
      <family val="2"/>
      <scheme val="minor"/>
    </font>
    <font>
      <u/>
      <sz val="11"/>
      <color theme="10"/>
      <name val="Calibri"/>
      <family val="2"/>
      <scheme val="minor"/>
    </font>
    <font>
      <b/>
      <sz val="12"/>
      <color rgb="FF000000"/>
      <name val="Calibri"/>
      <family val="2"/>
    </font>
    <font>
      <sz val="12"/>
      <color rgb="FF000000"/>
      <name val="Calibri"/>
      <family val="2"/>
    </font>
    <font>
      <sz val="11"/>
      <color rgb="FF000000"/>
      <name val="Calibri"/>
    </font>
    <font>
      <u/>
      <sz val="12"/>
      <color rgb="FF000000"/>
      <name val="Calibri"/>
    </font>
    <font>
      <i/>
      <sz val="12"/>
      <color rgb="FF000000"/>
      <name val="Calibri"/>
    </font>
    <font>
      <sz val="12"/>
      <color rgb="FF000000"/>
      <name val="Arial"/>
    </font>
    <font>
      <b/>
      <sz val="12"/>
      <color rgb="FF000000"/>
      <name val="Arial"/>
    </font>
    <font>
      <b/>
      <sz val="11"/>
      <name val="Arial"/>
    </font>
    <font>
      <sz val="11"/>
      <name val="Arial"/>
    </font>
    <font>
      <b/>
      <i/>
      <sz val="12"/>
      <color theme="1"/>
      <name val="Calibri"/>
      <scheme val="minor"/>
    </font>
    <font>
      <b/>
      <sz val="11"/>
      <color indexed="8"/>
      <name val="Calibri"/>
      <scheme val="minor"/>
    </font>
    <font>
      <b/>
      <sz val="12"/>
      <color indexed="8"/>
      <name val="Calibri"/>
      <scheme val="minor"/>
    </font>
    <font>
      <b/>
      <sz val="15"/>
      <color indexed="8"/>
      <name val="Calibri"/>
      <scheme val="minor"/>
    </font>
    <font>
      <b/>
      <sz val="12"/>
      <color theme="0"/>
      <name val="Calibri"/>
      <family val="2"/>
      <scheme val="minor"/>
    </font>
    <font>
      <sz val="10"/>
      <name val="Arial"/>
    </font>
    <font>
      <b/>
      <sz val="10"/>
      <color indexed="8"/>
      <name val="Calibri"/>
      <family val="2"/>
      <scheme val="minor"/>
    </font>
    <font>
      <i/>
      <sz val="12"/>
      <color indexed="8"/>
      <name val="Calibri"/>
      <scheme val="minor"/>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
      <patternFill patternType="solid">
        <fgColor rgb="FFCCFFCC"/>
        <bgColor indexed="64"/>
      </patternFill>
    </fill>
    <fill>
      <patternFill patternType="solid">
        <fgColor theme="3"/>
        <bgColor indexed="64"/>
      </patternFill>
    </fill>
    <fill>
      <patternFill patternType="solid">
        <fgColor theme="9" tint="0.59999389629810485"/>
        <bgColor indexed="64"/>
      </patternFill>
    </fill>
  </fills>
  <borders count="46">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27">
    <xf numFmtId="0" fontId="0" fillId="0" borderId="0"/>
    <xf numFmtId="9" fontId="14"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9"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43" fontId="14" fillId="0" borderId="0" applyFont="0" applyFill="0" applyBorder="0" applyAlignment="0" applyProtection="0"/>
    <xf numFmtId="0" fontId="32" fillId="12" borderId="0" applyNumberFormat="0" applyBorder="0" applyAlignment="0" applyProtection="0"/>
    <xf numFmtId="0" fontId="33"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 fillId="0" borderId="0"/>
    <xf numFmtId="169" fontId="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478">
    <xf numFmtId="0" fontId="0" fillId="0" borderId="0" xfId="0"/>
    <xf numFmtId="0" fontId="10" fillId="0" borderId="0" xfId="0" applyFont="1"/>
    <xf numFmtId="0" fontId="11" fillId="0" borderId="0" xfId="0" applyFont="1"/>
    <xf numFmtId="0" fontId="12" fillId="0" borderId="0" xfId="0" applyFont="1"/>
    <xf numFmtId="0" fontId="13" fillId="0" borderId="0" xfId="0" applyFont="1"/>
    <xf numFmtId="0" fontId="18" fillId="0" borderId="0" xfId="0" applyFont="1"/>
    <xf numFmtId="0" fontId="19" fillId="0" borderId="0" xfId="0" applyFont="1"/>
    <xf numFmtId="0" fontId="20" fillId="0" borderId="0" xfId="0" applyFont="1"/>
    <xf numFmtId="0" fontId="20" fillId="0" borderId="0" xfId="0" applyFont="1" applyBorder="1"/>
    <xf numFmtId="0" fontId="20" fillId="0" borderId="1" xfId="0" applyFont="1" applyBorder="1"/>
    <xf numFmtId="0" fontId="11" fillId="0" borderId="0" xfId="0" applyFont="1" applyBorder="1"/>
    <xf numFmtId="0" fontId="11" fillId="0" borderId="1" xfId="0" applyFont="1" applyBorder="1"/>
    <xf numFmtId="0" fontId="20" fillId="0" borderId="2" xfId="0" applyFont="1" applyBorder="1"/>
    <xf numFmtId="0" fontId="11" fillId="0" borderId="2" xfId="0" applyFont="1" applyBorder="1"/>
    <xf numFmtId="0" fontId="0" fillId="0" borderId="0" xfId="0" quotePrefix="1"/>
    <xf numFmtId="3" fontId="10" fillId="0" borderId="0" xfId="0" applyNumberFormat="1" applyFont="1" applyBorder="1"/>
    <xf numFmtId="3" fontId="10" fillId="0" borderId="1" xfId="0" applyNumberFormat="1" applyFont="1" applyBorder="1"/>
    <xf numFmtId="3" fontId="10" fillId="0" borderId="2" xfId="0" applyNumberFormat="1" applyFont="1" applyBorder="1"/>
    <xf numFmtId="0" fontId="9" fillId="2" borderId="0" xfId="5" applyFill="1" applyBorder="1"/>
    <xf numFmtId="0" fontId="9" fillId="2" borderId="0" xfId="5" applyFill="1"/>
    <xf numFmtId="0" fontId="21" fillId="2" borderId="0" xfId="5" applyFont="1" applyFill="1" applyBorder="1"/>
    <xf numFmtId="0" fontId="16" fillId="2" borderId="3" xfId="5" applyFont="1" applyFill="1" applyBorder="1"/>
    <xf numFmtId="0" fontId="9" fillId="2" borderId="4" xfId="5" applyFill="1" applyBorder="1"/>
    <xf numFmtId="0" fontId="9" fillId="2" borderId="5" xfId="5" applyFill="1" applyBorder="1"/>
    <xf numFmtId="0" fontId="16" fillId="2" borderId="9" xfId="5" applyFont="1" applyFill="1" applyBorder="1"/>
    <xf numFmtId="0" fontId="9" fillId="2" borderId="10" xfId="5" applyFill="1" applyBorder="1"/>
    <xf numFmtId="0" fontId="9" fillId="2" borderId="11" xfId="5" applyFill="1" applyBorder="1"/>
    <xf numFmtId="0" fontId="9" fillId="2" borderId="12" xfId="5" applyFill="1" applyBorder="1"/>
    <xf numFmtId="0" fontId="9" fillId="2" borderId="13" xfId="5" applyFill="1" applyBorder="1"/>
    <xf numFmtId="0" fontId="16" fillId="2" borderId="14" xfId="5" applyFont="1" applyFill="1" applyBorder="1" applyAlignment="1">
      <alignment vertical="top" wrapText="1"/>
    </xf>
    <xf numFmtId="0" fontId="16" fillId="2" borderId="8" xfId="5" applyFont="1" applyFill="1" applyBorder="1" applyAlignment="1">
      <alignment vertical="top" wrapText="1"/>
    </xf>
    <xf numFmtId="0" fontId="16" fillId="0" borderId="6" xfId="5" applyFont="1" applyFill="1" applyBorder="1" applyAlignment="1">
      <alignment vertical="top" wrapText="1"/>
    </xf>
    <xf numFmtId="0" fontId="16" fillId="0" borderId="7" xfId="5" applyFont="1" applyFill="1" applyBorder="1" applyAlignment="1">
      <alignment vertical="top" wrapText="1"/>
    </xf>
    <xf numFmtId="0" fontId="22" fillId="0" borderId="7" xfId="5" applyFont="1" applyFill="1" applyBorder="1" applyAlignment="1">
      <alignment vertical="top" wrapText="1"/>
    </xf>
    <xf numFmtId="0" fontId="9" fillId="2" borderId="7" xfId="5" applyFill="1" applyBorder="1"/>
    <xf numFmtId="0" fontId="9" fillId="2" borderId="15" xfId="5" applyFill="1" applyBorder="1"/>
    <xf numFmtId="0" fontId="23" fillId="2" borderId="12" xfId="5" applyFont="1" applyFill="1" applyBorder="1"/>
    <xf numFmtId="0" fontId="9" fillId="2" borderId="1" xfId="5" applyFill="1" applyBorder="1"/>
    <xf numFmtId="0" fontId="9" fillId="2" borderId="2" xfId="5" applyFill="1" applyBorder="1"/>
    <xf numFmtId="0" fontId="15" fillId="2" borderId="12" xfId="5" applyFont="1" applyFill="1" applyBorder="1"/>
    <xf numFmtId="0" fontId="9" fillId="0" borderId="1" xfId="5" applyFill="1" applyBorder="1"/>
    <xf numFmtId="3" fontId="9" fillId="0" borderId="0" xfId="5" applyNumberFormat="1" applyFill="1" applyBorder="1"/>
    <xf numFmtId="1" fontId="16" fillId="0" borderId="0" xfId="5" applyNumberFormat="1" applyFont="1" applyFill="1" applyBorder="1"/>
    <xf numFmtId="3" fontId="9" fillId="0" borderId="16" xfId="5" applyNumberFormat="1" applyFill="1" applyBorder="1"/>
    <xf numFmtId="3" fontId="9" fillId="0" borderId="17" xfId="5" applyNumberFormat="1" applyFill="1" applyBorder="1"/>
    <xf numFmtId="0" fontId="9" fillId="2" borderId="17" xfId="5" applyFill="1" applyBorder="1"/>
    <xf numFmtId="1" fontId="16" fillId="0" borderId="17" xfId="5" applyNumberFormat="1" applyFont="1" applyFill="1" applyBorder="1"/>
    <xf numFmtId="3" fontId="9" fillId="2" borderId="0" xfId="5" applyNumberFormat="1" applyFill="1" applyBorder="1"/>
    <xf numFmtId="1" fontId="16" fillId="0" borderId="7" xfId="5" applyNumberFormat="1" applyFont="1" applyFill="1" applyBorder="1"/>
    <xf numFmtId="0" fontId="23" fillId="2" borderId="18" xfId="5" applyFont="1" applyFill="1" applyBorder="1"/>
    <xf numFmtId="3" fontId="9" fillId="2" borderId="4" xfId="5" applyNumberFormat="1" applyFill="1" applyBorder="1"/>
    <xf numFmtId="0" fontId="9" fillId="2" borderId="14" xfId="5" applyFill="1" applyBorder="1"/>
    <xf numFmtId="0" fontId="9" fillId="2" borderId="8" xfId="5" applyFill="1" applyBorder="1"/>
    <xf numFmtId="3" fontId="9" fillId="2" borderId="7" xfId="5" applyNumberFormat="1" applyFill="1" applyBorder="1"/>
    <xf numFmtId="0" fontId="9" fillId="2" borderId="19" xfId="5" applyFill="1" applyBorder="1"/>
    <xf numFmtId="0" fontId="9" fillId="2" borderId="20" xfId="5" applyFill="1" applyBorder="1"/>
    <xf numFmtId="3" fontId="9" fillId="2" borderId="21" xfId="5" applyNumberFormat="1" applyFill="1" applyBorder="1"/>
    <xf numFmtId="0" fontId="9" fillId="2" borderId="21" xfId="5" applyFill="1" applyBorder="1"/>
    <xf numFmtId="1" fontId="16" fillId="0" borderId="21" xfId="5" applyNumberFormat="1" applyFont="1" applyFill="1" applyBorder="1"/>
    <xf numFmtId="0" fontId="9" fillId="2" borderId="23" xfId="5" applyFill="1" applyBorder="1"/>
    <xf numFmtId="0" fontId="9" fillId="2" borderId="24" xfId="5" applyFill="1" applyBorder="1"/>
    <xf numFmtId="0" fontId="9" fillId="2" borderId="25" xfId="5" applyFill="1" applyBorder="1"/>
    <xf numFmtId="3" fontId="9" fillId="2" borderId="26" xfId="5" applyNumberFormat="1" applyFill="1" applyBorder="1"/>
    <xf numFmtId="0" fontId="9" fillId="2" borderId="26" xfId="5" applyFill="1" applyBorder="1"/>
    <xf numFmtId="0" fontId="9" fillId="0" borderId="27" xfId="5" applyFill="1" applyBorder="1"/>
    <xf numFmtId="1" fontId="16" fillId="0" borderId="26" xfId="5" applyNumberFormat="1" applyFont="1" applyFill="1" applyBorder="1"/>
    <xf numFmtId="0" fontId="9" fillId="2" borderId="28" xfId="5" applyFill="1" applyBorder="1"/>
    <xf numFmtId="164" fontId="16" fillId="0" borderId="7" xfId="5" applyNumberFormat="1" applyFont="1" applyFill="1" applyBorder="1"/>
    <xf numFmtId="164" fontId="16" fillId="0" borderId="0" xfId="5" applyNumberFormat="1" applyFont="1" applyFill="1" applyBorder="1"/>
    <xf numFmtId="0" fontId="9" fillId="0" borderId="26" xfId="5" applyFill="1" applyBorder="1"/>
    <xf numFmtId="2" fontId="9" fillId="2" borderId="0" xfId="5" applyNumberFormat="1" applyFill="1"/>
    <xf numFmtId="0" fontId="21" fillId="2" borderId="0" xfId="5" applyFont="1" applyFill="1"/>
    <xf numFmtId="0" fontId="16" fillId="2" borderId="0" xfId="5" applyFont="1" applyFill="1" applyBorder="1"/>
    <xf numFmtId="0" fontId="24" fillId="3" borderId="2" xfId="5" applyFont="1" applyFill="1" applyBorder="1" applyAlignment="1">
      <alignment vertical="center"/>
    </xf>
    <xf numFmtId="0" fontId="9" fillId="2" borderId="0" xfId="5" applyFill="1" applyBorder="1" applyAlignment="1">
      <alignment horizontal="left"/>
    </xf>
    <xf numFmtId="165" fontId="9" fillId="2" borderId="0" xfId="5" applyNumberFormat="1" applyFill="1" applyBorder="1" applyAlignment="1">
      <alignment horizontal="left"/>
    </xf>
    <xf numFmtId="0" fontId="24" fillId="3" borderId="6" xfId="5" applyFont="1" applyFill="1" applyBorder="1" applyAlignment="1">
      <alignment vertical="center"/>
    </xf>
    <xf numFmtId="0" fontId="16" fillId="2" borderId="2" xfId="5" applyFont="1" applyFill="1" applyBorder="1"/>
    <xf numFmtId="0" fontId="25" fillId="2" borderId="0" xfId="5" applyFont="1" applyFill="1" applyBorder="1"/>
    <xf numFmtId="0" fontId="9" fillId="2" borderId="29" xfId="5" applyFill="1" applyBorder="1"/>
    <xf numFmtId="0" fontId="9" fillId="4" borderId="0" xfId="5" applyFill="1" applyBorder="1"/>
    <xf numFmtId="0" fontId="9" fillId="5" borderId="0" xfId="5" applyFill="1" applyBorder="1"/>
    <xf numFmtId="0" fontId="9" fillId="6" borderId="0" xfId="5" applyFill="1" applyBorder="1"/>
    <xf numFmtId="0" fontId="9" fillId="7" borderId="0" xfId="5" applyFill="1" applyBorder="1"/>
    <xf numFmtId="0" fontId="9" fillId="8" borderId="0" xfId="5" applyFill="1" applyBorder="1"/>
    <xf numFmtId="0" fontId="9" fillId="9" borderId="0" xfId="5" applyFill="1" applyBorder="1"/>
    <xf numFmtId="0" fontId="9" fillId="10" borderId="0" xfId="5" applyFill="1" applyBorder="1"/>
    <xf numFmtId="0" fontId="9" fillId="11" borderId="0" xfId="5" applyFill="1" applyBorder="1"/>
    <xf numFmtId="0" fontId="9" fillId="2" borderId="6" xfId="5" applyFill="1" applyBorder="1"/>
    <xf numFmtId="0" fontId="9" fillId="2" borderId="0" xfId="5" applyFill="1" applyAlignment="1">
      <alignment wrapText="1"/>
    </xf>
    <xf numFmtId="0" fontId="24" fillId="3" borderId="3" xfId="5" applyFont="1" applyFill="1" applyBorder="1" applyAlignment="1">
      <alignment vertical="top"/>
    </xf>
    <xf numFmtId="0" fontId="16" fillId="2" borderId="4" xfId="5" applyFont="1" applyFill="1" applyBorder="1" applyAlignment="1">
      <alignment wrapText="1"/>
    </xf>
    <xf numFmtId="0" fontId="16" fillId="2" borderId="5" xfId="5" applyFont="1" applyFill="1" applyBorder="1" applyAlignment="1">
      <alignment vertical="top"/>
    </xf>
    <xf numFmtId="0" fontId="24" fillId="3" borderId="2" xfId="5" applyFont="1" applyFill="1" applyBorder="1" applyAlignment="1">
      <alignment vertical="top"/>
    </xf>
    <xf numFmtId="0" fontId="16" fillId="2" borderId="0" xfId="5" applyFont="1" applyFill="1" applyBorder="1" applyAlignment="1">
      <alignment wrapText="1"/>
    </xf>
    <xf numFmtId="0" fontId="16" fillId="2" borderId="1" xfId="5" applyFont="1" applyFill="1" applyBorder="1" applyAlignment="1">
      <alignment vertical="top"/>
    </xf>
    <xf numFmtId="165" fontId="26" fillId="0" borderId="2" xfId="5" applyNumberFormat="1" applyFont="1" applyFill="1" applyBorder="1" applyAlignment="1">
      <alignment horizontal="left" vertical="top"/>
    </xf>
    <xf numFmtId="0" fontId="9" fillId="0" borderId="0" xfId="5" applyFill="1" applyBorder="1" applyAlignment="1">
      <alignment wrapText="1"/>
    </xf>
    <xf numFmtId="2" fontId="9" fillId="0" borderId="1" xfId="5" applyNumberFormat="1" applyFill="1" applyBorder="1" applyAlignment="1">
      <alignment vertical="top"/>
    </xf>
    <xf numFmtId="165" fontId="9" fillId="0" borderId="2" xfId="5" applyNumberFormat="1" applyFill="1" applyBorder="1" applyAlignment="1">
      <alignment horizontal="left" vertical="top"/>
    </xf>
    <xf numFmtId="0" fontId="9" fillId="0" borderId="2" xfId="5" applyFill="1" applyBorder="1" applyAlignment="1">
      <alignment vertical="top"/>
    </xf>
    <xf numFmtId="165" fontId="26" fillId="0" borderId="2" xfId="5" applyNumberFormat="1" applyFont="1" applyBorder="1" applyAlignment="1">
      <alignment horizontal="left" vertical="top"/>
    </xf>
    <xf numFmtId="0" fontId="26" fillId="0" borderId="0" xfId="5" applyFont="1" applyAlignment="1">
      <alignment wrapText="1"/>
    </xf>
    <xf numFmtId="2" fontId="26" fillId="0" borderId="1" xfId="5" applyNumberFormat="1" applyFont="1" applyBorder="1" applyAlignment="1">
      <alignment vertical="top"/>
    </xf>
    <xf numFmtId="165" fontId="9" fillId="0" borderId="6" xfId="5" applyNumberFormat="1" applyFill="1" applyBorder="1" applyAlignment="1">
      <alignment horizontal="left" vertical="top"/>
    </xf>
    <xf numFmtId="0" fontId="9" fillId="0" borderId="7" xfId="5" applyFill="1" applyBorder="1" applyAlignment="1">
      <alignment wrapText="1"/>
    </xf>
    <xf numFmtId="2" fontId="9" fillId="0" borderId="8" xfId="5" applyNumberFormat="1" applyFill="1" applyBorder="1" applyAlignment="1">
      <alignment vertical="top"/>
    </xf>
    <xf numFmtId="0" fontId="9" fillId="2" borderId="0" xfId="5" applyFill="1" applyAlignment="1">
      <alignment vertical="top"/>
    </xf>
    <xf numFmtId="2" fontId="9" fillId="2" borderId="0" xfId="5" applyNumberFormat="1" applyFill="1" applyAlignment="1">
      <alignment vertical="top"/>
    </xf>
    <xf numFmtId="0" fontId="16" fillId="2" borderId="3" xfId="5" applyFont="1" applyFill="1" applyBorder="1" applyAlignment="1"/>
    <xf numFmtId="0" fontId="9" fillId="2" borderId="4" xfId="5" applyFill="1" applyBorder="1" applyAlignment="1"/>
    <xf numFmtId="0" fontId="9" fillId="2" borderId="5" xfId="5" applyFill="1" applyBorder="1" applyAlignment="1"/>
    <xf numFmtId="0" fontId="9" fillId="2" borderId="0" xfId="5" applyFill="1" applyBorder="1" applyAlignment="1"/>
    <xf numFmtId="0" fontId="9" fillId="2" borderId="0" xfId="5" applyFill="1" applyBorder="1" applyAlignment="1">
      <alignment horizontal="left" vertical="top"/>
    </xf>
    <xf numFmtId="0" fontId="16" fillId="2" borderId="30" xfId="5" applyFont="1" applyFill="1" applyBorder="1"/>
    <xf numFmtId="0" fontId="16" fillId="2" borderId="31" xfId="5" applyFont="1" applyFill="1" applyBorder="1"/>
    <xf numFmtId="0" fontId="16" fillId="2" borderId="32" xfId="5" applyFont="1" applyFill="1" applyBorder="1"/>
    <xf numFmtId="0" fontId="27" fillId="2" borderId="31" xfId="5" quotePrefix="1" applyFont="1" applyFill="1" applyBorder="1"/>
    <xf numFmtId="0" fontId="27" fillId="2" borderId="31" xfId="5" applyFont="1" applyFill="1" applyBorder="1"/>
    <xf numFmtId="0" fontId="28" fillId="2" borderId="31" xfId="5" quotePrefix="1" applyFont="1" applyFill="1" applyBorder="1"/>
    <xf numFmtId="0" fontId="28" fillId="2" borderId="31" xfId="5" applyFont="1" applyFill="1" applyBorder="1"/>
    <xf numFmtId="0" fontId="16" fillId="2" borderId="33" xfId="5" applyFont="1" applyFill="1" applyBorder="1"/>
    <xf numFmtId="0" fontId="16" fillId="2" borderId="12" xfId="5" applyFont="1" applyFill="1" applyBorder="1"/>
    <xf numFmtId="0" fontId="16" fillId="2" borderId="1" xfId="5" applyFont="1" applyFill="1" applyBorder="1"/>
    <xf numFmtId="0" fontId="28" fillId="2" borderId="0" xfId="5" applyFont="1" applyFill="1" applyBorder="1" applyAlignment="1">
      <alignment horizontal="right"/>
    </xf>
    <xf numFmtId="0" fontId="16" fillId="2" borderId="13" xfId="5" applyFont="1" applyFill="1" applyBorder="1"/>
    <xf numFmtId="0" fontId="16" fillId="2" borderId="14" xfId="5" applyFont="1" applyFill="1" applyBorder="1"/>
    <xf numFmtId="0" fontId="16" fillId="2" borderId="7" xfId="5" applyFont="1" applyFill="1" applyBorder="1"/>
    <xf numFmtId="0" fontId="16" fillId="2" borderId="8" xfId="5" applyFont="1" applyFill="1" applyBorder="1"/>
    <xf numFmtId="0" fontId="27" fillId="2" borderId="7" xfId="5" applyFont="1" applyFill="1" applyBorder="1"/>
    <xf numFmtId="0" fontId="28" fillId="2" borderId="7" xfId="5" applyFont="1" applyFill="1" applyBorder="1" applyAlignment="1">
      <alignment horizontal="right"/>
    </xf>
    <xf numFmtId="0" fontId="28" fillId="2" borderId="7" xfId="5" applyFont="1" applyFill="1" applyBorder="1" applyAlignment="1">
      <alignment horizontal="left"/>
    </xf>
    <xf numFmtId="0" fontId="16" fillId="2" borderId="15" xfId="5" applyFont="1" applyFill="1" applyBorder="1"/>
    <xf numFmtId="0" fontId="27" fillId="2" borderId="0" xfId="5" applyFont="1" applyFill="1" applyBorder="1"/>
    <xf numFmtId="0" fontId="9" fillId="0" borderId="0" xfId="5" applyFill="1" applyBorder="1"/>
    <xf numFmtId="0" fontId="28" fillId="0" borderId="2" xfId="5" applyFont="1" applyFill="1" applyBorder="1" applyAlignment="1">
      <alignment horizontal="left"/>
    </xf>
    <xf numFmtId="0" fontId="9" fillId="0" borderId="13" xfId="5" applyFill="1" applyBorder="1"/>
    <xf numFmtId="0" fontId="9" fillId="0" borderId="7" xfId="5" applyFill="1" applyBorder="1"/>
    <xf numFmtId="0" fontId="9" fillId="0" borderId="8" xfId="5" applyFill="1" applyBorder="1"/>
    <xf numFmtId="0" fontId="28" fillId="0" borderId="6" xfId="5" applyFont="1" applyFill="1" applyBorder="1" applyAlignment="1">
      <alignment horizontal="left"/>
    </xf>
    <xf numFmtId="0" fontId="9" fillId="0" borderId="15" xfId="5" applyFill="1" applyBorder="1"/>
    <xf numFmtId="0" fontId="26" fillId="0" borderId="13" xfId="5" applyFont="1" applyBorder="1"/>
    <xf numFmtId="0" fontId="9" fillId="0" borderId="25" xfId="5" applyFill="1" applyBorder="1"/>
    <xf numFmtId="0" fontId="28" fillId="0" borderId="26" xfId="5" applyFont="1" applyFill="1" applyBorder="1" applyAlignment="1">
      <alignment horizontal="left"/>
    </xf>
    <xf numFmtId="0" fontId="28" fillId="0" borderId="26" xfId="5" applyFont="1" applyBorder="1"/>
    <xf numFmtId="0" fontId="28" fillId="0" borderId="26" xfId="5" applyFont="1" applyBorder="1" applyAlignment="1">
      <alignment horizontal="left"/>
    </xf>
    <xf numFmtId="0" fontId="9" fillId="0" borderId="28" xfId="5" applyFill="1" applyBorder="1"/>
    <xf numFmtId="9" fontId="28" fillId="0" borderId="0" xfId="1" applyFont="1" applyAlignment="1">
      <alignment horizontal="right"/>
    </xf>
    <xf numFmtId="9" fontId="28" fillId="0" borderId="7" xfId="1" applyFont="1" applyBorder="1" applyAlignment="1">
      <alignment horizontal="right"/>
    </xf>
    <xf numFmtId="9" fontId="26" fillId="0" borderId="0" xfId="1" applyFont="1" applyAlignment="1">
      <alignment horizontal="right"/>
    </xf>
    <xf numFmtId="9" fontId="28" fillId="0" borderId="7" xfId="1" applyFont="1" applyFill="1" applyBorder="1" applyAlignment="1">
      <alignment horizontal="right"/>
    </xf>
    <xf numFmtId="9" fontId="28" fillId="0" borderId="0" xfId="1" applyFont="1" applyFill="1" applyBorder="1" applyAlignment="1">
      <alignment horizontal="right"/>
    </xf>
    <xf numFmtId="3" fontId="9" fillId="0" borderId="2" xfId="5" applyNumberFormat="1" applyFill="1" applyBorder="1"/>
    <xf numFmtId="3" fontId="16" fillId="0" borderId="0" xfId="5" applyNumberFormat="1" applyFont="1" applyFill="1" applyBorder="1"/>
    <xf numFmtId="3" fontId="16" fillId="0" borderId="17" xfId="5" applyNumberFormat="1" applyFont="1" applyFill="1" applyBorder="1"/>
    <xf numFmtId="3" fontId="9" fillId="0" borderId="6" xfId="5" applyNumberFormat="1" applyFill="1" applyBorder="1"/>
    <xf numFmtId="3" fontId="16" fillId="0" borderId="7" xfId="5" applyNumberFormat="1" applyFont="1" applyFill="1" applyBorder="1"/>
    <xf numFmtId="3" fontId="9" fillId="0" borderId="22" xfId="5" applyNumberFormat="1" applyFill="1" applyBorder="1"/>
    <xf numFmtId="3" fontId="16" fillId="0" borderId="21" xfId="5" applyNumberFormat="1" applyFont="1" applyFill="1" applyBorder="1"/>
    <xf numFmtId="3" fontId="9" fillId="0" borderId="27" xfId="5" applyNumberFormat="1" applyFill="1" applyBorder="1"/>
    <xf numFmtId="3" fontId="16" fillId="0" borderId="26" xfId="5" applyNumberFormat="1" applyFont="1" applyFill="1" applyBorder="1"/>
    <xf numFmtId="3" fontId="16" fillId="2" borderId="0" xfId="5" applyNumberFormat="1" applyFont="1" applyFill="1"/>
    <xf numFmtId="165" fontId="8" fillId="0" borderId="2" xfId="5" applyNumberFormat="1" applyFont="1" applyFill="1" applyBorder="1" applyAlignment="1">
      <alignment horizontal="left" vertical="top"/>
    </xf>
    <xf numFmtId="0" fontId="8" fillId="2" borderId="4" xfId="5" applyFont="1" applyFill="1" applyBorder="1"/>
    <xf numFmtId="0" fontId="8" fillId="2" borderId="0" xfId="5" applyFont="1" applyFill="1" applyBorder="1" applyAlignment="1">
      <alignment horizontal="left"/>
    </xf>
    <xf numFmtId="0" fontId="8" fillId="2" borderId="7" xfId="5" applyFont="1" applyFill="1" applyBorder="1"/>
    <xf numFmtId="166" fontId="9" fillId="0" borderId="0" xfId="5" applyNumberFormat="1" applyFill="1" applyBorder="1"/>
    <xf numFmtId="0" fontId="7" fillId="0" borderId="0" xfId="5" applyFont="1" applyFill="1" applyBorder="1" applyAlignment="1">
      <alignment wrapText="1"/>
    </xf>
    <xf numFmtId="0" fontId="6" fillId="0" borderId="0" xfId="5" applyFont="1" applyFill="1" applyBorder="1" applyAlignment="1">
      <alignment wrapText="1"/>
    </xf>
    <xf numFmtId="0" fontId="5" fillId="2" borderId="0" xfId="5" applyFont="1" applyFill="1"/>
    <xf numFmtId="0" fontId="31" fillId="0" borderId="7" xfId="5" applyFont="1" applyFill="1" applyBorder="1" applyAlignment="1">
      <alignment vertical="top" wrapText="1"/>
    </xf>
    <xf numFmtId="0" fontId="16"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applyBorder="1"/>
    <xf numFmtId="0" fontId="0" fillId="2" borderId="13" xfId="0" applyFill="1" applyBorder="1"/>
    <xf numFmtId="0" fontId="0" fillId="2" borderId="7" xfId="0" applyFill="1" applyBorder="1"/>
    <xf numFmtId="0" fontId="0" fillId="2" borderId="15" xfId="0" applyFill="1" applyBorder="1"/>
    <xf numFmtId="0" fontId="23" fillId="2" borderId="12" xfId="0" applyFont="1" applyFill="1" applyBorder="1"/>
    <xf numFmtId="0" fontId="0" fillId="2" borderId="2" xfId="0" applyFill="1" applyBorder="1"/>
    <xf numFmtId="0" fontId="0" fillId="0" borderId="0" xfId="0" applyFill="1" applyBorder="1"/>
    <xf numFmtId="0" fontId="0" fillId="2" borderId="24" xfId="0" applyFill="1" applyBorder="1"/>
    <xf numFmtId="0" fontId="0" fillId="2" borderId="26" xfId="0" applyFill="1" applyBorder="1"/>
    <xf numFmtId="0" fontId="0" fillId="2" borderId="28" xfId="0" applyFill="1" applyBorder="1"/>
    <xf numFmtId="0" fontId="34" fillId="13" borderId="9" xfId="0" applyFont="1" applyFill="1" applyBorder="1"/>
    <xf numFmtId="0" fontId="35" fillId="13" borderId="10" xfId="0" applyFont="1" applyFill="1" applyBorder="1"/>
    <xf numFmtId="0" fontId="35" fillId="13" borderId="11" xfId="0" applyFont="1" applyFill="1" applyBorder="1"/>
    <xf numFmtId="0" fontId="35" fillId="13" borderId="12" xfId="0" applyFont="1" applyFill="1" applyBorder="1"/>
    <xf numFmtId="0" fontId="35" fillId="13" borderId="0" xfId="0" applyFont="1" applyFill="1" applyBorder="1"/>
    <xf numFmtId="0" fontId="35" fillId="13" borderId="13" xfId="0" applyFont="1" applyFill="1" applyBorder="1"/>
    <xf numFmtId="0" fontId="34" fillId="13" borderId="14" xfId="0" applyFont="1" applyFill="1" applyBorder="1" applyAlignment="1">
      <alignment vertical="top" wrapText="1"/>
    </xf>
    <xf numFmtId="0" fontId="34" fillId="13" borderId="8" xfId="0" applyFont="1" applyFill="1" applyBorder="1" applyAlignment="1">
      <alignment vertical="top" wrapText="1"/>
    </xf>
    <xf numFmtId="0" fontId="34" fillId="0" borderId="6" xfId="0" applyFont="1" applyFill="1" applyBorder="1" applyAlignment="1">
      <alignment vertical="top" wrapText="1"/>
    </xf>
    <xf numFmtId="0" fontId="34" fillId="0" borderId="7" xfId="0" applyFont="1" applyFill="1" applyBorder="1" applyAlignment="1">
      <alignment vertical="top" wrapText="1"/>
    </xf>
    <xf numFmtId="0" fontId="36" fillId="0" borderId="7" xfId="0" applyFont="1" applyFill="1" applyBorder="1" applyAlignment="1">
      <alignment vertical="top" wrapText="1"/>
    </xf>
    <xf numFmtId="0" fontId="35" fillId="13" borderId="7" xfId="0" applyFont="1" applyFill="1" applyBorder="1"/>
    <xf numFmtId="0" fontId="34" fillId="13" borderId="6" xfId="0" applyFont="1" applyFill="1" applyBorder="1" applyAlignment="1">
      <alignment wrapText="1"/>
    </xf>
    <xf numFmtId="0" fontId="34" fillId="13" borderId="7" xfId="0" applyFont="1" applyFill="1" applyBorder="1" applyAlignment="1">
      <alignment wrapText="1"/>
    </xf>
    <xf numFmtId="0" fontId="35" fillId="13" borderId="15" xfId="0" applyFont="1" applyFill="1" applyBorder="1"/>
    <xf numFmtId="0" fontId="37" fillId="13" borderId="12" xfId="0" applyFont="1" applyFill="1" applyBorder="1"/>
    <xf numFmtId="0" fontId="35" fillId="13" borderId="2" xfId="0" applyFont="1" applyFill="1" applyBorder="1"/>
    <xf numFmtId="0" fontId="35" fillId="0" borderId="0" xfId="0" applyFont="1" applyFill="1" applyBorder="1"/>
    <xf numFmtId="3" fontId="35" fillId="0" borderId="0" xfId="0" applyNumberFormat="1" applyFont="1" applyFill="1" applyBorder="1"/>
    <xf numFmtId="1" fontId="35" fillId="0" borderId="0" xfId="0" applyNumberFormat="1" applyFont="1" applyFill="1" applyBorder="1" applyAlignment="1">
      <alignment horizontal="right"/>
    </xf>
    <xf numFmtId="3" fontId="35" fillId="0" borderId="2" xfId="0" applyNumberFormat="1" applyFont="1" applyFill="1" applyBorder="1"/>
    <xf numFmtId="3" fontId="34" fillId="0" borderId="0" xfId="0" applyNumberFormat="1" applyFont="1" applyFill="1" applyBorder="1"/>
    <xf numFmtId="0" fontId="35" fillId="0" borderId="17" xfId="0" applyFont="1" applyFill="1" applyBorder="1"/>
    <xf numFmtId="3" fontId="35" fillId="0" borderId="17" xfId="0" applyNumberFormat="1" applyFont="1" applyFill="1" applyBorder="1"/>
    <xf numFmtId="3" fontId="35" fillId="0" borderId="16" xfId="0" applyNumberFormat="1" applyFont="1" applyFill="1" applyBorder="1"/>
    <xf numFmtId="3" fontId="34" fillId="0" borderId="17" xfId="0" applyNumberFormat="1" applyFont="1" applyFill="1" applyBorder="1"/>
    <xf numFmtId="1" fontId="35" fillId="0" borderId="0" xfId="0" applyNumberFormat="1" applyFont="1" applyFill="1" applyBorder="1"/>
    <xf numFmtId="0" fontId="35" fillId="13" borderId="24" xfId="0" applyFont="1" applyFill="1" applyBorder="1"/>
    <xf numFmtId="0" fontId="35" fillId="13" borderId="26" xfId="0" applyFont="1" applyFill="1" applyBorder="1"/>
    <xf numFmtId="3" fontId="35" fillId="13" borderId="26" xfId="0" applyNumberFormat="1" applyFont="1" applyFill="1" applyBorder="1"/>
    <xf numFmtId="0" fontId="35" fillId="13" borderId="27" xfId="0" applyFont="1" applyFill="1" applyBorder="1"/>
    <xf numFmtId="0" fontId="35" fillId="13" borderId="28" xfId="0" applyFont="1" applyFill="1" applyBorder="1"/>
    <xf numFmtId="0" fontId="4" fillId="2" borderId="0" xfId="5" applyFont="1" applyFill="1"/>
    <xf numFmtId="1" fontId="34" fillId="0" borderId="0" xfId="0" applyNumberFormat="1" applyFont="1" applyFill="1" applyBorder="1" applyAlignment="1">
      <alignment horizontal="right"/>
    </xf>
    <xf numFmtId="1" fontId="34" fillId="5" borderId="0" xfId="0" applyNumberFormat="1" applyFont="1" applyFill="1" applyBorder="1" applyAlignment="1">
      <alignment horizontal="right"/>
    </xf>
    <xf numFmtId="1" fontId="34" fillId="0" borderId="17" xfId="0" applyNumberFormat="1" applyFont="1" applyFill="1" applyBorder="1"/>
    <xf numFmtId="1" fontId="34" fillId="13" borderId="26" xfId="0" applyNumberFormat="1" applyFont="1" applyFill="1" applyBorder="1"/>
    <xf numFmtId="0" fontId="0" fillId="2" borderId="0" xfId="0" applyFill="1"/>
    <xf numFmtId="0" fontId="21" fillId="2" borderId="0" xfId="0" applyFont="1" applyFill="1"/>
    <xf numFmtId="0" fontId="16" fillId="2" borderId="3" xfId="0" applyFont="1" applyFill="1" applyBorder="1"/>
    <xf numFmtId="0" fontId="0" fillId="2" borderId="4" xfId="0" applyFill="1" applyBorder="1"/>
    <xf numFmtId="0" fontId="0" fillId="2" borderId="5" xfId="0" applyFill="1" applyBorder="1"/>
    <xf numFmtId="0" fontId="28" fillId="2" borderId="0" xfId="0" applyFont="1" applyFill="1" applyBorder="1" applyAlignment="1">
      <alignment horizontal="left"/>
    </xf>
    <xf numFmtId="0" fontId="0" fillId="2" borderId="0" xfId="0" applyFont="1" applyFill="1" applyBorder="1" applyAlignment="1">
      <alignment horizontal="left"/>
    </xf>
    <xf numFmtId="0" fontId="16" fillId="2" borderId="0" xfId="0"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xf numFmtId="0" fontId="16" fillId="2" borderId="7" xfId="0" applyFont="1" applyFill="1" applyBorder="1"/>
    <xf numFmtId="0" fontId="16" fillId="2" borderId="8" xfId="0" applyFont="1" applyFill="1" applyBorder="1"/>
    <xf numFmtId="0" fontId="27" fillId="2" borderId="7" xfId="0" applyFont="1" applyFill="1" applyBorder="1" applyAlignment="1">
      <alignment horizontal="left"/>
    </xf>
    <xf numFmtId="0" fontId="28" fillId="2" borderId="7" xfId="0" applyFont="1" applyFill="1" applyBorder="1" applyAlignment="1">
      <alignment horizontal="left"/>
    </xf>
    <xf numFmtId="0" fontId="0" fillId="2" borderId="7" xfId="0" applyFill="1" applyBorder="1" applyAlignment="1">
      <alignment horizontal="left"/>
    </xf>
    <xf numFmtId="0" fontId="0" fillId="2" borderId="15" xfId="0" applyFill="1" applyBorder="1" applyAlignment="1">
      <alignment horizontal="left"/>
    </xf>
    <xf numFmtId="0" fontId="0" fillId="0" borderId="13" xfId="0" applyFill="1" applyBorder="1"/>
    <xf numFmtId="0" fontId="0" fillId="0" borderId="2" xfId="0" applyFill="1" applyBorder="1"/>
    <xf numFmtId="9" fontId="0" fillId="0" borderId="0" xfId="0" applyNumberFormat="1" applyFill="1" applyBorder="1"/>
    <xf numFmtId="0" fontId="28" fillId="0" borderId="0" xfId="107" applyFont="1" applyFill="1" applyBorder="1"/>
    <xf numFmtId="0" fontId="0" fillId="2" borderId="14" xfId="0" applyFill="1" applyBorder="1"/>
    <xf numFmtId="0" fontId="0" fillId="2" borderId="6" xfId="0" applyFill="1" applyBorder="1"/>
    <xf numFmtId="0" fontId="28" fillId="2" borderId="0" xfId="0" applyFont="1" applyFill="1" applyBorder="1" applyAlignment="1">
      <alignment horizontal="right"/>
    </xf>
    <xf numFmtId="9" fontId="28" fillId="0" borderId="0" xfId="0" applyNumberFormat="1" applyFont="1" applyFill="1" applyBorder="1" applyAlignment="1">
      <alignment horizontal="right"/>
    </xf>
    <xf numFmtId="0" fontId="0" fillId="0" borderId="13" xfId="0" applyFont="1" applyFill="1" applyBorder="1"/>
    <xf numFmtId="3" fontId="38" fillId="0" borderId="0" xfId="0" applyNumberFormat="1" applyFont="1" applyFill="1" applyBorder="1"/>
    <xf numFmtId="0" fontId="24" fillId="0" borderId="7" xfId="0" applyFont="1" applyBorder="1" applyAlignment="1">
      <alignment vertical="top" wrapText="1"/>
    </xf>
    <xf numFmtId="167" fontId="35" fillId="0" borderId="0" xfId="1" applyNumberFormat="1" applyFont="1" applyFill="1" applyBorder="1"/>
    <xf numFmtId="167" fontId="35" fillId="0" borderId="0" xfId="0" applyNumberFormat="1" applyFont="1" applyFill="1" applyBorder="1"/>
    <xf numFmtId="167" fontId="35" fillId="0" borderId="36" xfId="1" applyNumberFormat="1" applyFont="1" applyFill="1" applyBorder="1"/>
    <xf numFmtId="3" fontId="39" fillId="0" borderId="0" xfId="0" applyNumberFormat="1" applyFont="1"/>
    <xf numFmtId="0" fontId="39" fillId="0" borderId="0" xfId="0" applyFont="1"/>
    <xf numFmtId="0" fontId="41" fillId="0" borderId="2" xfId="0" applyFont="1" applyBorder="1"/>
    <xf numFmtId="0" fontId="41" fillId="0" borderId="0" xfId="0" applyFont="1" applyBorder="1"/>
    <xf numFmtId="0" fontId="41" fillId="0" borderId="1" xfId="0" applyFont="1" applyBorder="1"/>
    <xf numFmtId="3" fontId="42" fillId="0" borderId="2" xfId="0" applyNumberFormat="1" applyFont="1" applyBorder="1"/>
    <xf numFmtId="3" fontId="42" fillId="0" borderId="0" xfId="0" applyNumberFormat="1" applyFont="1" applyBorder="1"/>
    <xf numFmtId="3" fontId="42" fillId="0" borderId="1" xfId="0" applyNumberFormat="1" applyFont="1" applyBorder="1"/>
    <xf numFmtId="3" fontId="42" fillId="0" borderId="6" xfId="0" applyNumberFormat="1" applyFont="1" applyBorder="1"/>
    <xf numFmtId="3" fontId="42" fillId="0" borderId="7" xfId="0" applyNumberFormat="1" applyFont="1" applyBorder="1"/>
    <xf numFmtId="3" fontId="42" fillId="0" borderId="8" xfId="0" applyNumberFormat="1" applyFont="1" applyBorder="1"/>
    <xf numFmtId="0" fontId="42" fillId="0" borderId="0" xfId="0" applyFont="1" applyBorder="1"/>
    <xf numFmtId="0" fontId="42" fillId="0" borderId="1" xfId="0" applyFont="1" applyBorder="1"/>
    <xf numFmtId="0" fontId="42" fillId="0" borderId="7" xfId="0" applyFont="1" applyBorder="1"/>
    <xf numFmtId="0" fontId="42" fillId="0" borderId="8" xfId="0" applyFont="1" applyBorder="1"/>
    <xf numFmtId="0" fontId="41" fillId="0" borderId="37" xfId="0" applyFont="1" applyBorder="1"/>
    <xf numFmtId="0" fontId="41" fillId="0" borderId="38" xfId="0" applyFont="1" applyBorder="1"/>
    <xf numFmtId="0" fontId="41" fillId="0" borderId="39" xfId="0" applyFont="1" applyBorder="1"/>
    <xf numFmtId="0" fontId="41" fillId="0" borderId="3" xfId="0" applyFont="1" applyBorder="1"/>
    <xf numFmtId="0" fontId="0" fillId="0" borderId="4" xfId="0" applyFont="1" applyBorder="1"/>
    <xf numFmtId="0" fontId="0" fillId="0" borderId="5" xfId="0" applyFont="1" applyBorder="1"/>
    <xf numFmtId="0" fontId="41" fillId="0" borderId="6" xfId="0" applyFont="1" applyBorder="1"/>
    <xf numFmtId="0" fontId="41" fillId="0" borderId="7" xfId="0" applyFont="1" applyBorder="1"/>
    <xf numFmtId="9" fontId="0" fillId="0" borderId="0" xfId="1" applyFont="1"/>
    <xf numFmtId="0" fontId="41" fillId="0" borderId="4" xfId="0" applyFont="1" applyBorder="1" applyAlignment="1">
      <alignment horizontal="center"/>
    </xf>
    <xf numFmtId="0" fontId="12" fillId="0" borderId="7" xfId="0" applyFont="1" applyBorder="1" applyAlignment="1">
      <alignment horizontal="center"/>
    </xf>
    <xf numFmtId="0" fontId="41" fillId="0" borderId="4" xfId="0" applyFont="1" applyBorder="1" applyAlignment="1">
      <alignment horizontal="left"/>
    </xf>
    <xf numFmtId="167" fontId="42" fillId="0" borderId="0" xfId="1" applyNumberFormat="1" applyFont="1" applyBorder="1"/>
    <xf numFmtId="168" fontId="0" fillId="0" borderId="0" xfId="106" applyNumberFormat="1" applyFont="1"/>
    <xf numFmtId="0" fontId="3" fillId="2" borderId="0" xfId="5" applyFont="1" applyFill="1"/>
    <xf numFmtId="1" fontId="34" fillId="14" borderId="36" xfId="0" applyNumberFormat="1" applyFont="1" applyFill="1" applyBorder="1" applyAlignment="1">
      <alignment horizontal="right"/>
    </xf>
    <xf numFmtId="0" fontId="3" fillId="0" borderId="0" xfId="155"/>
    <xf numFmtId="0" fontId="16" fillId="0" borderId="9" xfId="155" applyFont="1" applyBorder="1"/>
    <xf numFmtId="0" fontId="16" fillId="0" borderId="10" xfId="155" applyFont="1" applyBorder="1"/>
    <xf numFmtId="0" fontId="16" fillId="0" borderId="40" xfId="155" applyFont="1" applyBorder="1"/>
    <xf numFmtId="0" fontId="16" fillId="2" borderId="41" xfId="155" applyFont="1" applyFill="1" applyBorder="1"/>
    <xf numFmtId="0" fontId="16" fillId="0" borderId="14" xfId="155" applyFont="1" applyBorder="1"/>
    <xf numFmtId="0" fontId="16" fillId="0" borderId="7" xfId="155" applyFont="1" applyBorder="1"/>
    <xf numFmtId="0" fontId="16" fillId="0" borderId="6" xfId="155" applyFont="1" applyBorder="1"/>
    <xf numFmtId="0" fontId="16" fillId="2" borderId="39" xfId="155" applyFont="1" applyFill="1" applyBorder="1"/>
    <xf numFmtId="0" fontId="16" fillId="0" borderId="15" xfId="155" applyFont="1" applyBorder="1"/>
    <xf numFmtId="0" fontId="16" fillId="0" borderId="12" xfId="155" applyFont="1" applyBorder="1"/>
    <xf numFmtId="0" fontId="3" fillId="0" borderId="0" xfId="155" applyBorder="1"/>
    <xf numFmtId="170" fontId="0" fillId="0" borderId="2" xfId="156" applyNumberFormat="1" applyFont="1" applyBorder="1"/>
    <xf numFmtId="170" fontId="0" fillId="0" borderId="0" xfId="156" applyNumberFormat="1" applyFont="1" applyBorder="1"/>
    <xf numFmtId="0" fontId="3" fillId="2" borderId="38" xfId="155" applyFill="1" applyBorder="1"/>
    <xf numFmtId="0" fontId="3" fillId="0" borderId="13" xfId="155" applyBorder="1"/>
    <xf numFmtId="0" fontId="3" fillId="0" borderId="12" xfId="155" applyBorder="1"/>
    <xf numFmtId="0" fontId="16" fillId="0" borderId="0" xfId="155" applyFont="1" applyBorder="1"/>
    <xf numFmtId="170" fontId="25" fillId="0" borderId="2" xfId="156" applyNumberFormat="1" applyFont="1" applyBorder="1"/>
    <xf numFmtId="170" fontId="25" fillId="0" borderId="0" xfId="156" applyNumberFormat="1" applyFont="1" applyBorder="1"/>
    <xf numFmtId="2" fontId="25" fillId="0" borderId="0" xfId="155" applyNumberFormat="1" applyFont="1" applyBorder="1"/>
    <xf numFmtId="3" fontId="25" fillId="0" borderId="0" xfId="155" applyNumberFormat="1" applyFont="1"/>
    <xf numFmtId="3" fontId="25" fillId="0" borderId="2" xfId="156" applyNumberFormat="1" applyFont="1" applyBorder="1"/>
    <xf numFmtId="2" fontId="25" fillId="0" borderId="13" xfId="155" applyNumberFormat="1" applyFont="1" applyBorder="1"/>
    <xf numFmtId="3" fontId="3" fillId="0" borderId="0" xfId="155" applyNumberFormat="1" applyBorder="1"/>
    <xf numFmtId="2" fontId="3" fillId="0" borderId="0" xfId="155" applyNumberFormat="1" applyBorder="1"/>
    <xf numFmtId="3" fontId="3" fillId="0" borderId="0" xfId="155" applyNumberFormat="1" applyFill="1" applyBorder="1"/>
    <xf numFmtId="3" fontId="0" fillId="0" borderId="0" xfId="156" applyNumberFormat="1" applyFont="1" applyBorder="1"/>
    <xf numFmtId="2" fontId="3" fillId="0" borderId="13" xfId="155" applyNumberFormat="1" applyBorder="1"/>
    <xf numFmtId="0" fontId="3" fillId="0" borderId="0" xfId="155" applyFill="1" applyBorder="1"/>
    <xf numFmtId="3" fontId="25" fillId="0" borderId="0" xfId="155" applyNumberFormat="1" applyFont="1" applyFill="1" applyBorder="1"/>
    <xf numFmtId="170" fontId="3" fillId="0" borderId="2" xfId="156" applyNumberFormat="1" applyFont="1" applyBorder="1"/>
    <xf numFmtId="170" fontId="3" fillId="0" borderId="0" xfId="156" applyNumberFormat="1" applyFont="1" applyBorder="1"/>
    <xf numFmtId="3" fontId="3" fillId="0" borderId="2" xfId="156" applyNumberFormat="1" applyFont="1" applyBorder="1"/>
    <xf numFmtId="2" fontId="3" fillId="0" borderId="0" xfId="155" applyNumberFormat="1" applyFill="1" applyBorder="1"/>
    <xf numFmtId="1" fontId="25" fillId="0" borderId="0" xfId="155" applyNumberFormat="1" applyFont="1"/>
    <xf numFmtId="1" fontId="3" fillId="0" borderId="0" xfId="155" applyNumberFormat="1"/>
    <xf numFmtId="170" fontId="0" fillId="0" borderId="0" xfId="156" applyNumberFormat="1" applyFont="1" applyFill="1" applyBorder="1"/>
    <xf numFmtId="0" fontId="3" fillId="0" borderId="24" xfId="155" applyBorder="1"/>
    <xf numFmtId="0" fontId="16" fillId="0" borderId="26" xfId="155" applyFont="1" applyBorder="1"/>
    <xf numFmtId="0" fontId="3" fillId="0" borderId="26" xfId="155" applyBorder="1"/>
    <xf numFmtId="170" fontId="43" fillId="0" borderId="27" xfId="156" applyNumberFormat="1" applyFont="1" applyBorder="1"/>
    <xf numFmtId="170" fontId="43" fillId="0" borderId="26" xfId="156" applyNumberFormat="1" applyFont="1" applyBorder="1"/>
    <xf numFmtId="0" fontId="16" fillId="2" borderId="42" xfId="155" applyFont="1" applyFill="1" applyBorder="1"/>
    <xf numFmtId="3" fontId="43" fillId="0" borderId="26" xfId="155" applyNumberFormat="1" applyFont="1" applyBorder="1"/>
    <xf numFmtId="2" fontId="43" fillId="0" borderId="26" xfId="155" applyNumberFormat="1" applyFont="1" applyBorder="1"/>
    <xf numFmtId="170" fontId="16" fillId="0" borderId="26" xfId="156" applyNumberFormat="1" applyFont="1" applyBorder="1"/>
    <xf numFmtId="3" fontId="43" fillId="0" borderId="26" xfId="156" applyNumberFormat="1" applyFont="1" applyBorder="1"/>
    <xf numFmtId="2" fontId="43" fillId="0" borderId="28" xfId="155" applyNumberFormat="1" applyFont="1" applyBorder="1"/>
    <xf numFmtId="0" fontId="16" fillId="0" borderId="2" xfId="155" applyFont="1" applyBorder="1"/>
    <xf numFmtId="0" fontId="16" fillId="2" borderId="38" xfId="155" applyFont="1" applyFill="1" applyBorder="1"/>
    <xf numFmtId="2" fontId="3" fillId="0" borderId="0" xfId="155" applyNumberFormat="1"/>
    <xf numFmtId="0" fontId="3" fillId="0" borderId="7" xfId="155" applyBorder="1"/>
    <xf numFmtId="0" fontId="3" fillId="2" borderId="39" xfId="155" applyFill="1" applyBorder="1"/>
    <xf numFmtId="0" fontId="23" fillId="2" borderId="12" xfId="155" applyFont="1" applyFill="1" applyBorder="1"/>
    <xf numFmtId="0" fontId="23" fillId="2" borderId="0" xfId="155" applyFont="1" applyFill="1" applyBorder="1"/>
    <xf numFmtId="0" fontId="3" fillId="2" borderId="0" xfId="155" applyFill="1" applyBorder="1"/>
    <xf numFmtId="0" fontId="3" fillId="0" borderId="2" xfId="155" applyBorder="1"/>
    <xf numFmtId="4" fontId="3" fillId="0" borderId="13" xfId="155" applyNumberFormat="1" applyBorder="1"/>
    <xf numFmtId="0" fontId="15" fillId="2" borderId="12" xfId="155" applyFont="1" applyFill="1" applyBorder="1"/>
    <xf numFmtId="0" fontId="15" fillId="2" borderId="0" xfId="155" applyFont="1" applyFill="1" applyBorder="1"/>
    <xf numFmtId="0" fontId="3" fillId="2" borderId="12" xfId="155" applyFill="1" applyBorder="1"/>
    <xf numFmtId="0" fontId="23" fillId="2" borderId="18" xfId="155" applyFont="1" applyFill="1" applyBorder="1"/>
    <xf numFmtId="0" fontId="23" fillId="2" borderId="4" xfId="155" applyFont="1" applyFill="1" applyBorder="1"/>
    <xf numFmtId="0" fontId="3" fillId="2" borderId="4" xfId="155" applyFill="1" applyBorder="1"/>
    <xf numFmtId="0" fontId="3" fillId="2" borderId="14" xfId="155" applyFill="1" applyBorder="1"/>
    <xf numFmtId="0" fontId="3" fillId="2" borderId="7" xfId="155" applyFill="1" applyBorder="1"/>
    <xf numFmtId="0" fontId="3" fillId="0" borderId="3" xfId="155" applyBorder="1"/>
    <xf numFmtId="1" fontId="3" fillId="2" borderId="38" xfId="155" applyNumberFormat="1" applyFill="1" applyBorder="1"/>
    <xf numFmtId="0" fontId="3" fillId="2" borderId="24" xfId="155" applyFill="1" applyBorder="1"/>
    <xf numFmtId="0" fontId="3" fillId="2" borderId="26" xfId="155" applyFill="1" applyBorder="1"/>
    <xf numFmtId="171" fontId="3" fillId="2" borderId="38" xfId="155" applyNumberFormat="1" applyFill="1" applyBorder="1"/>
    <xf numFmtId="172" fontId="3" fillId="0" borderId="0" xfId="155" applyNumberFormat="1"/>
    <xf numFmtId="0" fontId="43" fillId="2" borderId="42" xfId="155" applyFont="1" applyFill="1" applyBorder="1"/>
    <xf numFmtId="3" fontId="43" fillId="0" borderId="27" xfId="156" applyNumberFormat="1" applyFont="1" applyBorder="1"/>
    <xf numFmtId="173" fontId="43" fillId="0" borderId="26" xfId="156" applyNumberFormat="1" applyFont="1" applyBorder="1"/>
    <xf numFmtId="2" fontId="43" fillId="2" borderId="42" xfId="155" applyNumberFormat="1" applyFont="1" applyFill="1" applyBorder="1"/>
    <xf numFmtId="4" fontId="43" fillId="0" borderId="28" xfId="155" applyNumberFormat="1" applyFont="1" applyBorder="1"/>
    <xf numFmtId="2" fontId="3" fillId="0" borderId="0" xfId="155" applyNumberFormat="1" applyFont="1" applyBorder="1"/>
    <xf numFmtId="2" fontId="25" fillId="0" borderId="0" xfId="155" applyNumberFormat="1" applyFont="1"/>
    <xf numFmtId="0" fontId="3" fillId="2" borderId="1" xfId="155" applyFill="1" applyBorder="1"/>
    <xf numFmtId="0" fontId="3" fillId="0" borderId="5" xfId="155" applyBorder="1"/>
    <xf numFmtId="3" fontId="3" fillId="0" borderId="1" xfId="155" applyNumberFormat="1" applyBorder="1"/>
    <xf numFmtId="3" fontId="3" fillId="0" borderId="1" xfId="155" applyNumberFormat="1" applyFill="1" applyBorder="1"/>
    <xf numFmtId="0" fontId="3" fillId="0" borderId="1" xfId="155" applyBorder="1"/>
    <xf numFmtId="0" fontId="43" fillId="0" borderId="25" xfId="155" applyFont="1" applyBorder="1"/>
    <xf numFmtId="0" fontId="33" fillId="0" borderId="0" xfId="108"/>
    <xf numFmtId="0" fontId="0" fillId="0" borderId="0" xfId="0" applyAlignment="1">
      <alignment horizontal="center"/>
    </xf>
    <xf numFmtId="0" fontId="40" fillId="0" borderId="0" xfId="0" applyFont="1"/>
    <xf numFmtId="0" fontId="46" fillId="0" borderId="0" xfId="0" applyFont="1"/>
    <xf numFmtId="0" fontId="47" fillId="15" borderId="3" xfId="0" applyFont="1" applyFill="1" applyBorder="1"/>
    <xf numFmtId="0" fontId="47" fillId="15" borderId="4" xfId="0" applyFont="1" applyFill="1" applyBorder="1"/>
    <xf numFmtId="0" fontId="47" fillId="15" borderId="5" xfId="0" applyFont="1" applyFill="1" applyBorder="1"/>
    <xf numFmtId="0" fontId="0" fillId="16" borderId="2" xfId="0" applyFill="1" applyBorder="1"/>
    <xf numFmtId="3" fontId="0" fillId="16" borderId="0" xfId="0" applyNumberFormat="1" applyFill="1" applyBorder="1"/>
    <xf numFmtId="167" fontId="0" fillId="16" borderId="1" xfId="1" applyNumberFormat="1" applyFont="1" applyFill="1" applyBorder="1"/>
    <xf numFmtId="0" fontId="0" fillId="0" borderId="2" xfId="0" applyBorder="1"/>
    <xf numFmtId="3" fontId="0" fillId="0" borderId="0" xfId="0" applyNumberFormat="1" applyBorder="1"/>
    <xf numFmtId="167" fontId="0" fillId="0" borderId="1" xfId="1" applyNumberFormat="1" applyFont="1" applyBorder="1"/>
    <xf numFmtId="0" fontId="16" fillId="0" borderId="44" xfId="0" applyFont="1" applyBorder="1"/>
    <xf numFmtId="3" fontId="16" fillId="0" borderId="34" xfId="0" applyNumberFormat="1" applyFont="1" applyBorder="1"/>
    <xf numFmtId="0" fontId="16" fillId="0" borderId="45" xfId="0" applyFont="1" applyBorder="1"/>
    <xf numFmtId="0" fontId="16" fillId="0" borderId="0" xfId="0" applyFont="1" applyBorder="1"/>
    <xf numFmtId="3" fontId="16" fillId="0" borderId="0" xfId="0" applyNumberFormat="1" applyFont="1" applyBorder="1"/>
    <xf numFmtId="0" fontId="39" fillId="0" borderId="0" xfId="0" applyFont="1" applyAlignment="1">
      <alignment horizontal="center"/>
    </xf>
    <xf numFmtId="0" fontId="46" fillId="0" borderId="0" xfId="0" applyFont="1" applyAlignment="1">
      <alignment horizontal="center"/>
    </xf>
    <xf numFmtId="0" fontId="40" fillId="0" borderId="0" xfId="0" applyFont="1" applyAlignment="1">
      <alignment horizontal="center"/>
    </xf>
    <xf numFmtId="0" fontId="0" fillId="0" borderId="0" xfId="0" applyBorder="1"/>
    <xf numFmtId="0" fontId="0" fillId="16" borderId="6" xfId="0" applyFill="1" applyBorder="1"/>
    <xf numFmtId="3" fontId="0" fillId="16" borderId="8" xfId="0" applyNumberFormat="1" applyFill="1" applyBorder="1"/>
    <xf numFmtId="0" fontId="41" fillId="0" borderId="44" xfId="0" applyFont="1" applyBorder="1"/>
    <xf numFmtId="3" fontId="42" fillId="0" borderId="34" xfId="0" applyNumberFormat="1" applyFont="1" applyBorder="1"/>
    <xf numFmtId="3" fontId="42" fillId="0" borderId="45" xfId="0" applyNumberFormat="1" applyFont="1" applyBorder="1"/>
    <xf numFmtId="0" fontId="0" fillId="0" borderId="5" xfId="0" applyBorder="1"/>
    <xf numFmtId="0" fontId="0" fillId="0" borderId="8" xfId="0" applyBorder="1"/>
    <xf numFmtId="3" fontId="26" fillId="0" borderId="0" xfId="0" applyNumberFormat="1" applyFont="1"/>
    <xf numFmtId="0" fontId="12" fillId="0" borderId="7" xfId="0" applyFont="1" applyBorder="1" applyAlignment="1">
      <alignment horizontal="center"/>
    </xf>
    <xf numFmtId="0" fontId="12" fillId="0" borderId="8" xfId="0" applyFont="1" applyBorder="1" applyAlignment="1">
      <alignment horizontal="center"/>
    </xf>
    <xf numFmtId="3" fontId="16" fillId="0" borderId="0" xfId="5" applyNumberFormat="1" applyFont="1" applyFill="1"/>
    <xf numFmtId="0" fontId="2" fillId="2" borderId="0" xfId="5" applyFont="1" applyFill="1"/>
    <xf numFmtId="0" fontId="45" fillId="0" borderId="3" xfId="0" applyFont="1" applyBorder="1"/>
    <xf numFmtId="0" fontId="45" fillId="0" borderId="4" xfId="0" applyFont="1" applyBorder="1"/>
    <xf numFmtId="0" fontId="45" fillId="0" borderId="5" xfId="0" applyFont="1" applyBorder="1"/>
    <xf numFmtId="0" fontId="0" fillId="0" borderId="1" xfId="0" applyBorder="1" applyAlignment="1">
      <alignment horizontal="center"/>
    </xf>
    <xf numFmtId="3" fontId="0" fillId="14" borderId="0" xfId="0" applyNumberFormat="1" applyFill="1" applyBorder="1"/>
    <xf numFmtId="0" fontId="0" fillId="14" borderId="1" xfId="0" applyFill="1" applyBorder="1" applyAlignment="1">
      <alignment horizontal="center"/>
    </xf>
    <xf numFmtId="0" fontId="44" fillId="0" borderId="16" xfId="0" applyFont="1" applyBorder="1"/>
    <xf numFmtId="3" fontId="0" fillId="0" borderId="17" xfId="0" applyNumberFormat="1" applyBorder="1"/>
    <xf numFmtId="0" fontId="0" fillId="0" borderId="35" xfId="0" applyBorder="1"/>
    <xf numFmtId="0" fontId="12" fillId="0" borderId="0"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2" fillId="2" borderId="6" xfId="5" applyFont="1" applyFill="1" applyBorder="1" applyAlignment="1">
      <alignment horizontal="left" vertical="top" wrapText="1"/>
    </xf>
    <xf numFmtId="0" fontId="9" fillId="2" borderId="7" xfId="5" applyFill="1" applyBorder="1" applyAlignment="1">
      <alignment horizontal="left" vertical="top" wrapText="1"/>
    </xf>
    <xf numFmtId="0" fontId="9" fillId="2" borderId="8" xfId="5" applyFill="1" applyBorder="1" applyAlignment="1">
      <alignment horizontal="left" vertical="top" wrapText="1"/>
    </xf>
    <xf numFmtId="0" fontId="16" fillId="2" borderId="0" xfId="5" applyFont="1" applyFill="1" applyBorder="1" applyAlignment="1">
      <alignment horizontal="center" wrapText="1"/>
    </xf>
    <xf numFmtId="0" fontId="16" fillId="2" borderId="7" xfId="5" applyFont="1" applyFill="1" applyBorder="1" applyAlignment="1">
      <alignment horizontal="center" wrapText="1"/>
    </xf>
    <xf numFmtId="0" fontId="27" fillId="2" borderId="0" xfId="5" applyFont="1" applyFill="1" applyBorder="1" applyAlignment="1">
      <alignment horizontal="center" wrapText="1"/>
    </xf>
    <xf numFmtId="0" fontId="27" fillId="2" borderId="7" xfId="5" applyFont="1" applyFill="1" applyBorder="1" applyAlignment="1">
      <alignment horizontal="center" wrapText="1"/>
    </xf>
    <xf numFmtId="0" fontId="16" fillId="0" borderId="40" xfId="155" applyFont="1" applyBorder="1" applyAlignment="1">
      <alignment horizontal="center"/>
    </xf>
    <xf numFmtId="0" fontId="16" fillId="0" borderId="10" xfId="155" applyFont="1" applyBorder="1" applyAlignment="1">
      <alignment horizontal="center"/>
    </xf>
    <xf numFmtId="0" fontId="16" fillId="0" borderId="11" xfId="155" applyFont="1" applyBorder="1" applyAlignment="1">
      <alignment horizontal="center"/>
    </xf>
    <xf numFmtId="0" fontId="16" fillId="0" borderId="43" xfId="155" applyFont="1" applyBorder="1" applyAlignment="1">
      <alignment horizontal="center"/>
    </xf>
    <xf numFmtId="0" fontId="41" fillId="0" borderId="3" xfId="0" applyFont="1" applyBorder="1" applyAlignment="1">
      <alignment horizontal="center"/>
    </xf>
    <xf numFmtId="0" fontId="41" fillId="0" borderId="4" xfId="0" applyFont="1" applyBorder="1" applyAlignment="1">
      <alignment horizontal="center"/>
    </xf>
    <xf numFmtId="0" fontId="41" fillId="0" borderId="5" xfId="0" applyFont="1" applyBorder="1" applyAlignment="1">
      <alignment horizontal="center"/>
    </xf>
    <xf numFmtId="0" fontId="41" fillId="0" borderId="7" xfId="0" applyFont="1" applyBorder="1" applyAlignment="1">
      <alignment horizontal="center"/>
    </xf>
    <xf numFmtId="0" fontId="41" fillId="0" borderId="8" xfId="0" applyFont="1" applyBorder="1" applyAlignment="1">
      <alignment horizontal="center"/>
    </xf>
    <xf numFmtId="0" fontId="48" fillId="0" borderId="6" xfId="0" applyFont="1" applyBorder="1" applyAlignment="1">
      <alignment horizontal="center"/>
    </xf>
    <xf numFmtId="0" fontId="48" fillId="0" borderId="7" xfId="0" applyFont="1" applyBorder="1" applyAlignment="1">
      <alignment horizontal="center"/>
    </xf>
    <xf numFmtId="0" fontId="48" fillId="0" borderId="8" xfId="0" applyFont="1" applyBorder="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40" fillId="0" borderId="0" xfId="0" applyFont="1"/>
    <xf numFmtId="0" fontId="9" fillId="2" borderId="6" xfId="5" applyFill="1" applyBorder="1" applyAlignment="1">
      <alignment horizontal="left" vertical="top" wrapText="1"/>
    </xf>
    <xf numFmtId="0" fontId="9" fillId="0" borderId="7" xfId="5" applyBorder="1" applyAlignment="1">
      <alignment horizontal="left" vertical="top" wrapText="1"/>
    </xf>
    <xf numFmtId="0" fontId="9" fillId="0" borderId="8" xfId="5"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9" fontId="1" fillId="0" borderId="0" xfId="1" applyFont="1" applyFill="1" applyBorder="1" applyAlignment="1">
      <alignment horizontal="right"/>
    </xf>
    <xf numFmtId="9" fontId="1" fillId="0" borderId="7" xfId="1" applyFont="1" applyFill="1" applyBorder="1" applyAlignment="1">
      <alignment horizontal="right"/>
    </xf>
    <xf numFmtId="167" fontId="16" fillId="2" borderId="0" xfId="1" applyNumberFormat="1" applyFont="1" applyFill="1" applyBorder="1"/>
    <xf numFmtId="0" fontId="1" fillId="2" borderId="0" xfId="5" applyFont="1" applyFill="1"/>
    <xf numFmtId="167" fontId="42" fillId="0" borderId="7" xfId="1" applyNumberFormat="1" applyFont="1" applyBorder="1"/>
    <xf numFmtId="0" fontId="41" fillId="0" borderId="38" xfId="0" applyNumberFormat="1" applyFont="1" applyBorder="1" applyAlignment="1">
      <alignment horizontal="center"/>
    </xf>
    <xf numFmtId="0" fontId="41" fillId="0" borderId="39" xfId="0" applyFont="1" applyBorder="1" applyAlignment="1">
      <alignment horizontal="center"/>
    </xf>
    <xf numFmtId="0" fontId="1" fillId="2" borderId="6" xfId="5" applyFont="1" applyFill="1" applyBorder="1" applyAlignment="1">
      <alignment horizontal="left" vertical="top" wrapText="1"/>
    </xf>
    <xf numFmtId="0" fontId="41" fillId="0" borderId="0" xfId="0" applyFont="1"/>
    <xf numFmtId="0" fontId="0" fillId="0" borderId="0" xfId="0" applyFont="1"/>
    <xf numFmtId="3" fontId="42" fillId="0" borderId="4" xfId="0" applyNumberFormat="1" applyFont="1" applyBorder="1"/>
    <xf numFmtId="3" fontId="42" fillId="0" borderId="5" xfId="0" applyNumberFormat="1" applyFont="1" applyBorder="1"/>
    <xf numFmtId="0" fontId="41" fillId="0" borderId="0" xfId="0" applyFont="1" applyBorder="1" applyAlignment="1">
      <alignment vertical="top" wrapText="1"/>
    </xf>
    <xf numFmtId="0" fontId="41" fillId="0" borderId="1" xfId="0" applyFont="1" applyBorder="1" applyAlignment="1">
      <alignment vertical="top" wrapText="1"/>
    </xf>
    <xf numFmtId="0" fontId="12" fillId="0" borderId="0" xfId="0" applyFont="1" applyBorder="1" applyAlignment="1">
      <alignment vertical="top" wrapText="1"/>
    </xf>
    <xf numFmtId="0" fontId="12" fillId="0" borderId="0" xfId="0" applyFont="1" applyBorder="1"/>
    <xf numFmtId="0" fontId="49" fillId="0" borderId="0" xfId="0" applyFont="1" applyBorder="1"/>
    <xf numFmtId="0" fontId="12" fillId="0" borderId="1" xfId="0" applyFont="1" applyBorder="1"/>
    <xf numFmtId="0" fontId="41" fillId="0" borderId="5" xfId="0" applyFont="1" applyBorder="1"/>
    <xf numFmtId="0" fontId="41" fillId="0" borderId="8" xfId="0" applyFont="1" applyBorder="1"/>
    <xf numFmtId="0" fontId="41" fillId="0" borderId="3" xfId="0" applyFont="1" applyBorder="1" applyAlignment="1">
      <alignment horizontal="left" vertical="center"/>
    </xf>
    <xf numFmtId="0" fontId="41" fillId="0" borderId="5" xfId="0" applyNumberFormat="1" applyFont="1" applyBorder="1" applyAlignment="1">
      <alignment horizontal="right"/>
    </xf>
    <xf numFmtId="0" fontId="41" fillId="0" borderId="2" xfId="0" applyFont="1" applyBorder="1" applyAlignment="1">
      <alignment horizontal="left" vertical="center"/>
    </xf>
    <xf numFmtId="0" fontId="41" fillId="0" borderId="1" xfId="0" applyNumberFormat="1" applyFont="1" applyBorder="1" applyAlignment="1">
      <alignment horizontal="right"/>
    </xf>
    <xf numFmtId="0" fontId="41" fillId="0" borderId="6" xfId="0" applyFont="1" applyBorder="1" applyAlignment="1">
      <alignment horizontal="left" vertical="center"/>
    </xf>
    <xf numFmtId="0" fontId="41" fillId="0" borderId="8" xfId="0" applyFont="1" applyBorder="1" applyAlignment="1">
      <alignment horizontal="right"/>
    </xf>
    <xf numFmtId="0" fontId="41" fillId="0" borderId="0" xfId="0" applyFont="1" applyFill="1" applyBorder="1" applyAlignment="1">
      <alignment vertical="top" wrapText="1"/>
    </xf>
    <xf numFmtId="0" fontId="0" fillId="0" borderId="2" xfId="0" applyBorder="1" applyAlignment="1">
      <alignment horizontal="center" vertical="center"/>
    </xf>
    <xf numFmtId="0" fontId="41" fillId="0" borderId="3" xfId="0" applyFont="1" applyBorder="1" applyAlignment="1">
      <alignment horizontal="left" vertical="center" wrapText="1"/>
    </xf>
    <xf numFmtId="0" fontId="41" fillId="0" borderId="2" xfId="0" applyFont="1" applyBorder="1" applyAlignment="1">
      <alignment horizontal="left" vertical="center" wrapText="1"/>
    </xf>
    <xf numFmtId="0" fontId="41" fillId="0" borderId="6" xfId="0" applyFont="1" applyBorder="1" applyAlignment="1">
      <alignment horizontal="left" vertical="center" wrapText="1"/>
    </xf>
    <xf numFmtId="3" fontId="42" fillId="0" borderId="0" xfId="0" applyNumberFormat="1" applyFont="1" applyFill="1" applyBorder="1"/>
    <xf numFmtId="170" fontId="50" fillId="0" borderId="0" xfId="156" applyNumberFormat="1" applyFont="1" applyBorder="1"/>
    <xf numFmtId="3" fontId="3" fillId="0" borderId="0" xfId="155" applyNumberFormat="1"/>
  </cellXfs>
  <cellStyles count="227">
    <cellStyle name="Bad" xfId="107" builtinId="27"/>
    <cellStyle name="Comma" xfId="106" builtinId="3"/>
    <cellStyle name="Comma 2" xfId="156"/>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Hyperlink" xfId="108" builtinId="8"/>
    <cellStyle name="Normal" xfId="0" builtinId="0"/>
    <cellStyle name="Normal 2" xfId="5"/>
    <cellStyle name="Normal 3" xfId="155"/>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459" Type="http://schemas.openxmlformats.org/officeDocument/2006/relationships/hyperlink" Target="http://www.thewindpower.net/windfarm_en_6289_hartelkanaal.php" TargetMode="External"/><Relationship Id="rId20" Type="http://schemas.openxmlformats.org/officeDocument/2006/relationships/hyperlink" Target="http://www.thewindpower.net/windfarm_en_20488_durgerdam.php" TargetMode="External"/><Relationship Id="rId21" Type="http://schemas.openxmlformats.org/officeDocument/2006/relationships/hyperlink" Target="http://www.thewindpower.net/windfarm_en_525_enkhuizen.php" TargetMode="External"/><Relationship Id="rId22" Type="http://schemas.openxmlformats.org/officeDocument/2006/relationships/hyperlink" Target="http://www.thewindpower.net/windfarm_en_20427_ewtw.php" TargetMode="External"/><Relationship Id="rId23" Type="http://schemas.openxmlformats.org/officeDocument/2006/relationships/hyperlink" Target="http://www.thewindpower.net/windfarm_en_6258_flevoweg-1.php" TargetMode="External"/><Relationship Id="rId24" Type="http://schemas.openxmlformats.org/officeDocument/2006/relationships/hyperlink" Target="http://www.thewindpower.net/windfarm_en_20374_geesterambacht.php" TargetMode="External"/><Relationship Id="rId25" Type="http://schemas.openxmlformats.org/officeDocument/2006/relationships/hyperlink" Target="http://www.thewindpower.net/windfarm_en_20409_groen-t-veld.php" TargetMode="External"/><Relationship Id="rId26" Type="http://schemas.openxmlformats.org/officeDocument/2006/relationships/hyperlink" Target="http://www.thewindpower.net/windfarm_en_531_groetpolder.php" TargetMode="External"/><Relationship Id="rId27" Type="http://schemas.openxmlformats.org/officeDocument/2006/relationships/hyperlink" Target="http://www.thewindpower.net/windfarm_en_6240_groettocht.php" TargetMode="External"/><Relationship Id="rId28" Type="http://schemas.openxmlformats.org/officeDocument/2006/relationships/hyperlink" Target="http://www.thewindpower.net/windfarm_en_1869_haarlem.php" TargetMode="External"/><Relationship Id="rId29" Type="http://schemas.openxmlformats.org/officeDocument/2006/relationships/hyperlink" Target="http://www.thewindpower.net/windfarm_en_19199_haringhuizen.php" TargetMode="External"/><Relationship Id="rId170" Type="http://schemas.openxmlformats.org/officeDocument/2006/relationships/hyperlink" Target="http://www.thewindpower.net/windfarm_en_6161_klokbekerweg.php" TargetMode="External"/><Relationship Id="rId171" Type="http://schemas.openxmlformats.org/officeDocument/2006/relationships/hyperlink" Target="http://www.thewindpower.net/windfarm_en_6156_klokbekerweg.php" TargetMode="External"/><Relationship Id="rId172" Type="http://schemas.openxmlformats.org/officeDocument/2006/relationships/hyperlink" Target="http://www.thewindpower.net/windfarm_en_6356_kluutmolen.php" TargetMode="External"/><Relationship Id="rId173" Type="http://schemas.openxmlformats.org/officeDocument/2006/relationships/hyperlink" Target="http://www.thewindpower.net/windfarm_en_20395_kluutweg.php" TargetMode="External"/><Relationship Id="rId174" Type="http://schemas.openxmlformats.org/officeDocument/2006/relationships/hyperlink" Target="http://www.thewindpower.net/windfarm_en_6154_knarweg.php" TargetMode="External"/><Relationship Id="rId175" Type="http://schemas.openxmlformats.org/officeDocument/2006/relationships/hyperlink" Target="http://www.thewindpower.net/windfarm_en_19124_kraggenburg.php" TargetMode="External"/><Relationship Id="rId176" Type="http://schemas.openxmlformats.org/officeDocument/2006/relationships/hyperlink" Target="http://www.thewindpower.net/windfarm_en_1876_kubbeweg.php" TargetMode="External"/><Relationship Id="rId177" Type="http://schemas.openxmlformats.org/officeDocument/2006/relationships/hyperlink" Target="http://www.thewindpower.net/windfarm_en_19121_lage-vaart.php" TargetMode="External"/><Relationship Id="rId178" Type="http://schemas.openxmlformats.org/officeDocument/2006/relationships/hyperlink" Target="http://www.thewindpower.net/windfarm_en_1884_lely-flevoland.php" TargetMode="External"/><Relationship Id="rId179" Type="http://schemas.openxmlformats.org/officeDocument/2006/relationships/hyperlink" Target="http://www.thewindpower.net/windfarm_en_19181_lelystad.php" TargetMode="External"/><Relationship Id="rId230" Type="http://schemas.openxmlformats.org/officeDocument/2006/relationships/hyperlink" Target="http://www.thewindpower.net/windfarm_en_19174_wulpweg.php" TargetMode="External"/><Relationship Id="rId231" Type="http://schemas.openxmlformats.org/officeDocument/2006/relationships/hyperlink" Target="http://www.thewindpower.net/windfarm_en_19177_zeebiestocht.php" TargetMode="External"/><Relationship Id="rId232" Type="http://schemas.openxmlformats.org/officeDocument/2006/relationships/hyperlink" Target="http://www.thewindpower.net/windfarm_en_1877_zeebiestocht.php" TargetMode="External"/><Relationship Id="rId233" Type="http://schemas.openxmlformats.org/officeDocument/2006/relationships/hyperlink" Target="http://www.thewindpower.net/windfarm_en_10463_zuidermeerdijk.php" TargetMode="External"/><Relationship Id="rId234" Type="http://schemas.openxmlformats.org/officeDocument/2006/relationships/hyperlink" Target="http://www.thewindpower.net/windfarm_en_14397_zuidwester.php" TargetMode="External"/><Relationship Id="rId235" Type="http://schemas.openxmlformats.org/officeDocument/2006/relationships/hyperlink" Target="http://www.thewindpower.net/windfarm_en_19108_achlum.php" TargetMode="External"/><Relationship Id="rId236" Type="http://schemas.openxmlformats.org/officeDocument/2006/relationships/hyperlink" Target="http://www.thewindpower.net/windfarm_en_20386_akkrum.php" TargetMode="External"/><Relationship Id="rId237" Type="http://schemas.openxmlformats.org/officeDocument/2006/relationships/hyperlink" Target="http://www.thewindpower.net/windfarm_en_19173_allingawier.php" TargetMode="External"/><Relationship Id="rId238" Type="http://schemas.openxmlformats.org/officeDocument/2006/relationships/hyperlink" Target="http://www.thewindpower.net/windfarm_en_20436_arum.php" TargetMode="External"/><Relationship Id="rId239" Type="http://schemas.openxmlformats.org/officeDocument/2006/relationships/hyperlink" Target="http://www.thewindpower.net/windfarm_en_19157_augsbuurt.php" TargetMode="External"/><Relationship Id="rId460" Type="http://schemas.openxmlformats.org/officeDocument/2006/relationships/hyperlink" Target="http://www.thewindpower.net/windfarm_en_502_herkingen.php" TargetMode="External"/><Relationship Id="rId461" Type="http://schemas.openxmlformats.org/officeDocument/2006/relationships/hyperlink" Target="http://www.thewindpower.net/windfarm_en_5280_hoek-van-holland.php" TargetMode="External"/><Relationship Id="rId462" Type="http://schemas.openxmlformats.org/officeDocument/2006/relationships/hyperlink" Target="http://www.thewindpower.net/windfarm_en_20429_landtong-rozenburg.php" TargetMode="External"/><Relationship Id="rId463" Type="http://schemas.openxmlformats.org/officeDocument/2006/relationships/hyperlink" Target="http://www.thewindpower.net/windfarm_en_18264_lansinghage.php" TargetMode="External"/><Relationship Id="rId464" Type="http://schemas.openxmlformats.org/officeDocument/2006/relationships/hyperlink" Target="http://www.thewindpower.net/windfarm_en_19212_martina-cornelia.php" TargetMode="External"/><Relationship Id="rId465" Type="http://schemas.openxmlformats.org/officeDocument/2006/relationships/hyperlink" Target="http://www.thewindpower.net/windfarm_en_20433_middelharnis.php" TargetMode="External"/><Relationship Id="rId466" Type="http://schemas.openxmlformats.org/officeDocument/2006/relationships/hyperlink" Target="http://www.thewindpower.net/windfarm_en_6182_nedwind.php" TargetMode="External"/><Relationship Id="rId467" Type="http://schemas.openxmlformats.org/officeDocument/2006/relationships/hyperlink" Target="http://www.thewindpower.net/windfarm_en_6183_nedwind.php" TargetMode="External"/><Relationship Id="rId468" Type="http://schemas.openxmlformats.org/officeDocument/2006/relationships/hyperlink" Target="http://www.thewindpower.net/windfarm_en_19222_neefjes.php" TargetMode="External"/><Relationship Id="rId469" Type="http://schemas.openxmlformats.org/officeDocument/2006/relationships/hyperlink" Target="http://www.thewindpower.net/windfarm_en_20460_nieuwe-tonge.php" TargetMode="External"/><Relationship Id="rId30" Type="http://schemas.openxmlformats.org/officeDocument/2006/relationships/hyperlink" Target="http://www.thewindpower.net/windfarm_en_20432_hem.php" TargetMode="External"/><Relationship Id="rId31" Type="http://schemas.openxmlformats.org/officeDocument/2006/relationships/hyperlink" Target="http://www.thewindpower.net/windfarm_en_19110_hoorn.php" TargetMode="External"/><Relationship Id="rId32" Type="http://schemas.openxmlformats.org/officeDocument/2006/relationships/hyperlink" Target="http://www.thewindpower.net/windfarm_en_20417_hoorn.php" TargetMode="External"/><Relationship Id="rId33" Type="http://schemas.openxmlformats.org/officeDocument/2006/relationships/hyperlink" Target="http://www.thewindpower.net/windfarm_en_522_hoorn.php" TargetMode="External"/><Relationship Id="rId34" Type="http://schemas.openxmlformats.org/officeDocument/2006/relationships/hyperlink" Target="http://www.thewindpower.net/windfarm_en_6184_hoornseweg-14.php" TargetMode="External"/><Relationship Id="rId35" Type="http://schemas.openxmlformats.org/officeDocument/2006/relationships/hyperlink" Target="http://www.thewindpower.net/windfarm_en_20477_kerststal.php" TargetMode="External"/><Relationship Id="rId36" Type="http://schemas.openxmlformats.org/officeDocument/2006/relationships/hyperlink" Target="http://www.thewindpower.net/windfarm_en_6169_kleiweg.php" TargetMode="External"/><Relationship Id="rId37" Type="http://schemas.openxmlformats.org/officeDocument/2006/relationships/hyperlink" Target="http://www.thewindpower.net/windfarm_en_1886_kneeshoek.php" TargetMode="External"/><Relationship Id="rId38" Type="http://schemas.openxmlformats.org/officeDocument/2006/relationships/hyperlink" Target="http://www.thewindpower.net/windfarm_en_19151_kreileroord.php" TargetMode="External"/><Relationship Id="rId39" Type="http://schemas.openxmlformats.org/officeDocument/2006/relationships/hyperlink" Target="http://www.thewindpower.net/windfarm_en_20387_l.-soet.php" TargetMode="External"/><Relationship Id="rId180" Type="http://schemas.openxmlformats.org/officeDocument/2006/relationships/hyperlink" Target="http://www.thewindpower.net/windfarm_en_1883_lelystad-solitair.php" TargetMode="External"/><Relationship Id="rId181" Type="http://schemas.openxmlformats.org/officeDocument/2006/relationships/hyperlink" Target="http://www.thewindpower.net/windfarm_en_21169_lelystad-1.php" TargetMode="External"/><Relationship Id="rId182" Type="http://schemas.openxmlformats.org/officeDocument/2006/relationships/hyperlink" Target="http://www.thewindpower.net/windfarm_en_21181_lelystad-2.php" TargetMode="External"/><Relationship Id="rId183" Type="http://schemas.openxmlformats.org/officeDocument/2006/relationships/hyperlink" Target="http://www.thewindpower.net/windfarm_en_20419_lelystad-knarweg.php" TargetMode="External"/><Relationship Id="rId184" Type="http://schemas.openxmlformats.org/officeDocument/2006/relationships/hyperlink" Target="http://www.thewindpower.net/windfarm_en_1880_lelystad-meeuwentocht.php" TargetMode="External"/><Relationship Id="rId185" Type="http://schemas.openxmlformats.org/officeDocument/2006/relationships/hyperlink" Target="http://www.thewindpower.net/windfarm_en_19131_lelystad-overijsselsetocht.php" TargetMode="External"/><Relationship Id="rId186" Type="http://schemas.openxmlformats.org/officeDocument/2006/relationships/hyperlink" Target="http://www.thewindpower.net/windfarm_en_20438_lepelaarpad.php" TargetMode="External"/><Relationship Id="rId187" Type="http://schemas.openxmlformats.org/officeDocument/2006/relationships/hyperlink" Target="http://www.thewindpower.net/windfarm_en_20370_lepelaarweg.php" TargetMode="External"/><Relationship Id="rId188" Type="http://schemas.openxmlformats.org/officeDocument/2006/relationships/hyperlink" Target="http://www.thewindpower.net/windfarm_en_1873_lisdoddeweg.php" TargetMode="External"/><Relationship Id="rId189" Type="http://schemas.openxmlformats.org/officeDocument/2006/relationships/hyperlink" Target="http://www.thewindpower.net/windfarm_en_1874_lisdoddeweg.php" TargetMode="External"/><Relationship Id="rId240" Type="http://schemas.openxmlformats.org/officeDocument/2006/relationships/hyperlink" Target="http://www.thewindpower.net/windfarm_en_527_bartlehiem-1.php" TargetMode="External"/><Relationship Id="rId241" Type="http://schemas.openxmlformats.org/officeDocument/2006/relationships/hyperlink" Target="http://www.thewindpower.net/windfarm_en_383_bartlehiem-2.php" TargetMode="External"/><Relationship Id="rId242" Type="http://schemas.openxmlformats.org/officeDocument/2006/relationships/hyperlink" Target="http://www.thewindpower.net/windfarm_en_6263_beabuorren.php" TargetMode="External"/><Relationship Id="rId243" Type="http://schemas.openxmlformats.org/officeDocument/2006/relationships/hyperlink" Target="http://www.thewindpower.net/windfarm_en_6264_beabuorren.php" TargetMode="External"/><Relationship Id="rId244" Type="http://schemas.openxmlformats.org/officeDocument/2006/relationships/hyperlink" Target="http://www.thewindpower.net/windfarm_en_6265_beabuorren.php" TargetMode="External"/><Relationship Id="rId245" Type="http://schemas.openxmlformats.org/officeDocument/2006/relationships/hyperlink" Target="http://www.thewindpower.net/windfarm_en_20461_beetgum.php" TargetMode="External"/><Relationship Id="rId246" Type="http://schemas.openxmlformats.org/officeDocument/2006/relationships/hyperlink" Target="http://www.thewindpower.net/windfarm_en_20487_beetgumermolen.php" TargetMode="External"/><Relationship Id="rId247" Type="http://schemas.openxmlformats.org/officeDocument/2006/relationships/hyperlink" Target="http://www.thewindpower.net/windfarm_en_20423_blije.php" TargetMode="External"/><Relationship Id="rId248" Type="http://schemas.openxmlformats.org/officeDocument/2006/relationships/hyperlink" Target="http://www.thewindpower.net/windfarm_en_19169_boazum.php" TargetMode="External"/><Relationship Id="rId249" Type="http://schemas.openxmlformats.org/officeDocument/2006/relationships/hyperlink" Target="http://www.thewindpower.net/windfarm_en_19142_boazum.php" TargetMode="External"/><Relationship Id="rId300" Type="http://schemas.openxmlformats.org/officeDocument/2006/relationships/hyperlink" Target="http://www.thewindpower.net/windfarm_en_19171_leeuwarden.php" TargetMode="External"/><Relationship Id="rId301" Type="http://schemas.openxmlformats.org/officeDocument/2006/relationships/hyperlink" Target="http://www.thewindpower.net/windfarm_en_552_leeuwarden.php" TargetMode="External"/><Relationship Id="rId302" Type="http://schemas.openxmlformats.org/officeDocument/2006/relationships/hyperlink" Target="http://www.thewindpower.net/windfarm_en_19172_leeuwarden.php" TargetMode="External"/><Relationship Id="rId303" Type="http://schemas.openxmlformats.org/officeDocument/2006/relationships/hyperlink" Target="http://www.thewindpower.net/windfarm_en_19163_leeuwarden.php" TargetMode="External"/><Relationship Id="rId304" Type="http://schemas.openxmlformats.org/officeDocument/2006/relationships/hyperlink" Target="http://www.thewindpower.net/windfarm_en_535_lemmer.php" TargetMode="External"/><Relationship Id="rId305" Type="http://schemas.openxmlformats.org/officeDocument/2006/relationships/hyperlink" Target="http://www.thewindpower.net/windfarm_en_21179_lippenwoude.php" TargetMode="External"/><Relationship Id="rId306" Type="http://schemas.openxmlformats.org/officeDocument/2006/relationships/hyperlink" Target="http://www.thewindpower.net/windfarm_en_20471_makkum.php" TargetMode="External"/><Relationship Id="rId307" Type="http://schemas.openxmlformats.org/officeDocument/2006/relationships/hyperlink" Target="http://www.thewindpower.net/windfarm_en_20431_marrum.php" TargetMode="External"/><Relationship Id="rId308" Type="http://schemas.openxmlformats.org/officeDocument/2006/relationships/hyperlink" Target="http://www.thewindpower.net/windfarm_en_1859_meerswal.php" TargetMode="External"/><Relationship Id="rId309" Type="http://schemas.openxmlformats.org/officeDocument/2006/relationships/hyperlink" Target="http://www.thewindpower.net/windfarm_en_1860_meerswal.php" TargetMode="External"/><Relationship Id="rId470" Type="http://schemas.openxmlformats.org/officeDocument/2006/relationships/hyperlink" Target="http://www.thewindpower.net/windfarm_en_499_numansdorp.php" TargetMode="External"/><Relationship Id="rId471" Type="http://schemas.openxmlformats.org/officeDocument/2006/relationships/hyperlink" Target="http://www.thewindpower.net/windfarm_en_19195_pallandtpolder.php" TargetMode="External"/><Relationship Id="rId472" Type="http://schemas.openxmlformats.org/officeDocument/2006/relationships/hyperlink" Target="http://www.thewindpower.net/windfarm_en_19175_pantheon.php" TargetMode="External"/><Relationship Id="rId473" Type="http://schemas.openxmlformats.org/officeDocument/2006/relationships/hyperlink" Target="http://www.thewindpower.net/windfarm_en_6180_piet-de-wit.php" TargetMode="External"/><Relationship Id="rId474" Type="http://schemas.openxmlformats.org/officeDocument/2006/relationships/hyperlink" Target="http://www.thewindpower.net/windfarm_en_19198_rijnwoude.php" TargetMode="External"/><Relationship Id="rId475" Type="http://schemas.openxmlformats.org/officeDocument/2006/relationships/hyperlink" Target="http://www.thewindpower.net/windfarm_en_6296_rotterdam.php" TargetMode="External"/><Relationship Id="rId476" Type="http://schemas.openxmlformats.org/officeDocument/2006/relationships/hyperlink" Target="http://www.thewindpower.net/windfarm_en_6291_rotterdam.php" TargetMode="External"/><Relationship Id="rId477" Type="http://schemas.openxmlformats.org/officeDocument/2006/relationships/hyperlink" Target="http://www.thewindpower.net/windfarm_en_6298_rotterdam.php" TargetMode="External"/><Relationship Id="rId478" Type="http://schemas.openxmlformats.org/officeDocument/2006/relationships/hyperlink" Target="http://www.thewindpower.net/windfarm_en_6294_rotterdam.php" TargetMode="External"/><Relationship Id="rId479" Type="http://schemas.openxmlformats.org/officeDocument/2006/relationships/hyperlink" Target="http://www.thewindpower.net/windfarm_en_20384_rotterdam.php" TargetMode="External"/><Relationship Id="rId40" Type="http://schemas.openxmlformats.org/officeDocument/2006/relationships/hyperlink" Target="http://www.thewindpower.net/windfarm_en_1867_liesbeth-thijs.php" TargetMode="External"/><Relationship Id="rId41" Type="http://schemas.openxmlformats.org/officeDocument/2006/relationships/hyperlink" Target="http://www.thewindpower.net/windfarm_en_1872_lotweg.php" TargetMode="External"/><Relationship Id="rId42" Type="http://schemas.openxmlformats.org/officeDocument/2006/relationships/hyperlink" Target="http://www.thewindpower.net/windfarm_en_1865_lotwind.php" TargetMode="External"/><Relationship Id="rId43" Type="http://schemas.openxmlformats.org/officeDocument/2006/relationships/hyperlink" Target="http://www.thewindpower.net/windfarm_en_20435_lutjewinkel.php" TargetMode="External"/><Relationship Id="rId44" Type="http://schemas.openxmlformats.org/officeDocument/2006/relationships/hyperlink" Target="http://www.thewindpower.net/windfarm_en_21166_medemblik.php" TargetMode="External"/><Relationship Id="rId45" Type="http://schemas.openxmlformats.org/officeDocument/2006/relationships/hyperlink" Target="http://www.thewindpower.net/windfarm_en_1862_medemblikkerweg.php" TargetMode="External"/><Relationship Id="rId46" Type="http://schemas.openxmlformats.org/officeDocument/2006/relationships/hyperlink" Target="http://www.thewindpower.net/windfarm_en_1864_medemblikkerweg.php" TargetMode="External"/><Relationship Id="rId47" Type="http://schemas.openxmlformats.org/officeDocument/2006/relationships/hyperlink" Target="http://www.thewindpower.net/windfarm_en_20428_meermin.php" TargetMode="External"/><Relationship Id="rId48" Type="http://schemas.openxmlformats.org/officeDocument/2006/relationships/hyperlink" Target="http://www.thewindpower.net/windfarm_en_21165_middenmeer.php" TargetMode="External"/><Relationship Id="rId49" Type="http://schemas.openxmlformats.org/officeDocument/2006/relationships/hyperlink" Target="http://www.thewindpower.net/windfarm_en_561_middenweg.php" TargetMode="External"/><Relationship Id="rId1" Type="http://schemas.openxmlformats.org/officeDocument/2006/relationships/hyperlink" Target="http://www.thewindpower.net/windfarm_en_8201_afrikahaven.php" TargetMode="External"/><Relationship Id="rId2" Type="http://schemas.openxmlformats.org/officeDocument/2006/relationships/hyperlink" Target="http://www.thewindpower.net/windfarm_en_19170_amsterdam.php" TargetMode="External"/><Relationship Id="rId3" Type="http://schemas.openxmlformats.org/officeDocument/2006/relationships/hyperlink" Target="http://www.thewindpower.net/windfarm_en_19214_amsterdam.php" TargetMode="External"/><Relationship Id="rId4" Type="http://schemas.openxmlformats.org/officeDocument/2006/relationships/hyperlink" Target="http://www.thewindpower.net/windfarm_en_6342_amsterdam.php" TargetMode="External"/><Relationship Id="rId5" Type="http://schemas.openxmlformats.org/officeDocument/2006/relationships/hyperlink" Target="http://www.thewindpower.net/windfarm_en_6341_amsterdam-hemweg.php" TargetMode="External"/><Relationship Id="rId6" Type="http://schemas.openxmlformats.org/officeDocument/2006/relationships/hyperlink" Target="http://www.thewindpower.net/windfarm_en_21177_amsterdam-noordzeeweg.php" TargetMode="External"/><Relationship Id="rId7" Type="http://schemas.openxmlformats.org/officeDocument/2006/relationships/hyperlink" Target="http://www.thewindpower.net/windfarm_en_6343_amsterdam-sloterdijk.php" TargetMode="External"/><Relationship Id="rId8" Type="http://schemas.openxmlformats.org/officeDocument/2006/relationships/hyperlink" Target="http://www.thewindpower.net/windfarm_en_514_amsterdam-westpoort.php" TargetMode="External"/><Relationship Id="rId9" Type="http://schemas.openxmlformats.org/officeDocument/2006/relationships/hyperlink" Target="http://www.thewindpower.net/windfarm_en_20464_andijk.php" TargetMode="External"/><Relationship Id="rId190" Type="http://schemas.openxmlformats.org/officeDocument/2006/relationships/hyperlink" Target="http://www.thewindpower.net/windfarm_en_1875_lisdoddeweg.php" TargetMode="External"/><Relationship Id="rId191" Type="http://schemas.openxmlformats.org/officeDocument/2006/relationships/hyperlink" Target="http://www.thewindpower.net/windfarm_en_19191_mammoettocht.php" TargetMode="External"/><Relationship Id="rId192" Type="http://schemas.openxmlformats.org/officeDocument/2006/relationships/hyperlink" Target="http://www.thewindpower.net/windfarm_en_513_muiderhoek.php" TargetMode="External"/><Relationship Id="rId193" Type="http://schemas.openxmlformats.org/officeDocument/2006/relationships/hyperlink" Target="http://www.thewindpower.net/windfarm_en_20404_nagele.php" TargetMode="External"/><Relationship Id="rId194" Type="http://schemas.openxmlformats.org/officeDocument/2006/relationships/hyperlink" Target="http://www.thewindpower.net/windfarm_en_19190_neushoorntocht.php" TargetMode="External"/><Relationship Id="rId195" Type="http://schemas.openxmlformats.org/officeDocument/2006/relationships/hyperlink" Target="http://www.thewindpower.net/windfarm_en_19188_noordertocht.php" TargetMode="External"/><Relationship Id="rId196" Type="http://schemas.openxmlformats.org/officeDocument/2006/relationships/hyperlink" Target="http://www.thewindpower.net/windfarm_en_20470_oldebroekertocht.php" TargetMode="External"/><Relationship Id="rId197" Type="http://schemas.openxmlformats.org/officeDocument/2006/relationships/hyperlink" Target="http://www.thewindpower.net/windfarm_en_521_olstertocht.php" TargetMode="External"/><Relationship Id="rId198" Type="http://schemas.openxmlformats.org/officeDocument/2006/relationships/hyperlink" Target="http://www.thewindpower.net/windfarm_en_1871_ooievaarsweg.php" TargetMode="External"/><Relationship Id="rId199" Type="http://schemas.openxmlformats.org/officeDocument/2006/relationships/hyperlink" Target="http://www.thewindpower.net/windfarm_en_488_ossenkampweg.php" TargetMode="External"/><Relationship Id="rId250" Type="http://schemas.openxmlformats.org/officeDocument/2006/relationships/hyperlink" Target="http://www.thewindpower.net/windfarm_en_21175_bolsward-1.php" TargetMode="External"/><Relationship Id="rId251" Type="http://schemas.openxmlformats.org/officeDocument/2006/relationships/hyperlink" Target="http://www.thewindpower.net/windfarm_en_20366_bolsward-2.php" TargetMode="External"/><Relationship Id="rId252" Type="http://schemas.openxmlformats.org/officeDocument/2006/relationships/hyperlink" Target="http://www.thewindpower.net/windfarm_en_19118_britsum.php" TargetMode="External"/><Relationship Id="rId253" Type="http://schemas.openxmlformats.org/officeDocument/2006/relationships/hyperlink" Target="http://www.thewindpower.net/windfarm_en_20492_britswert.php" TargetMode="External"/><Relationship Id="rId254" Type="http://schemas.openxmlformats.org/officeDocument/2006/relationships/hyperlink" Target="http://www.thewindpower.net/windfarm_en_20362_burgwerd.php" TargetMode="External"/><Relationship Id="rId255" Type="http://schemas.openxmlformats.org/officeDocument/2006/relationships/hyperlink" Target="http://www.thewindpower.net/windfarm_en_20364_burum.php" TargetMode="External"/><Relationship Id="rId256" Type="http://schemas.openxmlformats.org/officeDocument/2006/relationships/hyperlink" Target="http://www.thewindpower.net/windfarm_en_19162_cornwerd.php" TargetMode="External"/><Relationship Id="rId257" Type="http://schemas.openxmlformats.org/officeDocument/2006/relationships/hyperlink" Target="http://www.thewindpower.net/windfarm_en_19123_de-bjirmen.php" TargetMode="External"/><Relationship Id="rId258" Type="http://schemas.openxmlformats.org/officeDocument/2006/relationships/hyperlink" Target="http://www.thewindpower.net/windfarm_en_20440_de-harns.php" TargetMode="External"/><Relationship Id="rId259" Type="http://schemas.openxmlformats.org/officeDocument/2006/relationships/hyperlink" Target="http://www.thewindpower.net/windfarm_en_20469_de-hommerts.php" TargetMode="External"/><Relationship Id="rId310" Type="http://schemas.openxmlformats.org/officeDocument/2006/relationships/hyperlink" Target="http://www.thewindpower.net/windfarm_en_563_meerswal.php" TargetMode="External"/><Relationship Id="rId311" Type="http://schemas.openxmlformats.org/officeDocument/2006/relationships/hyperlink" Target="http://www.thewindpower.net/windfarm_en_20447_midlum.php" TargetMode="External"/><Relationship Id="rId312" Type="http://schemas.openxmlformats.org/officeDocument/2006/relationships/hyperlink" Target="http://www.thewindpower.net/windfarm_en_20494_minnertsga.php" TargetMode="External"/><Relationship Id="rId313" Type="http://schemas.openxmlformats.org/officeDocument/2006/relationships/hyperlink" Target="http://www.thewindpower.net/windfarm_en_20516_molkwerum.php" TargetMode="External"/><Relationship Id="rId314" Type="http://schemas.openxmlformats.org/officeDocument/2006/relationships/hyperlink" Target="http://www.thewindpower.net/windfarm_en_20383_niawier.php" TargetMode="External"/><Relationship Id="rId315" Type="http://schemas.openxmlformats.org/officeDocument/2006/relationships/hyperlink" Target="http://www.thewindpower.net/windfarm_en_20476_nijhuizum.php" TargetMode="External"/><Relationship Id="rId316" Type="http://schemas.openxmlformats.org/officeDocument/2006/relationships/hyperlink" Target="http://www.thewindpower.net/windfarm_en_19129_noordpolder.php" TargetMode="External"/><Relationship Id="rId317" Type="http://schemas.openxmlformats.org/officeDocument/2006/relationships/hyperlink" Target="http://www.thewindpower.net/windfarm_en_20371_oerbiet.php" TargetMode="External"/><Relationship Id="rId318" Type="http://schemas.openxmlformats.org/officeDocument/2006/relationships/hyperlink" Target="http://www.thewindpower.net/windfarm_en_6259_oosterbierum.php" TargetMode="External"/><Relationship Id="rId319" Type="http://schemas.openxmlformats.org/officeDocument/2006/relationships/hyperlink" Target="http://www.thewindpower.net/windfarm_en_20434_opperhans.php" TargetMode="External"/><Relationship Id="rId480" Type="http://schemas.openxmlformats.org/officeDocument/2006/relationships/hyperlink" Target="http://www.thewindpower.net/windfarm_en_20462_rotterdam-bp.php" TargetMode="External"/><Relationship Id="rId481" Type="http://schemas.openxmlformats.org/officeDocument/2006/relationships/hyperlink" Target="http://www.thewindpower.net/windfarm_en_6287_rotterdam-distridam.php" TargetMode="External"/><Relationship Id="rId482" Type="http://schemas.openxmlformats.org/officeDocument/2006/relationships/hyperlink" Target="http://www.thewindpower.net/windfarm_en_6288_rotterdam-distridam.php" TargetMode="External"/><Relationship Id="rId483" Type="http://schemas.openxmlformats.org/officeDocument/2006/relationships/hyperlink" Target="http://www.thewindpower.net/windfarm_en_20475_rotterdam-distridam.php" TargetMode="External"/><Relationship Id="rId484" Type="http://schemas.openxmlformats.org/officeDocument/2006/relationships/hyperlink" Target="http://www.thewindpower.net/windfarm_en_6290_rozenburgse-landtong.php" TargetMode="External"/><Relationship Id="rId485" Type="http://schemas.openxmlformats.org/officeDocument/2006/relationships/hyperlink" Target="http://www.thewindpower.net/windfarm_en_19148_rozenburgse-landtong.php" TargetMode="External"/><Relationship Id="rId486" Type="http://schemas.openxmlformats.org/officeDocument/2006/relationships/hyperlink" Target="http://www.thewindpower.net/windfarm_en_413_scheveningen.php" TargetMode="External"/><Relationship Id="rId487" Type="http://schemas.openxmlformats.org/officeDocument/2006/relationships/hyperlink" Target="http://www.thewindpower.net/windfarm_en_19205_schiedam.php" TargetMode="External"/><Relationship Id="rId488" Type="http://schemas.openxmlformats.org/officeDocument/2006/relationships/hyperlink" Target="http://www.thewindpower.net/windfarm_en_6293_slufterdam-noord.php" TargetMode="External"/><Relationship Id="rId489" Type="http://schemas.openxmlformats.org/officeDocument/2006/relationships/hyperlink" Target="http://www.thewindpower.net/windfarm_en_6295_slufterdam-west.php" TargetMode="External"/><Relationship Id="rId50" Type="http://schemas.openxmlformats.org/officeDocument/2006/relationships/hyperlink" Target="http://www.thewindpower.net/windfarm_en_559_molenweg-1.php" TargetMode="External"/><Relationship Id="rId51" Type="http://schemas.openxmlformats.org/officeDocument/2006/relationships/hyperlink" Target="http://www.thewindpower.net/windfarm_en_21174_molenwind.php" TargetMode="External"/><Relationship Id="rId52" Type="http://schemas.openxmlformats.org/officeDocument/2006/relationships/hyperlink" Target="http://www.thewindpower.net/windfarm_en_20454_nauerna.php" TargetMode="External"/><Relationship Id="rId53" Type="http://schemas.openxmlformats.org/officeDocument/2006/relationships/hyperlink" Target="http://www.thewindpower.net/windfarm_en_20453_nauerna.php" TargetMode="External"/><Relationship Id="rId54" Type="http://schemas.openxmlformats.org/officeDocument/2006/relationships/hyperlink" Target="http://www.thewindpower.net/windfarm_en_20391_nes-1.php" TargetMode="External"/><Relationship Id="rId55" Type="http://schemas.openxmlformats.org/officeDocument/2006/relationships/hyperlink" Target="http://www.thewindpower.net/windfarm_en_20403_nes-2.php" TargetMode="External"/><Relationship Id="rId56" Type="http://schemas.openxmlformats.org/officeDocument/2006/relationships/hyperlink" Target="http://www.thewindpower.net/windfarm_en_21162_nes-3.php" TargetMode="External"/><Relationship Id="rId57" Type="http://schemas.openxmlformats.org/officeDocument/2006/relationships/hyperlink" Target="http://www.thewindpower.net/windfarm_en_558_nieuw-almersdorperweg.php" TargetMode="External"/><Relationship Id="rId58" Type="http://schemas.openxmlformats.org/officeDocument/2006/relationships/hyperlink" Target="http://www.thewindpower.net/windfarm_en_554_nieuw-almersdorperweg.php" TargetMode="External"/><Relationship Id="rId59" Type="http://schemas.openxmlformats.org/officeDocument/2006/relationships/hyperlink" Target="http://www.thewindpower.net/windfarm_en_555_nieuw-almersdorperweg.php" TargetMode="External"/><Relationship Id="rId260" Type="http://schemas.openxmlformats.org/officeDocument/2006/relationships/hyperlink" Target="http://www.thewindpower.net/windfarm_en_20439_dearsum.php" TargetMode="External"/><Relationship Id="rId261" Type="http://schemas.openxmlformats.org/officeDocument/2006/relationships/hyperlink" Target="http://www.thewindpower.net/windfarm_en_19128_dedgum.php" TargetMode="External"/><Relationship Id="rId262" Type="http://schemas.openxmlformats.org/officeDocument/2006/relationships/hyperlink" Target="http://www.thewindpower.net/windfarm_en_20455_desire.php" TargetMode="External"/><Relationship Id="rId263" Type="http://schemas.openxmlformats.org/officeDocument/2006/relationships/hyperlink" Target="http://www.thewindpower.net/windfarm_en_19152_dronrijp.php" TargetMode="External"/><Relationship Id="rId264" Type="http://schemas.openxmlformats.org/officeDocument/2006/relationships/hyperlink" Target="http://www.thewindpower.net/windfarm_en_16989_dyksterhuzen-1.php" TargetMode="External"/><Relationship Id="rId265" Type="http://schemas.openxmlformats.org/officeDocument/2006/relationships/hyperlink" Target="http://www.thewindpower.net/windfarm_en_21173_easterein.php" TargetMode="External"/><Relationship Id="rId266" Type="http://schemas.openxmlformats.org/officeDocument/2006/relationships/hyperlink" Target="http://www.thewindpower.net/windfarm_en_21185_easterlittens.php" TargetMode="External"/><Relationship Id="rId267" Type="http://schemas.openxmlformats.org/officeDocument/2006/relationships/hyperlink" Target="http://www.thewindpower.net/windfarm_en_21180_eendragt.php" TargetMode="External"/><Relationship Id="rId268" Type="http://schemas.openxmlformats.org/officeDocument/2006/relationships/hyperlink" Target="http://www.thewindpower.net/windfarm_en_20456_exmorra.php" TargetMode="External"/><Relationship Id="rId269" Type="http://schemas.openxmlformats.org/officeDocument/2006/relationships/hyperlink" Target="http://www.thewindpower.net/windfarm_en_20437_ferwert.php" TargetMode="External"/><Relationship Id="rId320" Type="http://schemas.openxmlformats.org/officeDocument/2006/relationships/hyperlink" Target="http://www.thewindpower.net/windfarm_en_19182_oude-bildtzijl-1.php" TargetMode="External"/><Relationship Id="rId321" Type="http://schemas.openxmlformats.org/officeDocument/2006/relationships/hyperlink" Target="http://www.thewindpower.net/windfarm_en_19183_oude-bildtzijl-2.php" TargetMode="External"/><Relationship Id="rId322" Type="http://schemas.openxmlformats.org/officeDocument/2006/relationships/hyperlink" Target="http://www.thewindpower.net/windfarm_en_562_oude-biltzijl.php" TargetMode="External"/><Relationship Id="rId323" Type="http://schemas.openxmlformats.org/officeDocument/2006/relationships/hyperlink" Target="http://www.thewindpower.net/windfarm_en_20479_oudega.php" TargetMode="External"/><Relationship Id="rId324" Type="http://schemas.openxmlformats.org/officeDocument/2006/relationships/hyperlink" Target="http://www.thewindpower.net/windfarm_en_20480_oudemirdum.php" TargetMode="External"/><Relationship Id="rId325" Type="http://schemas.openxmlformats.org/officeDocument/2006/relationships/hyperlink" Target="http://www.thewindpower.net/windfarm_en_20467_parrega.php" TargetMode="External"/><Relationship Id="rId326" Type="http://schemas.openxmlformats.org/officeDocument/2006/relationships/hyperlink" Target="http://www.thewindpower.net/windfarm_en_19161_peins.php" TargetMode="External"/><Relationship Id="rId327" Type="http://schemas.openxmlformats.org/officeDocument/2006/relationships/hyperlink" Target="http://www.thewindpower.net/windfarm_en_21178_pingjum.php" TargetMode="External"/><Relationship Id="rId328" Type="http://schemas.openxmlformats.org/officeDocument/2006/relationships/hyperlink" Target="http://www.thewindpower.net/windfarm_en_21168_reduzum.php" TargetMode="External"/><Relationship Id="rId329" Type="http://schemas.openxmlformats.org/officeDocument/2006/relationships/hyperlink" Target="http://www.thewindpower.net/windfarm_en_20489_ried.php" TargetMode="External"/><Relationship Id="rId490" Type="http://schemas.openxmlformats.org/officeDocument/2006/relationships/hyperlink" Target="http://www.thewindpower.net/windfarm_en_508_waddinxveen.php" TargetMode="External"/><Relationship Id="rId491" Type="http://schemas.openxmlformats.org/officeDocument/2006/relationships/hyperlink" Target="http://www.thewindpower.net/windfarm_en_6233_waddinxveen.php" TargetMode="External"/><Relationship Id="rId492" Type="http://schemas.openxmlformats.org/officeDocument/2006/relationships/hyperlink" Target="http://www.thewindpower.net/windfarm_en_272_zoeterwind.php" TargetMode="External"/><Relationship Id="rId493" Type="http://schemas.openxmlformats.org/officeDocument/2006/relationships/hyperlink" Target="http://www.thewindpower.net/windfarm_en_20452_zoeterwind.php" TargetMode="External"/><Relationship Id="rId494" Type="http://schemas.openxmlformats.org/officeDocument/2006/relationships/hyperlink" Target="http://www.thewindpower.net/windfarm_en_19167_zoeterwoude.php" TargetMode="External"/><Relationship Id="rId495" Type="http://schemas.openxmlformats.org/officeDocument/2006/relationships/hyperlink" Target="http://www.thewindpower.net/windfarm_en_509_zoeterwoude.php" TargetMode="External"/><Relationship Id="rId496" Type="http://schemas.openxmlformats.org/officeDocument/2006/relationships/hyperlink" Target="http://www.thewindpower.net/windfarm_en_6286_zuidwal.php" TargetMode="External"/><Relationship Id="rId100" Type="http://schemas.openxmlformats.org/officeDocument/2006/relationships/hyperlink" Target="http://www.thewindpower.net/windfarm_en_20377_tuitjenhorn.php" TargetMode="External"/><Relationship Id="rId101" Type="http://schemas.openxmlformats.org/officeDocument/2006/relationships/hyperlink" Target="http://www.thewindpower.net/windfarm_en_6350_tuitjenhorn.php" TargetMode="External"/><Relationship Id="rId102" Type="http://schemas.openxmlformats.org/officeDocument/2006/relationships/hyperlink" Target="http://www.thewindpower.net/windfarm_en_6348_ulketocht.php" TargetMode="External"/><Relationship Id="rId103" Type="http://schemas.openxmlformats.org/officeDocument/2006/relationships/hyperlink" Target="http://www.thewindpower.net/windfarm_en_20545_van-luna.php" TargetMode="External"/><Relationship Id="rId104" Type="http://schemas.openxmlformats.org/officeDocument/2006/relationships/hyperlink" Target="http://www.thewindpower.net/windfarm_en_20369_velsen.php" TargetMode="External"/><Relationship Id="rId105" Type="http://schemas.openxmlformats.org/officeDocument/2006/relationships/hyperlink" Target="http://www.thewindpower.net/windfarm_en_20547_velsen.php" TargetMode="External"/><Relationship Id="rId106" Type="http://schemas.openxmlformats.org/officeDocument/2006/relationships/hyperlink" Target="http://www.thewindpower.net/windfarm_en_20451_venhuizen.php" TargetMode="External"/><Relationship Id="rId107" Type="http://schemas.openxmlformats.org/officeDocument/2006/relationships/hyperlink" Target="http://www.thewindpower.net/windfarm_en_20551_w3-energie.php" TargetMode="External"/><Relationship Id="rId108" Type="http://schemas.openxmlformats.org/officeDocument/2006/relationships/hyperlink" Target="http://www.thewindpower.net/windfarm_en_20552_w3-energie.php" TargetMode="External"/><Relationship Id="rId109" Type="http://schemas.openxmlformats.org/officeDocument/2006/relationships/hyperlink" Target="http://www.thewindpower.net/windfarm_en_20553_waardpolder.php" TargetMode="External"/><Relationship Id="rId60" Type="http://schemas.openxmlformats.org/officeDocument/2006/relationships/hyperlink" Target="http://www.thewindpower.net/windfarm_en_549_nieuwesluizerweg-13.php" TargetMode="External"/><Relationship Id="rId61" Type="http://schemas.openxmlformats.org/officeDocument/2006/relationships/hyperlink" Target="http://www.thewindpower.net/windfarm_en_547_noorderdijkerweg-18.php" TargetMode="External"/><Relationship Id="rId62" Type="http://schemas.openxmlformats.org/officeDocument/2006/relationships/hyperlink" Target="http://www.thewindpower.net/windfarm_en_540_norderkwelweg-16.php" TargetMode="External"/><Relationship Id="rId63" Type="http://schemas.openxmlformats.org/officeDocument/2006/relationships/hyperlink" Target="http://www.thewindpower.net/windfarm_en_19116_nw-niedorp.php" TargetMode="External"/><Relationship Id="rId64" Type="http://schemas.openxmlformats.org/officeDocument/2006/relationships/hyperlink" Target="http://www.thewindpower.net/windfarm_en_19153_obdam.php" TargetMode="External"/><Relationship Id="rId65" Type="http://schemas.openxmlformats.org/officeDocument/2006/relationships/hyperlink" Target="http://www.thewindpower.net/windfarm_en_21170_onbekende-locatie.php" TargetMode="External"/><Relationship Id="rId66" Type="http://schemas.openxmlformats.org/officeDocument/2006/relationships/hyperlink" Target="http://www.thewindpower.net/windfarm_en_19220_oom-kees.php" TargetMode="External"/><Relationship Id="rId67" Type="http://schemas.openxmlformats.org/officeDocument/2006/relationships/hyperlink" Target="http://www.thewindpower.net/windfarm_en_539_oom-kees.php" TargetMode="External"/><Relationship Id="rId68" Type="http://schemas.openxmlformats.org/officeDocument/2006/relationships/hyperlink" Target="http://www.thewindpower.net/windfarm_en_536_oosterkwelweg.php" TargetMode="External"/><Relationship Id="rId69" Type="http://schemas.openxmlformats.org/officeDocument/2006/relationships/hyperlink" Target="http://www.thewindpower.net/windfarm_en_537_oosterkwelweg.php" TargetMode="External"/><Relationship Id="rId270" Type="http://schemas.openxmlformats.org/officeDocument/2006/relationships/hyperlink" Target="http://www.thewindpower.net/windfarm_en_20486_ferwoude.php" TargetMode="External"/><Relationship Id="rId271" Type="http://schemas.openxmlformats.org/officeDocument/2006/relationships/hyperlink" Target="http://www.thewindpower.net/windfarm_en_557_finkum.php" TargetMode="External"/><Relationship Id="rId272" Type="http://schemas.openxmlformats.org/officeDocument/2006/relationships/hyperlink" Target="http://www.thewindpower.net/windfarm_en_19150_franeker.php" TargetMode="External"/><Relationship Id="rId273" Type="http://schemas.openxmlformats.org/officeDocument/2006/relationships/hyperlink" Target="http://www.thewindpower.net/windfarm_en_20482_gaast.php" TargetMode="External"/><Relationship Id="rId274" Type="http://schemas.openxmlformats.org/officeDocument/2006/relationships/hyperlink" Target="http://www.thewindpower.net/windfarm_en_20375_gerkesklooster.php" TargetMode="External"/><Relationship Id="rId275" Type="http://schemas.openxmlformats.org/officeDocument/2006/relationships/hyperlink" Target="http://www.thewindpower.net/windfarm_en_19224_ginnum.php" TargetMode="External"/><Relationship Id="rId276" Type="http://schemas.openxmlformats.org/officeDocument/2006/relationships/hyperlink" Target="http://www.thewindpower.net/windfarm_en_20385_harlingen.php" TargetMode="External"/><Relationship Id="rId277" Type="http://schemas.openxmlformats.org/officeDocument/2006/relationships/hyperlink" Target="http://www.thewindpower.net/windfarm_en_19093_harlingen-haven-1.php" TargetMode="External"/><Relationship Id="rId278" Type="http://schemas.openxmlformats.org/officeDocument/2006/relationships/hyperlink" Target="http://www.thewindpower.net/windfarm_en_21172_harlingen-haven-2.php" TargetMode="External"/><Relationship Id="rId279" Type="http://schemas.openxmlformats.org/officeDocument/2006/relationships/hyperlink" Target="http://www.thewindpower.net/windfarm_en_19204_heerenveen.php" TargetMode="External"/><Relationship Id="rId330" Type="http://schemas.openxmlformats.org/officeDocument/2006/relationships/hyperlink" Target="http://www.thewindpower.net/windfarm_en_20365_schraard.php" TargetMode="External"/><Relationship Id="rId331" Type="http://schemas.openxmlformats.org/officeDocument/2006/relationships/hyperlink" Target="http://www.thewindpower.net/windfarm_en_20478_sexbierum.php" TargetMode="External"/><Relationship Id="rId332" Type="http://schemas.openxmlformats.org/officeDocument/2006/relationships/hyperlink" Target="http://www.thewindpower.net/windfarm_en_542_spannenburg.php" TargetMode="External"/><Relationship Id="rId333" Type="http://schemas.openxmlformats.org/officeDocument/2006/relationships/hyperlink" Target="http://www.thewindpower.net/windfarm_en_20474_st.-annaparochie.php" TargetMode="External"/><Relationship Id="rId334" Type="http://schemas.openxmlformats.org/officeDocument/2006/relationships/hyperlink" Target="http://www.thewindpower.net/windfarm_en_20472_stiens.php" TargetMode="External"/><Relationship Id="rId335" Type="http://schemas.openxmlformats.org/officeDocument/2006/relationships/hyperlink" Target="http://www.thewindpower.net/windfarm_en_20517_tacowind.php" TargetMode="External"/><Relationship Id="rId336" Type="http://schemas.openxmlformats.org/officeDocument/2006/relationships/hyperlink" Target="http://www.thewindpower.net/windfarm_en_20396_ternaard.php" TargetMode="External"/><Relationship Id="rId337" Type="http://schemas.openxmlformats.org/officeDocument/2006/relationships/hyperlink" Target="http://www.thewindpower.net/windfarm_en_20389_tjerkwerd.php" TargetMode="External"/><Relationship Id="rId338" Type="http://schemas.openxmlformats.org/officeDocument/2006/relationships/hyperlink" Target="http://www.thewindpower.net/windfarm_en_19218_tzum.php" TargetMode="External"/><Relationship Id="rId339" Type="http://schemas.openxmlformats.org/officeDocument/2006/relationships/hyperlink" Target="http://www.thewindpower.net/windfarm_en_20448_uitwellingerga.php" TargetMode="External"/><Relationship Id="rId110" Type="http://schemas.openxmlformats.org/officeDocument/2006/relationships/hyperlink" Target="http://www.thewindpower.net/windfarm_en_20555_waardtocht.php" TargetMode="External"/><Relationship Id="rId111" Type="http://schemas.openxmlformats.org/officeDocument/2006/relationships/hyperlink" Target="http://www.thewindpower.net/windfarm_en_20556_wagendorp.php" TargetMode="External"/><Relationship Id="rId112" Type="http://schemas.openxmlformats.org/officeDocument/2006/relationships/hyperlink" Target="http://www.thewindpower.net/windfarm_en_20466_waiboer.php" TargetMode="External"/><Relationship Id="rId113" Type="http://schemas.openxmlformats.org/officeDocument/2006/relationships/hyperlink" Target="http://www.thewindpower.net/windfarm_en_6347_waterkaaptocht.php" TargetMode="External"/><Relationship Id="rId114" Type="http://schemas.openxmlformats.org/officeDocument/2006/relationships/hyperlink" Target="http://www.thewindpower.net/windfarm_en_20493_wervershoof.php" TargetMode="External"/><Relationship Id="rId115" Type="http://schemas.openxmlformats.org/officeDocument/2006/relationships/hyperlink" Target="http://www.thewindpower.net/windfarm_en_1863_westeinde.php" TargetMode="External"/><Relationship Id="rId70" Type="http://schemas.openxmlformats.org/officeDocument/2006/relationships/hyperlink" Target="http://www.thewindpower.net/windfarm_en_481_oostoeverweg.php" TargetMode="External"/><Relationship Id="rId71" Type="http://schemas.openxmlformats.org/officeDocument/2006/relationships/hyperlink" Target="http://www.thewindpower.net/windfarm_en_487_oostoeverweg.php" TargetMode="External"/><Relationship Id="rId72" Type="http://schemas.openxmlformats.org/officeDocument/2006/relationships/hyperlink" Target="http://www.thewindpower.net/windfarm_en_484_oostoeverweg.php" TargetMode="External"/><Relationship Id="rId73" Type="http://schemas.openxmlformats.org/officeDocument/2006/relationships/hyperlink" Target="http://www.thewindpower.net/windfarm_en_480_oostoeverweg.php" TargetMode="External"/><Relationship Id="rId74" Type="http://schemas.openxmlformats.org/officeDocument/2006/relationships/hyperlink" Target="http://www.thewindpower.net/windfarm_en_19139_oostwind-1.php" TargetMode="External"/><Relationship Id="rId75" Type="http://schemas.openxmlformats.org/officeDocument/2006/relationships/hyperlink" Target="http://www.thewindpower.net/windfarm_en_19140_oostwind-2.php" TargetMode="External"/><Relationship Id="rId76" Type="http://schemas.openxmlformats.org/officeDocument/2006/relationships/hyperlink" Target="http://www.thewindpower.net/windfarm_en_19125_opperdoes.php" TargetMode="External"/><Relationship Id="rId77" Type="http://schemas.openxmlformats.org/officeDocument/2006/relationships/hyperlink" Target="http://www.thewindpower.net/windfarm_en_6357_oudelandertocht.php" TargetMode="External"/><Relationship Id="rId78" Type="http://schemas.openxmlformats.org/officeDocument/2006/relationships/hyperlink" Target="http://www.thewindpower.net/windfarm_en_515_oudelanderweg.php" TargetMode="External"/><Relationship Id="rId79" Type="http://schemas.openxmlformats.org/officeDocument/2006/relationships/hyperlink" Target="http://www.thewindpower.net/windfarm_en_503_oudelanderweg.php" TargetMode="External"/><Relationship Id="rId116" Type="http://schemas.openxmlformats.org/officeDocument/2006/relationships/hyperlink" Target="http://www.thewindpower.net/windfarm_en_541_wieringen-1.php" TargetMode="External"/><Relationship Id="rId117" Type="http://schemas.openxmlformats.org/officeDocument/2006/relationships/hyperlink" Target="http://www.thewindpower.net/windfarm_en_473_wieringen-2.php" TargetMode="External"/><Relationship Id="rId118" Type="http://schemas.openxmlformats.org/officeDocument/2006/relationships/hyperlink" Target="http://www.thewindpower.net/windfarm_en_19126_wieringerwaard.php" TargetMode="External"/><Relationship Id="rId119" Type="http://schemas.openxmlformats.org/officeDocument/2006/relationships/hyperlink" Target="http://www.thewindpower.net/windfarm_en_19146_wieringerwerf.php" TargetMode="External"/><Relationship Id="rId280" Type="http://schemas.openxmlformats.org/officeDocument/2006/relationships/hyperlink" Target="http://www.thewindpower.net/windfarm_en_16654_heidenskipsterdijk.php" TargetMode="External"/><Relationship Id="rId281" Type="http://schemas.openxmlformats.org/officeDocument/2006/relationships/hyperlink" Target="http://www.thewindpower.net/windfarm_en_20394_heidenskipsterdijk.php" TargetMode="External"/><Relationship Id="rId282" Type="http://schemas.openxmlformats.org/officeDocument/2006/relationships/hyperlink" Target="http://www.thewindpower.net/windfarm_en_19221_hennaard.php" TargetMode="External"/><Relationship Id="rId283" Type="http://schemas.openxmlformats.org/officeDocument/2006/relationships/hyperlink" Target="http://www.thewindpower.net/windfarm_en_21167_herbayum.php" TargetMode="External"/><Relationship Id="rId284" Type="http://schemas.openxmlformats.org/officeDocument/2006/relationships/hyperlink" Target="http://www.thewindpower.net/windfarm_en_20406_hichtum.php" TargetMode="External"/><Relationship Id="rId285" Type="http://schemas.openxmlformats.org/officeDocument/2006/relationships/hyperlink" Target="http://www.thewindpower.net/windfarm_en_6261_hiddum-houw.php" TargetMode="External"/><Relationship Id="rId286" Type="http://schemas.openxmlformats.org/officeDocument/2006/relationships/hyperlink" Target="http://www.thewindpower.net/windfarm_en_6262_hiddum-houw.php" TargetMode="External"/><Relationship Id="rId287" Type="http://schemas.openxmlformats.org/officeDocument/2006/relationships/hyperlink" Target="http://www.thewindpower.net/windfarm_en_551_hitzum.php" TargetMode="External"/><Relationship Id="rId288" Type="http://schemas.openxmlformats.org/officeDocument/2006/relationships/hyperlink" Target="http://www.thewindpower.net/windfarm_en_20390_holwerd.php" TargetMode="External"/><Relationship Id="rId289" Type="http://schemas.openxmlformats.org/officeDocument/2006/relationships/hyperlink" Target="http://www.thewindpower.net/windfarm_en_20378_idsegahuizum.php" TargetMode="External"/><Relationship Id="rId340" Type="http://schemas.openxmlformats.org/officeDocument/2006/relationships/hyperlink" Target="http://www.thewindpower.net/windfarm_en_20407_vegelinsoord.php" TargetMode="External"/><Relationship Id="rId341" Type="http://schemas.openxmlformats.org/officeDocument/2006/relationships/hyperlink" Target="http://www.thewindpower.net/windfarm_en_19120_vegelinsoord.php" TargetMode="External"/><Relationship Id="rId342" Type="http://schemas.openxmlformats.org/officeDocument/2006/relationships/hyperlink" Target="http://www.thewindpower.net/windfarm_en_20587_wanswert.php" TargetMode="External"/><Relationship Id="rId343" Type="http://schemas.openxmlformats.org/officeDocument/2006/relationships/hyperlink" Target="http://www.thewindpower.net/windfarm_en_20468_warfstermolen.php" TargetMode="External"/><Relationship Id="rId344" Type="http://schemas.openxmlformats.org/officeDocument/2006/relationships/hyperlink" Target="http://www.thewindpower.net/windfarm_en_19114_warns.php" TargetMode="External"/><Relationship Id="rId345" Type="http://schemas.openxmlformats.org/officeDocument/2006/relationships/hyperlink" Target="http://www.thewindpower.net/windfarm_en_20528_wijnaldum.php" TargetMode="External"/><Relationship Id="rId346" Type="http://schemas.openxmlformats.org/officeDocument/2006/relationships/hyperlink" Target="http://www.thewindpower.net/windfarm_en_20442_witmarsum.php" TargetMode="External"/><Relationship Id="rId347" Type="http://schemas.openxmlformats.org/officeDocument/2006/relationships/hyperlink" Target="http://www.thewindpower.net/windfarm_en_18261_wjelsryp.php" TargetMode="External"/><Relationship Id="rId348" Type="http://schemas.openxmlformats.org/officeDocument/2006/relationships/hyperlink" Target="http://www.thewindpower.net/windfarm_en_21171_wolsum.php" TargetMode="External"/><Relationship Id="rId349" Type="http://schemas.openxmlformats.org/officeDocument/2006/relationships/hyperlink" Target="http://www.thewindpower.net/windfarm_en_20388_wommels.php" TargetMode="External"/><Relationship Id="rId400" Type="http://schemas.openxmlformats.org/officeDocument/2006/relationships/hyperlink" Target="http://www.thewindpower.net/windfarm_en_18259_bath-1.php" TargetMode="External"/><Relationship Id="rId401" Type="http://schemas.openxmlformats.org/officeDocument/2006/relationships/hyperlink" Target="http://www.thewindpower.net/windfarm_en_20465_bath-2.php" TargetMode="External"/><Relationship Id="rId402" Type="http://schemas.openxmlformats.org/officeDocument/2006/relationships/hyperlink" Target="http://www.thewindpower.net/windfarm_en_20457_borsele.php" TargetMode="External"/><Relationship Id="rId403" Type="http://schemas.openxmlformats.org/officeDocument/2006/relationships/hyperlink" Target="http://www.thewindpower.net/windfarm_en_20490_borssele.php" TargetMode="External"/><Relationship Id="rId404" Type="http://schemas.openxmlformats.org/officeDocument/2006/relationships/hyperlink" Target="http://www.thewindpower.net/windfarm_en_6788_borssele.php" TargetMode="External"/><Relationship Id="rId405" Type="http://schemas.openxmlformats.org/officeDocument/2006/relationships/hyperlink" Target="http://www.thewindpower.net/windfarm_en_20481_borssele-olaz.php" TargetMode="External"/><Relationship Id="rId406" Type="http://schemas.openxmlformats.org/officeDocument/2006/relationships/hyperlink" Target="http://www.thewindpower.net/windfarm_en_20397_borssele-olaz-stort-3.php" TargetMode="External"/><Relationship Id="rId407" Type="http://schemas.openxmlformats.org/officeDocument/2006/relationships/hyperlink" Target="http://www.thewindpower.net/windfarm_en_18260_dreischor.php" TargetMode="External"/><Relationship Id="rId408" Type="http://schemas.openxmlformats.org/officeDocument/2006/relationships/hyperlink" Target="http://www.thewindpower.net/windfarm_en_6285_epz.php" TargetMode="External"/><Relationship Id="rId409" Type="http://schemas.openxmlformats.org/officeDocument/2006/relationships/hyperlink" Target="http://www.thewindpower.net/windfarm_en_6260_europaweg-zuid.php" TargetMode="External"/><Relationship Id="rId120" Type="http://schemas.openxmlformats.org/officeDocument/2006/relationships/hyperlink" Target="http://www.thewindpower.net/windfarm_en_20577_windkracht-8.php" TargetMode="External"/><Relationship Id="rId121" Type="http://schemas.openxmlformats.org/officeDocument/2006/relationships/hyperlink" Target="http://www.thewindpower.net/windfarm_en_20576_zaandam.php" TargetMode="External"/><Relationship Id="rId122" Type="http://schemas.openxmlformats.org/officeDocument/2006/relationships/hyperlink" Target="http://www.thewindpower.net/windfarm_en_517_zaandam.php" TargetMode="External"/><Relationship Id="rId123" Type="http://schemas.openxmlformats.org/officeDocument/2006/relationships/hyperlink" Target="http://www.thewindpower.net/windfarm_en_19130_zijdewind.php" TargetMode="External"/><Relationship Id="rId124" Type="http://schemas.openxmlformats.org/officeDocument/2006/relationships/hyperlink" Target="http://www.thewindpower.net/windfarm_en_20444_4-elementen.php" TargetMode="External"/><Relationship Id="rId125" Type="http://schemas.openxmlformats.org/officeDocument/2006/relationships/hyperlink" Target="http://www.thewindpower.net/windfarm_en_20411_appelvinkweg.php" TargetMode="External"/><Relationship Id="rId80" Type="http://schemas.openxmlformats.org/officeDocument/2006/relationships/hyperlink" Target="http://www.thewindpower.net/windfarm_en_511_oudelanderweg.php" TargetMode="External"/><Relationship Id="rId81" Type="http://schemas.openxmlformats.org/officeDocument/2006/relationships/hyperlink" Target="http://www.thewindpower.net/windfarm_en_1868_oudendijk.php" TargetMode="External"/><Relationship Id="rId82" Type="http://schemas.openxmlformats.org/officeDocument/2006/relationships/hyperlink" Target="http://www.thewindpower.net/windfarm_en_19219_ouderkerk-a-d-amstel.php" TargetMode="External"/><Relationship Id="rId83" Type="http://schemas.openxmlformats.org/officeDocument/2006/relationships/hyperlink" Target="http://www.thewindpower.net/windfarm_en_546_oudeschild.php" TargetMode="External"/><Relationship Id="rId84" Type="http://schemas.openxmlformats.org/officeDocument/2006/relationships/hyperlink" Target="http://www.thewindpower.net/windfarm_en_19113_petten.php" TargetMode="External"/><Relationship Id="rId85" Type="http://schemas.openxmlformats.org/officeDocument/2006/relationships/hyperlink" Target="http://www.thewindpower.net/windfarm_en_20445_polderjongen.php" TargetMode="External"/><Relationship Id="rId86" Type="http://schemas.openxmlformats.org/officeDocument/2006/relationships/hyperlink" Target="http://www.thewindpower.net/windfarm_en_519_provincialeweg.php" TargetMode="External"/><Relationship Id="rId87" Type="http://schemas.openxmlformats.org/officeDocument/2006/relationships/hyperlink" Target="http://www.thewindpower.net/windfarm_en_20446_rezelman.php" TargetMode="External"/><Relationship Id="rId88" Type="http://schemas.openxmlformats.org/officeDocument/2006/relationships/hyperlink" Target="http://www.thewindpower.net/windfarm_en_523_robbenoordweg-14.php" TargetMode="External"/><Relationship Id="rId89" Type="http://schemas.openxmlformats.org/officeDocument/2006/relationships/hyperlink" Target="http://www.thewindpower.net/windfarm_en_528_schelpenbolweg.php" TargetMode="External"/><Relationship Id="rId126" Type="http://schemas.openxmlformats.org/officeDocument/2006/relationships/hyperlink" Target="http://www.thewindpower.net/windfarm_en_19179_appelvinkweg.php" TargetMode="External"/><Relationship Id="rId127" Type="http://schemas.openxmlformats.org/officeDocument/2006/relationships/hyperlink" Target="http://www.thewindpower.net/windfarm_en_19180_appelvinkweg.php" TargetMode="External"/><Relationship Id="rId128" Type="http://schemas.openxmlformats.org/officeDocument/2006/relationships/hyperlink" Target="http://www.thewindpower.net/windfarm_en_19186_appelvinkweg.php" TargetMode="External"/><Relationship Id="rId129" Type="http://schemas.openxmlformats.org/officeDocument/2006/relationships/hyperlink" Target="http://www.thewindpower.net/windfarm_en_19192_appelvinkweg.php" TargetMode="External"/><Relationship Id="rId290" Type="http://schemas.openxmlformats.org/officeDocument/2006/relationships/hyperlink" Target="http://www.thewindpower.net/windfarm_en_20368_iens.php" TargetMode="External"/><Relationship Id="rId291" Type="http://schemas.openxmlformats.org/officeDocument/2006/relationships/hyperlink" Target="http://www.thewindpower.net/windfarm_en_20485_ijlst.php" TargetMode="External"/><Relationship Id="rId292" Type="http://schemas.openxmlformats.org/officeDocument/2006/relationships/hyperlink" Target="http://www.thewindpower.net/windfarm_en_21184_it-heidenskip.php" TargetMode="External"/><Relationship Id="rId293" Type="http://schemas.openxmlformats.org/officeDocument/2006/relationships/hyperlink" Target="http://www.thewindpower.net/windfarm_en_19112_jislum-1.php" TargetMode="External"/><Relationship Id="rId294" Type="http://schemas.openxmlformats.org/officeDocument/2006/relationships/hyperlink" Target="http://www.thewindpower.net/windfarm_en_19111_jislum-2.php" TargetMode="External"/><Relationship Id="rId295" Type="http://schemas.openxmlformats.org/officeDocument/2006/relationships/hyperlink" Target="http://www.thewindpower.net/windfarm_en_548_joarum.php" TargetMode="External"/><Relationship Id="rId296" Type="http://schemas.openxmlformats.org/officeDocument/2006/relationships/hyperlink" Target="http://www.thewindpower.net/windfarm_en_20412_jutrijp.php" TargetMode="External"/><Relationship Id="rId297" Type="http://schemas.openxmlformats.org/officeDocument/2006/relationships/hyperlink" Target="http://www.thewindpower.net/windfarm_en_21164_kimswerd.php" TargetMode="External"/><Relationship Id="rId298" Type="http://schemas.openxmlformats.org/officeDocument/2006/relationships/hyperlink" Target="http://www.thewindpower.net/windfarm_en_20424_kollum.php" TargetMode="External"/><Relationship Id="rId299" Type="http://schemas.openxmlformats.org/officeDocument/2006/relationships/hyperlink" Target="http://www.thewindpower.net/windfarm_en_20410_kubaard.php" TargetMode="External"/><Relationship Id="rId350" Type="http://schemas.openxmlformats.org/officeDocument/2006/relationships/hyperlink" Target="http://www.thewindpower.net/windfarm_en_20398_wons.php" TargetMode="External"/><Relationship Id="rId351" Type="http://schemas.openxmlformats.org/officeDocument/2006/relationships/hyperlink" Target="http://www.thewindpower.net/windfarm_en_19154_wons-1.php" TargetMode="External"/><Relationship Id="rId352" Type="http://schemas.openxmlformats.org/officeDocument/2006/relationships/hyperlink" Target="http://www.thewindpower.net/windfarm_en_19135_wons-2.php" TargetMode="External"/><Relationship Id="rId353" Type="http://schemas.openxmlformats.org/officeDocument/2006/relationships/hyperlink" Target="http://www.thewindpower.net/windfarm_en_20491_workum.php" TargetMode="External"/><Relationship Id="rId354" Type="http://schemas.openxmlformats.org/officeDocument/2006/relationships/hyperlink" Target="http://www.thewindpower.net/windfarm_en_553_wyns.php" TargetMode="External"/><Relationship Id="rId355" Type="http://schemas.openxmlformats.org/officeDocument/2006/relationships/hyperlink" Target="http://www.thewindpower.net/windfarm_en_19203_zurich.php" TargetMode="External"/><Relationship Id="rId356" Type="http://schemas.openxmlformats.org/officeDocument/2006/relationships/hyperlink" Target="http://www.thewindpower.net/windfarm_en_20558_woldendorp.php" TargetMode="External"/><Relationship Id="rId357" Type="http://schemas.openxmlformats.org/officeDocument/2006/relationships/hyperlink" Target="http://www.thewindpower.net/windfarm_en_20580_winsum.php" TargetMode="External"/><Relationship Id="rId358" Type="http://schemas.openxmlformats.org/officeDocument/2006/relationships/hyperlink" Target="http://www.thewindpower.net/windfarm_en_19194_westernieland.php" TargetMode="External"/><Relationship Id="rId359" Type="http://schemas.openxmlformats.org/officeDocument/2006/relationships/hyperlink" Target="http://www.thewindpower.net/windfarm_en_20560_westereems.php" TargetMode="External"/><Relationship Id="rId410" Type="http://schemas.openxmlformats.org/officeDocument/2006/relationships/hyperlink" Target="http://www.thewindpower.net/windfarm_en_6241_frankrijkweg.php" TargetMode="External"/><Relationship Id="rId411" Type="http://schemas.openxmlformats.org/officeDocument/2006/relationships/hyperlink" Target="http://www.thewindpower.net/windfarm_en_6257_frankrijkweg.php" TargetMode="External"/><Relationship Id="rId412" Type="http://schemas.openxmlformats.org/officeDocument/2006/relationships/hyperlink" Target="http://www.thewindpower.net/windfarm_en_20379_goese-sas.php" TargetMode="External"/><Relationship Id="rId413" Type="http://schemas.openxmlformats.org/officeDocument/2006/relationships/hyperlink" Target="http://www.thewindpower.net/windfarm_en_20381_griete.php" TargetMode="External"/><Relationship Id="rId414" Type="http://schemas.openxmlformats.org/officeDocument/2006/relationships/hyperlink" Target="http://www.thewindpower.net/windfarm_en_20382_griete.php" TargetMode="External"/><Relationship Id="rId415" Type="http://schemas.openxmlformats.org/officeDocument/2006/relationships/hyperlink" Target="http://www.thewindpower.net/windfarm_en_19122_grijpskerke.php" TargetMode="External"/><Relationship Id="rId416" Type="http://schemas.openxmlformats.org/officeDocument/2006/relationships/hyperlink" Target="http://www.thewindpower.net/windfarm_en_1861_hoofdplaatpolder.php" TargetMode="External"/><Relationship Id="rId417" Type="http://schemas.openxmlformats.org/officeDocument/2006/relationships/hyperlink" Target="http://www.thewindpower.net/windfarm_en_6179_ijslandweg.php" TargetMode="External"/><Relationship Id="rId418" Type="http://schemas.openxmlformats.org/officeDocument/2006/relationships/hyperlink" Target="http://www.thewindpower.net/windfarm_en_20408_jacoba-haven.php" TargetMode="External"/><Relationship Id="rId419" Type="http://schemas.openxmlformats.org/officeDocument/2006/relationships/hyperlink" Target="http://www.thewindpower.net/windfarm_en_20415_kapelle-schore.php" TargetMode="External"/><Relationship Id="rId130" Type="http://schemas.openxmlformats.org/officeDocument/2006/relationships/hyperlink" Target="http://www.thewindpower.net/windfarm_en_19178_appelvinkweg.php" TargetMode="External"/><Relationship Id="rId131" Type="http://schemas.openxmlformats.org/officeDocument/2006/relationships/hyperlink" Target="http://www.thewindpower.net/windfarm_en_19196_baardmeesweg.php" TargetMode="External"/><Relationship Id="rId132" Type="http://schemas.openxmlformats.org/officeDocument/2006/relationships/hyperlink" Target="http://www.thewindpower.net/windfarm_en_19207_baardmeesweg.php" TargetMode="External"/><Relationship Id="rId133" Type="http://schemas.openxmlformats.org/officeDocument/2006/relationships/hyperlink" Target="http://www.thewindpower.net/windfarm_en_19208_baardmeesweg.php" TargetMode="External"/><Relationship Id="rId134" Type="http://schemas.openxmlformats.org/officeDocument/2006/relationships/hyperlink" Target="http://www.thewindpower.net/windfarm_en_19209_baardmeesweg.php" TargetMode="External"/><Relationship Id="rId135" Type="http://schemas.openxmlformats.org/officeDocument/2006/relationships/hyperlink" Target="http://www.thewindpower.net/windfarm_en_19210_baardmeesweg.php" TargetMode="External"/><Relationship Id="rId90" Type="http://schemas.openxmlformats.org/officeDocument/2006/relationships/hyperlink" Target="http://www.thewindpower.net/windfarm_en_529_schelpenbolweg.php" TargetMode="External"/><Relationship Id="rId91" Type="http://schemas.openxmlformats.org/officeDocument/2006/relationships/hyperlink" Target="http://www.thewindpower.net/windfarm_en_530_schelpenbolweg.php" TargetMode="External"/><Relationship Id="rId92" Type="http://schemas.openxmlformats.org/officeDocument/2006/relationships/hyperlink" Target="http://www.thewindpower.net/windfarm_en_19109_scherventocht.php" TargetMode="External"/><Relationship Id="rId93" Type="http://schemas.openxmlformats.org/officeDocument/2006/relationships/hyperlink" Target="http://www.thewindpower.net/windfarm_en_532_schervenweg.php" TargetMode="External"/><Relationship Id="rId94" Type="http://schemas.openxmlformats.org/officeDocument/2006/relationships/hyperlink" Target="http://www.thewindpower.net/windfarm_en_19164_slootdorp.php" TargetMode="External"/><Relationship Id="rId95" Type="http://schemas.openxmlformats.org/officeDocument/2006/relationships/hyperlink" Target="http://www.thewindpower.net/windfarm_en_20518_sortiva.php" TargetMode="External"/><Relationship Id="rId96" Type="http://schemas.openxmlformats.org/officeDocument/2006/relationships/hyperlink" Target="http://www.thewindpower.net/windfarm_en_20402_st.-maartensbrug.php" TargetMode="External"/><Relationship Id="rId97" Type="http://schemas.openxmlformats.org/officeDocument/2006/relationships/hyperlink" Target="http://www.thewindpower.net/windfarm_en_19134_st.-maartensvlotbrug.php" TargetMode="External"/><Relationship Id="rId98" Type="http://schemas.openxmlformats.org/officeDocument/2006/relationships/hyperlink" Target="http://www.thewindpower.net/windfarm_en_21188_t-veld.php" TargetMode="External"/><Relationship Id="rId99" Type="http://schemas.openxmlformats.org/officeDocument/2006/relationships/hyperlink" Target="http://www.thewindpower.net/windfarm_en_520_trompet.php" TargetMode="External"/><Relationship Id="rId136" Type="http://schemas.openxmlformats.org/officeDocument/2006/relationships/hyperlink" Target="http://www.thewindpower.net/windfarm_en_19107_bant.php" TargetMode="External"/><Relationship Id="rId137" Type="http://schemas.openxmlformats.org/officeDocument/2006/relationships/hyperlink" Target="http://www.thewindpower.net/windfarm_en_20463_biddinghuizen-noordertocht.php" TargetMode="External"/><Relationship Id="rId138" Type="http://schemas.openxmlformats.org/officeDocument/2006/relationships/hyperlink" Target="http://www.thewindpower.net/windfarm_en_19200_bloesemlaan.php" TargetMode="External"/><Relationship Id="rId139" Type="http://schemas.openxmlformats.org/officeDocument/2006/relationships/hyperlink" Target="http://www.thewindpower.net/windfarm_en_19201_bloesemlaan.php" TargetMode="External"/><Relationship Id="rId360" Type="http://schemas.openxmlformats.org/officeDocument/2006/relationships/hyperlink" Target="http://www.thewindpower.net/windfarm_en_17336_westereems.php" TargetMode="External"/><Relationship Id="rId361" Type="http://schemas.openxmlformats.org/officeDocument/2006/relationships/hyperlink" Target="http://www.thewindpower.net/windfarm_en_19132_wagenborg.php" TargetMode="External"/><Relationship Id="rId362" Type="http://schemas.openxmlformats.org/officeDocument/2006/relationships/hyperlink" Target="http://www.thewindpower.net/windfarm_en_538_usquert.php" TargetMode="External"/><Relationship Id="rId363" Type="http://schemas.openxmlformats.org/officeDocument/2006/relationships/hyperlink" Target="http://www.thewindpower.net/windfarm_en_19137_uithuizermeeden.php" TargetMode="External"/><Relationship Id="rId364" Type="http://schemas.openxmlformats.org/officeDocument/2006/relationships/hyperlink" Target="http://www.thewindpower.net/windfarm_en_19143_uithuizen.php" TargetMode="External"/><Relationship Id="rId365" Type="http://schemas.openxmlformats.org/officeDocument/2006/relationships/hyperlink" Target="http://www.thewindpower.net/windfarm_en_20418_termunterzijl.php" TargetMode="External"/><Relationship Id="rId366" Type="http://schemas.openxmlformats.org/officeDocument/2006/relationships/hyperlink" Target="http://www.thewindpower.net/windfarm_en_19193_tempesta.php" TargetMode="External"/><Relationship Id="rId367" Type="http://schemas.openxmlformats.org/officeDocument/2006/relationships/hyperlink" Target="http://www.thewindpower.net/windfarm_en_6292_startenhuizen.php" TargetMode="External"/><Relationship Id="rId368" Type="http://schemas.openxmlformats.org/officeDocument/2006/relationships/hyperlink" Target="http://www.thewindpower.net/windfarm_en_10465_spijk.php" TargetMode="External"/><Relationship Id="rId369" Type="http://schemas.openxmlformats.org/officeDocument/2006/relationships/hyperlink" Target="http://www.thewindpower.net/windfarm_en_19166_spijk.php" TargetMode="External"/><Relationship Id="rId420" Type="http://schemas.openxmlformats.org/officeDocument/2006/relationships/hyperlink" Target="http://www.thewindpower.net/windfarm_en_6173_kats.php" TargetMode="External"/><Relationship Id="rId421" Type="http://schemas.openxmlformats.org/officeDocument/2006/relationships/hyperlink" Target="http://www.thewindpower.net/windfarm_en_6174_kats.php" TargetMode="External"/><Relationship Id="rId422" Type="http://schemas.openxmlformats.org/officeDocument/2006/relationships/hyperlink" Target="http://www.thewindpower.net/windfarm_en_483_koegorspolder.php" TargetMode="External"/><Relationship Id="rId423" Type="http://schemas.openxmlformats.org/officeDocument/2006/relationships/hyperlink" Target="http://www.thewindpower.net/windfarm_en_6155_koegorspolder.php" TargetMode="External"/><Relationship Id="rId424" Type="http://schemas.openxmlformats.org/officeDocument/2006/relationships/hyperlink" Target="http://www.thewindpower.net/windfarm_en_20399_kreekrak.php" TargetMode="External"/><Relationship Id="rId425" Type="http://schemas.openxmlformats.org/officeDocument/2006/relationships/hyperlink" Target="http://www.thewindpower.net/windfarm_en_20426_kreekraksluis.php" TargetMode="External"/><Relationship Id="rId426" Type="http://schemas.openxmlformats.org/officeDocument/2006/relationships/hyperlink" Target="http://www.thewindpower.net/windfarm_en_6170_neeltje-jans.php" TargetMode="External"/><Relationship Id="rId427" Type="http://schemas.openxmlformats.org/officeDocument/2006/relationships/hyperlink" Target="http://www.thewindpower.net/windfarm_en_6171_neeltje-jans.php" TargetMode="External"/><Relationship Id="rId428" Type="http://schemas.openxmlformats.org/officeDocument/2006/relationships/hyperlink" Target="http://www.thewindpower.net/windfarm_en_20400_nieuw-en-st.-joosland.php" TargetMode="External"/><Relationship Id="rId429" Type="http://schemas.openxmlformats.org/officeDocument/2006/relationships/hyperlink" Target="http://www.thewindpower.net/windfarm_en_20372_nieuwdorp.php" TargetMode="External"/><Relationship Id="rId140" Type="http://schemas.openxmlformats.org/officeDocument/2006/relationships/hyperlink" Target="http://www.thewindpower.net/windfarm_en_1881_bloesemlaan.php" TargetMode="External"/><Relationship Id="rId141" Type="http://schemas.openxmlformats.org/officeDocument/2006/relationships/hyperlink" Target="http://www.thewindpower.net/windfarm_en_20441_bloesemlaan.php" TargetMode="External"/><Relationship Id="rId142" Type="http://schemas.openxmlformats.org/officeDocument/2006/relationships/hyperlink" Target="http://www.thewindpower.net/windfarm_en_20483_bosruiterweg.php" TargetMode="External"/><Relationship Id="rId143" Type="http://schemas.openxmlformats.org/officeDocument/2006/relationships/hyperlink" Target="http://www.thewindpower.net/windfarm_en_20380_creil.php" TargetMode="External"/><Relationship Id="rId144" Type="http://schemas.openxmlformats.org/officeDocument/2006/relationships/hyperlink" Target="http://www.thewindpower.net/windfarm_en_19156_dodaarsweg.php" TargetMode="External"/><Relationship Id="rId145" Type="http://schemas.openxmlformats.org/officeDocument/2006/relationships/hyperlink" Target="http://www.thewindpower.net/windfarm_en_19136_dronten.php" TargetMode="External"/><Relationship Id="rId146" Type="http://schemas.openxmlformats.org/officeDocument/2006/relationships/hyperlink" Target="http://www.thewindpower.net/windfarm_en_15884_dronten-solitair.php" TargetMode="External"/><Relationship Id="rId147" Type="http://schemas.openxmlformats.org/officeDocument/2006/relationships/hyperlink" Target="http://www.thewindpower.net/windfarm_en_6352_dronten-overijsselsetocht.php" TargetMode="External"/><Relationship Id="rId148" Type="http://schemas.openxmlformats.org/officeDocument/2006/relationships/hyperlink" Target="http://www.thewindpower.net/windfarm_en_6355_duikerweg.php" TargetMode="External"/><Relationship Id="rId149" Type="http://schemas.openxmlformats.org/officeDocument/2006/relationships/hyperlink" Target="http://www.thewindpower.net/windfarm_en_6789_duikerweg.php" TargetMode="External"/><Relationship Id="rId200" Type="http://schemas.openxmlformats.org/officeDocument/2006/relationships/hyperlink" Target="http://www.thewindpower.net/windfarm_en_494_ossenkampweg.php" TargetMode="External"/><Relationship Id="rId201" Type="http://schemas.openxmlformats.org/officeDocument/2006/relationships/hyperlink" Target="http://www.thewindpower.net/windfarm_en_489_ossenkampweg.php" TargetMode="External"/><Relationship Id="rId202" Type="http://schemas.openxmlformats.org/officeDocument/2006/relationships/hyperlink" Target="http://www.thewindpower.net/windfarm_en_490_ossenkampweg.php" TargetMode="External"/><Relationship Id="rId203" Type="http://schemas.openxmlformats.org/officeDocument/2006/relationships/hyperlink" Target="http://www.thewindpower.net/windfarm_en_501_ossenkampweg.php" TargetMode="External"/><Relationship Id="rId204" Type="http://schemas.openxmlformats.org/officeDocument/2006/relationships/hyperlink" Target="http://www.thewindpower.net/windfarm_en_491_ossenkampweg.php" TargetMode="External"/><Relationship Id="rId205" Type="http://schemas.openxmlformats.org/officeDocument/2006/relationships/hyperlink" Target="http://www.thewindpower.net/windfarm_en_497_ossenkampweg.php" TargetMode="External"/><Relationship Id="rId206" Type="http://schemas.openxmlformats.org/officeDocument/2006/relationships/hyperlink" Target="http://www.thewindpower.net/windfarm_en_19189_pijlstaartweg.php" TargetMode="External"/><Relationship Id="rId207" Type="http://schemas.openxmlformats.org/officeDocument/2006/relationships/hyperlink" Target="http://www.thewindpower.net/windfarm_en_1879_pijlstaartweg.php" TargetMode="External"/><Relationship Id="rId208" Type="http://schemas.openxmlformats.org/officeDocument/2006/relationships/hyperlink" Target="http://www.thewindpower.net/windfarm_en_516_plavuizenweg.php" TargetMode="External"/><Relationship Id="rId209" Type="http://schemas.openxmlformats.org/officeDocument/2006/relationships/hyperlink" Target="http://www.thewindpower.net/windfarm_en_518_plavuizenweg.php" TargetMode="External"/><Relationship Id="rId370" Type="http://schemas.openxmlformats.org/officeDocument/2006/relationships/hyperlink" Target="http://www.thewindpower.net/windfarm_en_19160_spijk.php" TargetMode="External"/><Relationship Id="rId371" Type="http://schemas.openxmlformats.org/officeDocument/2006/relationships/hyperlink" Target="http://www.thewindpower.net/windfarm_en_19165_spijk.php" TargetMode="External"/><Relationship Id="rId372" Type="http://schemas.openxmlformats.org/officeDocument/2006/relationships/hyperlink" Target="http://www.thewindpower.net/windfarm_en_550_scheemda.php" TargetMode="External"/><Relationship Id="rId373" Type="http://schemas.openxmlformats.org/officeDocument/2006/relationships/hyperlink" Target="http://www.thewindpower.net/windfarm_en_19216_onderdendam.php" TargetMode="External"/><Relationship Id="rId374" Type="http://schemas.openxmlformats.org/officeDocument/2006/relationships/hyperlink" Target="http://www.thewindpower.net/windfarm_en_545_noordpolderweg.php" TargetMode="External"/><Relationship Id="rId375" Type="http://schemas.openxmlformats.org/officeDocument/2006/relationships/hyperlink" Target="http://www.thewindpower.net/windfarm_en_544_noordpolderweg.php" TargetMode="External"/><Relationship Id="rId376" Type="http://schemas.openxmlformats.org/officeDocument/2006/relationships/hyperlink" Target="http://www.thewindpower.net/windfarm_en_543_noordpolderweg.php" TargetMode="External"/><Relationship Id="rId377" Type="http://schemas.openxmlformats.org/officeDocument/2006/relationships/hyperlink" Target="http://www.thewindpower.net/windfarm_en_19185_mensingeweer.php" TargetMode="External"/><Relationship Id="rId378" Type="http://schemas.openxmlformats.org/officeDocument/2006/relationships/hyperlink" Target="http://www.thewindpower.net/windfarm_en_20376_meedhuizen.php" TargetMode="External"/><Relationship Id="rId379" Type="http://schemas.openxmlformats.org/officeDocument/2006/relationships/hyperlink" Target="http://www.thewindpower.net/windfarm_en_1858_kloosterburen.php" TargetMode="External"/><Relationship Id="rId430" Type="http://schemas.openxmlformats.org/officeDocument/2006/relationships/hyperlink" Target="http://www.thewindpower.net/windfarm_en_19115_noordland.php" TargetMode="External"/><Relationship Id="rId431" Type="http://schemas.openxmlformats.org/officeDocument/2006/relationships/hyperlink" Target="http://www.thewindpower.net/windfarm_en_18266_noordpolder.php" TargetMode="External"/><Relationship Id="rId432" Type="http://schemas.openxmlformats.org/officeDocument/2006/relationships/hyperlink" Target="http://www.thewindpower.net/windfarm_en_6159_olaz.php" TargetMode="External"/><Relationship Id="rId433" Type="http://schemas.openxmlformats.org/officeDocument/2006/relationships/hyperlink" Target="http://www.thewindpower.net/windfarm_en_6160_olaz.php" TargetMode="External"/><Relationship Id="rId434" Type="http://schemas.openxmlformats.org/officeDocument/2006/relationships/hyperlink" Target="http://www.thewindpower.net/windfarm_en_21113_olaz-compostering.php" TargetMode="External"/><Relationship Id="rId435" Type="http://schemas.openxmlformats.org/officeDocument/2006/relationships/hyperlink" Target="http://www.thewindpower.net/windfarm_en_18263_olaz-estlandweg.php" TargetMode="External"/><Relationship Id="rId436" Type="http://schemas.openxmlformats.org/officeDocument/2006/relationships/hyperlink" Target="http://www.thewindpower.net/windfarm_en_21114_olaz-stort.php" TargetMode="External"/><Relationship Id="rId437" Type="http://schemas.openxmlformats.org/officeDocument/2006/relationships/hyperlink" Target="http://www.thewindpower.net/windfarm_en_492_rippolder.php" TargetMode="External"/><Relationship Id="rId438" Type="http://schemas.openxmlformats.org/officeDocument/2006/relationships/hyperlink" Target="http://www.thewindpower.net/windfarm_en_20420_ritthem.php" TargetMode="External"/><Relationship Id="rId439" Type="http://schemas.openxmlformats.org/officeDocument/2006/relationships/hyperlink" Target="http://www.thewindpower.net/windfarm_en_6172_roggeplaat.php" TargetMode="External"/><Relationship Id="rId150" Type="http://schemas.openxmlformats.org/officeDocument/2006/relationships/hyperlink" Target="http://www.thewindpower.net/windfarm_en_8202_duikerweg.php" TargetMode="External"/><Relationship Id="rId151" Type="http://schemas.openxmlformats.org/officeDocument/2006/relationships/hyperlink" Target="http://www.thewindpower.net/windfarm_en_6351_duikerweg.php" TargetMode="External"/><Relationship Id="rId152" Type="http://schemas.openxmlformats.org/officeDocument/2006/relationships/hyperlink" Target="http://www.thewindpower.net/windfarm_en_6346_duikerweg.php" TargetMode="External"/><Relationship Id="rId153" Type="http://schemas.openxmlformats.org/officeDocument/2006/relationships/hyperlink" Target="http://www.thewindpower.net/windfarm_en_6345_elandweg-81.php" TargetMode="External"/><Relationship Id="rId154" Type="http://schemas.openxmlformats.org/officeDocument/2006/relationships/hyperlink" Target="http://www.thewindpower.net/windfarm_en_20226_emmeloord.php" TargetMode="External"/><Relationship Id="rId155" Type="http://schemas.openxmlformats.org/officeDocument/2006/relationships/hyperlink" Target="http://www.thewindpower.net/windfarm_en_21187_ens.php" TargetMode="External"/><Relationship Id="rId156" Type="http://schemas.openxmlformats.org/officeDocument/2006/relationships/hyperlink" Target="http://www.thewindpower.net/windfarm_en_19206_eolienne.php" TargetMode="External"/><Relationship Id="rId157" Type="http://schemas.openxmlformats.org/officeDocument/2006/relationships/hyperlink" Target="http://www.thewindpower.net/windfarm_en_20373_espel.php" TargetMode="External"/><Relationship Id="rId158" Type="http://schemas.openxmlformats.org/officeDocument/2006/relationships/hyperlink" Target="http://www.thewindpower.net/windfarm_en_20367_ewi.php" TargetMode="External"/><Relationship Id="rId159" Type="http://schemas.openxmlformats.org/officeDocument/2006/relationships/hyperlink" Target="http://www.thewindpower.net/windfarm_en_1878_futenweg.php" TargetMode="External"/><Relationship Id="rId210" Type="http://schemas.openxmlformats.org/officeDocument/2006/relationships/hyperlink" Target="http://www.thewindpower.net/windfarm_en_20484_priempad.php" TargetMode="External"/><Relationship Id="rId211" Type="http://schemas.openxmlformats.org/officeDocument/2006/relationships/hyperlink" Target="http://www.thewindpower.net/windfarm_en_20606_princess-alexia-windpark.php" TargetMode="External"/><Relationship Id="rId212" Type="http://schemas.openxmlformats.org/officeDocument/2006/relationships/hyperlink" Target="http://www.thewindpower.net/windfarm_en_19184_rachel-carson.php" TargetMode="External"/><Relationship Id="rId213" Type="http://schemas.openxmlformats.org/officeDocument/2006/relationships/hyperlink" Target="http://www.thewindpower.net/windfarm_en_1870_reigerweg.php" TargetMode="External"/><Relationship Id="rId214" Type="http://schemas.openxmlformats.org/officeDocument/2006/relationships/hyperlink" Target="http://www.thewindpower.net/windfarm_en_20495_rivierduintocht.php" TargetMode="External"/><Relationship Id="rId215" Type="http://schemas.openxmlformats.org/officeDocument/2006/relationships/hyperlink" Target="http://www.thewindpower.net/windfarm_en_533_runderweg-03.php" TargetMode="External"/><Relationship Id="rId216" Type="http://schemas.openxmlformats.org/officeDocument/2006/relationships/hyperlink" Target="http://www.thewindpower.net/windfarm_en_534_runderweg-03.php" TargetMode="External"/><Relationship Id="rId217" Type="http://schemas.openxmlformats.org/officeDocument/2006/relationships/hyperlink" Target="http://www.thewindpower.net/windfarm_en_526_runderweg-03.php" TargetMode="External"/><Relationship Id="rId218" Type="http://schemas.openxmlformats.org/officeDocument/2006/relationships/hyperlink" Target="http://www.thewindpower.net/windfarm_en_20422_rutten.php" TargetMode="External"/><Relationship Id="rId219" Type="http://schemas.openxmlformats.org/officeDocument/2006/relationships/hyperlink" Target="http://www.thewindpower.net/windfarm_en_19223_schollevaarweg.php" TargetMode="External"/><Relationship Id="rId380" Type="http://schemas.openxmlformats.org/officeDocument/2006/relationships/hyperlink" Target="http://www.thewindpower.net/windfarm_en_20416_hornhuizen.php" TargetMode="External"/><Relationship Id="rId381" Type="http://schemas.openxmlformats.org/officeDocument/2006/relationships/hyperlink" Target="http://www.thewindpower.net/windfarm_en_6239_hefswalsterweg-26.php" TargetMode="External"/><Relationship Id="rId382" Type="http://schemas.openxmlformats.org/officeDocument/2006/relationships/hyperlink" Target="http://www.thewindpower.net/windfarm_en_556_harkstede.php" TargetMode="External"/><Relationship Id="rId383" Type="http://schemas.openxmlformats.org/officeDocument/2006/relationships/hyperlink" Target="http://www.thewindpower.net/windfarm_en_564_growind.php" TargetMode="External"/><Relationship Id="rId384" Type="http://schemas.openxmlformats.org/officeDocument/2006/relationships/hyperlink" Target="http://www.thewindpower.net/windfarm_en_6297_emmaweg-30.php" TargetMode="External"/><Relationship Id="rId385" Type="http://schemas.openxmlformats.org/officeDocument/2006/relationships/hyperlink" Target="http://www.thewindpower.net/windfarm_en_6237_eemshaven.php" TargetMode="External"/><Relationship Id="rId386" Type="http://schemas.openxmlformats.org/officeDocument/2006/relationships/hyperlink" Target="http://www.thewindpower.net/windfarm_en_20430_eemshaven.php" TargetMode="External"/><Relationship Id="rId387" Type="http://schemas.openxmlformats.org/officeDocument/2006/relationships/hyperlink" Target="http://www.thewindpower.net/windfarm_en_20449_eeems.php" TargetMode="External"/><Relationship Id="rId388" Type="http://schemas.openxmlformats.org/officeDocument/2006/relationships/hyperlink" Target="http://www.thewindpower.net/windfarm_en_10659_dwarsweg-38.php" TargetMode="External"/><Relationship Id="rId389" Type="http://schemas.openxmlformats.org/officeDocument/2006/relationships/hyperlink" Target="http://www.thewindpower.net/windfarm_en_6236_delfzijl-zuid.php" TargetMode="External"/><Relationship Id="rId440" Type="http://schemas.openxmlformats.org/officeDocument/2006/relationships/hyperlink" Target="http://www.thewindpower.net/windfarm_en_482_sluis.php" TargetMode="External"/><Relationship Id="rId441" Type="http://schemas.openxmlformats.org/officeDocument/2006/relationships/hyperlink" Target="http://www.thewindpower.net/windfarm_en_19119_st.-philipsland.php" TargetMode="External"/><Relationship Id="rId442" Type="http://schemas.openxmlformats.org/officeDocument/2006/relationships/hyperlink" Target="http://www.thewindpower.net/windfarm_en_1888_stavenisse.php" TargetMode="External"/><Relationship Id="rId443" Type="http://schemas.openxmlformats.org/officeDocument/2006/relationships/hyperlink" Target="http://www.thewindpower.net/windfarm_en_21738_vlissingen.php" TargetMode="External"/><Relationship Id="rId444" Type="http://schemas.openxmlformats.org/officeDocument/2006/relationships/hyperlink" Target="http://www.thewindpower.net/windfarm_en_20413_vlissingen.php" TargetMode="External"/><Relationship Id="rId445" Type="http://schemas.openxmlformats.org/officeDocument/2006/relationships/hyperlink" Target="http://www.thewindpower.net/windfarm_en_18265_westkapelle.php" TargetMode="External"/><Relationship Id="rId446" Type="http://schemas.openxmlformats.org/officeDocument/2006/relationships/hyperlink" Target="http://www.thewindpower.net/windfarm_en_19215_westkapelle-1.php" TargetMode="External"/><Relationship Id="rId447" Type="http://schemas.openxmlformats.org/officeDocument/2006/relationships/hyperlink" Target="http://www.thewindpower.net/windfarm_en_20363_westkapelle-2.php" TargetMode="External"/><Relationship Id="rId448" Type="http://schemas.openxmlformats.org/officeDocument/2006/relationships/hyperlink" Target="http://www.thewindpower.net/windfarm_en_6168_willem-anna-polder.php" TargetMode="External"/><Relationship Id="rId449" Type="http://schemas.openxmlformats.org/officeDocument/2006/relationships/hyperlink" Target="http://www.thewindpower.net/windfarm_en_20589_wisse-wind.php" TargetMode="External"/><Relationship Id="rId10" Type="http://schemas.openxmlformats.org/officeDocument/2006/relationships/hyperlink" Target="http://www.thewindpower.net/windfarm_en_19149_anna-paulowna.php" TargetMode="External"/><Relationship Id="rId11" Type="http://schemas.openxmlformats.org/officeDocument/2006/relationships/hyperlink" Target="http://www.thewindpower.net/windfarm_en_18262_assendelft.php" TargetMode="External"/><Relationship Id="rId12" Type="http://schemas.openxmlformats.org/officeDocument/2006/relationships/hyperlink" Target="http://www.thewindpower.net/windfarm_en_20575_boekelermeer-1.php" TargetMode="External"/><Relationship Id="rId13" Type="http://schemas.openxmlformats.org/officeDocument/2006/relationships/hyperlink" Target="http://www.thewindpower.net/windfarm_en_6344_bp.php" TargetMode="External"/><Relationship Id="rId14" Type="http://schemas.openxmlformats.org/officeDocument/2006/relationships/hyperlink" Target="http://www.thewindpower.net/windfarm_en_19158_burgerbrug.php" TargetMode="External"/><Relationship Id="rId15" Type="http://schemas.openxmlformats.org/officeDocument/2006/relationships/hyperlink" Target="http://www.thewindpower.net/windfarm_en_6349_burgervlotbrug.php" TargetMode="External"/><Relationship Id="rId16" Type="http://schemas.openxmlformats.org/officeDocument/2006/relationships/hyperlink" Target="http://www.thewindpower.net/windfarm_en_19133_de-horn.php" TargetMode="External"/><Relationship Id="rId17" Type="http://schemas.openxmlformats.org/officeDocument/2006/relationships/hyperlink" Target="http://www.thewindpower.net/windfarm_en_19168_den-helder.php" TargetMode="External"/><Relationship Id="rId18" Type="http://schemas.openxmlformats.org/officeDocument/2006/relationships/hyperlink" Target="http://www.thewindpower.net/windfarm_en_19141_den-oever.php" TargetMode="External"/><Relationship Id="rId19" Type="http://schemas.openxmlformats.org/officeDocument/2006/relationships/hyperlink" Target="http://www.thewindpower.net/windfarm_en_19144_dirkshorn.php" TargetMode="External"/><Relationship Id="rId160" Type="http://schemas.openxmlformats.org/officeDocument/2006/relationships/hyperlink" Target="http://www.thewindpower.net/windfarm_en_19217_gruttoweg.php" TargetMode="External"/><Relationship Id="rId161" Type="http://schemas.openxmlformats.org/officeDocument/2006/relationships/hyperlink" Target="http://www.thewindpower.net/windfarm_en_19202_gruttoweg.php" TargetMode="External"/><Relationship Id="rId162" Type="http://schemas.openxmlformats.org/officeDocument/2006/relationships/hyperlink" Target="http://www.thewindpower.net/windfarm_en_19127_h.v.d.kroonenberg.php" TargetMode="External"/><Relationship Id="rId163" Type="http://schemas.openxmlformats.org/officeDocument/2006/relationships/hyperlink" Target="http://www.thewindpower.net/windfarm_en_6238_heijbro.php" TargetMode="External"/><Relationship Id="rId164" Type="http://schemas.openxmlformats.org/officeDocument/2006/relationships/hyperlink" Target="http://www.thewindpower.net/windfarm_en_20459_hondtocht.php" TargetMode="External"/><Relationship Id="rId165" Type="http://schemas.openxmlformats.org/officeDocument/2006/relationships/hyperlink" Target="http://www.thewindpower.net/windfarm_en_20405_ibisweg.php" TargetMode="External"/><Relationship Id="rId166" Type="http://schemas.openxmlformats.org/officeDocument/2006/relationships/hyperlink" Target="http://www.thewindpower.net/windfarm_en_20361_irene-vorrink.php" TargetMode="External"/><Relationship Id="rId167" Type="http://schemas.openxmlformats.org/officeDocument/2006/relationships/hyperlink" Target="http://www.thewindpower.net/windfarm_en_20421_klokbekertocht.php" TargetMode="External"/><Relationship Id="rId168" Type="http://schemas.openxmlformats.org/officeDocument/2006/relationships/hyperlink" Target="http://www.thewindpower.net/windfarm_en_6157_klokbekerweg.php" TargetMode="External"/><Relationship Id="rId169" Type="http://schemas.openxmlformats.org/officeDocument/2006/relationships/hyperlink" Target="http://www.thewindpower.net/windfarm_en_6158_klokbekerweg.php" TargetMode="External"/><Relationship Id="rId220" Type="http://schemas.openxmlformats.org/officeDocument/2006/relationships/hyperlink" Target="http://www.thewindpower.net/windfarm_en_19176_schollevaarweg.php" TargetMode="External"/><Relationship Id="rId221" Type="http://schemas.openxmlformats.org/officeDocument/2006/relationships/hyperlink" Target="http://www.thewindpower.net/windfarm_en_19117_sterappellaan.php" TargetMode="External"/><Relationship Id="rId222" Type="http://schemas.openxmlformats.org/officeDocument/2006/relationships/hyperlink" Target="http://www.thewindpower.net/windfarm_en_20522_sternweg.php" TargetMode="External"/><Relationship Id="rId223" Type="http://schemas.openxmlformats.org/officeDocument/2006/relationships/hyperlink" Target="http://www.thewindpower.net/windfarm_en_21176_swifterbant.php" TargetMode="External"/><Relationship Id="rId224" Type="http://schemas.openxmlformats.org/officeDocument/2006/relationships/hyperlink" Target="http://www.thewindpower.net/windfarm_en_19147_tollebeek.php" TargetMode="External"/><Relationship Id="rId225" Type="http://schemas.openxmlformats.org/officeDocument/2006/relationships/hyperlink" Target="http://www.thewindpower.net/windfarm_en_20393_tureluurweg.php" TargetMode="External"/><Relationship Id="rId226" Type="http://schemas.openxmlformats.org/officeDocument/2006/relationships/hyperlink" Target="http://www.thewindpower.net/windfarm_en_20550_vursteentocht.php" TargetMode="External"/><Relationship Id="rId227" Type="http://schemas.openxmlformats.org/officeDocument/2006/relationships/hyperlink" Target="http://www.thewindpower.net/windfarm_en_20473_westermeerdijk-i.php" TargetMode="External"/><Relationship Id="rId228" Type="http://schemas.openxmlformats.org/officeDocument/2006/relationships/hyperlink" Target="http://www.thewindpower.net/windfarm_en_20458_westermeerdijk-ii.php" TargetMode="External"/><Relationship Id="rId229" Type="http://schemas.openxmlformats.org/officeDocument/2006/relationships/hyperlink" Target="http://www.thewindpower.net/windfarm_en_21163_windstroom.php" TargetMode="External"/><Relationship Id="rId390" Type="http://schemas.openxmlformats.org/officeDocument/2006/relationships/hyperlink" Target="http://www.thewindpower.net/windfarm_en_16161_delfzijl-zuid.php" TargetMode="External"/><Relationship Id="rId391" Type="http://schemas.openxmlformats.org/officeDocument/2006/relationships/hyperlink" Target="http://www.thewindpower.net/windfarm_en_6235_delfzijl-zuid.php" TargetMode="External"/><Relationship Id="rId392" Type="http://schemas.openxmlformats.org/officeDocument/2006/relationships/hyperlink" Target="http://www.thewindpower.net/windfarm_en_6234_delfzijl-zuid.php" TargetMode="External"/><Relationship Id="rId393" Type="http://schemas.openxmlformats.org/officeDocument/2006/relationships/hyperlink" Target="http://www.thewindpower.net/windfarm_en_15883_delfzijl-zuid.php" TargetMode="External"/><Relationship Id="rId394" Type="http://schemas.openxmlformats.org/officeDocument/2006/relationships/hyperlink" Target="http://www.thewindpower.net/windfarm_en_560_delfzijl-zuid.php" TargetMode="External"/><Relationship Id="rId395" Type="http://schemas.openxmlformats.org/officeDocument/2006/relationships/hyperlink" Target="http://www.thewindpower.net/windfarm_en_19145_bierum.php" TargetMode="External"/><Relationship Id="rId396" Type="http://schemas.openxmlformats.org/officeDocument/2006/relationships/hyperlink" Target="http://www.thewindpower.net/windfarm_en_19138_bedum.php" TargetMode="External"/><Relationship Id="rId397" Type="http://schemas.openxmlformats.org/officeDocument/2006/relationships/hyperlink" Target="http://www.thewindpower.net/windfarm_en_21182_windpowercentre-harlingen.php" TargetMode="External"/><Relationship Id="rId398" Type="http://schemas.openxmlformats.org/officeDocument/2006/relationships/hyperlink" Target="http://www.thewindpower.net/windfarm_en_486_anna-mariapolder.php" TargetMode="External"/><Relationship Id="rId399" Type="http://schemas.openxmlformats.org/officeDocument/2006/relationships/hyperlink" Target="http://www.thewindpower.net/windfarm_en_6175_anna-vosdijk-polder.php" TargetMode="External"/><Relationship Id="rId450" Type="http://schemas.openxmlformats.org/officeDocument/2006/relationships/hyperlink" Target="http://www.thewindpower.net/windfarm_en_21919_zierikzee.php" TargetMode="External"/><Relationship Id="rId451" Type="http://schemas.openxmlformats.org/officeDocument/2006/relationships/hyperlink" Target="http://www.thewindpower.net/windfarm_en_1887_battenoert.php" TargetMode="External"/><Relationship Id="rId452" Type="http://schemas.openxmlformats.org/officeDocument/2006/relationships/hyperlink" Target="http://www.thewindpower.net/windfarm_en_500_clothildis.php" TargetMode="External"/><Relationship Id="rId453" Type="http://schemas.openxmlformats.org/officeDocument/2006/relationships/hyperlink" Target="http://www.thewindpower.net/windfarm_en_507_de-lier.php" TargetMode="External"/><Relationship Id="rId454" Type="http://schemas.openxmlformats.org/officeDocument/2006/relationships/hyperlink" Target="http://www.thewindpower.net/windfarm_en_20443_dobbelsteen.php" TargetMode="External"/><Relationship Id="rId455" Type="http://schemas.openxmlformats.org/officeDocument/2006/relationships/hyperlink" Target="http://www.thewindpower.net/windfarm_en_21186_elbaweg.php" TargetMode="External"/><Relationship Id="rId456" Type="http://schemas.openxmlformats.org/officeDocument/2006/relationships/hyperlink" Target="http://www.thewindpower.net/windfarm_en_6787_gouda-nl.php" TargetMode="External"/><Relationship Id="rId457" Type="http://schemas.openxmlformats.org/officeDocument/2006/relationships/hyperlink" Target="http://www.thewindpower.net/windfarm_en_504_haringvlietdam.php" TargetMode="External"/><Relationship Id="rId458" Type="http://schemas.openxmlformats.org/officeDocument/2006/relationships/hyperlink" Target="http://www.thewindpower.net/windfarm_en_6231_hartelbrug.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election activeCell="C9" sqref="C9"/>
    </sheetView>
  </sheetViews>
  <sheetFormatPr baseColWidth="10" defaultRowHeight="15" x14ac:dyDescent="0"/>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0">
      <c r="B2" s="71" t="s">
        <v>181</v>
      </c>
    </row>
    <row r="4" spans="2:8">
      <c r="B4" s="21" t="s">
        <v>182</v>
      </c>
      <c r="C4" s="163" t="s">
        <v>251</v>
      </c>
      <c r="D4" s="23"/>
      <c r="F4" s="72"/>
      <c r="G4" s="18"/>
      <c r="H4" s="72"/>
    </row>
    <row r="5" spans="2:8">
      <c r="B5" s="73" t="s">
        <v>183</v>
      </c>
      <c r="C5" s="74">
        <f>MAX(Changelog!D:D)</f>
        <v>1.02</v>
      </c>
      <c r="D5" s="37"/>
      <c r="F5" s="18"/>
      <c r="G5" s="18"/>
      <c r="H5" s="18"/>
    </row>
    <row r="6" spans="2:8">
      <c r="B6" s="73" t="s">
        <v>184</v>
      </c>
      <c r="C6" s="164" t="s">
        <v>209</v>
      </c>
      <c r="D6" s="37"/>
      <c r="F6" s="18"/>
      <c r="G6" s="18"/>
      <c r="H6" s="18"/>
    </row>
    <row r="7" spans="2:8">
      <c r="B7" s="73" t="s">
        <v>185</v>
      </c>
      <c r="C7" s="74">
        <v>2012</v>
      </c>
      <c r="D7" s="37"/>
      <c r="F7" s="18"/>
      <c r="G7" s="18"/>
      <c r="H7" s="18"/>
    </row>
    <row r="8" spans="2:8">
      <c r="B8" s="73" t="s">
        <v>186</v>
      </c>
      <c r="C8" s="75">
        <f>MAX(Changelog!B:B)</f>
        <v>41827</v>
      </c>
      <c r="D8" s="37"/>
      <c r="F8" s="18"/>
      <c r="G8" s="18"/>
      <c r="H8" s="18"/>
    </row>
    <row r="9" spans="2:8">
      <c r="B9" s="73" t="s">
        <v>187</v>
      </c>
      <c r="C9" s="18" t="s">
        <v>205</v>
      </c>
      <c r="D9" s="37"/>
      <c r="F9" s="18"/>
      <c r="G9" s="18"/>
      <c r="H9" s="18"/>
    </row>
    <row r="10" spans="2:8">
      <c r="B10" s="76" t="s">
        <v>188</v>
      </c>
      <c r="C10" s="165" t="s">
        <v>252</v>
      </c>
      <c r="D10" s="52"/>
      <c r="F10" s="18"/>
      <c r="G10" s="18"/>
      <c r="H10" s="18"/>
    </row>
    <row r="12" spans="2:8">
      <c r="B12" s="21" t="s">
        <v>189</v>
      </c>
      <c r="C12" s="22"/>
      <c r="D12" s="23"/>
    </row>
    <row r="13" spans="2:8">
      <c r="B13" s="77"/>
      <c r="C13" s="18"/>
      <c r="D13" s="37"/>
    </row>
    <row r="14" spans="2:8">
      <c r="B14" s="77" t="s">
        <v>190</v>
      </c>
      <c r="C14" s="78" t="s">
        <v>191</v>
      </c>
      <c r="D14" s="37"/>
    </row>
    <row r="15" spans="2:8" ht="16" thickBot="1">
      <c r="B15" s="77"/>
      <c r="C15" s="72" t="s">
        <v>192</v>
      </c>
      <c r="D15" s="37"/>
    </row>
    <row r="16" spans="2:8" ht="16" thickBot="1">
      <c r="B16" s="77"/>
      <c r="C16" s="79" t="s">
        <v>193</v>
      </c>
      <c r="D16" s="37"/>
    </row>
    <row r="17" spans="2:4">
      <c r="B17" s="77"/>
      <c r="C17" s="18" t="s">
        <v>194</v>
      </c>
      <c r="D17" s="37"/>
    </row>
    <row r="18" spans="2:4">
      <c r="B18" s="77"/>
      <c r="C18" s="18"/>
      <c r="D18" s="37"/>
    </row>
    <row r="19" spans="2:4">
      <c r="B19" s="77" t="s">
        <v>195</v>
      </c>
      <c r="C19" s="80" t="s">
        <v>196</v>
      </c>
      <c r="D19" s="37"/>
    </row>
    <row r="20" spans="2:4">
      <c r="B20" s="77"/>
      <c r="C20" s="81" t="s">
        <v>197</v>
      </c>
      <c r="D20" s="37"/>
    </row>
    <row r="21" spans="2:4">
      <c r="B21" s="77"/>
      <c r="C21" s="82" t="s">
        <v>198</v>
      </c>
      <c r="D21" s="37"/>
    </row>
    <row r="22" spans="2:4">
      <c r="B22" s="77"/>
      <c r="C22" s="83" t="s">
        <v>199</v>
      </c>
      <c r="D22" s="37"/>
    </row>
    <row r="23" spans="2:4">
      <c r="B23" s="38"/>
      <c r="C23" s="84" t="s">
        <v>200</v>
      </c>
      <c r="D23" s="37"/>
    </row>
    <row r="24" spans="2:4">
      <c r="B24" s="38"/>
      <c r="C24" s="85" t="s">
        <v>201</v>
      </c>
      <c r="D24" s="37"/>
    </row>
    <row r="25" spans="2:4">
      <c r="B25" s="38"/>
      <c r="C25" s="86" t="s">
        <v>202</v>
      </c>
      <c r="D25" s="37"/>
    </row>
    <row r="26" spans="2:4">
      <c r="B26" s="38"/>
      <c r="C26" s="87" t="s">
        <v>203</v>
      </c>
      <c r="D26" s="37"/>
    </row>
    <row r="27" spans="2:4">
      <c r="B27" s="88"/>
      <c r="C27" s="34"/>
      <c r="D27" s="52"/>
    </row>
    <row r="29" spans="2:4">
      <c r="B29" s="21" t="s">
        <v>204</v>
      </c>
      <c r="C29" s="22"/>
      <c r="D29" s="23"/>
    </row>
    <row r="30" spans="2:4">
      <c r="B30" s="38"/>
      <c r="C30" s="18"/>
      <c r="D30" s="37"/>
    </row>
    <row r="31" spans="2:4">
      <c r="B31" s="38"/>
      <c r="C31" s="18"/>
      <c r="D31" s="37"/>
    </row>
    <row r="32" spans="2:4">
      <c r="B32" s="38"/>
      <c r="C32" s="18"/>
      <c r="D32" s="37"/>
    </row>
    <row r="33" spans="2:4">
      <c r="B33" s="38"/>
      <c r="C33" s="18"/>
      <c r="D33" s="37"/>
    </row>
    <row r="34" spans="2:4">
      <c r="B34" s="38"/>
      <c r="C34" s="18"/>
      <c r="D34" s="37"/>
    </row>
    <row r="35" spans="2:4">
      <c r="B35" s="38"/>
      <c r="C35" s="18"/>
      <c r="D35" s="37"/>
    </row>
    <row r="36" spans="2:4">
      <c r="B36" s="38"/>
      <c r="C36" s="18"/>
      <c r="D36" s="37"/>
    </row>
    <row r="37" spans="2:4">
      <c r="B37" s="38"/>
      <c r="C37" s="18"/>
      <c r="D37" s="37"/>
    </row>
    <row r="38" spans="2:4">
      <c r="B38" s="38"/>
      <c r="C38" s="18"/>
      <c r="D38" s="37"/>
    </row>
    <row r="39" spans="2:4">
      <c r="B39" s="88"/>
      <c r="C39" s="34"/>
      <c r="D39"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92"/>
  <sheetViews>
    <sheetView topLeftCell="A28" workbookViewId="0">
      <selection activeCell="F84" sqref="F84"/>
    </sheetView>
  </sheetViews>
  <sheetFormatPr baseColWidth="10" defaultRowHeight="15" x14ac:dyDescent="0"/>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0">
      <c r="B2" s="71" t="s">
        <v>210</v>
      </c>
    </row>
    <row r="4" spans="2:11">
      <c r="B4" s="109" t="s">
        <v>158</v>
      </c>
      <c r="C4" s="110"/>
      <c r="D4" s="110"/>
      <c r="E4" s="111"/>
      <c r="F4" s="112"/>
      <c r="G4" s="112"/>
      <c r="H4" s="112"/>
      <c r="I4" s="112"/>
      <c r="J4" s="112"/>
      <c r="K4" s="112"/>
    </row>
    <row r="5" spans="2:11" ht="77" customHeight="1">
      <c r="B5" s="438" t="s">
        <v>211</v>
      </c>
      <c r="C5" s="439"/>
      <c r="D5" s="439"/>
      <c r="E5" s="440"/>
      <c r="F5" s="113"/>
      <c r="G5" s="113"/>
      <c r="H5" s="113"/>
      <c r="I5" s="113"/>
      <c r="J5" s="113"/>
      <c r="K5" s="113"/>
    </row>
    <row r="6" spans="2:11" ht="16" thickBot="1"/>
    <row r="7" spans="2:11">
      <c r="B7" s="114" t="s">
        <v>160</v>
      </c>
      <c r="C7" s="115" t="s">
        <v>212</v>
      </c>
      <c r="D7" s="116" t="s">
        <v>213</v>
      </c>
      <c r="E7" s="117"/>
      <c r="F7" s="118" t="s">
        <v>214</v>
      </c>
      <c r="G7" s="119" t="s">
        <v>215</v>
      </c>
      <c r="H7" s="120" t="s">
        <v>216</v>
      </c>
      <c r="I7" s="115" t="s">
        <v>217</v>
      </c>
      <c r="J7" s="115"/>
      <c r="K7" s="121" t="s">
        <v>204</v>
      </c>
    </row>
    <row r="8" spans="2:11">
      <c r="B8" s="122"/>
      <c r="C8" s="72"/>
      <c r="D8" s="123"/>
      <c r="E8" s="124" t="s">
        <v>218</v>
      </c>
      <c r="F8" s="124" t="s">
        <v>258</v>
      </c>
      <c r="G8" s="124" t="s">
        <v>258</v>
      </c>
      <c r="H8" s="124" t="s">
        <v>258</v>
      </c>
      <c r="I8" s="72"/>
      <c r="J8" s="72"/>
      <c r="K8" s="125"/>
    </row>
    <row r="9" spans="2:11">
      <c r="B9" s="126"/>
      <c r="C9" s="127"/>
      <c r="D9" s="128"/>
      <c r="E9" s="129"/>
      <c r="F9" s="130" t="s">
        <v>219</v>
      </c>
      <c r="G9" s="131" t="s">
        <v>220</v>
      </c>
      <c r="H9" s="131" t="s">
        <v>221</v>
      </c>
      <c r="I9" s="127"/>
      <c r="J9" s="127"/>
      <c r="K9" s="132"/>
    </row>
    <row r="10" spans="2:11">
      <c r="B10" s="36" t="s">
        <v>162</v>
      </c>
      <c r="C10" s="72"/>
      <c r="D10" s="123"/>
      <c r="E10" s="133"/>
      <c r="F10" s="133"/>
      <c r="G10" s="133"/>
      <c r="H10" s="133"/>
      <c r="J10" s="72"/>
      <c r="K10" s="125"/>
    </row>
    <row r="11" spans="2:11">
      <c r="B11" s="36"/>
      <c r="C11" s="134" t="s">
        <v>163</v>
      </c>
      <c r="D11" s="40" t="s">
        <v>222</v>
      </c>
      <c r="E11" s="135" t="s">
        <v>223</v>
      </c>
      <c r="F11" s="147">
        <v>0.43</v>
      </c>
      <c r="G11" s="147">
        <v>0.47</v>
      </c>
      <c r="H11" s="147">
        <v>0</v>
      </c>
      <c r="I11" s="444">
        <f>G11</f>
        <v>0.47</v>
      </c>
      <c r="J11" s="134"/>
      <c r="K11" s="136"/>
    </row>
    <row r="12" spans="2:11">
      <c r="B12" s="36"/>
      <c r="C12" s="134" t="s">
        <v>164</v>
      </c>
      <c r="D12" s="40" t="s">
        <v>224</v>
      </c>
      <c r="E12" s="135" t="s">
        <v>225</v>
      </c>
      <c r="F12" s="147">
        <v>0.42</v>
      </c>
      <c r="G12" s="147">
        <v>0.35</v>
      </c>
      <c r="H12" s="147">
        <v>0.116666666666667</v>
      </c>
      <c r="I12" s="444">
        <f>G12+H12</f>
        <v>0.46666666666666701</v>
      </c>
      <c r="J12" s="134"/>
      <c r="K12" s="136"/>
    </row>
    <row r="13" spans="2:11">
      <c r="B13" s="36"/>
      <c r="C13" s="134" t="s">
        <v>165</v>
      </c>
      <c r="D13" s="40" t="s">
        <v>226</v>
      </c>
      <c r="E13" s="135" t="s">
        <v>227</v>
      </c>
      <c r="F13" s="147">
        <v>0.2</v>
      </c>
      <c r="G13" s="147">
        <v>0.85</v>
      </c>
      <c r="H13" s="147">
        <v>0</v>
      </c>
      <c r="I13" s="444">
        <f>G13</f>
        <v>0.85</v>
      </c>
      <c r="J13" s="134"/>
      <c r="K13" s="136"/>
    </row>
    <row r="14" spans="2:11">
      <c r="B14" s="36"/>
      <c r="C14" s="137"/>
      <c r="D14" s="138"/>
      <c r="E14" s="139"/>
      <c r="F14" s="148"/>
      <c r="G14" s="148"/>
      <c r="H14" s="148"/>
      <c r="I14" s="445"/>
      <c r="J14" s="137"/>
      <c r="K14" s="140"/>
    </row>
    <row r="15" spans="2:11">
      <c r="B15" s="36" t="s">
        <v>167</v>
      </c>
      <c r="C15" s="18"/>
      <c r="D15" s="37"/>
      <c r="E15" s="135"/>
      <c r="F15" s="147"/>
      <c r="G15" s="147"/>
      <c r="H15" s="147"/>
      <c r="I15" s="444"/>
      <c r="J15" s="18"/>
      <c r="K15" s="28"/>
    </row>
    <row r="16" spans="2:11">
      <c r="B16" s="36"/>
      <c r="C16" s="134" t="s">
        <v>163</v>
      </c>
      <c r="D16" s="40" t="s">
        <v>222</v>
      </c>
      <c r="E16" s="135" t="s">
        <v>228</v>
      </c>
      <c r="F16" s="147">
        <v>0.43</v>
      </c>
      <c r="G16" s="147">
        <v>0.47</v>
      </c>
      <c r="H16" s="147">
        <v>0</v>
      </c>
      <c r="I16" s="444">
        <f>G16</f>
        <v>0.47</v>
      </c>
      <c r="J16" s="134"/>
      <c r="K16" s="136"/>
    </row>
    <row r="17" spans="2:11">
      <c r="B17" s="36"/>
      <c r="C17" s="134" t="s">
        <v>164</v>
      </c>
      <c r="D17" s="40" t="s">
        <v>224</v>
      </c>
      <c r="E17" s="135" t="s">
        <v>229</v>
      </c>
      <c r="F17" s="147">
        <v>0.42</v>
      </c>
      <c r="G17" s="147">
        <v>0.35</v>
      </c>
      <c r="H17" s="147">
        <v>0.116666666666667</v>
      </c>
      <c r="I17" s="444">
        <f>G17+H17</f>
        <v>0.46666666666666701</v>
      </c>
      <c r="J17" s="134"/>
      <c r="K17" s="136"/>
    </row>
    <row r="18" spans="2:11">
      <c r="B18" s="36"/>
      <c r="C18" s="134" t="s">
        <v>165</v>
      </c>
      <c r="D18" s="40" t="s">
        <v>226</v>
      </c>
      <c r="E18" s="135" t="s">
        <v>230</v>
      </c>
      <c r="F18" s="147">
        <v>0.2</v>
      </c>
      <c r="G18" s="147">
        <v>0.75</v>
      </c>
      <c r="H18" s="147">
        <v>0</v>
      </c>
      <c r="I18" s="149">
        <f>G18</f>
        <v>0.75</v>
      </c>
      <c r="J18" s="134"/>
      <c r="K18" s="136"/>
    </row>
    <row r="19" spans="2:11">
      <c r="B19" s="36"/>
      <c r="C19" s="137"/>
      <c r="D19" s="138"/>
      <c r="E19" s="139"/>
      <c r="F19" s="148"/>
      <c r="G19" s="148"/>
      <c r="H19" s="148"/>
      <c r="I19" s="445"/>
      <c r="J19" s="137"/>
      <c r="K19" s="140"/>
    </row>
    <row r="20" spans="2:11">
      <c r="B20" s="36" t="s">
        <v>231</v>
      </c>
      <c r="C20" s="18"/>
      <c r="D20" s="37"/>
      <c r="E20" s="135"/>
      <c r="F20" s="147"/>
      <c r="G20" s="147"/>
      <c r="H20" s="147"/>
      <c r="I20" s="444"/>
      <c r="J20" s="18"/>
      <c r="K20" s="28"/>
    </row>
    <row r="21" spans="2:11">
      <c r="B21" s="36"/>
      <c r="C21" s="134" t="s">
        <v>163</v>
      </c>
      <c r="D21" s="40" t="s">
        <v>222</v>
      </c>
      <c r="E21" s="135" t="s">
        <v>232</v>
      </c>
      <c r="F21" s="147">
        <v>0.43</v>
      </c>
      <c r="G21" s="147">
        <v>0.47</v>
      </c>
      <c r="H21" s="147">
        <v>0</v>
      </c>
      <c r="I21" s="149">
        <f>G21</f>
        <v>0.47</v>
      </c>
      <c r="J21" s="134"/>
      <c r="K21" s="136"/>
    </row>
    <row r="22" spans="2:11">
      <c r="B22" s="36"/>
      <c r="C22" s="134" t="s">
        <v>164</v>
      </c>
      <c r="D22" s="40" t="s">
        <v>224</v>
      </c>
      <c r="E22" s="135" t="s">
        <v>233</v>
      </c>
      <c r="F22" s="147">
        <v>0.42</v>
      </c>
      <c r="G22" s="147">
        <v>0.35</v>
      </c>
      <c r="H22" s="147">
        <v>0.116666666666667</v>
      </c>
      <c r="I22" s="444">
        <f>G22+H22</f>
        <v>0.46666666666666701</v>
      </c>
      <c r="J22" s="134"/>
      <c r="K22" s="136"/>
    </row>
    <row r="23" spans="2:11">
      <c r="B23" s="36"/>
      <c r="C23" s="134" t="s">
        <v>165</v>
      </c>
      <c r="D23" s="40" t="s">
        <v>226</v>
      </c>
      <c r="E23" s="135" t="s">
        <v>234</v>
      </c>
      <c r="F23" s="147">
        <v>0.2</v>
      </c>
      <c r="G23" s="147">
        <v>0.75</v>
      </c>
      <c r="H23" s="147">
        <v>0</v>
      </c>
      <c r="I23" s="149">
        <f>G23</f>
        <v>0.75</v>
      </c>
      <c r="J23" s="134"/>
      <c r="K23" s="136"/>
    </row>
    <row r="24" spans="2:11">
      <c r="B24" s="36"/>
      <c r="C24" s="137"/>
      <c r="D24" s="138"/>
      <c r="E24" s="139"/>
      <c r="F24" s="148"/>
      <c r="G24" s="148"/>
      <c r="H24" s="148"/>
      <c r="I24" s="445"/>
      <c r="J24" s="137"/>
      <c r="K24" s="140"/>
    </row>
    <row r="25" spans="2:11">
      <c r="B25" s="36" t="s">
        <v>175</v>
      </c>
      <c r="C25" s="18"/>
      <c r="D25" s="37"/>
      <c r="E25" s="135"/>
      <c r="F25" s="147"/>
      <c r="G25" s="147"/>
      <c r="H25" s="147"/>
      <c r="I25" s="444"/>
      <c r="J25" s="18"/>
      <c r="K25" s="28"/>
    </row>
    <row r="26" spans="2:11">
      <c r="B26" s="36"/>
      <c r="C26" s="134" t="s">
        <v>171</v>
      </c>
      <c r="D26" s="40" t="s">
        <v>235</v>
      </c>
      <c r="E26" s="135" t="s">
        <v>236</v>
      </c>
      <c r="F26" s="147">
        <v>0.38</v>
      </c>
      <c r="G26" s="147">
        <v>0.42</v>
      </c>
      <c r="H26" s="147">
        <v>0</v>
      </c>
      <c r="I26" s="149">
        <f>G26</f>
        <v>0.42</v>
      </c>
      <c r="J26" s="134"/>
      <c r="K26" s="136"/>
    </row>
    <row r="27" spans="2:11">
      <c r="B27" s="36"/>
      <c r="C27" s="134" t="s">
        <v>172</v>
      </c>
      <c r="D27" s="40" t="s">
        <v>235</v>
      </c>
      <c r="E27" s="135" t="s">
        <v>237</v>
      </c>
      <c r="F27" s="147">
        <v>0.42</v>
      </c>
      <c r="G27" s="147">
        <v>0.48</v>
      </c>
      <c r="H27" s="147">
        <v>0</v>
      </c>
      <c r="I27" s="149">
        <f>G27</f>
        <v>0.48</v>
      </c>
      <c r="J27" s="134"/>
      <c r="K27" s="136"/>
    </row>
    <row r="28" spans="2:11">
      <c r="B28" s="36"/>
      <c r="C28" s="134" t="s">
        <v>238</v>
      </c>
      <c r="D28" s="40" t="s">
        <v>235</v>
      </c>
      <c r="E28" s="135" t="s">
        <v>239</v>
      </c>
      <c r="F28" s="147">
        <v>0.42</v>
      </c>
      <c r="G28" s="147">
        <v>0.4</v>
      </c>
      <c r="H28" s="147">
        <v>0</v>
      </c>
      <c r="I28" s="149">
        <f>G28</f>
        <v>0.4</v>
      </c>
      <c r="J28" s="134"/>
      <c r="K28" s="136"/>
    </row>
    <row r="29" spans="2:11">
      <c r="B29" s="36"/>
      <c r="C29" s="134" t="s">
        <v>170</v>
      </c>
      <c r="D29" s="40" t="s">
        <v>240</v>
      </c>
      <c r="E29" s="135" t="s">
        <v>241</v>
      </c>
      <c r="F29" s="147">
        <v>0.3</v>
      </c>
      <c r="G29" s="147">
        <v>0.35</v>
      </c>
      <c r="H29" s="147">
        <v>0</v>
      </c>
      <c r="I29" s="149">
        <f>G29</f>
        <v>0.35</v>
      </c>
      <c r="J29" s="134"/>
      <c r="K29" s="141" t="s">
        <v>242</v>
      </c>
    </row>
    <row r="30" spans="2:11">
      <c r="B30" s="36"/>
      <c r="C30" s="137"/>
      <c r="D30" s="138"/>
      <c r="E30" s="139"/>
      <c r="F30" s="148"/>
      <c r="G30" s="148"/>
      <c r="H30" s="148"/>
      <c r="I30" s="150"/>
      <c r="J30" s="137"/>
      <c r="K30" s="140"/>
    </row>
    <row r="31" spans="2:11">
      <c r="B31" s="36" t="s">
        <v>176</v>
      </c>
      <c r="C31" s="18"/>
      <c r="D31" s="37"/>
      <c r="E31" s="135"/>
      <c r="F31" s="147"/>
      <c r="G31" s="147"/>
      <c r="H31" s="147"/>
      <c r="I31" s="151"/>
      <c r="J31" s="18"/>
      <c r="K31" s="28"/>
    </row>
    <row r="32" spans="2:11">
      <c r="B32" s="36"/>
      <c r="C32" s="134" t="s">
        <v>238</v>
      </c>
      <c r="D32" s="40" t="s">
        <v>222</v>
      </c>
      <c r="E32" s="135" t="s">
        <v>243</v>
      </c>
      <c r="F32" s="147">
        <v>0.42</v>
      </c>
      <c r="G32" s="147">
        <v>0.43</v>
      </c>
      <c r="H32" s="147">
        <v>0</v>
      </c>
      <c r="I32" s="149">
        <f>G32</f>
        <v>0.43</v>
      </c>
      <c r="J32" s="134"/>
      <c r="K32" s="136"/>
    </row>
    <row r="33" spans="2:11">
      <c r="B33" s="36"/>
      <c r="C33" s="134" t="s">
        <v>170</v>
      </c>
      <c r="D33" s="40" t="s">
        <v>240</v>
      </c>
      <c r="E33" s="135" t="s">
        <v>244</v>
      </c>
      <c r="F33" s="147">
        <v>0.4</v>
      </c>
      <c r="G33" s="147">
        <v>0.15</v>
      </c>
      <c r="H33" s="147">
        <v>0</v>
      </c>
      <c r="I33" s="149">
        <f>G33</f>
        <v>0.15</v>
      </c>
      <c r="J33" s="134"/>
      <c r="K33" s="136"/>
    </row>
    <row r="34" spans="2:11">
      <c r="B34" s="36"/>
      <c r="C34" s="134" t="s">
        <v>177</v>
      </c>
      <c r="D34" s="40" t="s">
        <v>245</v>
      </c>
      <c r="E34" s="135" t="s">
        <v>246</v>
      </c>
      <c r="F34" s="147">
        <v>0.35</v>
      </c>
      <c r="G34" s="147">
        <v>0.15</v>
      </c>
      <c r="H34" s="147">
        <v>0</v>
      </c>
      <c r="I34" s="149">
        <f>G34</f>
        <v>0.15</v>
      </c>
      <c r="J34" s="134"/>
      <c r="K34" s="141" t="s">
        <v>242</v>
      </c>
    </row>
    <row r="35" spans="2:11">
      <c r="B35" s="36"/>
      <c r="C35" s="134" t="s">
        <v>178</v>
      </c>
      <c r="D35" s="40" t="s">
        <v>247</v>
      </c>
      <c r="E35" s="135" t="s">
        <v>248</v>
      </c>
      <c r="F35" s="147">
        <v>0.37</v>
      </c>
      <c r="G35" s="147">
        <v>0.15</v>
      </c>
      <c r="H35" s="147">
        <v>0</v>
      </c>
      <c r="I35" s="149">
        <f>G35</f>
        <v>0.15</v>
      </c>
      <c r="J35" s="134"/>
      <c r="K35" s="141" t="s">
        <v>242</v>
      </c>
    </row>
    <row r="36" spans="2:11">
      <c r="B36" s="36"/>
      <c r="C36" s="137"/>
      <c r="D36" s="138"/>
      <c r="E36" s="139"/>
      <c r="F36" s="148"/>
      <c r="G36" s="148"/>
      <c r="H36" s="148"/>
      <c r="I36" s="445"/>
      <c r="J36" s="137"/>
      <c r="K36" s="140"/>
    </row>
    <row r="37" spans="2:11">
      <c r="B37" s="36" t="s">
        <v>179</v>
      </c>
      <c r="C37" s="18"/>
      <c r="D37" s="37"/>
      <c r="E37" s="135"/>
      <c r="F37" s="147"/>
      <c r="G37" s="147"/>
      <c r="H37" s="147"/>
      <c r="I37" s="444"/>
      <c r="J37" s="18"/>
      <c r="K37" s="28"/>
    </row>
    <row r="38" spans="2:11">
      <c r="B38" s="27"/>
      <c r="C38" s="134" t="s">
        <v>180</v>
      </c>
      <c r="D38" s="40" t="s">
        <v>249</v>
      </c>
      <c r="E38" s="135" t="s">
        <v>250</v>
      </c>
      <c r="F38" s="147">
        <v>0.27</v>
      </c>
      <c r="G38" s="147">
        <v>0.15</v>
      </c>
      <c r="H38" s="147">
        <v>0</v>
      </c>
      <c r="I38" s="149">
        <f>G38</f>
        <v>0.15</v>
      </c>
      <c r="J38" s="134"/>
      <c r="K38" s="136"/>
    </row>
    <row r="39" spans="2:11" ht="16" thickBot="1">
      <c r="B39" s="60"/>
      <c r="C39" s="69"/>
      <c r="D39" s="142"/>
      <c r="E39" s="143"/>
      <c r="F39" s="144"/>
      <c r="G39" s="145"/>
      <c r="H39" s="145"/>
      <c r="I39" s="69"/>
      <c r="J39" s="69"/>
      <c r="K39" s="146"/>
    </row>
    <row r="42" spans="2:11" s="222" customFormat="1" ht="14"/>
    <row r="43" spans="2:11" s="222" customFormat="1" ht="20">
      <c r="B43" s="223" t="s">
        <v>304</v>
      </c>
    </row>
    <row r="44" spans="2:11" s="222" customFormat="1" ht="14"/>
    <row r="45" spans="2:11" s="222" customFormat="1">
      <c r="B45" s="224" t="s">
        <v>158</v>
      </c>
      <c r="C45" s="225"/>
      <c r="D45" s="225"/>
      <c r="E45" s="225"/>
      <c r="F45" s="225"/>
      <c r="G45" s="225"/>
      <c r="H45" s="225"/>
      <c r="I45" s="225"/>
      <c r="J45" s="225"/>
      <c r="K45" s="226"/>
    </row>
    <row r="46" spans="2:11" s="222" customFormat="1" ht="14">
      <c r="B46" s="441" t="s">
        <v>305</v>
      </c>
      <c r="C46" s="442"/>
      <c r="D46" s="442"/>
      <c r="E46" s="442"/>
      <c r="F46" s="442"/>
      <c r="G46" s="442"/>
      <c r="H46" s="442"/>
      <c r="I46" s="442"/>
      <c r="J46" s="442"/>
      <c r="K46" s="443"/>
    </row>
    <row r="47" spans="2:11" s="222" customFormat="1" thickBot="1"/>
    <row r="48" spans="2:11" s="222" customFormat="1">
      <c r="B48" s="171" t="s">
        <v>306</v>
      </c>
      <c r="C48" s="172"/>
      <c r="D48" s="172"/>
      <c r="E48" s="172"/>
      <c r="F48" s="172"/>
      <c r="G48" s="172"/>
      <c r="H48" s="172"/>
      <c r="I48" s="172"/>
      <c r="J48" s="172"/>
      <c r="K48" s="173"/>
    </row>
    <row r="49" spans="2:11" s="222" customFormat="1" ht="20" customHeight="1">
      <c r="B49" s="174"/>
      <c r="C49" s="175"/>
      <c r="D49" s="175"/>
      <c r="E49" s="227" t="s">
        <v>218</v>
      </c>
      <c r="F49" s="227" t="s">
        <v>307</v>
      </c>
      <c r="G49" s="228" t="s">
        <v>307</v>
      </c>
      <c r="H49" s="229" t="s">
        <v>308</v>
      </c>
      <c r="I49" s="229" t="s">
        <v>217</v>
      </c>
      <c r="J49" s="229"/>
      <c r="K49" s="230" t="s">
        <v>204</v>
      </c>
    </row>
    <row r="50" spans="2:11" s="222" customFormat="1" ht="15" customHeight="1">
      <c r="B50" s="231" t="s">
        <v>160</v>
      </c>
      <c r="C50" s="232" t="s">
        <v>212</v>
      </c>
      <c r="D50" s="233" t="s">
        <v>213</v>
      </c>
      <c r="E50" s="234"/>
      <c r="F50" s="235" t="s">
        <v>219</v>
      </c>
      <c r="G50" s="236" t="s">
        <v>220</v>
      </c>
      <c r="H50" s="235"/>
      <c r="I50" s="236"/>
      <c r="J50" s="236"/>
      <c r="K50" s="237"/>
    </row>
    <row r="51" spans="2:11" s="222" customFormat="1">
      <c r="B51" s="179" t="s">
        <v>309</v>
      </c>
      <c r="C51" s="181"/>
      <c r="D51" s="181"/>
      <c r="E51" s="181"/>
      <c r="F51" s="181"/>
      <c r="G51" s="181"/>
      <c r="H51" s="181"/>
      <c r="I51" s="181"/>
      <c r="J51" s="181"/>
      <c r="K51" s="238"/>
    </row>
    <row r="52" spans="2:11" s="222" customFormat="1" ht="14">
      <c r="B52" s="174"/>
      <c r="C52" s="181" t="s">
        <v>310</v>
      </c>
      <c r="D52" s="181" t="s">
        <v>311</v>
      </c>
      <c r="E52" s="239" t="s">
        <v>312</v>
      </c>
      <c r="F52" s="181">
        <v>0.36</v>
      </c>
      <c r="G52" s="181">
        <v>0</v>
      </c>
      <c r="H52" s="240">
        <f>F52</f>
        <v>0.36</v>
      </c>
      <c r="I52" s="181"/>
      <c r="J52" s="181"/>
      <c r="K52" s="238"/>
    </row>
    <row r="53" spans="2:11" s="222" customFormat="1" ht="14">
      <c r="B53" s="174"/>
      <c r="C53" s="181" t="s">
        <v>313</v>
      </c>
      <c r="D53" s="181" t="s">
        <v>311</v>
      </c>
      <c r="E53" s="239" t="s">
        <v>314</v>
      </c>
      <c r="F53" s="181">
        <v>0.46</v>
      </c>
      <c r="G53" s="181">
        <v>0</v>
      </c>
      <c r="H53" s="240">
        <f t="shared" ref="H53:H78" si="0">F53</f>
        <v>0.46</v>
      </c>
      <c r="I53" s="181"/>
      <c r="J53" s="181"/>
      <c r="K53" s="238"/>
    </row>
    <row r="54" spans="2:11" s="222" customFormat="1" ht="14">
      <c r="B54" s="174"/>
      <c r="C54" s="181" t="s">
        <v>315</v>
      </c>
      <c r="D54" s="181" t="s">
        <v>311</v>
      </c>
      <c r="E54" s="239" t="s">
        <v>316</v>
      </c>
      <c r="F54" s="181">
        <v>0.36099999999999999</v>
      </c>
      <c r="G54" s="181">
        <v>0</v>
      </c>
      <c r="H54" s="240">
        <f t="shared" si="0"/>
        <v>0.36099999999999999</v>
      </c>
      <c r="I54" s="181"/>
      <c r="J54" s="181"/>
      <c r="K54" s="238"/>
    </row>
    <row r="55" spans="2:11" s="222" customFormat="1" ht="14">
      <c r="B55" s="174"/>
      <c r="C55" s="181" t="s">
        <v>317</v>
      </c>
      <c r="D55" s="181" t="s">
        <v>318</v>
      </c>
      <c r="E55" s="239" t="s">
        <v>319</v>
      </c>
      <c r="F55" s="181">
        <v>0.42</v>
      </c>
      <c r="G55" s="181">
        <v>0</v>
      </c>
      <c r="H55" s="240">
        <f t="shared" si="0"/>
        <v>0.42</v>
      </c>
      <c r="I55" s="181"/>
      <c r="J55" s="181"/>
      <c r="K55" s="238"/>
    </row>
    <row r="56" spans="2:11" s="222" customFormat="1" ht="14">
      <c r="B56" s="174"/>
      <c r="C56" s="181" t="s">
        <v>320</v>
      </c>
      <c r="D56" s="181" t="s">
        <v>311</v>
      </c>
      <c r="E56" s="239" t="s">
        <v>321</v>
      </c>
      <c r="F56" s="181">
        <v>0.45300000000000001</v>
      </c>
      <c r="G56" s="181">
        <v>0</v>
      </c>
      <c r="H56" s="240">
        <f t="shared" si="0"/>
        <v>0.45300000000000001</v>
      </c>
      <c r="I56" s="181"/>
      <c r="J56" s="181"/>
      <c r="K56" s="238"/>
    </row>
    <row r="57" spans="2:11" s="222" customFormat="1" ht="14">
      <c r="B57" s="174"/>
      <c r="C57" s="181" t="s">
        <v>322</v>
      </c>
      <c r="D57" s="181" t="s">
        <v>311</v>
      </c>
      <c r="E57" s="239" t="s">
        <v>323</v>
      </c>
      <c r="F57" s="181">
        <v>0.373</v>
      </c>
      <c r="G57" s="181">
        <v>0</v>
      </c>
      <c r="H57" s="240">
        <f t="shared" si="0"/>
        <v>0.373</v>
      </c>
      <c r="I57" s="181"/>
      <c r="J57" s="181"/>
      <c r="K57" s="238"/>
    </row>
    <row r="58" spans="2:11" s="222" customFormat="1" ht="14">
      <c r="B58" s="174"/>
      <c r="C58" s="181" t="s">
        <v>313</v>
      </c>
      <c r="D58" s="181" t="s">
        <v>245</v>
      </c>
      <c r="E58" s="239" t="s">
        <v>324</v>
      </c>
      <c r="F58" s="181">
        <v>0.4</v>
      </c>
      <c r="G58" s="181">
        <v>0</v>
      </c>
      <c r="H58" s="240">
        <f t="shared" si="0"/>
        <v>0.4</v>
      </c>
      <c r="I58" s="181"/>
      <c r="J58" s="181"/>
      <c r="K58" s="238"/>
    </row>
    <row r="59" spans="2:11" s="222" customFormat="1" ht="14">
      <c r="B59" s="174"/>
      <c r="C59" s="181" t="s">
        <v>325</v>
      </c>
      <c r="D59" s="181" t="s">
        <v>245</v>
      </c>
      <c r="E59" s="239" t="s">
        <v>326</v>
      </c>
      <c r="F59" s="181">
        <v>0.30499999999999999</v>
      </c>
      <c r="G59" s="181">
        <v>0</v>
      </c>
      <c r="H59" s="240">
        <f t="shared" si="0"/>
        <v>0.30499999999999999</v>
      </c>
      <c r="I59" s="181"/>
      <c r="J59" s="181"/>
      <c r="K59" s="238"/>
    </row>
    <row r="60" spans="2:11" s="222" customFormat="1">
      <c r="B60" s="174"/>
      <c r="C60" s="181" t="s">
        <v>327</v>
      </c>
      <c r="D60" s="181" t="s">
        <v>222</v>
      </c>
      <c r="E60" s="239" t="s">
        <v>328</v>
      </c>
      <c r="F60" s="241">
        <v>0.48</v>
      </c>
      <c r="G60" s="181">
        <v>0</v>
      </c>
      <c r="H60" s="240">
        <f t="shared" si="0"/>
        <v>0.48</v>
      </c>
      <c r="I60" s="181"/>
      <c r="J60" s="181"/>
      <c r="K60" s="238"/>
    </row>
    <row r="61" spans="2:11" s="222" customFormat="1" ht="14">
      <c r="B61" s="174"/>
      <c r="C61" s="181" t="s">
        <v>329</v>
      </c>
      <c r="D61" s="181" t="s">
        <v>222</v>
      </c>
      <c r="E61" s="239" t="s">
        <v>330</v>
      </c>
      <c r="F61" s="181">
        <v>0.34</v>
      </c>
      <c r="G61" s="181">
        <v>0</v>
      </c>
      <c r="H61" s="240">
        <f t="shared" si="0"/>
        <v>0.34</v>
      </c>
      <c r="I61" s="181"/>
      <c r="J61" s="181"/>
      <c r="K61" s="238"/>
    </row>
    <row r="62" spans="2:11" s="222" customFormat="1" ht="14">
      <c r="B62" s="174"/>
      <c r="C62" s="181" t="s">
        <v>320</v>
      </c>
      <c r="D62" s="181" t="s">
        <v>222</v>
      </c>
      <c r="E62" s="239" t="s">
        <v>331</v>
      </c>
      <c r="F62" s="181">
        <v>0.6</v>
      </c>
      <c r="G62" s="181">
        <v>0</v>
      </c>
      <c r="H62" s="240">
        <f t="shared" si="0"/>
        <v>0.6</v>
      </c>
      <c r="I62" s="181"/>
      <c r="J62" s="181"/>
      <c r="K62" s="238"/>
    </row>
    <row r="63" spans="2:11" s="222" customFormat="1" ht="14">
      <c r="B63" s="174"/>
      <c r="C63" s="181" t="s">
        <v>322</v>
      </c>
      <c r="D63" s="181" t="s">
        <v>222</v>
      </c>
      <c r="E63" s="239" t="s">
        <v>332</v>
      </c>
      <c r="F63" s="181">
        <v>0.49</v>
      </c>
      <c r="G63" s="181">
        <v>0</v>
      </c>
      <c r="H63" s="240">
        <f t="shared" si="0"/>
        <v>0.49</v>
      </c>
      <c r="I63" s="181"/>
      <c r="J63" s="181"/>
      <c r="K63" s="238"/>
    </row>
    <row r="64" spans="2:11" s="222" customFormat="1" ht="14">
      <c r="B64" s="174"/>
      <c r="C64" s="181" t="s">
        <v>313</v>
      </c>
      <c r="D64" s="181" t="s">
        <v>222</v>
      </c>
      <c r="E64" s="239" t="s">
        <v>333</v>
      </c>
      <c r="F64" s="181">
        <v>0.4</v>
      </c>
      <c r="G64" s="181">
        <v>0</v>
      </c>
      <c r="H64" s="240">
        <f t="shared" si="0"/>
        <v>0.4</v>
      </c>
      <c r="I64" s="181"/>
      <c r="J64" s="181"/>
      <c r="K64" s="238"/>
    </row>
    <row r="65" spans="2:11" s="222" customFormat="1" ht="14">
      <c r="B65" s="174"/>
      <c r="C65" s="181" t="s">
        <v>313</v>
      </c>
      <c r="D65" s="181" t="s">
        <v>334</v>
      </c>
      <c r="E65" s="239" t="s">
        <v>335</v>
      </c>
      <c r="F65" s="181">
        <v>0.45</v>
      </c>
      <c r="G65" s="181">
        <v>0</v>
      </c>
      <c r="H65" s="240">
        <f t="shared" si="0"/>
        <v>0.45</v>
      </c>
      <c r="I65" s="181"/>
      <c r="J65" s="181"/>
      <c r="K65" s="238"/>
    </row>
    <row r="66" spans="2:11" s="222" customFormat="1" ht="14">
      <c r="B66" s="174"/>
      <c r="C66" s="181" t="s">
        <v>327</v>
      </c>
      <c r="D66" s="181" t="s">
        <v>336</v>
      </c>
      <c r="E66" s="239" t="s">
        <v>337</v>
      </c>
      <c r="F66" s="181">
        <v>0.38</v>
      </c>
      <c r="G66" s="181">
        <v>0</v>
      </c>
      <c r="H66" s="240">
        <f t="shared" si="0"/>
        <v>0.38</v>
      </c>
      <c r="I66" s="181"/>
      <c r="J66" s="181"/>
      <c r="K66" s="238"/>
    </row>
    <row r="67" spans="2:11" s="222" customFormat="1" ht="14">
      <c r="B67" s="174"/>
      <c r="C67" s="181" t="s">
        <v>310</v>
      </c>
      <c r="D67" s="181" t="s">
        <v>249</v>
      </c>
      <c r="E67" s="239" t="s">
        <v>338</v>
      </c>
      <c r="F67" s="181">
        <v>0.25</v>
      </c>
      <c r="G67" s="181">
        <v>0</v>
      </c>
      <c r="H67" s="240">
        <f t="shared" si="0"/>
        <v>0.25</v>
      </c>
      <c r="I67" s="181"/>
      <c r="J67" s="181"/>
      <c r="K67" s="238"/>
    </row>
    <row r="68" spans="2:11" s="222" customFormat="1" ht="14">
      <c r="B68" s="174"/>
      <c r="C68" s="181" t="s">
        <v>284</v>
      </c>
      <c r="D68" s="181" t="s">
        <v>339</v>
      </c>
      <c r="E68" s="239" t="s">
        <v>340</v>
      </c>
      <c r="F68" s="181">
        <v>0.32</v>
      </c>
      <c r="G68" s="181">
        <v>0</v>
      </c>
      <c r="H68" s="240">
        <f t="shared" si="0"/>
        <v>0.32</v>
      </c>
      <c r="I68" s="181"/>
      <c r="J68" s="181"/>
      <c r="K68" s="238"/>
    </row>
    <row r="69" spans="2:11" s="222" customFormat="1" ht="14">
      <c r="B69" s="174"/>
      <c r="C69" s="181" t="s">
        <v>285</v>
      </c>
      <c r="D69" s="181" t="s">
        <v>339</v>
      </c>
      <c r="E69" s="239" t="s">
        <v>341</v>
      </c>
      <c r="F69" s="181">
        <v>0.36</v>
      </c>
      <c r="G69" s="181">
        <v>0</v>
      </c>
      <c r="H69" s="240">
        <f t="shared" si="0"/>
        <v>0.36</v>
      </c>
      <c r="I69" s="181"/>
      <c r="J69" s="181"/>
      <c r="K69" s="238"/>
    </row>
    <row r="70" spans="2:11" s="222" customFormat="1" ht="14">
      <c r="B70" s="174"/>
      <c r="C70" s="181" t="s">
        <v>286</v>
      </c>
      <c r="D70" s="181" t="s">
        <v>342</v>
      </c>
      <c r="E70" s="239" t="s">
        <v>343</v>
      </c>
      <c r="F70" s="181">
        <v>0.98</v>
      </c>
      <c r="G70" s="181">
        <v>0</v>
      </c>
      <c r="H70" s="240">
        <f t="shared" si="0"/>
        <v>0.98</v>
      </c>
      <c r="I70" s="181"/>
      <c r="J70" s="181"/>
      <c r="K70" s="238"/>
    </row>
    <row r="71" spans="2:11" s="222" customFormat="1" ht="14">
      <c r="B71" s="174"/>
      <c r="C71" s="181" t="s">
        <v>287</v>
      </c>
      <c r="D71" s="181" t="s">
        <v>342</v>
      </c>
      <c r="E71" s="239" t="s">
        <v>344</v>
      </c>
      <c r="F71" s="181">
        <v>0.95</v>
      </c>
      <c r="G71" s="181">
        <v>0</v>
      </c>
      <c r="H71" s="240">
        <f t="shared" si="0"/>
        <v>0.95</v>
      </c>
      <c r="I71" s="181"/>
      <c r="J71" s="181"/>
      <c r="K71" s="238"/>
    </row>
    <row r="72" spans="2:11" s="222" customFormat="1" ht="14">
      <c r="B72" s="174"/>
      <c r="C72" s="181" t="s">
        <v>288</v>
      </c>
      <c r="D72" s="181" t="s">
        <v>345</v>
      </c>
      <c r="E72" s="239" t="s">
        <v>346</v>
      </c>
      <c r="F72" s="181">
        <v>0.25</v>
      </c>
      <c r="G72" s="181">
        <v>0</v>
      </c>
      <c r="H72" s="240">
        <f t="shared" si="0"/>
        <v>0.25</v>
      </c>
      <c r="I72" s="181"/>
      <c r="J72" s="181"/>
      <c r="K72" s="238"/>
    </row>
    <row r="73" spans="2:11" s="222" customFormat="1" ht="14">
      <c r="B73" s="174"/>
      <c r="C73" s="181" t="s">
        <v>289</v>
      </c>
      <c r="D73" s="181" t="s">
        <v>347</v>
      </c>
      <c r="E73" s="239" t="s">
        <v>348</v>
      </c>
      <c r="F73" s="181">
        <v>0.16</v>
      </c>
      <c r="G73" s="181">
        <v>0</v>
      </c>
      <c r="H73" s="240">
        <f t="shared" si="0"/>
        <v>0.16</v>
      </c>
      <c r="I73" s="181"/>
      <c r="J73" s="181"/>
      <c r="K73" s="238"/>
    </row>
    <row r="74" spans="2:11" s="222" customFormat="1" ht="14">
      <c r="B74" s="174"/>
      <c r="C74" s="181" t="s">
        <v>349</v>
      </c>
      <c r="D74" s="181" t="s">
        <v>347</v>
      </c>
      <c r="E74" s="239" t="s">
        <v>350</v>
      </c>
      <c r="F74" s="181">
        <v>0.16</v>
      </c>
      <c r="G74" s="181">
        <v>0</v>
      </c>
      <c r="H74" s="240">
        <f t="shared" si="0"/>
        <v>0.16</v>
      </c>
      <c r="I74" s="181"/>
      <c r="J74" s="181"/>
      <c r="K74" s="238"/>
    </row>
    <row r="75" spans="2:11" s="222" customFormat="1" ht="14">
      <c r="B75" s="174"/>
      <c r="C75" s="181" t="s">
        <v>351</v>
      </c>
      <c r="D75" s="181" t="s">
        <v>347</v>
      </c>
      <c r="E75" s="239" t="s">
        <v>352</v>
      </c>
      <c r="F75" s="181">
        <v>0.16</v>
      </c>
      <c r="G75" s="181">
        <v>0</v>
      </c>
      <c r="H75" s="240">
        <f t="shared" si="0"/>
        <v>0.16</v>
      </c>
      <c r="I75" s="181"/>
      <c r="J75" s="181"/>
      <c r="K75" s="238"/>
    </row>
    <row r="76" spans="2:11" s="222" customFormat="1" ht="14">
      <c r="B76" s="174"/>
      <c r="C76" s="181" t="s">
        <v>290</v>
      </c>
      <c r="D76" s="181" t="s">
        <v>347</v>
      </c>
      <c r="E76" s="239" t="s">
        <v>353</v>
      </c>
      <c r="F76" s="181">
        <v>0.35</v>
      </c>
      <c r="G76" s="181">
        <v>0</v>
      </c>
      <c r="H76" s="240">
        <f t="shared" si="0"/>
        <v>0.35</v>
      </c>
      <c r="I76" s="181"/>
      <c r="J76" s="181"/>
      <c r="K76" s="238"/>
    </row>
    <row r="77" spans="2:11" s="222" customFormat="1" ht="14">
      <c r="B77" s="174"/>
      <c r="C77" s="181" t="s">
        <v>291</v>
      </c>
      <c r="D77" s="181" t="s">
        <v>354</v>
      </c>
      <c r="E77" s="239" t="s">
        <v>355</v>
      </c>
      <c r="F77" s="181">
        <v>0.97</v>
      </c>
      <c r="G77" s="181">
        <v>0</v>
      </c>
      <c r="H77" s="240">
        <f t="shared" si="0"/>
        <v>0.97</v>
      </c>
      <c r="I77" s="181"/>
      <c r="J77" s="181"/>
      <c r="K77" s="238"/>
    </row>
    <row r="78" spans="2:11" s="222" customFormat="1" ht="14">
      <c r="B78" s="174"/>
      <c r="C78" s="181" t="s">
        <v>292</v>
      </c>
      <c r="D78" s="181" t="s">
        <v>354</v>
      </c>
      <c r="E78" s="239" t="s">
        <v>356</v>
      </c>
      <c r="F78" s="181">
        <v>0.97</v>
      </c>
      <c r="G78" s="181">
        <v>0</v>
      </c>
      <c r="H78" s="240">
        <f t="shared" si="0"/>
        <v>0.97</v>
      </c>
      <c r="I78" s="181"/>
      <c r="J78" s="181"/>
      <c r="K78" s="238"/>
    </row>
    <row r="79" spans="2:11" s="222" customFormat="1" ht="14">
      <c r="B79" s="174"/>
      <c r="C79" s="181" t="s">
        <v>293</v>
      </c>
      <c r="D79" s="181" t="s">
        <v>354</v>
      </c>
      <c r="E79" s="239" t="s">
        <v>357</v>
      </c>
      <c r="F79" s="181">
        <v>0.97</v>
      </c>
      <c r="G79" s="181">
        <v>0</v>
      </c>
      <c r="H79" s="240">
        <f>F79</f>
        <v>0.97</v>
      </c>
      <c r="I79" s="181"/>
      <c r="J79" s="181"/>
      <c r="K79" s="238"/>
    </row>
    <row r="80" spans="2:11" s="222" customFormat="1" ht="14">
      <c r="B80" s="242"/>
      <c r="C80" s="177"/>
      <c r="D80" s="177"/>
      <c r="E80" s="243"/>
      <c r="F80" s="177"/>
      <c r="G80" s="177"/>
      <c r="H80" s="177"/>
      <c r="I80" s="177"/>
      <c r="J80" s="177"/>
      <c r="K80" s="178"/>
    </row>
    <row r="81" spans="2:11" s="222" customFormat="1">
      <c r="B81" s="179" t="s">
        <v>358</v>
      </c>
      <c r="C81" s="175"/>
      <c r="D81" s="175"/>
      <c r="E81" s="180"/>
      <c r="F81" s="175"/>
      <c r="G81" s="244"/>
      <c r="H81" s="244"/>
      <c r="I81" s="244"/>
      <c r="J81" s="175"/>
      <c r="K81" s="176"/>
    </row>
    <row r="82" spans="2:11" s="222" customFormat="1">
      <c r="B82" s="179"/>
      <c r="C82" s="181" t="s">
        <v>297</v>
      </c>
      <c r="D82" s="181" t="s">
        <v>311</v>
      </c>
      <c r="E82" s="180" t="s">
        <v>359</v>
      </c>
      <c r="F82" s="181">
        <v>0</v>
      </c>
      <c r="G82" s="245">
        <v>0.72</v>
      </c>
      <c r="H82" s="245"/>
      <c r="I82" s="245">
        <f>G82</f>
        <v>0.72</v>
      </c>
      <c r="J82" s="181"/>
      <c r="K82" s="238"/>
    </row>
    <row r="83" spans="2:11" s="222" customFormat="1">
      <c r="B83" s="179"/>
      <c r="C83" s="181" t="s">
        <v>298</v>
      </c>
      <c r="D83" s="181" t="s">
        <v>245</v>
      </c>
      <c r="E83" s="180" t="s">
        <v>360</v>
      </c>
      <c r="F83" s="181">
        <v>0</v>
      </c>
      <c r="G83" s="245">
        <v>0.72</v>
      </c>
      <c r="H83" s="245"/>
      <c r="I83" s="245">
        <f t="shared" ref="I83:I88" si="1">G83</f>
        <v>0.72</v>
      </c>
      <c r="J83" s="181"/>
      <c r="K83" s="238"/>
    </row>
    <row r="84" spans="2:11" s="222" customFormat="1">
      <c r="B84" s="179"/>
      <c r="C84" s="181" t="s">
        <v>299</v>
      </c>
      <c r="D84" s="181" t="s">
        <v>361</v>
      </c>
      <c r="E84" s="180" t="s">
        <v>362</v>
      </c>
      <c r="F84" s="181">
        <v>0</v>
      </c>
      <c r="G84" s="245">
        <v>0.74</v>
      </c>
      <c r="H84" s="245"/>
      <c r="I84" s="245">
        <f t="shared" si="1"/>
        <v>0.74</v>
      </c>
      <c r="J84" s="181"/>
      <c r="K84" s="238"/>
    </row>
    <row r="85" spans="2:11" s="222" customFormat="1">
      <c r="B85" s="179"/>
      <c r="C85" s="181" t="s">
        <v>300</v>
      </c>
      <c r="D85" s="181" t="s">
        <v>334</v>
      </c>
      <c r="E85" s="180" t="s">
        <v>363</v>
      </c>
      <c r="F85" s="181">
        <v>0</v>
      </c>
      <c r="G85" s="245">
        <v>0.72</v>
      </c>
      <c r="H85" s="245"/>
      <c r="I85" s="245">
        <f t="shared" si="1"/>
        <v>0.72</v>
      </c>
      <c r="J85" s="181"/>
      <c r="K85" s="246"/>
    </row>
    <row r="86" spans="2:11" s="222" customFormat="1">
      <c r="B86" s="179"/>
      <c r="C86" s="181" t="s">
        <v>301</v>
      </c>
      <c r="D86" s="181" t="s">
        <v>249</v>
      </c>
      <c r="E86" s="180" t="s">
        <v>364</v>
      </c>
      <c r="F86" s="181">
        <v>0</v>
      </c>
      <c r="G86" s="245">
        <v>0.74</v>
      </c>
      <c r="H86" s="245"/>
      <c r="I86" s="245">
        <f t="shared" si="1"/>
        <v>0.74</v>
      </c>
      <c r="J86" s="181"/>
      <c r="K86" s="246"/>
    </row>
    <row r="87" spans="2:11" s="222" customFormat="1">
      <c r="B87" s="179"/>
      <c r="C87" s="181" t="s">
        <v>302</v>
      </c>
      <c r="D87" s="181" t="s">
        <v>226</v>
      </c>
      <c r="E87" s="180" t="s">
        <v>365</v>
      </c>
      <c r="F87" s="181">
        <v>0</v>
      </c>
      <c r="G87" s="245">
        <v>0.81200000000000006</v>
      </c>
      <c r="H87" s="245"/>
      <c r="I87" s="245">
        <f t="shared" si="1"/>
        <v>0.81200000000000006</v>
      </c>
      <c r="J87" s="181"/>
      <c r="K87" s="246"/>
    </row>
    <row r="88" spans="2:11" s="222" customFormat="1">
      <c r="B88" s="179"/>
      <c r="C88" s="181" t="s">
        <v>288</v>
      </c>
      <c r="D88" s="181" t="s">
        <v>345</v>
      </c>
      <c r="E88" s="180" t="s">
        <v>366</v>
      </c>
      <c r="F88" s="181">
        <v>0</v>
      </c>
      <c r="G88" s="245">
        <v>1</v>
      </c>
      <c r="H88" s="245"/>
      <c r="I88" s="245">
        <f t="shared" si="1"/>
        <v>1</v>
      </c>
      <c r="J88" s="181"/>
      <c r="K88" s="246"/>
    </row>
    <row r="89" spans="2:11" s="222" customFormat="1" thickBot="1">
      <c r="B89" s="182"/>
      <c r="C89" s="183"/>
      <c r="D89" s="183"/>
      <c r="E89" s="183"/>
      <c r="F89" s="183"/>
      <c r="G89" s="183"/>
      <c r="H89" s="183"/>
      <c r="I89" s="183"/>
      <c r="J89" s="183"/>
      <c r="K89" s="184"/>
    </row>
    <row r="90" spans="2:11" s="222" customFormat="1" ht="14"/>
    <row r="91" spans="2:11" s="222" customFormat="1" ht="14"/>
    <row r="92" spans="2:11" s="222" customFormat="1" ht="14"/>
  </sheetData>
  <mergeCells count="2">
    <mergeCell ref="B5:E5"/>
    <mergeCell ref="B46:K4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13"/>
  <sheetViews>
    <sheetView workbookViewId="0">
      <selection activeCell="C9" sqref="C9"/>
    </sheetView>
  </sheetViews>
  <sheetFormatPr baseColWidth="10" defaultRowHeight="15" x14ac:dyDescent="0"/>
  <cols>
    <col min="1" max="1" width="10.83203125" style="19"/>
    <col min="2" max="2" width="18.6640625" style="19" customWidth="1"/>
    <col min="3" max="3" width="59.5" style="89" customWidth="1"/>
    <col min="4" max="16384" width="10.83203125" style="19"/>
  </cols>
  <sheetData>
    <row r="2" spans="2:4" ht="20">
      <c r="B2" s="71" t="s">
        <v>206</v>
      </c>
    </row>
    <row r="4" spans="2:4">
      <c r="B4" s="90" t="s">
        <v>186</v>
      </c>
      <c r="C4" s="91" t="s">
        <v>207</v>
      </c>
      <c r="D4" s="92" t="s">
        <v>208</v>
      </c>
    </row>
    <row r="5" spans="2:4">
      <c r="B5" s="93"/>
      <c r="C5" s="94"/>
      <c r="D5" s="95"/>
    </row>
    <row r="6" spans="2:4">
      <c r="B6" s="96">
        <v>41535</v>
      </c>
      <c r="C6" s="167" t="s">
        <v>253</v>
      </c>
      <c r="D6" s="98">
        <v>1</v>
      </c>
    </row>
    <row r="7" spans="2:4">
      <c r="B7" s="162">
        <v>41827</v>
      </c>
      <c r="C7" s="167" t="s">
        <v>254</v>
      </c>
      <c r="D7" s="98">
        <v>1.01</v>
      </c>
    </row>
    <row r="8" spans="2:4">
      <c r="B8" s="162">
        <v>41827</v>
      </c>
      <c r="C8" s="168" t="s">
        <v>256</v>
      </c>
      <c r="D8" s="98">
        <v>1.02</v>
      </c>
    </row>
    <row r="9" spans="2:4">
      <c r="B9" s="99"/>
      <c r="C9" s="97"/>
      <c r="D9" s="98"/>
    </row>
    <row r="10" spans="2:4">
      <c r="B10" s="99"/>
      <c r="C10" s="97"/>
      <c r="D10" s="98"/>
    </row>
    <row r="11" spans="2:4">
      <c r="B11" s="99"/>
      <c r="C11" s="97"/>
      <c r="D11" s="98"/>
    </row>
    <row r="12" spans="2:4">
      <c r="B12" s="99"/>
      <c r="C12" s="97"/>
      <c r="D12" s="98"/>
    </row>
    <row r="13" spans="2:4">
      <c r="B13" s="99"/>
      <c r="C13" s="97"/>
      <c r="D13" s="98"/>
    </row>
    <row r="14" spans="2:4">
      <c r="B14" s="99"/>
      <c r="C14" s="97"/>
      <c r="D14" s="98"/>
    </row>
    <row r="15" spans="2:4">
      <c r="B15" s="99"/>
      <c r="C15" s="97"/>
      <c r="D15" s="98"/>
    </row>
    <row r="16" spans="2:4">
      <c r="B16" s="99"/>
      <c r="C16" s="97"/>
      <c r="D16" s="98"/>
    </row>
    <row r="17" spans="2:4">
      <c r="B17" s="99"/>
      <c r="C17" s="97"/>
      <c r="D17" s="98"/>
    </row>
    <row r="18" spans="2:4">
      <c r="B18" s="99"/>
      <c r="C18" s="97"/>
      <c r="D18" s="98"/>
    </row>
    <row r="19" spans="2:4">
      <c r="B19" s="99"/>
      <c r="C19" s="97"/>
      <c r="D19" s="98"/>
    </row>
    <row r="20" spans="2:4">
      <c r="B20" s="99"/>
      <c r="C20" s="97"/>
      <c r="D20" s="98"/>
    </row>
    <row r="21" spans="2:4">
      <c r="B21" s="99"/>
      <c r="C21" s="97"/>
      <c r="D21" s="98"/>
    </row>
    <row r="22" spans="2:4">
      <c r="B22" s="99"/>
      <c r="C22" s="97"/>
      <c r="D22" s="98"/>
    </row>
    <row r="23" spans="2:4">
      <c r="B23" s="99"/>
      <c r="C23" s="97"/>
      <c r="D23" s="98"/>
    </row>
    <row r="24" spans="2:4">
      <c r="B24" s="99"/>
      <c r="C24" s="97"/>
      <c r="D24" s="98"/>
    </row>
    <row r="25" spans="2:4">
      <c r="B25" s="99"/>
      <c r="C25" s="97"/>
      <c r="D25" s="98"/>
    </row>
    <row r="26" spans="2:4">
      <c r="B26" s="99"/>
      <c r="C26" s="97"/>
      <c r="D26" s="98"/>
    </row>
    <row r="27" spans="2:4">
      <c r="B27" s="99"/>
      <c r="C27" s="97"/>
      <c r="D27" s="98"/>
    </row>
    <row r="28" spans="2:4">
      <c r="B28" s="99"/>
      <c r="C28" s="97"/>
      <c r="D28" s="98"/>
    </row>
    <row r="29" spans="2:4">
      <c r="B29" s="99"/>
      <c r="C29" s="97"/>
      <c r="D29" s="98"/>
    </row>
    <row r="30" spans="2:4">
      <c r="B30" s="99"/>
      <c r="C30" s="97"/>
      <c r="D30" s="98"/>
    </row>
    <row r="31" spans="2:4">
      <c r="B31" s="99"/>
      <c r="C31" s="97"/>
      <c r="D31" s="98"/>
    </row>
    <row r="32" spans="2:4">
      <c r="B32" s="100"/>
      <c r="C32" s="97"/>
      <c r="D32" s="98"/>
    </row>
    <row r="33" spans="2:4">
      <c r="B33" s="99"/>
      <c r="C33" s="97"/>
      <c r="D33" s="98"/>
    </row>
    <row r="34" spans="2:4">
      <c r="B34" s="99"/>
      <c r="C34" s="97"/>
      <c r="D34" s="98"/>
    </row>
    <row r="35" spans="2:4">
      <c r="B35" s="99"/>
      <c r="C35" s="97"/>
      <c r="D35" s="98"/>
    </row>
    <row r="36" spans="2:4">
      <c r="B36" s="99"/>
      <c r="C36" s="97"/>
      <c r="D36" s="98"/>
    </row>
    <row r="37" spans="2:4">
      <c r="B37" s="99"/>
      <c r="C37" s="97"/>
      <c r="D37" s="98"/>
    </row>
    <row r="38" spans="2:4">
      <c r="B38" s="99"/>
      <c r="C38" s="97"/>
      <c r="D38" s="98"/>
    </row>
    <row r="39" spans="2:4">
      <c r="B39" s="99"/>
      <c r="C39" s="97"/>
      <c r="D39" s="98"/>
    </row>
    <row r="40" spans="2:4">
      <c r="B40" s="101"/>
      <c r="C40" s="97"/>
      <c r="D40" s="98"/>
    </row>
    <row r="41" spans="2:4">
      <c r="B41" s="99"/>
      <c r="C41" s="97"/>
      <c r="D41" s="98"/>
    </row>
    <row r="42" spans="2:4">
      <c r="B42" s="101"/>
      <c r="C42" s="97"/>
      <c r="D42" s="98"/>
    </row>
    <row r="43" spans="2:4">
      <c r="B43" s="101"/>
      <c r="C43" s="102"/>
      <c r="D43" s="103"/>
    </row>
    <row r="44" spans="2:4">
      <c r="B44" s="101"/>
      <c r="C44" s="97"/>
      <c r="D44" s="98"/>
    </row>
    <row r="45" spans="2:4">
      <c r="B45" s="99"/>
      <c r="C45" s="97"/>
      <c r="D45" s="98"/>
    </row>
    <row r="46" spans="2:4">
      <c r="B46" s="99"/>
      <c r="C46" s="97"/>
      <c r="D46" s="98"/>
    </row>
    <row r="47" spans="2:4">
      <c r="B47" s="99"/>
      <c r="C47" s="97"/>
      <c r="D47" s="98"/>
    </row>
    <row r="48" spans="2:4">
      <c r="B48" s="104"/>
      <c r="C48" s="105"/>
      <c r="D48" s="106"/>
    </row>
    <row r="49" spans="2:4">
      <c r="B49" s="107"/>
      <c r="D49" s="108"/>
    </row>
    <row r="50" spans="2:4">
      <c r="B50" s="107"/>
      <c r="D50" s="108"/>
    </row>
    <row r="51" spans="2:4">
      <c r="B51" s="107"/>
      <c r="D51" s="108"/>
    </row>
    <row r="52" spans="2:4">
      <c r="B52" s="107"/>
      <c r="D52" s="108"/>
    </row>
    <row r="53" spans="2:4">
      <c r="B53" s="107"/>
      <c r="D53" s="108"/>
    </row>
    <row r="54" spans="2:4">
      <c r="B54" s="107"/>
      <c r="D54" s="108"/>
    </row>
    <row r="55" spans="2:4">
      <c r="B55" s="107"/>
      <c r="D55" s="108"/>
    </row>
    <row r="56" spans="2:4">
      <c r="B56" s="107"/>
      <c r="D56" s="107"/>
    </row>
    <row r="57" spans="2:4">
      <c r="B57" s="107"/>
      <c r="D57" s="107"/>
    </row>
    <row r="58" spans="2:4">
      <c r="B58" s="107"/>
      <c r="D58" s="107"/>
    </row>
    <row r="59" spans="2:4">
      <c r="B59" s="107"/>
      <c r="D59" s="107"/>
    </row>
    <row r="60" spans="2:4">
      <c r="B60" s="107"/>
      <c r="D60" s="107"/>
    </row>
    <row r="61" spans="2:4">
      <c r="B61" s="107"/>
      <c r="D61" s="107"/>
    </row>
    <row r="62" spans="2:4">
      <c r="B62" s="107"/>
      <c r="D62" s="107"/>
    </row>
    <row r="63" spans="2:4">
      <c r="B63" s="107"/>
      <c r="D63" s="107"/>
    </row>
    <row r="64" spans="2:4">
      <c r="B64" s="107"/>
      <c r="D64" s="107"/>
    </row>
    <row r="65" spans="2:4">
      <c r="B65" s="107"/>
      <c r="D65" s="107"/>
    </row>
    <row r="66" spans="2:4">
      <c r="B66" s="107"/>
      <c r="D66" s="107"/>
    </row>
    <row r="67" spans="2:4">
      <c r="B67" s="107"/>
      <c r="D67" s="107"/>
    </row>
    <row r="68" spans="2:4">
      <c r="B68" s="107"/>
      <c r="D68" s="107"/>
    </row>
    <row r="69" spans="2:4">
      <c r="B69" s="107"/>
      <c r="D69" s="107"/>
    </row>
    <row r="70" spans="2:4">
      <c r="B70" s="107"/>
      <c r="D70" s="107"/>
    </row>
    <row r="71" spans="2:4">
      <c r="B71" s="107"/>
      <c r="D71" s="107"/>
    </row>
    <row r="72" spans="2:4">
      <c r="B72" s="107"/>
      <c r="D72" s="107"/>
    </row>
    <row r="73" spans="2:4">
      <c r="B73" s="107"/>
      <c r="D73" s="107"/>
    </row>
    <row r="74" spans="2:4">
      <c r="B74" s="107"/>
      <c r="D74" s="107"/>
    </row>
    <row r="75" spans="2:4">
      <c r="B75" s="107"/>
      <c r="D75" s="107"/>
    </row>
    <row r="76" spans="2:4">
      <c r="B76" s="107"/>
      <c r="D76" s="107"/>
    </row>
    <row r="77" spans="2:4">
      <c r="B77" s="107"/>
      <c r="D77" s="107"/>
    </row>
    <row r="78" spans="2:4">
      <c r="B78" s="107"/>
      <c r="D78" s="107"/>
    </row>
    <row r="79" spans="2:4">
      <c r="B79" s="107"/>
      <c r="D79" s="107"/>
    </row>
    <row r="80" spans="2:4">
      <c r="B80" s="107"/>
      <c r="D80" s="107"/>
    </row>
    <row r="81" spans="2:4">
      <c r="B81" s="107"/>
      <c r="D81" s="107"/>
    </row>
    <row r="82" spans="2:4">
      <c r="B82" s="107"/>
      <c r="D82" s="107"/>
    </row>
    <row r="83" spans="2:4">
      <c r="B83" s="107"/>
      <c r="D83" s="107"/>
    </row>
    <row r="84" spans="2:4">
      <c r="B84" s="107"/>
      <c r="D84" s="107"/>
    </row>
    <row r="85" spans="2:4">
      <c r="B85" s="107"/>
      <c r="D85" s="107"/>
    </row>
    <row r="86" spans="2:4">
      <c r="B86" s="107"/>
      <c r="D86" s="107"/>
    </row>
    <row r="87" spans="2:4">
      <c r="D87" s="107"/>
    </row>
    <row r="88" spans="2:4">
      <c r="D88" s="107"/>
    </row>
    <row r="89" spans="2:4">
      <c r="D89" s="107"/>
    </row>
    <row r="90" spans="2:4">
      <c r="D90" s="107"/>
    </row>
    <row r="91" spans="2:4">
      <c r="D91" s="107"/>
    </row>
    <row r="92" spans="2:4">
      <c r="D92" s="107"/>
    </row>
    <row r="93" spans="2:4">
      <c r="D93" s="107"/>
    </row>
    <row r="94" spans="2:4">
      <c r="D94" s="107"/>
    </row>
    <row r="95" spans="2:4">
      <c r="D95" s="107"/>
    </row>
    <row r="96" spans="2:4">
      <c r="D96" s="107"/>
    </row>
    <row r="97" spans="4:4">
      <c r="D97" s="107"/>
    </row>
    <row r="98" spans="4:4">
      <c r="D98" s="107"/>
    </row>
    <row r="99" spans="4:4">
      <c r="D99" s="107"/>
    </row>
    <row r="100" spans="4:4">
      <c r="D100" s="107"/>
    </row>
    <row r="101" spans="4:4">
      <c r="D101" s="107"/>
    </row>
    <row r="102" spans="4:4">
      <c r="D102" s="107"/>
    </row>
    <row r="103" spans="4:4">
      <c r="D103" s="107"/>
    </row>
    <row r="104" spans="4:4">
      <c r="D104" s="107"/>
    </row>
    <row r="105" spans="4:4">
      <c r="D105" s="107"/>
    </row>
    <row r="106" spans="4:4">
      <c r="D106" s="107"/>
    </row>
    <row r="107" spans="4:4">
      <c r="D107" s="107"/>
    </row>
    <row r="108" spans="4:4">
      <c r="D108" s="107"/>
    </row>
    <row r="109" spans="4:4">
      <c r="D109" s="107"/>
    </row>
    <row r="110" spans="4:4">
      <c r="D110" s="107"/>
    </row>
    <row r="111" spans="4:4">
      <c r="D111" s="107"/>
    </row>
    <row r="112" spans="4:4">
      <c r="D112" s="107"/>
    </row>
    <row r="113" spans="4:4">
      <c r="D113" s="1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184"/>
  <sheetViews>
    <sheetView topLeftCell="A133" workbookViewId="0">
      <selection activeCell="A139" sqref="A139:A141"/>
    </sheetView>
  </sheetViews>
  <sheetFormatPr baseColWidth="10" defaultColWidth="8.83203125" defaultRowHeight="14" x14ac:dyDescent="0"/>
  <sheetData>
    <row r="1" spans="1:1">
      <c r="A1" s="3" t="s">
        <v>1</v>
      </c>
    </row>
    <row r="2" spans="1:1">
      <c r="A2" s="1" t="s">
        <v>50</v>
      </c>
    </row>
    <row r="3" spans="1:1">
      <c r="A3" s="1" t="s">
        <v>0</v>
      </c>
    </row>
    <row r="4" spans="1:1">
      <c r="A4" s="1" t="s">
        <v>51</v>
      </c>
    </row>
    <row r="5" spans="1:1">
      <c r="A5" s="1" t="s">
        <v>52</v>
      </c>
    </row>
    <row r="6" spans="1:1">
      <c r="A6" s="1" t="s">
        <v>53</v>
      </c>
    </row>
    <row r="7" spans="1:1">
      <c r="A7" s="1" t="s">
        <v>54</v>
      </c>
    </row>
    <row r="8" spans="1:1">
      <c r="A8" s="1" t="s">
        <v>55</v>
      </c>
    </row>
    <row r="9" spans="1:1">
      <c r="A9" s="1" t="s">
        <v>0</v>
      </c>
    </row>
    <row r="10" spans="1:1">
      <c r="A10" s="1" t="s">
        <v>0</v>
      </c>
    </row>
    <row r="11" spans="1:1">
      <c r="A11" s="1" t="s">
        <v>56</v>
      </c>
    </row>
    <row r="12" spans="1:1">
      <c r="A12" s="1" t="s">
        <v>0</v>
      </c>
    </row>
    <row r="13" spans="1:1">
      <c r="A13" s="1" t="s">
        <v>57</v>
      </c>
    </row>
    <row r="14" spans="1:1">
      <c r="A14" s="1" t="s">
        <v>0</v>
      </c>
    </row>
    <row r="15" spans="1:1">
      <c r="A15" s="1" t="s">
        <v>58</v>
      </c>
    </row>
    <row r="16" spans="1:1">
      <c r="A16" s="1" t="s">
        <v>0</v>
      </c>
    </row>
    <row r="17" spans="1:1">
      <c r="A17" s="1" t="s">
        <v>59</v>
      </c>
    </row>
    <row r="18" spans="1:1">
      <c r="A18" s="1" t="s">
        <v>60</v>
      </c>
    </row>
    <row r="19" spans="1:1">
      <c r="A19" s="1" t="s">
        <v>0</v>
      </c>
    </row>
    <row r="20" spans="1:1">
      <c r="A20" s="1" t="s">
        <v>61</v>
      </c>
    </row>
    <row r="21" spans="1:1">
      <c r="A21" s="1" t="s">
        <v>62</v>
      </c>
    </row>
    <row r="22" spans="1:1">
      <c r="A22" s="1" t="s">
        <v>0</v>
      </c>
    </row>
    <row r="23" spans="1:1">
      <c r="A23" s="1" t="s">
        <v>63</v>
      </c>
    </row>
    <row r="24" spans="1:1">
      <c r="A24" s="1" t="s">
        <v>64</v>
      </c>
    </row>
    <row r="25" spans="1:1">
      <c r="A25" s="1" t="s">
        <v>65</v>
      </c>
    </row>
    <row r="26" spans="1:1">
      <c r="A26" s="1" t="s">
        <v>0</v>
      </c>
    </row>
    <row r="27" spans="1:1">
      <c r="A27" s="1" t="s">
        <v>0</v>
      </c>
    </row>
    <row r="28" spans="1:1">
      <c r="A28" s="1" t="s">
        <v>66</v>
      </c>
    </row>
    <row r="29" spans="1:1">
      <c r="A29" s="1" t="s">
        <v>0</v>
      </c>
    </row>
    <row r="30" spans="1:1">
      <c r="A30" s="1" t="s">
        <v>67</v>
      </c>
    </row>
    <row r="31" spans="1:1">
      <c r="A31" s="1" t="s">
        <v>0</v>
      </c>
    </row>
    <row r="32" spans="1:1">
      <c r="A32" s="1" t="s">
        <v>68</v>
      </c>
    </row>
    <row r="33" spans="1:1">
      <c r="A33" s="1" t="s">
        <v>69</v>
      </c>
    </row>
    <row r="34" spans="1:1">
      <c r="A34" s="1" t="s">
        <v>0</v>
      </c>
    </row>
    <row r="35" spans="1:1">
      <c r="A35" s="1" t="s">
        <v>70</v>
      </c>
    </row>
    <row r="36" spans="1:1">
      <c r="A36" s="1" t="s">
        <v>71</v>
      </c>
    </row>
    <row r="37" spans="1:1">
      <c r="A37" s="1" t="s">
        <v>0</v>
      </c>
    </row>
    <row r="38" spans="1:1">
      <c r="A38" s="1" t="s">
        <v>72</v>
      </c>
    </row>
    <row r="39" spans="1:1">
      <c r="A39" s="1" t="s">
        <v>73</v>
      </c>
    </row>
    <row r="40" spans="1:1">
      <c r="A40" s="1" t="s">
        <v>0</v>
      </c>
    </row>
    <row r="41" spans="1:1">
      <c r="A41" s="1" t="s">
        <v>74</v>
      </c>
    </row>
    <row r="42" spans="1:1">
      <c r="A42" s="1" t="s">
        <v>75</v>
      </c>
    </row>
    <row r="43" spans="1:1">
      <c r="A43" s="1" t="s">
        <v>0</v>
      </c>
    </row>
    <row r="44" spans="1:1">
      <c r="A44" s="1" t="s">
        <v>76</v>
      </c>
    </row>
    <row r="45" spans="1:1">
      <c r="A45" s="1" t="s">
        <v>77</v>
      </c>
    </row>
    <row r="46" spans="1:1">
      <c r="A46" s="1" t="s">
        <v>78</v>
      </c>
    </row>
    <row r="47" spans="1:1">
      <c r="A47" s="1" t="s">
        <v>0</v>
      </c>
    </row>
    <row r="48" spans="1:1">
      <c r="A48" s="1" t="s">
        <v>79</v>
      </c>
    </row>
    <row r="49" spans="1:1">
      <c r="A49" s="1" t="s">
        <v>80</v>
      </c>
    </row>
    <row r="50" spans="1:1">
      <c r="A50" s="1" t="s">
        <v>0</v>
      </c>
    </row>
    <row r="51" spans="1:1">
      <c r="A51" s="1" t="s">
        <v>81</v>
      </c>
    </row>
    <row r="52" spans="1:1">
      <c r="A52" s="1" t="s">
        <v>82</v>
      </c>
    </row>
    <row r="53" spans="1:1">
      <c r="A53" s="1" t="s">
        <v>83</v>
      </c>
    </row>
    <row r="54" spans="1:1">
      <c r="A54" s="1" t="s">
        <v>84</v>
      </c>
    </row>
    <row r="55" spans="1:1">
      <c r="A55" s="1" t="s">
        <v>85</v>
      </c>
    </row>
    <row r="56" spans="1:1">
      <c r="A56" s="1" t="s">
        <v>0</v>
      </c>
    </row>
    <row r="57" spans="1:1">
      <c r="A57" s="1" t="s">
        <v>86</v>
      </c>
    </row>
    <row r="58" spans="1:1">
      <c r="A58" s="1" t="s">
        <v>0</v>
      </c>
    </row>
    <row r="59" spans="1:1">
      <c r="A59" s="1" t="s">
        <v>87</v>
      </c>
    </row>
    <row r="60" spans="1:1">
      <c r="A60" s="1" t="s">
        <v>88</v>
      </c>
    </row>
    <row r="61" spans="1:1">
      <c r="A61" s="1" t="s">
        <v>89</v>
      </c>
    </row>
    <row r="62" spans="1:1">
      <c r="A62" s="1" t="s">
        <v>90</v>
      </c>
    </row>
    <row r="63" spans="1:1">
      <c r="A63" s="1" t="s">
        <v>91</v>
      </c>
    </row>
    <row r="64" spans="1:1">
      <c r="A64" s="1" t="s">
        <v>0</v>
      </c>
    </row>
    <row r="65" spans="1:3">
      <c r="A65" s="1" t="s">
        <v>92</v>
      </c>
    </row>
    <row r="66" spans="1:3">
      <c r="A66" s="1" t="s">
        <v>93</v>
      </c>
    </row>
    <row r="67" spans="1:3">
      <c r="A67" s="1" t="s">
        <v>0</v>
      </c>
    </row>
    <row r="68" spans="1:3">
      <c r="A68" s="1" t="s">
        <v>0</v>
      </c>
    </row>
    <row r="69" spans="1:3">
      <c r="A69" s="1" t="s">
        <v>94</v>
      </c>
    </row>
    <row r="70" spans="1:3">
      <c r="A70" s="1" t="s">
        <v>0</v>
      </c>
    </row>
    <row r="71" spans="1:3">
      <c r="A71" s="1" t="s">
        <v>95</v>
      </c>
    </row>
    <row r="72" spans="1:3">
      <c r="A72" s="1" t="s">
        <v>0</v>
      </c>
    </row>
    <row r="73" spans="1:3">
      <c r="A73" s="1" t="s">
        <v>96</v>
      </c>
    </row>
    <row r="74" spans="1:3">
      <c r="A74" s="4" t="s">
        <v>97</v>
      </c>
    </row>
    <row r="75" spans="1:3">
      <c r="A75" s="1" t="s">
        <v>0</v>
      </c>
    </row>
    <row r="76" spans="1:3">
      <c r="A76" s="4" t="s">
        <v>98</v>
      </c>
    </row>
    <row r="77" spans="1:3">
      <c r="A77" s="1" t="s">
        <v>0</v>
      </c>
    </row>
    <row r="78" spans="1:3">
      <c r="A78" s="1" t="s">
        <v>99</v>
      </c>
      <c r="B78" s="4" t="s">
        <v>100</v>
      </c>
      <c r="C78" s="1" t="s">
        <v>35</v>
      </c>
    </row>
    <row r="79" spans="1:3">
      <c r="A79" s="1" t="s">
        <v>0</v>
      </c>
    </row>
    <row r="80" spans="1:3">
      <c r="A80" s="1" t="s">
        <v>0</v>
      </c>
    </row>
    <row r="81" spans="1:3">
      <c r="A81" s="1" t="s">
        <v>101</v>
      </c>
    </row>
    <row r="82" spans="1:3">
      <c r="A82" s="1" t="s">
        <v>0</v>
      </c>
    </row>
    <row r="83" spans="1:3">
      <c r="A83" s="1" t="s">
        <v>102</v>
      </c>
    </row>
    <row r="84" spans="1:3">
      <c r="A84" s="1" t="s">
        <v>0</v>
      </c>
    </row>
    <row r="85" spans="1:3">
      <c r="A85" s="1" t="s">
        <v>103</v>
      </c>
      <c r="B85" s="4" t="s">
        <v>104</v>
      </c>
      <c r="C85" s="1" t="s">
        <v>35</v>
      </c>
    </row>
    <row r="86" spans="1:3">
      <c r="A86" s="1" t="s">
        <v>0</v>
      </c>
    </row>
    <row r="87" spans="1:3">
      <c r="A87" s="1" t="s">
        <v>0</v>
      </c>
    </row>
    <row r="88" spans="1:3">
      <c r="A88" s="1" t="s">
        <v>105</v>
      </c>
    </row>
    <row r="89" spans="1:3">
      <c r="A89" s="1" t="s">
        <v>0</v>
      </c>
    </row>
    <row r="90" spans="1:3">
      <c r="A90" s="1" t="s">
        <v>106</v>
      </c>
      <c r="B90" s="4" t="s">
        <v>107</v>
      </c>
    </row>
    <row r="91" spans="1:3">
      <c r="A91" s="1" t="s">
        <v>0</v>
      </c>
    </row>
    <row r="92" spans="1:3">
      <c r="A92" s="1" t="s">
        <v>108</v>
      </c>
    </row>
    <row r="93" spans="1:3">
      <c r="A93" s="1" t="s">
        <v>0</v>
      </c>
    </row>
    <row r="94" spans="1:3">
      <c r="A94" s="1" t="s">
        <v>109</v>
      </c>
    </row>
    <row r="95" spans="1:3">
      <c r="A95" s="2" t="s">
        <v>2</v>
      </c>
    </row>
    <row r="96" spans="1:3">
      <c r="A96" s="1" t="s">
        <v>110</v>
      </c>
    </row>
    <row r="97" spans="1:1">
      <c r="A97" s="2" t="s">
        <v>5</v>
      </c>
    </row>
    <row r="98" spans="1:1">
      <c r="A98" s="1" t="s">
        <v>111</v>
      </c>
    </row>
    <row r="99" spans="1:1">
      <c r="A99" s="1" t="s">
        <v>112</v>
      </c>
    </row>
    <row r="100" spans="1:1">
      <c r="A100" s="1" t="s">
        <v>113</v>
      </c>
    </row>
    <row r="101" spans="1:1">
      <c r="A101" s="1" t="s">
        <v>114</v>
      </c>
    </row>
    <row r="102" spans="1:1">
      <c r="A102" s="1" t="s">
        <v>115</v>
      </c>
    </row>
    <row r="103" spans="1:1">
      <c r="A103" s="1" t="s">
        <v>83</v>
      </c>
    </row>
    <row r="104" spans="1:1">
      <c r="A104" s="1" t="s">
        <v>84</v>
      </c>
    </row>
    <row r="105" spans="1:1">
      <c r="A105" s="1" t="s">
        <v>116</v>
      </c>
    </row>
    <row r="106" spans="1:1">
      <c r="A106" s="1" t="s">
        <v>117</v>
      </c>
    </row>
    <row r="107" spans="1:1">
      <c r="A107" s="2" t="s">
        <v>9</v>
      </c>
    </row>
    <row r="108" spans="1:1">
      <c r="A108" s="1" t="s">
        <v>118</v>
      </c>
    </row>
    <row r="109" spans="1:1">
      <c r="A109" s="2" t="s">
        <v>10</v>
      </c>
    </row>
    <row r="110" spans="1:1">
      <c r="A110" s="1" t="s">
        <v>119</v>
      </c>
    </row>
    <row r="111" spans="1:1">
      <c r="A111" s="2" t="s">
        <v>11</v>
      </c>
    </row>
    <row r="112" spans="1:1">
      <c r="A112" s="1" t="s">
        <v>120</v>
      </c>
    </row>
    <row r="113" spans="1:1">
      <c r="A113" s="2" t="s">
        <v>12</v>
      </c>
    </row>
    <row r="114" spans="1:1">
      <c r="A114" s="1" t="s">
        <v>121</v>
      </c>
    </row>
    <row r="115" spans="1:1">
      <c r="A115" s="2" t="s">
        <v>13</v>
      </c>
    </row>
    <row r="116" spans="1:1">
      <c r="A116" s="1" t="s">
        <v>122</v>
      </c>
    </row>
    <row r="117" spans="1:1">
      <c r="A117" s="2" t="s">
        <v>3</v>
      </c>
    </row>
    <row r="118" spans="1:1">
      <c r="A118" s="1" t="s">
        <v>123</v>
      </c>
    </row>
    <row r="119" spans="1:1">
      <c r="A119" s="2" t="s">
        <v>14</v>
      </c>
    </row>
    <row r="120" spans="1:1">
      <c r="A120" s="1" t="s">
        <v>124</v>
      </c>
    </row>
    <row r="121" spans="1:1">
      <c r="A121" s="2" t="s">
        <v>15</v>
      </c>
    </row>
    <row r="122" spans="1:1">
      <c r="A122" s="1" t="s">
        <v>125</v>
      </c>
    </row>
    <row r="123" spans="1:1">
      <c r="A123" s="2" t="s">
        <v>16</v>
      </c>
    </row>
    <row r="124" spans="1:1">
      <c r="A124" s="1" t="s">
        <v>126</v>
      </c>
    </row>
    <row r="125" spans="1:1">
      <c r="A125" s="2" t="s">
        <v>4</v>
      </c>
    </row>
    <row r="126" spans="1:1">
      <c r="A126" s="1" t="s">
        <v>127</v>
      </c>
    </row>
    <row r="127" spans="1:1">
      <c r="A127" s="2" t="s">
        <v>6</v>
      </c>
    </row>
    <row r="128" spans="1:1">
      <c r="A128" s="1" t="s">
        <v>128</v>
      </c>
    </row>
    <row r="129" spans="1:1">
      <c r="A129" s="2" t="s">
        <v>7</v>
      </c>
    </row>
    <row r="130" spans="1:1">
      <c r="A130" s="1" t="s">
        <v>129</v>
      </c>
    </row>
    <row r="131" spans="1:1">
      <c r="A131" s="2" t="s">
        <v>8</v>
      </c>
    </row>
    <row r="132" spans="1:1">
      <c r="A132" s="1" t="s">
        <v>130</v>
      </c>
    </row>
    <row r="133" spans="1:1">
      <c r="A133" s="2" t="s">
        <v>24</v>
      </c>
    </row>
    <row r="134" spans="1:1">
      <c r="A134" s="1" t="s">
        <v>131</v>
      </c>
    </row>
    <row r="135" spans="1:1">
      <c r="A135" s="2" t="s">
        <v>38</v>
      </c>
    </row>
    <row r="136" spans="1:1">
      <c r="A136" s="1" t="s">
        <v>132</v>
      </c>
    </row>
    <row r="137" spans="1:1">
      <c r="A137" s="2" t="s">
        <v>39</v>
      </c>
    </row>
    <row r="138" spans="1:1">
      <c r="A138" s="1" t="s">
        <v>133</v>
      </c>
    </row>
    <row r="139" spans="1:1">
      <c r="A139" s="2" t="s">
        <v>40</v>
      </c>
    </row>
    <row r="140" spans="1:1">
      <c r="A140" s="1" t="s">
        <v>134</v>
      </c>
    </row>
    <row r="141" spans="1:1">
      <c r="A141" s="2" t="s">
        <v>41</v>
      </c>
    </row>
    <row r="142" spans="1:1">
      <c r="A142" s="1" t="s">
        <v>135</v>
      </c>
    </row>
    <row r="143" spans="1:1">
      <c r="A143" s="2" t="s">
        <v>42</v>
      </c>
    </row>
    <row r="144" spans="1:1">
      <c r="A144" s="1" t="s">
        <v>136</v>
      </c>
    </row>
    <row r="145" spans="1:1">
      <c r="A145" s="2" t="s">
        <v>43</v>
      </c>
    </row>
    <row r="146" spans="1:1">
      <c r="A146" s="1" t="s">
        <v>137</v>
      </c>
    </row>
    <row r="147" spans="1:1">
      <c r="A147" s="2" t="s">
        <v>44</v>
      </c>
    </row>
    <row r="148" spans="1:1">
      <c r="A148" s="1" t="s">
        <v>138</v>
      </c>
    </row>
    <row r="149" spans="1:1">
      <c r="A149" s="2" t="s">
        <v>45</v>
      </c>
    </row>
    <row r="150" spans="1:1">
      <c r="A150" s="1" t="s">
        <v>139</v>
      </c>
    </row>
    <row r="151" spans="1:1">
      <c r="A151" s="2" t="s">
        <v>46</v>
      </c>
    </row>
    <row r="152" spans="1:1">
      <c r="A152" s="1" t="s">
        <v>140</v>
      </c>
    </row>
    <row r="153" spans="1:1">
      <c r="A153" s="2" t="s">
        <v>47</v>
      </c>
    </row>
    <row r="154" spans="1:1">
      <c r="A154" s="1" t="s">
        <v>141</v>
      </c>
    </row>
    <row r="155" spans="1:1">
      <c r="A155" s="2" t="s">
        <v>48</v>
      </c>
    </row>
    <row r="156" spans="1:1">
      <c r="A156" s="1" t="s">
        <v>142</v>
      </c>
    </row>
    <row r="157" spans="1:1">
      <c r="A157" s="2" t="s">
        <v>49</v>
      </c>
    </row>
    <row r="158" spans="1:1">
      <c r="A158" s="1" t="s">
        <v>143</v>
      </c>
    </row>
    <row r="159" spans="1:1">
      <c r="A159" s="2" t="s">
        <v>25</v>
      </c>
    </row>
    <row r="160" spans="1:1">
      <c r="A160" s="1" t="s">
        <v>144</v>
      </c>
    </row>
    <row r="161" spans="1:1">
      <c r="A161" s="2" t="s">
        <v>18</v>
      </c>
    </row>
    <row r="162" spans="1:1">
      <c r="A162" s="1" t="s">
        <v>71</v>
      </c>
    </row>
    <row r="163" spans="1:1">
      <c r="A163" s="2" t="s">
        <v>37</v>
      </c>
    </row>
    <row r="164" spans="1:1">
      <c r="A164" s="1" t="s">
        <v>145</v>
      </c>
    </row>
    <row r="165" spans="1:1">
      <c r="A165" s="2" t="s">
        <v>26</v>
      </c>
    </row>
    <row r="166" spans="1:1">
      <c r="A166" s="1" t="s">
        <v>146</v>
      </c>
    </row>
    <row r="167" spans="1:1">
      <c r="A167" s="2" t="s">
        <v>27</v>
      </c>
    </row>
    <row r="168" spans="1:1">
      <c r="A168" s="1" t="s">
        <v>147</v>
      </c>
    </row>
    <row r="169" spans="1:1">
      <c r="A169" s="2" t="s">
        <v>28</v>
      </c>
    </row>
    <row r="170" spans="1:1">
      <c r="A170" s="1" t="s">
        <v>148</v>
      </c>
    </row>
    <row r="171" spans="1:1">
      <c r="A171" s="2" t="s">
        <v>29</v>
      </c>
    </row>
    <row r="172" spans="1:1">
      <c r="A172" s="1" t="s">
        <v>149</v>
      </c>
    </row>
    <row r="173" spans="1:1">
      <c r="A173" s="2" t="s">
        <v>30</v>
      </c>
    </row>
    <row r="174" spans="1:1">
      <c r="A174" s="1" t="s">
        <v>150</v>
      </c>
    </row>
    <row r="175" spans="1:1">
      <c r="A175" s="2" t="s">
        <v>31</v>
      </c>
    </row>
    <row r="176" spans="1:1">
      <c r="A176" s="1" t="s">
        <v>151</v>
      </c>
    </row>
    <row r="177" spans="1:1">
      <c r="A177" s="2" t="s">
        <v>32</v>
      </c>
    </row>
    <row r="178" spans="1:1">
      <c r="A178" s="1" t="s">
        <v>152</v>
      </c>
    </row>
    <row r="179" spans="1:1">
      <c r="A179" s="2" t="s">
        <v>33</v>
      </c>
    </row>
    <row r="180" spans="1:1">
      <c r="A180" s="1" t="s">
        <v>153</v>
      </c>
    </row>
    <row r="181" spans="1:1">
      <c r="A181" s="2" t="s">
        <v>34</v>
      </c>
    </row>
    <row r="182" spans="1:1">
      <c r="A182" s="1" t="s">
        <v>154</v>
      </c>
    </row>
    <row r="183" spans="1:1">
      <c r="A183" s="2" t="s">
        <v>36</v>
      </c>
    </row>
    <row r="184" spans="1:1">
      <c r="A184" s="1" t="s">
        <v>155</v>
      </c>
    </row>
  </sheetData>
  <hyperlinks>
    <hyperlink ref="A74" r:id="rId1"/>
    <hyperlink ref="A76" r:id="rId2"/>
    <hyperlink ref="B78" r:id="rId3"/>
    <hyperlink ref="B85" r:id="rId4"/>
    <hyperlink ref="B90" r:id="rId5"/>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N394"/>
  <sheetViews>
    <sheetView zoomScale="125" zoomScaleNormal="125" zoomScalePageLayoutView="125" workbookViewId="0">
      <pane xSplit="3" ySplit="4" topLeftCell="D348" activePane="bottomRight" state="frozen"/>
      <selection pane="topRight" activeCell="D1" sqref="D1"/>
      <selection pane="bottomLeft" activeCell="A5" sqref="A5"/>
      <selection pane="bottomRight" activeCell="C373" sqref="C373"/>
    </sheetView>
  </sheetViews>
  <sheetFormatPr baseColWidth="10" defaultColWidth="8.83203125" defaultRowHeight="14" x14ac:dyDescent="0"/>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7">
      <c r="A1" s="5" t="s">
        <v>1</v>
      </c>
    </row>
    <row r="2" spans="1:14" ht="15">
      <c r="A2" s="6">
        <v>2013</v>
      </c>
      <c r="B2" s="3" t="s">
        <v>897</v>
      </c>
      <c r="C2" s="3" t="s">
        <v>898</v>
      </c>
      <c r="D2" s="412" t="s">
        <v>2</v>
      </c>
      <c r="E2" s="412"/>
      <c r="F2" s="412"/>
      <c r="G2" s="412"/>
      <c r="H2" s="413"/>
      <c r="I2" s="414" t="s">
        <v>3</v>
      </c>
      <c r="J2" s="412"/>
      <c r="K2" s="413"/>
      <c r="L2" s="414" t="s">
        <v>4</v>
      </c>
      <c r="M2" s="412"/>
      <c r="N2" s="413"/>
    </row>
    <row r="3" spans="1:14">
      <c r="A3" s="7" t="s">
        <v>17</v>
      </c>
      <c r="B3" s="7" t="s">
        <v>156</v>
      </c>
      <c r="C3" s="7" t="s">
        <v>19</v>
      </c>
      <c r="D3" s="8" t="s">
        <v>9</v>
      </c>
      <c r="E3" s="8" t="s">
        <v>10</v>
      </c>
      <c r="F3" s="8" t="s">
        <v>11</v>
      </c>
      <c r="G3" s="8" t="s">
        <v>12</v>
      </c>
      <c r="H3" s="9" t="s">
        <v>13</v>
      </c>
      <c r="I3" s="12" t="s">
        <v>14</v>
      </c>
      <c r="J3" s="8" t="s">
        <v>15</v>
      </c>
      <c r="K3" s="9" t="s">
        <v>16</v>
      </c>
      <c r="L3" s="12" t="s">
        <v>6</v>
      </c>
      <c r="M3" s="8" t="s">
        <v>7</v>
      </c>
      <c r="N3" s="9" t="s">
        <v>8</v>
      </c>
    </row>
    <row r="4" spans="1:14">
      <c r="A4" s="14" t="s">
        <v>0</v>
      </c>
      <c r="B4" s="14" t="s">
        <v>0</v>
      </c>
      <c r="D4" s="10" t="s">
        <v>20</v>
      </c>
      <c r="E4" s="10" t="s">
        <v>20</v>
      </c>
      <c r="F4" s="10" t="s">
        <v>20</v>
      </c>
      <c r="G4" s="10" t="s">
        <v>20</v>
      </c>
      <c r="H4" s="11" t="s">
        <v>20</v>
      </c>
      <c r="I4" s="13" t="s">
        <v>20</v>
      </c>
      <c r="J4" s="10" t="s">
        <v>20</v>
      </c>
      <c r="K4" s="11" t="s">
        <v>20</v>
      </c>
      <c r="L4" s="13" t="s">
        <v>21</v>
      </c>
      <c r="M4" s="10" t="s">
        <v>22</v>
      </c>
      <c r="N4" s="11" t="s">
        <v>23</v>
      </c>
    </row>
    <row r="5" spans="1:14">
      <c r="A5" s="2" t="s">
        <v>24</v>
      </c>
      <c r="B5" s="2" t="s">
        <v>25</v>
      </c>
      <c r="C5" s="2" t="s">
        <v>26</v>
      </c>
      <c r="D5" s="15">
        <v>927909</v>
      </c>
      <c r="E5" s="15">
        <v>496747</v>
      </c>
      <c r="F5" s="15">
        <v>953</v>
      </c>
      <c r="G5" s="15">
        <v>220710</v>
      </c>
      <c r="H5" s="16">
        <v>209499</v>
      </c>
      <c r="I5" s="17">
        <v>582833</v>
      </c>
      <c r="J5" s="15">
        <v>363151</v>
      </c>
      <c r="K5" s="16">
        <v>219682</v>
      </c>
      <c r="L5" s="17">
        <v>31540</v>
      </c>
      <c r="M5" s="15">
        <v>66744225</v>
      </c>
      <c r="N5" s="16">
        <v>6501</v>
      </c>
    </row>
    <row r="6" spans="1:14">
      <c r="A6" s="2" t="s">
        <v>24</v>
      </c>
      <c r="B6" s="2" t="s">
        <v>25</v>
      </c>
      <c r="C6" s="2" t="s">
        <v>27</v>
      </c>
      <c r="D6" s="15">
        <v>120833</v>
      </c>
      <c r="E6" s="15">
        <v>109205</v>
      </c>
      <c r="F6" s="15"/>
      <c r="G6" s="15" t="s">
        <v>0</v>
      </c>
      <c r="H6" s="16">
        <v>11628</v>
      </c>
      <c r="I6" s="17">
        <v>99635</v>
      </c>
      <c r="J6" s="15">
        <v>44258</v>
      </c>
      <c r="K6" s="16">
        <v>55377</v>
      </c>
      <c r="L6" s="17">
        <v>3527</v>
      </c>
      <c r="M6" s="15">
        <v>17140786</v>
      </c>
      <c r="N6" s="16">
        <v>4217</v>
      </c>
    </row>
    <row r="7" spans="1:14">
      <c r="A7" s="2" t="s">
        <v>24</v>
      </c>
      <c r="B7" s="2" t="s">
        <v>25</v>
      </c>
      <c r="C7" s="2" t="s">
        <v>28</v>
      </c>
      <c r="D7" s="15">
        <v>369562</v>
      </c>
      <c r="E7" s="15">
        <v>20180</v>
      </c>
      <c r="F7" s="15">
        <v>937</v>
      </c>
      <c r="G7" s="15">
        <v>217676</v>
      </c>
      <c r="H7" s="16">
        <v>130769</v>
      </c>
      <c r="I7" s="17">
        <v>152483</v>
      </c>
      <c r="J7" s="15">
        <v>124510</v>
      </c>
      <c r="K7" s="16">
        <v>27973</v>
      </c>
      <c r="L7" s="17">
        <v>8406</v>
      </c>
      <c r="M7" s="15">
        <v>10543246</v>
      </c>
      <c r="N7" s="16">
        <v>60</v>
      </c>
    </row>
    <row r="8" spans="1:14">
      <c r="A8" s="2" t="s">
        <v>24</v>
      </c>
      <c r="B8" s="2" t="s">
        <v>25</v>
      </c>
      <c r="C8" s="2" t="s">
        <v>29</v>
      </c>
      <c r="D8" s="15">
        <v>323134</v>
      </c>
      <c r="E8" s="15">
        <v>293840</v>
      </c>
      <c r="F8" s="15">
        <v>0</v>
      </c>
      <c r="G8" s="15">
        <v>3034</v>
      </c>
      <c r="H8" s="16">
        <v>26260</v>
      </c>
      <c r="I8" s="17">
        <v>226110</v>
      </c>
      <c r="J8" s="15">
        <v>142761</v>
      </c>
      <c r="K8" s="16">
        <v>83349</v>
      </c>
      <c r="L8" s="17">
        <v>14228</v>
      </c>
      <c r="M8" s="15">
        <v>26494152</v>
      </c>
      <c r="N8" s="16">
        <v>62</v>
      </c>
    </row>
    <row r="9" spans="1:14">
      <c r="A9" s="2" t="s">
        <v>24</v>
      </c>
      <c r="B9" s="2" t="s">
        <v>25</v>
      </c>
      <c r="C9" s="2" t="s">
        <v>30</v>
      </c>
      <c r="D9" s="15">
        <v>86242</v>
      </c>
      <c r="E9" s="15">
        <v>73003</v>
      </c>
      <c r="F9" s="15"/>
      <c r="G9" s="15" t="s">
        <v>0</v>
      </c>
      <c r="H9" s="16">
        <v>13239</v>
      </c>
      <c r="I9" s="17">
        <v>70845</v>
      </c>
      <c r="J9" s="15">
        <v>18034</v>
      </c>
      <c r="K9" s="16">
        <v>52811</v>
      </c>
      <c r="L9" s="17">
        <v>1332</v>
      </c>
      <c r="M9" s="15">
        <v>12507841</v>
      </c>
      <c r="N9" s="16">
        <v>71</v>
      </c>
    </row>
    <row r="10" spans="1:14">
      <c r="A10" s="2" t="s">
        <v>24</v>
      </c>
      <c r="B10" s="2" t="s">
        <v>25</v>
      </c>
      <c r="C10" s="2" t="s">
        <v>31</v>
      </c>
      <c r="D10" s="15">
        <v>27604</v>
      </c>
      <c r="E10" s="15"/>
      <c r="F10" s="15"/>
      <c r="G10" s="15"/>
      <c r="H10" s="16">
        <v>27604</v>
      </c>
      <c r="I10" s="17">
        <v>10407</v>
      </c>
      <c r="J10" s="15">
        <v>10407</v>
      </c>
      <c r="K10" s="16"/>
      <c r="L10" s="17">
        <v>510</v>
      </c>
      <c r="M10" s="15"/>
      <c r="N10" s="16">
        <v>1</v>
      </c>
    </row>
    <row r="11" spans="1:14">
      <c r="A11" s="2" t="s">
        <v>24</v>
      </c>
      <c r="B11" s="2" t="s">
        <v>25</v>
      </c>
      <c r="C11" s="2" t="s">
        <v>32</v>
      </c>
      <c r="D11" s="15" t="s">
        <v>0</v>
      </c>
      <c r="E11" s="15" t="s">
        <v>0</v>
      </c>
      <c r="F11" s="15" t="s">
        <v>0</v>
      </c>
      <c r="G11" s="15" t="s">
        <v>0</v>
      </c>
      <c r="H11" s="16" t="s">
        <v>0</v>
      </c>
      <c r="I11" s="17">
        <v>412</v>
      </c>
      <c r="J11" s="15">
        <v>412</v>
      </c>
      <c r="K11" s="16" t="s">
        <v>0</v>
      </c>
      <c r="L11" s="17">
        <v>37</v>
      </c>
      <c r="M11" s="15" t="s">
        <v>0</v>
      </c>
      <c r="N11" s="16">
        <v>7</v>
      </c>
    </row>
    <row r="12" spans="1:14">
      <c r="A12" s="2" t="s">
        <v>24</v>
      </c>
      <c r="B12" s="2" t="s">
        <v>25</v>
      </c>
      <c r="C12" s="2" t="s">
        <v>33</v>
      </c>
      <c r="D12" s="15" t="s">
        <v>0</v>
      </c>
      <c r="E12" s="15" t="s">
        <v>0</v>
      </c>
      <c r="F12" s="15" t="s">
        <v>0</v>
      </c>
      <c r="G12" s="15" t="s">
        <v>0</v>
      </c>
      <c r="H12" s="16" t="s">
        <v>0</v>
      </c>
      <c r="I12" s="17">
        <v>20258</v>
      </c>
      <c r="J12" s="15">
        <v>20258</v>
      </c>
      <c r="K12" s="16" t="s">
        <v>0</v>
      </c>
      <c r="L12" s="17">
        <v>2707</v>
      </c>
      <c r="M12" s="15" t="s">
        <v>0</v>
      </c>
      <c r="N12" s="16">
        <v>2071</v>
      </c>
    </row>
    <row r="13" spans="1:14">
      <c r="A13" s="2" t="s">
        <v>24</v>
      </c>
      <c r="B13" s="2" t="s">
        <v>25</v>
      </c>
      <c r="C13" s="2" t="s">
        <v>34</v>
      </c>
      <c r="D13" s="15" t="s">
        <v>0</v>
      </c>
      <c r="E13" s="15" t="s">
        <v>0</v>
      </c>
      <c r="F13" s="15" t="s">
        <v>0</v>
      </c>
      <c r="G13" s="15" t="s">
        <v>0</v>
      </c>
      <c r="H13" s="16" t="s">
        <v>0</v>
      </c>
      <c r="I13" s="17">
        <v>1857</v>
      </c>
      <c r="J13" s="15">
        <v>1857</v>
      </c>
      <c r="K13" s="16" t="s">
        <v>0</v>
      </c>
      <c r="L13" s="17">
        <v>739</v>
      </c>
      <c r="M13" s="15" t="s">
        <v>0</v>
      </c>
      <c r="N13" s="16"/>
    </row>
    <row r="14" spans="1:14">
      <c r="A14" s="2" t="s">
        <v>24</v>
      </c>
      <c r="B14" s="2" t="s">
        <v>25</v>
      </c>
      <c r="C14" s="2" t="s">
        <v>36</v>
      </c>
      <c r="D14" s="15">
        <v>535</v>
      </c>
      <c r="E14" s="15">
        <v>519</v>
      </c>
      <c r="F14" s="15">
        <v>16</v>
      </c>
      <c r="G14" s="15"/>
      <c r="H14" s="16"/>
      <c r="I14" s="17">
        <v>825</v>
      </c>
      <c r="J14" s="15">
        <v>655</v>
      </c>
      <c r="K14" s="16">
        <v>171</v>
      </c>
      <c r="L14" s="17">
        <v>53</v>
      </c>
      <c r="M14" s="15">
        <v>58200</v>
      </c>
      <c r="N14" s="16">
        <v>12</v>
      </c>
    </row>
    <row r="15" spans="1:14">
      <c r="A15" s="2" t="s">
        <v>24</v>
      </c>
      <c r="B15" s="2" t="s">
        <v>18</v>
      </c>
      <c r="C15" s="2" t="s">
        <v>26</v>
      </c>
      <c r="D15" s="15">
        <v>568891</v>
      </c>
      <c r="E15" s="15">
        <v>363740</v>
      </c>
      <c r="F15" s="15">
        <v>153</v>
      </c>
      <c r="G15" s="15">
        <v>59820</v>
      </c>
      <c r="H15" s="16">
        <v>145179</v>
      </c>
      <c r="I15" s="17">
        <v>400071</v>
      </c>
      <c r="J15" s="15">
        <v>180390</v>
      </c>
      <c r="K15" s="16">
        <v>219682</v>
      </c>
      <c r="L15" s="17">
        <v>12659</v>
      </c>
      <c r="M15" s="15">
        <v>66220092</v>
      </c>
      <c r="N15" s="16">
        <v>4381</v>
      </c>
    </row>
    <row r="16" spans="1:14">
      <c r="A16" s="2" t="s">
        <v>24</v>
      </c>
      <c r="B16" s="2" t="s">
        <v>18</v>
      </c>
      <c r="C16" s="2" t="s">
        <v>27</v>
      </c>
      <c r="D16" s="15">
        <v>120833</v>
      </c>
      <c r="E16" s="15">
        <v>109205</v>
      </c>
      <c r="F16" s="15"/>
      <c r="G16" s="15" t="s">
        <v>0</v>
      </c>
      <c r="H16" s="16">
        <v>11628</v>
      </c>
      <c r="I16" s="17">
        <v>99635</v>
      </c>
      <c r="J16" s="15">
        <v>44258</v>
      </c>
      <c r="K16" s="16">
        <v>55377</v>
      </c>
      <c r="L16" s="17">
        <v>3527</v>
      </c>
      <c r="M16" s="15">
        <v>17140786</v>
      </c>
      <c r="N16" s="16">
        <v>4217</v>
      </c>
    </row>
    <row r="17" spans="1:14">
      <c r="A17" s="2" t="s">
        <v>24</v>
      </c>
      <c r="B17" s="2" t="s">
        <v>18</v>
      </c>
      <c r="C17" s="2" t="s">
        <v>28</v>
      </c>
      <c r="D17" s="15">
        <v>164345</v>
      </c>
      <c r="E17" s="15">
        <v>10246</v>
      </c>
      <c r="F17" s="15">
        <v>137</v>
      </c>
      <c r="G17" s="15">
        <v>59820</v>
      </c>
      <c r="H17" s="16">
        <v>94142</v>
      </c>
      <c r="I17" s="17">
        <v>73170</v>
      </c>
      <c r="J17" s="15">
        <v>45197</v>
      </c>
      <c r="K17" s="16">
        <v>27973</v>
      </c>
      <c r="L17" s="17">
        <v>2191</v>
      </c>
      <c r="M17" s="15">
        <v>10019113</v>
      </c>
      <c r="N17" s="16">
        <v>42</v>
      </c>
    </row>
    <row r="18" spans="1:14">
      <c r="A18" s="2" t="s">
        <v>24</v>
      </c>
      <c r="B18" s="2" t="s">
        <v>18</v>
      </c>
      <c r="C18" s="2" t="s">
        <v>29</v>
      </c>
      <c r="D18" s="15">
        <v>196937</v>
      </c>
      <c r="E18" s="15">
        <v>170767</v>
      </c>
      <c r="F18" s="15"/>
      <c r="G18" s="15"/>
      <c r="H18" s="16">
        <v>26170</v>
      </c>
      <c r="I18" s="17">
        <v>156039</v>
      </c>
      <c r="J18" s="15">
        <v>72690</v>
      </c>
      <c r="K18" s="16">
        <v>83349</v>
      </c>
      <c r="L18" s="17">
        <v>5857</v>
      </c>
      <c r="M18" s="15">
        <v>26494152</v>
      </c>
      <c r="N18" s="16">
        <v>47</v>
      </c>
    </row>
    <row r="19" spans="1:14">
      <c r="A19" s="2" t="s">
        <v>24</v>
      </c>
      <c r="B19" s="2" t="s">
        <v>18</v>
      </c>
      <c r="C19" s="2" t="s">
        <v>30</v>
      </c>
      <c r="D19" s="15">
        <v>86242</v>
      </c>
      <c r="E19" s="15">
        <v>73003</v>
      </c>
      <c r="F19" s="15"/>
      <c r="G19" s="15" t="s">
        <v>0</v>
      </c>
      <c r="H19" s="16">
        <v>13239</v>
      </c>
      <c r="I19" s="17">
        <v>70845</v>
      </c>
      <c r="J19" s="15">
        <v>18034</v>
      </c>
      <c r="K19" s="16">
        <v>52811</v>
      </c>
      <c r="L19" s="17">
        <v>1068</v>
      </c>
      <c r="M19" s="15">
        <v>12507841</v>
      </c>
      <c r="N19" s="16">
        <v>69</v>
      </c>
    </row>
    <row r="20" spans="1:14">
      <c r="A20" s="2" t="s">
        <v>24</v>
      </c>
      <c r="B20" s="2" t="s">
        <v>18</v>
      </c>
      <c r="C20" s="2" t="s">
        <v>31</v>
      </c>
      <c r="D20" s="15"/>
      <c r="E20" s="15"/>
      <c r="F20" s="15"/>
      <c r="G20" s="15"/>
      <c r="H20" s="16"/>
      <c r="I20" s="17"/>
      <c r="J20" s="15"/>
      <c r="K20" s="16"/>
      <c r="L20" s="17"/>
      <c r="M20" s="15"/>
      <c r="N20" s="16"/>
    </row>
    <row r="21" spans="1:14">
      <c r="A21" s="2" t="s">
        <v>24</v>
      </c>
      <c r="B21" s="2" t="s">
        <v>18</v>
      </c>
      <c r="C21" s="2" t="s">
        <v>32</v>
      </c>
      <c r="D21" s="15" t="s">
        <v>0</v>
      </c>
      <c r="E21" s="15" t="s">
        <v>0</v>
      </c>
      <c r="F21" s="15" t="s">
        <v>0</v>
      </c>
      <c r="G21" s="15" t="s">
        <v>0</v>
      </c>
      <c r="H21" s="16" t="s">
        <v>0</v>
      </c>
      <c r="I21" s="17"/>
      <c r="J21" s="15"/>
      <c r="K21" s="16" t="s">
        <v>0</v>
      </c>
      <c r="L21" s="17"/>
      <c r="M21" s="15" t="s">
        <v>0</v>
      </c>
      <c r="N21" s="16"/>
    </row>
    <row r="22" spans="1:14">
      <c r="A22" s="2" t="s">
        <v>24</v>
      </c>
      <c r="B22" s="2" t="s">
        <v>18</v>
      </c>
      <c r="C22" s="2" t="s">
        <v>33</v>
      </c>
      <c r="D22" s="15" t="s">
        <v>0</v>
      </c>
      <c r="E22" s="15" t="s">
        <v>0</v>
      </c>
      <c r="F22" s="15" t="s">
        <v>0</v>
      </c>
      <c r="G22" s="15" t="s">
        <v>0</v>
      </c>
      <c r="H22" s="16" t="s">
        <v>0</v>
      </c>
      <c r="I22" s="17"/>
      <c r="J22" s="15"/>
      <c r="K22" s="16" t="s">
        <v>0</v>
      </c>
      <c r="L22" s="17"/>
      <c r="M22" s="15" t="s">
        <v>0</v>
      </c>
      <c r="N22" s="16"/>
    </row>
    <row r="23" spans="1:14">
      <c r="A23" s="2" t="s">
        <v>24</v>
      </c>
      <c r="B23" s="2" t="s">
        <v>18</v>
      </c>
      <c r="C23" s="2" t="s">
        <v>34</v>
      </c>
      <c r="D23" s="15" t="s">
        <v>0</v>
      </c>
      <c r="E23" s="15" t="s">
        <v>0</v>
      </c>
      <c r="F23" s="15" t="s">
        <v>0</v>
      </c>
      <c r="G23" s="15" t="s">
        <v>0</v>
      </c>
      <c r="H23" s="16" t="s">
        <v>0</v>
      </c>
      <c r="I23" s="17"/>
      <c r="J23" s="15"/>
      <c r="K23" s="16" t="s">
        <v>0</v>
      </c>
      <c r="L23" s="17"/>
      <c r="M23" s="15" t="s">
        <v>0</v>
      </c>
      <c r="N23" s="16"/>
    </row>
    <row r="24" spans="1:14">
      <c r="A24" s="2" t="s">
        <v>24</v>
      </c>
      <c r="B24" s="2" t="s">
        <v>18</v>
      </c>
      <c r="C24" s="2" t="s">
        <v>36</v>
      </c>
      <c r="D24" s="15">
        <v>535</v>
      </c>
      <c r="E24" s="15">
        <v>519</v>
      </c>
      <c r="F24" s="15">
        <v>16</v>
      </c>
      <c r="G24" s="15"/>
      <c r="H24" s="16"/>
      <c r="I24" s="17">
        <v>381</v>
      </c>
      <c r="J24" s="15">
        <v>211</v>
      </c>
      <c r="K24" s="16">
        <v>171</v>
      </c>
      <c r="L24" s="17">
        <v>15</v>
      </c>
      <c r="M24" s="15">
        <v>58200</v>
      </c>
      <c r="N24" s="16">
        <v>6</v>
      </c>
    </row>
    <row r="25" spans="1:14">
      <c r="A25" s="2" t="s">
        <v>24</v>
      </c>
      <c r="B25" s="2" t="s">
        <v>37</v>
      </c>
      <c r="C25" s="2" t="s">
        <v>26</v>
      </c>
      <c r="D25" s="15">
        <v>359018</v>
      </c>
      <c r="E25" s="15">
        <v>133007</v>
      </c>
      <c r="F25" s="15">
        <v>800</v>
      </c>
      <c r="G25" s="15">
        <v>160890</v>
      </c>
      <c r="H25" s="16">
        <v>64320</v>
      </c>
      <c r="I25" s="17">
        <v>182761</v>
      </c>
      <c r="J25" s="15">
        <v>182761</v>
      </c>
      <c r="K25" s="16"/>
      <c r="L25" s="17">
        <v>18882</v>
      </c>
      <c r="M25" s="15">
        <v>524133</v>
      </c>
      <c r="N25" s="16">
        <v>2120</v>
      </c>
    </row>
    <row r="26" spans="1:14">
      <c r="A26" s="2" t="s">
        <v>24</v>
      </c>
      <c r="B26" s="2" t="s">
        <v>37</v>
      </c>
      <c r="C26" s="2" t="s">
        <v>27</v>
      </c>
      <c r="D26" s="15"/>
      <c r="E26" s="15"/>
      <c r="F26" s="15"/>
      <c r="G26" s="15" t="s">
        <v>0</v>
      </c>
      <c r="H26" s="16"/>
      <c r="I26" s="17"/>
      <c r="J26" s="15"/>
      <c r="K26" s="16"/>
      <c r="L26" s="17"/>
      <c r="M26" s="15"/>
      <c r="N26" s="16"/>
    </row>
    <row r="27" spans="1:14">
      <c r="A27" s="2" t="s">
        <v>24</v>
      </c>
      <c r="B27" s="2" t="s">
        <v>37</v>
      </c>
      <c r="C27" s="2" t="s">
        <v>28</v>
      </c>
      <c r="D27" s="15">
        <v>205217</v>
      </c>
      <c r="E27" s="15">
        <v>9934</v>
      </c>
      <c r="F27" s="15">
        <v>800</v>
      </c>
      <c r="G27" s="15">
        <v>157857</v>
      </c>
      <c r="H27" s="16">
        <v>36626</v>
      </c>
      <c r="I27" s="17">
        <v>79313</v>
      </c>
      <c r="J27" s="15">
        <v>79313</v>
      </c>
      <c r="K27" s="16"/>
      <c r="L27" s="17">
        <v>6216</v>
      </c>
      <c r="M27" s="15">
        <v>524133</v>
      </c>
      <c r="N27" s="16">
        <v>18</v>
      </c>
    </row>
    <row r="28" spans="1:14">
      <c r="A28" s="2" t="s">
        <v>24</v>
      </c>
      <c r="B28" s="2" t="s">
        <v>37</v>
      </c>
      <c r="C28" s="2" t="s">
        <v>29</v>
      </c>
      <c r="D28" s="15">
        <v>126197</v>
      </c>
      <c r="E28" s="15">
        <v>123073</v>
      </c>
      <c r="F28" s="15">
        <v>0</v>
      </c>
      <c r="G28" s="15">
        <v>3034</v>
      </c>
      <c r="H28" s="16">
        <v>90</v>
      </c>
      <c r="I28" s="17">
        <v>70071</v>
      </c>
      <c r="J28" s="15">
        <v>70071</v>
      </c>
      <c r="K28" s="16"/>
      <c r="L28" s="17">
        <v>8371</v>
      </c>
      <c r="M28" s="15"/>
      <c r="N28" s="16">
        <v>15</v>
      </c>
    </row>
    <row r="29" spans="1:14">
      <c r="A29" s="2" t="s">
        <v>24</v>
      </c>
      <c r="B29" s="2" t="s">
        <v>37</v>
      </c>
      <c r="C29" s="2" t="s">
        <v>30</v>
      </c>
      <c r="D29" s="15"/>
      <c r="E29" s="15"/>
      <c r="F29" s="15"/>
      <c r="G29" s="15" t="s">
        <v>0</v>
      </c>
      <c r="H29" s="16"/>
      <c r="I29" s="17"/>
      <c r="J29" s="15"/>
      <c r="K29" s="16"/>
      <c r="L29" s="17">
        <v>264</v>
      </c>
      <c r="M29" s="15"/>
      <c r="N29" s="16">
        <v>2</v>
      </c>
    </row>
    <row r="30" spans="1:14">
      <c r="A30" s="2" t="s">
        <v>24</v>
      </c>
      <c r="B30" s="2" t="s">
        <v>37</v>
      </c>
      <c r="C30" s="2" t="s">
        <v>31</v>
      </c>
      <c r="D30" s="15">
        <v>27604</v>
      </c>
      <c r="E30" s="15"/>
      <c r="F30" s="15"/>
      <c r="G30" s="15"/>
      <c r="H30" s="16">
        <v>27604</v>
      </c>
      <c r="I30" s="17">
        <v>10407</v>
      </c>
      <c r="J30" s="15">
        <v>10407</v>
      </c>
      <c r="K30" s="16"/>
      <c r="L30" s="17">
        <v>510</v>
      </c>
      <c r="M30" s="15"/>
      <c r="N30" s="16">
        <v>1</v>
      </c>
    </row>
    <row r="31" spans="1:14">
      <c r="A31" s="2" t="s">
        <v>24</v>
      </c>
      <c r="B31" s="2" t="s">
        <v>37</v>
      </c>
      <c r="C31" s="2" t="s">
        <v>32</v>
      </c>
      <c r="D31" s="15" t="s">
        <v>0</v>
      </c>
      <c r="E31" s="15" t="s">
        <v>0</v>
      </c>
      <c r="F31" s="15" t="s">
        <v>0</v>
      </c>
      <c r="G31" s="15" t="s">
        <v>0</v>
      </c>
      <c r="H31" s="16" t="s">
        <v>0</v>
      </c>
      <c r="I31" s="17">
        <v>412</v>
      </c>
      <c r="J31" s="15">
        <v>412</v>
      </c>
      <c r="K31" s="16" t="s">
        <v>0</v>
      </c>
      <c r="L31" s="17">
        <v>37</v>
      </c>
      <c r="M31" s="15" t="s">
        <v>0</v>
      </c>
      <c r="N31" s="16">
        <v>7</v>
      </c>
    </row>
    <row r="32" spans="1:14">
      <c r="A32" s="2" t="s">
        <v>24</v>
      </c>
      <c r="B32" s="2" t="s">
        <v>37</v>
      </c>
      <c r="C32" s="2" t="s">
        <v>33</v>
      </c>
      <c r="D32" s="15" t="s">
        <v>0</v>
      </c>
      <c r="E32" s="15" t="s">
        <v>0</v>
      </c>
      <c r="F32" s="15" t="s">
        <v>0</v>
      </c>
      <c r="G32" s="15" t="s">
        <v>0</v>
      </c>
      <c r="H32" s="16" t="s">
        <v>0</v>
      </c>
      <c r="I32" s="17">
        <v>20258</v>
      </c>
      <c r="J32" s="15">
        <v>20258</v>
      </c>
      <c r="K32" s="16" t="s">
        <v>0</v>
      </c>
      <c r="L32" s="17">
        <v>2707</v>
      </c>
      <c r="M32" s="15" t="s">
        <v>0</v>
      </c>
      <c r="N32" s="16">
        <v>2071</v>
      </c>
    </row>
    <row r="33" spans="1:14">
      <c r="A33" s="2" t="s">
        <v>24</v>
      </c>
      <c r="B33" s="2" t="s">
        <v>37</v>
      </c>
      <c r="C33" s="2" t="s">
        <v>34</v>
      </c>
      <c r="D33" s="15" t="s">
        <v>0</v>
      </c>
      <c r="E33" s="15" t="s">
        <v>0</v>
      </c>
      <c r="F33" s="15" t="s">
        <v>0</v>
      </c>
      <c r="G33" s="15" t="s">
        <v>0</v>
      </c>
      <c r="H33" s="16" t="s">
        <v>0</v>
      </c>
      <c r="I33" s="17">
        <v>1857</v>
      </c>
      <c r="J33" s="15">
        <v>1857</v>
      </c>
      <c r="K33" s="16" t="s">
        <v>0</v>
      </c>
      <c r="L33" s="17">
        <v>739</v>
      </c>
      <c r="M33" s="15" t="s">
        <v>0</v>
      </c>
      <c r="N33" s="16"/>
    </row>
    <row r="34" spans="1:14">
      <c r="A34" s="2" t="s">
        <v>24</v>
      </c>
      <c r="B34" s="2" t="s">
        <v>37</v>
      </c>
      <c r="C34" s="2" t="s">
        <v>36</v>
      </c>
      <c r="D34" s="15"/>
      <c r="E34" s="15"/>
      <c r="F34" s="15"/>
      <c r="G34" s="15"/>
      <c r="H34" s="16"/>
      <c r="I34" s="17">
        <v>444</v>
      </c>
      <c r="J34" s="15">
        <v>444</v>
      </c>
      <c r="K34" s="16"/>
      <c r="L34" s="17">
        <v>38</v>
      </c>
      <c r="M34" s="15"/>
      <c r="N34" s="16">
        <v>6</v>
      </c>
    </row>
    <row r="35" spans="1:14">
      <c r="A35" s="2" t="s">
        <v>38</v>
      </c>
      <c r="B35" s="2" t="s">
        <v>25</v>
      </c>
      <c r="C35" s="2" t="s">
        <v>26</v>
      </c>
      <c r="D35" s="15">
        <v>514365</v>
      </c>
      <c r="E35" s="15">
        <v>216567</v>
      </c>
      <c r="F35" s="15">
        <v>800</v>
      </c>
      <c r="G35" s="15">
        <v>220710</v>
      </c>
      <c r="H35" s="16">
        <v>76288</v>
      </c>
      <c r="I35" s="17">
        <v>264915</v>
      </c>
      <c r="J35" s="15">
        <v>227030</v>
      </c>
      <c r="K35" s="16">
        <v>37884</v>
      </c>
      <c r="L35" s="17">
        <v>20132</v>
      </c>
      <c r="M35" s="15">
        <v>13389035</v>
      </c>
      <c r="N35" s="16">
        <v>50</v>
      </c>
    </row>
    <row r="36" spans="1:14">
      <c r="A36" s="2" t="s">
        <v>38</v>
      </c>
      <c r="B36" s="2" t="s">
        <v>25</v>
      </c>
      <c r="C36" s="2" t="s">
        <v>27</v>
      </c>
      <c r="D36" s="15"/>
      <c r="E36" s="15"/>
      <c r="F36" s="15"/>
      <c r="G36" s="15" t="s">
        <v>0</v>
      </c>
      <c r="H36" s="16"/>
      <c r="I36" s="17"/>
      <c r="J36" s="15"/>
      <c r="K36" s="16"/>
      <c r="L36" s="17"/>
      <c r="M36" s="15"/>
      <c r="N36" s="16"/>
    </row>
    <row r="37" spans="1:14">
      <c r="A37" s="2" t="s">
        <v>38</v>
      </c>
      <c r="B37" s="2" t="s">
        <v>25</v>
      </c>
      <c r="C37" s="2" t="s">
        <v>28</v>
      </c>
      <c r="D37" s="15">
        <v>259319</v>
      </c>
      <c r="E37" s="15">
        <v>9205</v>
      </c>
      <c r="F37" s="15">
        <v>800</v>
      </c>
      <c r="G37" s="15">
        <v>217676</v>
      </c>
      <c r="H37" s="16">
        <v>31639</v>
      </c>
      <c r="I37" s="17">
        <v>107423</v>
      </c>
      <c r="J37" s="15">
        <v>104185</v>
      </c>
      <c r="K37" s="16">
        <v>3238</v>
      </c>
      <c r="L37" s="17">
        <v>7253</v>
      </c>
      <c r="M37" s="15">
        <v>2322000</v>
      </c>
      <c r="N37" s="16">
        <v>12</v>
      </c>
    </row>
    <row r="38" spans="1:14">
      <c r="A38" s="2" t="s">
        <v>38</v>
      </c>
      <c r="B38" s="2" t="s">
        <v>25</v>
      </c>
      <c r="C38" s="2" t="s">
        <v>29</v>
      </c>
      <c r="D38" s="15">
        <v>216089</v>
      </c>
      <c r="E38" s="15">
        <v>196290</v>
      </c>
      <c r="F38" s="15">
        <v>0</v>
      </c>
      <c r="G38" s="15">
        <v>3034</v>
      </c>
      <c r="H38" s="16">
        <v>16765</v>
      </c>
      <c r="I38" s="17">
        <v>137091</v>
      </c>
      <c r="J38" s="15">
        <v>109829</v>
      </c>
      <c r="K38" s="16">
        <v>27262</v>
      </c>
      <c r="L38" s="17">
        <v>11926</v>
      </c>
      <c r="M38" s="15">
        <v>9030465</v>
      </c>
      <c r="N38" s="16">
        <v>30</v>
      </c>
    </row>
    <row r="39" spans="1:14">
      <c r="A39" s="2" t="s">
        <v>38</v>
      </c>
      <c r="B39" s="2" t="s">
        <v>25</v>
      </c>
      <c r="C39" s="2" t="s">
        <v>30</v>
      </c>
      <c r="D39" s="15">
        <v>11352</v>
      </c>
      <c r="E39" s="15">
        <v>11073</v>
      </c>
      <c r="F39" s="15"/>
      <c r="G39" s="15" t="s">
        <v>0</v>
      </c>
      <c r="H39" s="16">
        <v>280</v>
      </c>
      <c r="I39" s="17">
        <v>9994</v>
      </c>
      <c r="J39" s="15">
        <v>2609</v>
      </c>
      <c r="K39" s="16">
        <v>7385</v>
      </c>
      <c r="L39" s="17">
        <v>435</v>
      </c>
      <c r="M39" s="15">
        <v>2036570</v>
      </c>
      <c r="N39" s="16">
        <v>6</v>
      </c>
    </row>
    <row r="40" spans="1:14">
      <c r="A40" s="2" t="s">
        <v>38</v>
      </c>
      <c r="B40" s="2" t="s">
        <v>25</v>
      </c>
      <c r="C40" s="2" t="s">
        <v>31</v>
      </c>
      <c r="D40" s="15">
        <v>27604</v>
      </c>
      <c r="E40" s="15"/>
      <c r="F40" s="15"/>
      <c r="G40" s="15"/>
      <c r="H40" s="16">
        <v>27604</v>
      </c>
      <c r="I40" s="17">
        <v>10407</v>
      </c>
      <c r="J40" s="15">
        <v>10407</v>
      </c>
      <c r="K40" s="16"/>
      <c r="L40" s="17">
        <v>510</v>
      </c>
      <c r="M40" s="15"/>
      <c r="N40" s="16">
        <v>1</v>
      </c>
    </row>
    <row r="41" spans="1:14">
      <c r="A41" s="2" t="s">
        <v>38</v>
      </c>
      <c r="B41" s="2" t="s">
        <v>25</v>
      </c>
      <c r="C41" s="2" t="s">
        <v>32</v>
      </c>
      <c r="D41" s="15" t="s">
        <v>0</v>
      </c>
      <c r="E41" s="15" t="s">
        <v>0</v>
      </c>
      <c r="F41" s="15" t="s">
        <v>0</v>
      </c>
      <c r="G41" s="15" t="s">
        <v>0</v>
      </c>
      <c r="H41" s="16" t="s">
        <v>0</v>
      </c>
      <c r="I41" s="17" t="s">
        <v>0</v>
      </c>
      <c r="J41" s="15" t="s">
        <v>0</v>
      </c>
      <c r="K41" s="16" t="s">
        <v>0</v>
      </c>
      <c r="L41" s="17" t="s">
        <v>0</v>
      </c>
      <c r="M41" s="15" t="s">
        <v>0</v>
      </c>
      <c r="N41" s="16" t="s">
        <v>0</v>
      </c>
    </row>
    <row r="42" spans="1:14">
      <c r="A42" s="2" t="s">
        <v>38</v>
      </c>
      <c r="B42" s="2" t="s">
        <v>25</v>
      </c>
      <c r="C42" s="2" t="s">
        <v>33</v>
      </c>
      <c r="D42" s="15" t="s">
        <v>0</v>
      </c>
      <c r="E42" s="15" t="s">
        <v>0</v>
      </c>
      <c r="F42" s="15" t="s">
        <v>0</v>
      </c>
      <c r="G42" s="15" t="s">
        <v>0</v>
      </c>
      <c r="H42" s="16" t="s">
        <v>0</v>
      </c>
      <c r="I42" s="17" t="s">
        <v>0</v>
      </c>
      <c r="J42" s="15" t="s">
        <v>0</v>
      </c>
      <c r="K42" s="16" t="s">
        <v>0</v>
      </c>
      <c r="L42" s="17" t="s">
        <v>0</v>
      </c>
      <c r="M42" s="15" t="s">
        <v>0</v>
      </c>
      <c r="N42" s="16" t="s">
        <v>0</v>
      </c>
    </row>
    <row r="43" spans="1:14">
      <c r="A43" s="2" t="s">
        <v>38</v>
      </c>
      <c r="B43" s="2" t="s">
        <v>25</v>
      </c>
      <c r="C43" s="2" t="s">
        <v>34</v>
      </c>
      <c r="D43" s="15" t="s">
        <v>0</v>
      </c>
      <c r="E43" s="15" t="s">
        <v>0</v>
      </c>
      <c r="F43" s="15" t="s">
        <v>0</v>
      </c>
      <c r="G43" s="15" t="s">
        <v>0</v>
      </c>
      <c r="H43" s="16" t="s">
        <v>0</v>
      </c>
      <c r="I43" s="17" t="s">
        <v>0</v>
      </c>
      <c r="J43" s="15" t="s">
        <v>0</v>
      </c>
      <c r="K43" s="16" t="s">
        <v>0</v>
      </c>
      <c r="L43" s="17" t="s">
        <v>0</v>
      </c>
      <c r="M43" s="15" t="s">
        <v>0</v>
      </c>
      <c r="N43" s="16" t="s">
        <v>0</v>
      </c>
    </row>
    <row r="44" spans="1:14">
      <c r="A44" s="2" t="s">
        <v>38</v>
      </c>
      <c r="B44" s="2" t="s">
        <v>25</v>
      </c>
      <c r="C44" s="2" t="s">
        <v>36</v>
      </c>
      <c r="D44" s="15"/>
      <c r="E44" s="15"/>
      <c r="F44" s="15"/>
      <c r="G44" s="15"/>
      <c r="H44" s="16"/>
      <c r="I44" s="17"/>
      <c r="J44" s="15"/>
      <c r="K44" s="16"/>
      <c r="L44" s="17">
        <v>8</v>
      </c>
      <c r="M44" s="15"/>
      <c r="N44" s="16">
        <v>1</v>
      </c>
    </row>
    <row r="45" spans="1:14">
      <c r="A45" s="2" t="s">
        <v>38</v>
      </c>
      <c r="B45" s="2" t="s">
        <v>18</v>
      </c>
      <c r="C45" s="2" t="s">
        <v>26</v>
      </c>
      <c r="D45" s="15">
        <v>173588</v>
      </c>
      <c r="E45" s="15">
        <v>87603</v>
      </c>
      <c r="F45" s="15"/>
      <c r="G45" s="15">
        <v>59820</v>
      </c>
      <c r="H45" s="16">
        <v>26165</v>
      </c>
      <c r="I45" s="17">
        <v>109149</v>
      </c>
      <c r="J45" s="15">
        <v>71265</v>
      </c>
      <c r="K45" s="16">
        <v>37884</v>
      </c>
      <c r="L45" s="17">
        <v>5068</v>
      </c>
      <c r="M45" s="15">
        <v>13227035</v>
      </c>
      <c r="N45" s="16">
        <v>21</v>
      </c>
    </row>
    <row r="46" spans="1:14">
      <c r="A46" s="2" t="s">
        <v>38</v>
      </c>
      <c r="B46" s="2" t="s">
        <v>18</v>
      </c>
      <c r="C46" s="2" t="s">
        <v>27</v>
      </c>
      <c r="D46" s="15"/>
      <c r="E46" s="15"/>
      <c r="F46" s="15"/>
      <c r="G46" s="15" t="s">
        <v>0</v>
      </c>
      <c r="H46" s="16"/>
      <c r="I46" s="17"/>
      <c r="J46" s="15"/>
      <c r="K46" s="16"/>
      <c r="L46" s="17"/>
      <c r="M46" s="15"/>
      <c r="N46" s="16"/>
    </row>
    <row r="47" spans="1:14">
      <c r="A47" s="2" t="s">
        <v>38</v>
      </c>
      <c r="B47" s="2" t="s">
        <v>18</v>
      </c>
      <c r="C47" s="2" t="s">
        <v>28</v>
      </c>
      <c r="D47" s="15">
        <v>72343</v>
      </c>
      <c r="E47" s="15">
        <v>3314</v>
      </c>
      <c r="F47" s="15"/>
      <c r="G47" s="15">
        <v>59820</v>
      </c>
      <c r="H47" s="16">
        <v>9210</v>
      </c>
      <c r="I47" s="17">
        <v>32136</v>
      </c>
      <c r="J47" s="15">
        <v>28898</v>
      </c>
      <c r="K47" s="16">
        <v>3238</v>
      </c>
      <c r="L47" s="17">
        <v>1342</v>
      </c>
      <c r="M47" s="15">
        <v>2160000</v>
      </c>
      <c r="N47" s="16">
        <v>2</v>
      </c>
    </row>
    <row r="48" spans="1:14">
      <c r="A48" s="2" t="s">
        <v>38</v>
      </c>
      <c r="B48" s="2" t="s">
        <v>18</v>
      </c>
      <c r="C48" s="2" t="s">
        <v>29</v>
      </c>
      <c r="D48" s="15">
        <v>89892</v>
      </c>
      <c r="E48" s="15">
        <v>73216</v>
      </c>
      <c r="F48" s="15"/>
      <c r="G48" s="15"/>
      <c r="H48" s="16">
        <v>16675</v>
      </c>
      <c r="I48" s="17">
        <v>67020</v>
      </c>
      <c r="J48" s="15">
        <v>39758</v>
      </c>
      <c r="K48" s="16">
        <v>27262</v>
      </c>
      <c r="L48" s="17">
        <v>3555</v>
      </c>
      <c r="M48" s="15">
        <v>9030465</v>
      </c>
      <c r="N48" s="16">
        <v>15</v>
      </c>
    </row>
    <row r="49" spans="1:14">
      <c r="A49" s="2" t="s">
        <v>38</v>
      </c>
      <c r="B49" s="2" t="s">
        <v>18</v>
      </c>
      <c r="C49" s="2" t="s">
        <v>30</v>
      </c>
      <c r="D49" s="15">
        <v>11352</v>
      </c>
      <c r="E49" s="15">
        <v>11073</v>
      </c>
      <c r="F49" s="15"/>
      <c r="G49" s="15" t="s">
        <v>0</v>
      </c>
      <c r="H49" s="16">
        <v>280</v>
      </c>
      <c r="I49" s="17">
        <v>9994</v>
      </c>
      <c r="J49" s="15">
        <v>2609</v>
      </c>
      <c r="K49" s="16">
        <v>7385</v>
      </c>
      <c r="L49" s="17">
        <v>171</v>
      </c>
      <c r="M49" s="15">
        <v>2036570</v>
      </c>
      <c r="N49" s="16">
        <v>4</v>
      </c>
    </row>
    <row r="50" spans="1:14">
      <c r="A50" s="2" t="s">
        <v>38</v>
      </c>
      <c r="B50" s="2" t="s">
        <v>18</v>
      </c>
      <c r="C50" s="2" t="s">
        <v>31</v>
      </c>
      <c r="D50" s="15"/>
      <c r="E50" s="15"/>
      <c r="F50" s="15"/>
      <c r="G50" s="15"/>
      <c r="H50" s="16"/>
      <c r="I50" s="17"/>
      <c r="J50" s="15"/>
      <c r="K50" s="16"/>
      <c r="L50" s="17"/>
      <c r="M50" s="15"/>
      <c r="N50" s="16"/>
    </row>
    <row r="51" spans="1:14">
      <c r="A51" s="2" t="s">
        <v>38</v>
      </c>
      <c r="B51" s="2" t="s">
        <v>18</v>
      </c>
      <c r="C51" s="2" t="s">
        <v>32</v>
      </c>
      <c r="D51" s="15" t="s">
        <v>0</v>
      </c>
      <c r="E51" s="15" t="s">
        <v>0</v>
      </c>
      <c r="F51" s="15" t="s">
        <v>0</v>
      </c>
      <c r="G51" s="15" t="s">
        <v>0</v>
      </c>
      <c r="H51" s="16" t="s">
        <v>0</v>
      </c>
      <c r="I51" s="17" t="s">
        <v>0</v>
      </c>
      <c r="J51" s="15" t="s">
        <v>0</v>
      </c>
      <c r="K51" s="16" t="s">
        <v>0</v>
      </c>
      <c r="L51" s="17" t="s">
        <v>0</v>
      </c>
      <c r="M51" s="15" t="s">
        <v>0</v>
      </c>
      <c r="N51" s="16" t="s">
        <v>0</v>
      </c>
    </row>
    <row r="52" spans="1:14">
      <c r="A52" s="2" t="s">
        <v>38</v>
      </c>
      <c r="B52" s="2" t="s">
        <v>18</v>
      </c>
      <c r="C52" s="2" t="s">
        <v>33</v>
      </c>
      <c r="D52" s="15" t="s">
        <v>0</v>
      </c>
      <c r="E52" s="15" t="s">
        <v>0</v>
      </c>
      <c r="F52" s="15" t="s">
        <v>0</v>
      </c>
      <c r="G52" s="15" t="s">
        <v>0</v>
      </c>
      <c r="H52" s="16" t="s">
        <v>0</v>
      </c>
      <c r="I52" s="17" t="s">
        <v>0</v>
      </c>
      <c r="J52" s="15" t="s">
        <v>0</v>
      </c>
      <c r="K52" s="16" t="s">
        <v>0</v>
      </c>
      <c r="L52" s="17" t="s">
        <v>0</v>
      </c>
      <c r="M52" s="15" t="s">
        <v>0</v>
      </c>
      <c r="N52" s="16" t="s">
        <v>0</v>
      </c>
    </row>
    <row r="53" spans="1:14">
      <c r="A53" s="2" t="s">
        <v>38</v>
      </c>
      <c r="B53" s="2" t="s">
        <v>18</v>
      </c>
      <c r="C53" s="2" t="s">
        <v>34</v>
      </c>
      <c r="D53" s="15" t="s">
        <v>0</v>
      </c>
      <c r="E53" s="15" t="s">
        <v>0</v>
      </c>
      <c r="F53" s="15" t="s">
        <v>0</v>
      </c>
      <c r="G53" s="15" t="s">
        <v>0</v>
      </c>
      <c r="H53" s="16" t="s">
        <v>0</v>
      </c>
      <c r="I53" s="17" t="s">
        <v>0</v>
      </c>
      <c r="J53" s="15" t="s">
        <v>0</v>
      </c>
      <c r="K53" s="16" t="s">
        <v>0</v>
      </c>
      <c r="L53" s="17" t="s">
        <v>0</v>
      </c>
      <c r="M53" s="15" t="s">
        <v>0</v>
      </c>
      <c r="N53" s="16" t="s">
        <v>0</v>
      </c>
    </row>
    <row r="54" spans="1:14">
      <c r="A54" s="2" t="s">
        <v>38</v>
      </c>
      <c r="B54" s="2" t="s">
        <v>18</v>
      </c>
      <c r="C54" s="2" t="s">
        <v>36</v>
      </c>
      <c r="D54" s="15"/>
      <c r="E54" s="15"/>
      <c r="F54" s="15"/>
      <c r="G54" s="15"/>
      <c r="H54" s="16"/>
      <c r="I54" s="17"/>
      <c r="J54" s="15"/>
      <c r="K54" s="16"/>
      <c r="L54" s="17"/>
      <c r="M54" s="15"/>
      <c r="N54" s="16"/>
    </row>
    <row r="55" spans="1:14">
      <c r="A55" s="2" t="s">
        <v>38</v>
      </c>
      <c r="B55" s="2" t="s">
        <v>37</v>
      </c>
      <c r="C55" s="2" t="s">
        <v>26</v>
      </c>
      <c r="D55" s="15">
        <v>340777</v>
      </c>
      <c r="E55" s="15">
        <v>128964</v>
      </c>
      <c r="F55" s="15">
        <v>800</v>
      </c>
      <c r="G55" s="15">
        <v>160890</v>
      </c>
      <c r="H55" s="16">
        <v>50122</v>
      </c>
      <c r="I55" s="17">
        <v>155766</v>
      </c>
      <c r="J55" s="15">
        <v>155766</v>
      </c>
      <c r="K55" s="16"/>
      <c r="L55" s="17">
        <v>15064</v>
      </c>
      <c r="M55" s="15">
        <v>162000</v>
      </c>
      <c r="N55" s="16">
        <v>29</v>
      </c>
    </row>
    <row r="56" spans="1:14">
      <c r="A56" s="2" t="s">
        <v>38</v>
      </c>
      <c r="B56" s="2" t="s">
        <v>37</v>
      </c>
      <c r="C56" s="2" t="s">
        <v>27</v>
      </c>
      <c r="D56" s="15"/>
      <c r="E56" s="15"/>
      <c r="F56" s="15"/>
      <c r="G56" s="15" t="s">
        <v>0</v>
      </c>
      <c r="H56" s="16"/>
      <c r="I56" s="17"/>
      <c r="J56" s="15"/>
      <c r="K56" s="16"/>
      <c r="L56" s="17"/>
      <c r="M56" s="15"/>
      <c r="N56" s="16"/>
    </row>
    <row r="57" spans="1:14">
      <c r="A57" s="2" t="s">
        <v>38</v>
      </c>
      <c r="B57" s="2" t="s">
        <v>37</v>
      </c>
      <c r="C57" s="2" t="s">
        <v>28</v>
      </c>
      <c r="D57" s="15">
        <v>186976</v>
      </c>
      <c r="E57" s="15">
        <v>5891</v>
      </c>
      <c r="F57" s="15">
        <v>800</v>
      </c>
      <c r="G57" s="15">
        <v>157857</v>
      </c>
      <c r="H57" s="16">
        <v>22429</v>
      </c>
      <c r="I57" s="17">
        <v>75288</v>
      </c>
      <c r="J57" s="15">
        <v>75288</v>
      </c>
      <c r="K57" s="16"/>
      <c r="L57" s="17">
        <v>5911</v>
      </c>
      <c r="M57" s="15">
        <v>162000</v>
      </c>
      <c r="N57" s="16">
        <v>10</v>
      </c>
    </row>
    <row r="58" spans="1:14">
      <c r="A58" s="2" t="s">
        <v>38</v>
      </c>
      <c r="B58" s="2" t="s">
        <v>37</v>
      </c>
      <c r="C58" s="2" t="s">
        <v>29</v>
      </c>
      <c r="D58" s="15">
        <v>126197</v>
      </c>
      <c r="E58" s="15">
        <v>123073</v>
      </c>
      <c r="F58" s="15">
        <v>0</v>
      </c>
      <c r="G58" s="15">
        <v>3034</v>
      </c>
      <c r="H58" s="16">
        <v>90</v>
      </c>
      <c r="I58" s="17">
        <v>70071</v>
      </c>
      <c r="J58" s="15">
        <v>70071</v>
      </c>
      <c r="K58" s="16"/>
      <c r="L58" s="17">
        <v>8371</v>
      </c>
      <c r="M58" s="15"/>
      <c r="N58" s="16">
        <v>15</v>
      </c>
    </row>
    <row r="59" spans="1:14">
      <c r="A59" s="2" t="s">
        <v>38</v>
      </c>
      <c r="B59" s="2" t="s">
        <v>37</v>
      </c>
      <c r="C59" s="2" t="s">
        <v>30</v>
      </c>
      <c r="D59" s="15"/>
      <c r="E59" s="15"/>
      <c r="F59" s="15"/>
      <c r="G59" s="15" t="s">
        <v>0</v>
      </c>
      <c r="H59" s="16"/>
      <c r="I59" s="17"/>
      <c r="J59" s="15"/>
      <c r="K59" s="16"/>
      <c r="L59" s="17">
        <v>264</v>
      </c>
      <c r="M59" s="15"/>
      <c r="N59" s="16">
        <v>2</v>
      </c>
    </row>
    <row r="60" spans="1:14">
      <c r="A60" s="2" t="s">
        <v>38</v>
      </c>
      <c r="B60" s="2" t="s">
        <v>37</v>
      </c>
      <c r="C60" s="2" t="s">
        <v>31</v>
      </c>
      <c r="D60" s="15">
        <v>27604</v>
      </c>
      <c r="E60" s="15"/>
      <c r="F60" s="15"/>
      <c r="G60" s="15"/>
      <c r="H60" s="16">
        <v>27604</v>
      </c>
      <c r="I60" s="17">
        <v>10407</v>
      </c>
      <c r="J60" s="15">
        <v>10407</v>
      </c>
      <c r="K60" s="16"/>
      <c r="L60" s="17">
        <v>510</v>
      </c>
      <c r="M60" s="15"/>
      <c r="N60" s="16">
        <v>1</v>
      </c>
    </row>
    <row r="61" spans="1:14">
      <c r="A61" s="2" t="s">
        <v>38</v>
      </c>
      <c r="B61" s="2" t="s">
        <v>37</v>
      </c>
      <c r="C61" s="2" t="s">
        <v>32</v>
      </c>
      <c r="D61" s="15" t="s">
        <v>0</v>
      </c>
      <c r="E61" s="15" t="s">
        <v>0</v>
      </c>
      <c r="F61" s="15" t="s">
        <v>0</v>
      </c>
      <c r="G61" s="15" t="s">
        <v>0</v>
      </c>
      <c r="H61" s="16" t="s">
        <v>0</v>
      </c>
      <c r="I61" s="17" t="s">
        <v>0</v>
      </c>
      <c r="J61" s="15" t="s">
        <v>0</v>
      </c>
      <c r="K61" s="16" t="s">
        <v>0</v>
      </c>
      <c r="L61" s="17" t="s">
        <v>0</v>
      </c>
      <c r="M61" s="15" t="s">
        <v>0</v>
      </c>
      <c r="N61" s="16" t="s">
        <v>0</v>
      </c>
    </row>
    <row r="62" spans="1:14">
      <c r="A62" s="2" t="s">
        <v>38</v>
      </c>
      <c r="B62" s="2" t="s">
        <v>37</v>
      </c>
      <c r="C62" s="2" t="s">
        <v>33</v>
      </c>
      <c r="D62" s="15" t="s">
        <v>0</v>
      </c>
      <c r="E62" s="15" t="s">
        <v>0</v>
      </c>
      <c r="F62" s="15" t="s">
        <v>0</v>
      </c>
      <c r="G62" s="15" t="s">
        <v>0</v>
      </c>
      <c r="H62" s="16" t="s">
        <v>0</v>
      </c>
      <c r="I62" s="17" t="s">
        <v>0</v>
      </c>
      <c r="J62" s="15" t="s">
        <v>0</v>
      </c>
      <c r="K62" s="16" t="s">
        <v>0</v>
      </c>
      <c r="L62" s="17" t="s">
        <v>0</v>
      </c>
      <c r="M62" s="15" t="s">
        <v>0</v>
      </c>
      <c r="N62" s="16" t="s">
        <v>0</v>
      </c>
    </row>
    <row r="63" spans="1:14">
      <c r="A63" s="2" t="s">
        <v>38</v>
      </c>
      <c r="B63" s="2" t="s">
        <v>37</v>
      </c>
      <c r="C63" s="2" t="s">
        <v>34</v>
      </c>
      <c r="D63" s="15" t="s">
        <v>0</v>
      </c>
      <c r="E63" s="15" t="s">
        <v>0</v>
      </c>
      <c r="F63" s="15" t="s">
        <v>0</v>
      </c>
      <c r="G63" s="15" t="s">
        <v>0</v>
      </c>
      <c r="H63" s="16" t="s">
        <v>0</v>
      </c>
      <c r="I63" s="17" t="s">
        <v>0</v>
      </c>
      <c r="J63" s="15" t="s">
        <v>0</v>
      </c>
      <c r="K63" s="16" t="s">
        <v>0</v>
      </c>
      <c r="L63" s="17" t="s">
        <v>0</v>
      </c>
      <c r="M63" s="15" t="s">
        <v>0</v>
      </c>
      <c r="N63" s="16" t="s">
        <v>0</v>
      </c>
    </row>
    <row r="64" spans="1:14">
      <c r="A64" s="2" t="s">
        <v>38</v>
      </c>
      <c r="B64" s="2" t="s">
        <v>37</v>
      </c>
      <c r="C64" s="2" t="s">
        <v>36</v>
      </c>
      <c r="D64" s="15"/>
      <c r="E64" s="15"/>
      <c r="F64" s="15"/>
      <c r="G64" s="15"/>
      <c r="H64" s="16"/>
      <c r="I64" s="17"/>
      <c r="J64" s="15"/>
      <c r="K64" s="16"/>
      <c r="L64" s="17">
        <v>8</v>
      </c>
      <c r="M64" s="15"/>
      <c r="N64" s="16">
        <v>1</v>
      </c>
    </row>
    <row r="65" spans="1:14">
      <c r="A65" s="2" t="s">
        <v>39</v>
      </c>
      <c r="B65" s="2" t="s">
        <v>25</v>
      </c>
      <c r="C65" s="2" t="s">
        <v>26</v>
      </c>
      <c r="D65" s="15">
        <v>413544</v>
      </c>
      <c r="E65" s="15">
        <v>280180</v>
      </c>
      <c r="F65" s="15">
        <v>153</v>
      </c>
      <c r="G65" s="15"/>
      <c r="H65" s="16">
        <v>133211</v>
      </c>
      <c r="I65" s="17">
        <v>317918</v>
      </c>
      <c r="J65" s="15">
        <v>136121</v>
      </c>
      <c r="K65" s="16">
        <v>181797</v>
      </c>
      <c r="L65" s="17">
        <v>11408</v>
      </c>
      <c r="M65" s="15">
        <v>53355190</v>
      </c>
      <c r="N65" s="16">
        <v>6451</v>
      </c>
    </row>
    <row r="66" spans="1:14">
      <c r="A66" s="2" t="s">
        <v>39</v>
      </c>
      <c r="B66" s="2" t="s">
        <v>25</v>
      </c>
      <c r="C66" s="2" t="s">
        <v>27</v>
      </c>
      <c r="D66" s="15">
        <v>120833</v>
      </c>
      <c r="E66" s="15">
        <v>109205</v>
      </c>
      <c r="F66" s="15"/>
      <c r="G66" s="15" t="s">
        <v>0</v>
      </c>
      <c r="H66" s="16">
        <v>11628</v>
      </c>
      <c r="I66" s="17">
        <v>99635</v>
      </c>
      <c r="J66" s="15">
        <v>44258</v>
      </c>
      <c r="K66" s="16">
        <v>55377</v>
      </c>
      <c r="L66" s="17">
        <v>3527</v>
      </c>
      <c r="M66" s="15">
        <v>17140786</v>
      </c>
      <c r="N66" s="16">
        <v>4217</v>
      </c>
    </row>
    <row r="67" spans="1:14">
      <c r="A67" s="2" t="s">
        <v>39</v>
      </c>
      <c r="B67" s="2" t="s">
        <v>25</v>
      </c>
      <c r="C67" s="2" t="s">
        <v>28</v>
      </c>
      <c r="D67" s="15">
        <v>110242</v>
      </c>
      <c r="E67" s="15">
        <v>10975</v>
      </c>
      <c r="F67" s="15">
        <v>137</v>
      </c>
      <c r="G67" s="15"/>
      <c r="H67" s="16">
        <v>99130</v>
      </c>
      <c r="I67" s="17">
        <v>45060</v>
      </c>
      <c r="J67" s="15">
        <v>20324</v>
      </c>
      <c r="K67" s="16">
        <v>24735</v>
      </c>
      <c r="L67" s="17">
        <v>1153</v>
      </c>
      <c r="M67" s="15">
        <v>8221246</v>
      </c>
      <c r="N67" s="16">
        <v>48</v>
      </c>
    </row>
    <row r="68" spans="1:14">
      <c r="A68" s="2" t="s">
        <v>39</v>
      </c>
      <c r="B68" s="2" t="s">
        <v>25</v>
      </c>
      <c r="C68" s="2" t="s">
        <v>29</v>
      </c>
      <c r="D68" s="15">
        <v>107045</v>
      </c>
      <c r="E68" s="15">
        <v>97550</v>
      </c>
      <c r="F68" s="15"/>
      <c r="G68" s="15"/>
      <c r="H68" s="16">
        <v>9495</v>
      </c>
      <c r="I68" s="17">
        <v>89019</v>
      </c>
      <c r="J68" s="15">
        <v>32932</v>
      </c>
      <c r="K68" s="16">
        <v>56087</v>
      </c>
      <c r="L68" s="17">
        <v>2302</v>
      </c>
      <c r="M68" s="15">
        <v>17463687</v>
      </c>
      <c r="N68" s="16">
        <v>32</v>
      </c>
    </row>
    <row r="69" spans="1:14">
      <c r="A69" s="2" t="s">
        <v>39</v>
      </c>
      <c r="B69" s="2" t="s">
        <v>25</v>
      </c>
      <c r="C69" s="2" t="s">
        <v>30</v>
      </c>
      <c r="D69" s="15">
        <v>74889</v>
      </c>
      <c r="E69" s="15">
        <v>61930</v>
      </c>
      <c r="F69" s="15"/>
      <c r="G69" s="15" t="s">
        <v>0</v>
      </c>
      <c r="H69" s="16">
        <v>12959</v>
      </c>
      <c r="I69" s="17">
        <v>60852</v>
      </c>
      <c r="J69" s="15">
        <v>15425</v>
      </c>
      <c r="K69" s="16">
        <v>45426</v>
      </c>
      <c r="L69" s="17">
        <v>897</v>
      </c>
      <c r="M69" s="15">
        <v>10471271</v>
      </c>
      <c r="N69" s="16">
        <v>65</v>
      </c>
    </row>
    <row r="70" spans="1:14">
      <c r="A70" s="2" t="s">
        <v>39</v>
      </c>
      <c r="B70" s="2" t="s">
        <v>25</v>
      </c>
      <c r="C70" s="2" t="s">
        <v>31</v>
      </c>
      <c r="D70" s="15"/>
      <c r="E70" s="15"/>
      <c r="F70" s="15"/>
      <c r="G70" s="15"/>
      <c r="H70" s="16"/>
      <c r="I70" s="17"/>
      <c r="J70" s="15"/>
      <c r="K70" s="16"/>
      <c r="L70" s="17"/>
      <c r="M70" s="15"/>
      <c r="N70" s="16"/>
    </row>
    <row r="71" spans="1:14">
      <c r="A71" s="2" t="s">
        <v>39</v>
      </c>
      <c r="B71" s="2" t="s">
        <v>25</v>
      </c>
      <c r="C71" s="2" t="s">
        <v>32</v>
      </c>
      <c r="D71" s="15" t="s">
        <v>0</v>
      </c>
      <c r="E71" s="15" t="s">
        <v>0</v>
      </c>
      <c r="F71" s="15" t="s">
        <v>0</v>
      </c>
      <c r="G71" s="15" t="s">
        <v>0</v>
      </c>
      <c r="H71" s="16" t="s">
        <v>0</v>
      </c>
      <c r="I71" s="17">
        <v>412</v>
      </c>
      <c r="J71" s="15">
        <v>412</v>
      </c>
      <c r="K71" s="16" t="s">
        <v>0</v>
      </c>
      <c r="L71" s="17">
        <v>37</v>
      </c>
      <c r="M71" s="15" t="s">
        <v>0</v>
      </c>
      <c r="N71" s="16">
        <v>7</v>
      </c>
    </row>
    <row r="72" spans="1:14">
      <c r="A72" s="2" t="s">
        <v>39</v>
      </c>
      <c r="B72" s="2" t="s">
        <v>25</v>
      </c>
      <c r="C72" s="2" t="s">
        <v>33</v>
      </c>
      <c r="D72" s="15" t="s">
        <v>0</v>
      </c>
      <c r="E72" s="15" t="s">
        <v>0</v>
      </c>
      <c r="F72" s="15" t="s">
        <v>0</v>
      </c>
      <c r="G72" s="15" t="s">
        <v>0</v>
      </c>
      <c r="H72" s="16" t="s">
        <v>0</v>
      </c>
      <c r="I72" s="17">
        <v>20258</v>
      </c>
      <c r="J72" s="15">
        <v>20258</v>
      </c>
      <c r="K72" s="16" t="s">
        <v>0</v>
      </c>
      <c r="L72" s="17">
        <v>2707</v>
      </c>
      <c r="M72" s="15" t="s">
        <v>0</v>
      </c>
      <c r="N72" s="16">
        <v>2071</v>
      </c>
    </row>
    <row r="73" spans="1:14">
      <c r="A73" s="2" t="s">
        <v>39</v>
      </c>
      <c r="B73" s="2" t="s">
        <v>25</v>
      </c>
      <c r="C73" s="2" t="s">
        <v>34</v>
      </c>
      <c r="D73" s="15" t="s">
        <v>0</v>
      </c>
      <c r="E73" s="15" t="s">
        <v>0</v>
      </c>
      <c r="F73" s="15" t="s">
        <v>0</v>
      </c>
      <c r="G73" s="15" t="s">
        <v>0</v>
      </c>
      <c r="H73" s="16" t="s">
        <v>0</v>
      </c>
      <c r="I73" s="17">
        <v>1857</v>
      </c>
      <c r="J73" s="15">
        <v>1857</v>
      </c>
      <c r="K73" s="16" t="s">
        <v>0</v>
      </c>
      <c r="L73" s="17">
        <v>739</v>
      </c>
      <c r="M73" s="15" t="s">
        <v>0</v>
      </c>
      <c r="N73" s="16"/>
    </row>
    <row r="74" spans="1:14">
      <c r="A74" s="2" t="s">
        <v>39</v>
      </c>
      <c r="B74" s="2" t="s">
        <v>25</v>
      </c>
      <c r="C74" s="2" t="s">
        <v>36</v>
      </c>
      <c r="D74" s="15">
        <v>535</v>
      </c>
      <c r="E74" s="15">
        <v>519</v>
      </c>
      <c r="F74" s="15">
        <v>16</v>
      </c>
      <c r="G74" s="15"/>
      <c r="H74" s="16"/>
      <c r="I74" s="17">
        <v>825</v>
      </c>
      <c r="J74" s="15">
        <v>655</v>
      </c>
      <c r="K74" s="16">
        <v>171</v>
      </c>
      <c r="L74" s="17">
        <v>45</v>
      </c>
      <c r="M74" s="15">
        <v>58200</v>
      </c>
      <c r="N74" s="16">
        <v>11</v>
      </c>
    </row>
    <row r="75" spans="1:14">
      <c r="A75" s="2" t="s">
        <v>39</v>
      </c>
      <c r="B75" s="2" t="s">
        <v>18</v>
      </c>
      <c r="C75" s="2" t="s">
        <v>26</v>
      </c>
      <c r="D75" s="15">
        <v>395303</v>
      </c>
      <c r="E75" s="15">
        <v>276137</v>
      </c>
      <c r="F75" s="15">
        <v>153</v>
      </c>
      <c r="G75" s="15"/>
      <c r="H75" s="16">
        <v>119014</v>
      </c>
      <c r="I75" s="17">
        <v>290922</v>
      </c>
      <c r="J75" s="15">
        <v>109125</v>
      </c>
      <c r="K75" s="16">
        <v>181797</v>
      </c>
      <c r="L75" s="17">
        <v>7591</v>
      </c>
      <c r="M75" s="15">
        <v>52993057</v>
      </c>
      <c r="N75" s="16">
        <v>4360</v>
      </c>
    </row>
    <row r="76" spans="1:14">
      <c r="A76" s="2" t="s">
        <v>39</v>
      </c>
      <c r="B76" s="2" t="s">
        <v>18</v>
      </c>
      <c r="C76" s="2" t="s">
        <v>27</v>
      </c>
      <c r="D76" s="15">
        <v>120833</v>
      </c>
      <c r="E76" s="15">
        <v>109205</v>
      </c>
      <c r="F76" s="15"/>
      <c r="G76" s="15" t="s">
        <v>0</v>
      </c>
      <c r="H76" s="16">
        <v>11628</v>
      </c>
      <c r="I76" s="17">
        <v>99635</v>
      </c>
      <c r="J76" s="15">
        <v>44258</v>
      </c>
      <c r="K76" s="16">
        <v>55377</v>
      </c>
      <c r="L76" s="17">
        <v>3527</v>
      </c>
      <c r="M76" s="15">
        <v>17140786</v>
      </c>
      <c r="N76" s="16">
        <v>4217</v>
      </c>
    </row>
    <row r="77" spans="1:14">
      <c r="A77" s="2" t="s">
        <v>39</v>
      </c>
      <c r="B77" s="2" t="s">
        <v>18</v>
      </c>
      <c r="C77" s="2" t="s">
        <v>28</v>
      </c>
      <c r="D77" s="15">
        <v>92002</v>
      </c>
      <c r="E77" s="15">
        <v>6932</v>
      </c>
      <c r="F77" s="15">
        <v>137</v>
      </c>
      <c r="G77" s="15"/>
      <c r="H77" s="16">
        <v>84932</v>
      </c>
      <c r="I77" s="17">
        <v>41035</v>
      </c>
      <c r="J77" s="15">
        <v>16299</v>
      </c>
      <c r="K77" s="16">
        <v>24735</v>
      </c>
      <c r="L77" s="17">
        <v>849</v>
      </c>
      <c r="M77" s="15">
        <v>7859113</v>
      </c>
      <c r="N77" s="16">
        <v>40</v>
      </c>
    </row>
    <row r="78" spans="1:14">
      <c r="A78" s="2" t="s">
        <v>39</v>
      </c>
      <c r="B78" s="2" t="s">
        <v>18</v>
      </c>
      <c r="C78" s="2" t="s">
        <v>29</v>
      </c>
      <c r="D78" s="15">
        <v>107045</v>
      </c>
      <c r="E78" s="15">
        <v>97550</v>
      </c>
      <c r="F78" s="15"/>
      <c r="G78" s="15"/>
      <c r="H78" s="16">
        <v>9495</v>
      </c>
      <c r="I78" s="17">
        <v>89019</v>
      </c>
      <c r="J78" s="15">
        <v>32932</v>
      </c>
      <c r="K78" s="16">
        <v>56087</v>
      </c>
      <c r="L78" s="17">
        <v>2302</v>
      </c>
      <c r="M78" s="15">
        <v>17463687</v>
      </c>
      <c r="N78" s="16">
        <v>32</v>
      </c>
    </row>
    <row r="79" spans="1:14">
      <c r="A79" s="2" t="s">
        <v>39</v>
      </c>
      <c r="B79" s="2" t="s">
        <v>18</v>
      </c>
      <c r="C79" s="2" t="s">
        <v>30</v>
      </c>
      <c r="D79" s="15">
        <v>74889</v>
      </c>
      <c r="E79" s="15">
        <v>61930</v>
      </c>
      <c r="F79" s="15"/>
      <c r="G79" s="15" t="s">
        <v>0</v>
      </c>
      <c r="H79" s="16">
        <v>12959</v>
      </c>
      <c r="I79" s="17">
        <v>60852</v>
      </c>
      <c r="J79" s="15">
        <v>15425</v>
      </c>
      <c r="K79" s="16">
        <v>45426</v>
      </c>
      <c r="L79" s="17">
        <v>897</v>
      </c>
      <c r="M79" s="15">
        <v>10471271</v>
      </c>
      <c r="N79" s="16">
        <v>65</v>
      </c>
    </row>
    <row r="80" spans="1:14">
      <c r="A80" s="2" t="s">
        <v>39</v>
      </c>
      <c r="B80" s="2" t="s">
        <v>18</v>
      </c>
      <c r="C80" s="2" t="s">
        <v>31</v>
      </c>
      <c r="D80" s="15"/>
      <c r="E80" s="15"/>
      <c r="F80" s="15"/>
      <c r="G80" s="15"/>
      <c r="H80" s="16"/>
      <c r="I80" s="17"/>
      <c r="J80" s="15"/>
      <c r="K80" s="16"/>
      <c r="L80" s="17"/>
      <c r="M80" s="15"/>
      <c r="N80" s="16"/>
    </row>
    <row r="81" spans="1:14">
      <c r="A81" s="2" t="s">
        <v>39</v>
      </c>
      <c r="B81" s="2" t="s">
        <v>18</v>
      </c>
      <c r="C81" s="2" t="s">
        <v>32</v>
      </c>
      <c r="D81" s="15" t="s">
        <v>0</v>
      </c>
      <c r="E81" s="15" t="s">
        <v>0</v>
      </c>
      <c r="F81" s="15" t="s">
        <v>0</v>
      </c>
      <c r="G81" s="15" t="s">
        <v>0</v>
      </c>
      <c r="H81" s="16" t="s">
        <v>0</v>
      </c>
      <c r="I81" s="17"/>
      <c r="J81" s="15"/>
      <c r="K81" s="16" t="s">
        <v>0</v>
      </c>
      <c r="L81" s="17"/>
      <c r="M81" s="15" t="s">
        <v>0</v>
      </c>
      <c r="N81" s="16"/>
    </row>
    <row r="82" spans="1:14">
      <c r="A82" s="2" t="s">
        <v>39</v>
      </c>
      <c r="B82" s="2" t="s">
        <v>18</v>
      </c>
      <c r="C82" s="2" t="s">
        <v>33</v>
      </c>
      <c r="D82" s="15" t="s">
        <v>0</v>
      </c>
      <c r="E82" s="15" t="s">
        <v>0</v>
      </c>
      <c r="F82" s="15" t="s">
        <v>0</v>
      </c>
      <c r="G82" s="15" t="s">
        <v>0</v>
      </c>
      <c r="H82" s="16" t="s">
        <v>0</v>
      </c>
      <c r="I82" s="17"/>
      <c r="J82" s="15"/>
      <c r="K82" s="16" t="s">
        <v>0</v>
      </c>
      <c r="L82" s="17"/>
      <c r="M82" s="15" t="s">
        <v>0</v>
      </c>
      <c r="N82" s="16"/>
    </row>
    <row r="83" spans="1:14">
      <c r="A83" s="2" t="s">
        <v>39</v>
      </c>
      <c r="B83" s="2" t="s">
        <v>18</v>
      </c>
      <c r="C83" s="2" t="s">
        <v>34</v>
      </c>
      <c r="D83" s="15" t="s">
        <v>0</v>
      </c>
      <c r="E83" s="15" t="s">
        <v>0</v>
      </c>
      <c r="F83" s="15" t="s">
        <v>0</v>
      </c>
      <c r="G83" s="15" t="s">
        <v>0</v>
      </c>
      <c r="H83" s="16" t="s">
        <v>0</v>
      </c>
      <c r="I83" s="17"/>
      <c r="J83" s="15"/>
      <c r="K83" s="16" t="s">
        <v>0</v>
      </c>
      <c r="L83" s="17"/>
      <c r="M83" s="15" t="s">
        <v>0</v>
      </c>
      <c r="N83" s="16"/>
    </row>
    <row r="84" spans="1:14">
      <c r="A84" s="2" t="s">
        <v>39</v>
      </c>
      <c r="B84" s="2" t="s">
        <v>18</v>
      </c>
      <c r="C84" s="2" t="s">
        <v>36</v>
      </c>
      <c r="D84" s="15">
        <v>535</v>
      </c>
      <c r="E84" s="15">
        <v>519</v>
      </c>
      <c r="F84" s="15">
        <v>16</v>
      </c>
      <c r="G84" s="15"/>
      <c r="H84" s="16"/>
      <c r="I84" s="17">
        <v>381</v>
      </c>
      <c r="J84" s="15">
        <v>211</v>
      </c>
      <c r="K84" s="16">
        <v>171</v>
      </c>
      <c r="L84" s="17">
        <v>15</v>
      </c>
      <c r="M84" s="15">
        <v>58200</v>
      </c>
      <c r="N84" s="16">
        <v>6</v>
      </c>
    </row>
    <row r="85" spans="1:14">
      <c r="A85" s="2" t="s">
        <v>39</v>
      </c>
      <c r="B85" s="2" t="s">
        <v>37</v>
      </c>
      <c r="C85" s="2" t="s">
        <v>26</v>
      </c>
      <c r="D85" s="15">
        <v>18241</v>
      </c>
      <c r="E85" s="15">
        <v>4043</v>
      </c>
      <c r="F85" s="15"/>
      <c r="G85" s="15"/>
      <c r="H85" s="16">
        <v>14198</v>
      </c>
      <c r="I85" s="17">
        <v>26996</v>
      </c>
      <c r="J85" s="15">
        <v>26996</v>
      </c>
      <c r="K85" s="16"/>
      <c r="L85" s="17">
        <v>3818</v>
      </c>
      <c r="M85" s="15">
        <v>362133</v>
      </c>
      <c r="N85" s="16">
        <v>2091</v>
      </c>
    </row>
    <row r="86" spans="1:14">
      <c r="A86" s="2" t="s">
        <v>39</v>
      </c>
      <c r="B86" s="2" t="s">
        <v>37</v>
      </c>
      <c r="C86" s="2" t="s">
        <v>27</v>
      </c>
      <c r="D86" s="15"/>
      <c r="E86" s="15"/>
      <c r="F86" s="15"/>
      <c r="G86" s="15" t="s">
        <v>0</v>
      </c>
      <c r="H86" s="16"/>
      <c r="I86" s="17"/>
      <c r="J86" s="15"/>
      <c r="K86" s="16"/>
      <c r="L86" s="17"/>
      <c r="M86" s="15"/>
      <c r="N86" s="16"/>
    </row>
    <row r="87" spans="1:14">
      <c r="A87" s="2" t="s">
        <v>39</v>
      </c>
      <c r="B87" s="2" t="s">
        <v>37</v>
      </c>
      <c r="C87" s="2" t="s">
        <v>28</v>
      </c>
      <c r="D87" s="15">
        <v>18241</v>
      </c>
      <c r="E87" s="15">
        <v>4043</v>
      </c>
      <c r="F87" s="15"/>
      <c r="G87" s="15"/>
      <c r="H87" s="16">
        <v>14198</v>
      </c>
      <c r="I87" s="17">
        <v>4025</v>
      </c>
      <c r="J87" s="15">
        <v>4025</v>
      </c>
      <c r="K87" s="16"/>
      <c r="L87" s="17">
        <v>305</v>
      </c>
      <c r="M87" s="15">
        <v>362133</v>
      </c>
      <c r="N87" s="16">
        <v>8</v>
      </c>
    </row>
    <row r="88" spans="1:14">
      <c r="A88" s="2" t="s">
        <v>39</v>
      </c>
      <c r="B88" s="2" t="s">
        <v>37</v>
      </c>
      <c r="C88" s="2" t="s">
        <v>29</v>
      </c>
      <c r="D88" s="15"/>
      <c r="E88" s="15"/>
      <c r="F88" s="15"/>
      <c r="G88" s="15"/>
      <c r="H88" s="16"/>
      <c r="I88" s="17"/>
      <c r="J88" s="15"/>
      <c r="K88" s="16"/>
      <c r="L88" s="17"/>
      <c r="M88" s="15"/>
      <c r="N88" s="16"/>
    </row>
    <row r="89" spans="1:14">
      <c r="A89" s="2" t="s">
        <v>39</v>
      </c>
      <c r="B89" s="2" t="s">
        <v>37</v>
      </c>
      <c r="C89" s="2" t="s">
        <v>30</v>
      </c>
      <c r="D89" s="15"/>
      <c r="E89" s="15"/>
      <c r="F89" s="15"/>
      <c r="G89" s="15" t="s">
        <v>0</v>
      </c>
      <c r="H89" s="16"/>
      <c r="I89" s="17"/>
      <c r="J89" s="15"/>
      <c r="K89" s="16"/>
      <c r="L89" s="17"/>
      <c r="M89" s="15"/>
      <c r="N89" s="16"/>
    </row>
    <row r="90" spans="1:14">
      <c r="A90" s="2" t="s">
        <v>39</v>
      </c>
      <c r="B90" s="2" t="s">
        <v>37</v>
      </c>
      <c r="C90" s="2" t="s">
        <v>31</v>
      </c>
      <c r="D90" s="15"/>
      <c r="E90" s="15"/>
      <c r="F90" s="15"/>
      <c r="G90" s="15"/>
      <c r="H90" s="16"/>
      <c r="I90" s="17"/>
      <c r="J90" s="15"/>
      <c r="K90" s="16"/>
      <c r="L90" s="17"/>
      <c r="M90" s="15"/>
      <c r="N90" s="16"/>
    </row>
    <row r="91" spans="1:14">
      <c r="A91" s="2" t="s">
        <v>39</v>
      </c>
      <c r="B91" s="2" t="s">
        <v>37</v>
      </c>
      <c r="C91" s="2" t="s">
        <v>32</v>
      </c>
      <c r="D91" s="15" t="s">
        <v>0</v>
      </c>
      <c r="E91" s="15" t="s">
        <v>0</v>
      </c>
      <c r="F91" s="15" t="s">
        <v>0</v>
      </c>
      <c r="G91" s="15" t="s">
        <v>0</v>
      </c>
      <c r="H91" s="16" t="s">
        <v>0</v>
      </c>
      <c r="I91" s="17">
        <v>412</v>
      </c>
      <c r="J91" s="15">
        <v>412</v>
      </c>
      <c r="K91" s="16" t="s">
        <v>0</v>
      </c>
      <c r="L91" s="17">
        <v>37</v>
      </c>
      <c r="M91" s="15" t="s">
        <v>0</v>
      </c>
      <c r="N91" s="16">
        <v>7</v>
      </c>
    </row>
    <row r="92" spans="1:14">
      <c r="A92" s="2" t="s">
        <v>39</v>
      </c>
      <c r="B92" s="2" t="s">
        <v>37</v>
      </c>
      <c r="C92" s="2" t="s">
        <v>33</v>
      </c>
      <c r="D92" s="15" t="s">
        <v>0</v>
      </c>
      <c r="E92" s="15" t="s">
        <v>0</v>
      </c>
      <c r="F92" s="15" t="s">
        <v>0</v>
      </c>
      <c r="G92" s="15" t="s">
        <v>0</v>
      </c>
      <c r="H92" s="16" t="s">
        <v>0</v>
      </c>
      <c r="I92" s="17">
        <v>20258</v>
      </c>
      <c r="J92" s="15">
        <v>20258</v>
      </c>
      <c r="K92" s="16" t="s">
        <v>0</v>
      </c>
      <c r="L92" s="17">
        <v>2707</v>
      </c>
      <c r="M92" s="15" t="s">
        <v>0</v>
      </c>
      <c r="N92" s="16">
        <v>2071</v>
      </c>
    </row>
    <row r="93" spans="1:14">
      <c r="A93" s="2" t="s">
        <v>39</v>
      </c>
      <c r="B93" s="2" t="s">
        <v>37</v>
      </c>
      <c r="C93" s="2" t="s">
        <v>34</v>
      </c>
      <c r="D93" s="15" t="s">
        <v>0</v>
      </c>
      <c r="E93" s="15" t="s">
        <v>0</v>
      </c>
      <c r="F93" s="15" t="s">
        <v>0</v>
      </c>
      <c r="G93" s="15" t="s">
        <v>0</v>
      </c>
      <c r="H93" s="16" t="s">
        <v>0</v>
      </c>
      <c r="I93" s="17">
        <v>1857</v>
      </c>
      <c r="J93" s="15">
        <v>1857</v>
      </c>
      <c r="K93" s="16" t="s">
        <v>0</v>
      </c>
      <c r="L93" s="17">
        <v>739</v>
      </c>
      <c r="M93" s="15" t="s">
        <v>0</v>
      </c>
      <c r="N93" s="16"/>
    </row>
    <row r="94" spans="1:14">
      <c r="A94" s="2" t="s">
        <v>39</v>
      </c>
      <c r="B94" s="2" t="s">
        <v>37</v>
      </c>
      <c r="C94" s="2" t="s">
        <v>36</v>
      </c>
      <c r="D94" s="15"/>
      <c r="E94" s="15"/>
      <c r="F94" s="15"/>
      <c r="G94" s="15"/>
      <c r="H94" s="16"/>
      <c r="I94" s="17">
        <v>444</v>
      </c>
      <c r="J94" s="15">
        <v>444</v>
      </c>
      <c r="K94" s="16"/>
      <c r="L94" s="17">
        <v>30</v>
      </c>
      <c r="M94" s="15"/>
      <c r="N94" s="16">
        <v>5</v>
      </c>
    </row>
    <row r="95" spans="1:14">
      <c r="A95" s="2" t="s">
        <v>40</v>
      </c>
      <c r="B95" s="2" t="s">
        <v>25</v>
      </c>
      <c r="C95" s="2" t="s">
        <v>26</v>
      </c>
      <c r="D95" s="15">
        <v>99360</v>
      </c>
      <c r="E95" s="15">
        <v>94108</v>
      </c>
      <c r="F95" s="15"/>
      <c r="G95" s="15"/>
      <c r="H95" s="16">
        <v>5252</v>
      </c>
      <c r="I95" s="17">
        <v>83827</v>
      </c>
      <c r="J95" s="15">
        <v>37260</v>
      </c>
      <c r="K95" s="16">
        <v>46567</v>
      </c>
      <c r="L95" s="17">
        <v>3000</v>
      </c>
      <c r="M95" s="15">
        <v>14360000</v>
      </c>
      <c r="N95" s="16">
        <v>2800</v>
      </c>
    </row>
    <row r="96" spans="1:14">
      <c r="A96" s="2" t="s">
        <v>40</v>
      </c>
      <c r="B96" s="2" t="s">
        <v>25</v>
      </c>
      <c r="C96" s="2" t="s">
        <v>27</v>
      </c>
      <c r="D96" s="15">
        <v>99360</v>
      </c>
      <c r="E96" s="15">
        <v>94108</v>
      </c>
      <c r="F96" s="15"/>
      <c r="G96" s="15" t="s">
        <v>0</v>
      </c>
      <c r="H96" s="16">
        <v>5252</v>
      </c>
      <c r="I96" s="17">
        <v>83827</v>
      </c>
      <c r="J96" s="15">
        <v>37260</v>
      </c>
      <c r="K96" s="16">
        <v>46567</v>
      </c>
      <c r="L96" s="17">
        <v>3000</v>
      </c>
      <c r="M96" s="15">
        <v>14360000</v>
      </c>
      <c r="N96" s="16">
        <v>2800</v>
      </c>
    </row>
    <row r="97" spans="1:14">
      <c r="A97" s="2" t="s">
        <v>40</v>
      </c>
      <c r="B97" s="2" t="s">
        <v>25</v>
      </c>
      <c r="C97" s="2" t="s">
        <v>28</v>
      </c>
      <c r="D97" s="15"/>
      <c r="E97" s="15"/>
      <c r="F97" s="15"/>
      <c r="G97" s="15"/>
      <c r="H97" s="16"/>
      <c r="I97" s="17"/>
      <c r="J97" s="15"/>
      <c r="K97" s="16"/>
      <c r="L97" s="17"/>
      <c r="M97" s="15"/>
      <c r="N97" s="16"/>
    </row>
    <row r="98" spans="1:14">
      <c r="A98" s="2" t="s">
        <v>40</v>
      </c>
      <c r="B98" s="2" t="s">
        <v>25</v>
      </c>
      <c r="C98" s="2" t="s">
        <v>29</v>
      </c>
      <c r="D98" s="15"/>
      <c r="E98" s="15"/>
      <c r="F98" s="15"/>
      <c r="G98" s="15"/>
      <c r="H98" s="16"/>
      <c r="I98" s="17"/>
      <c r="J98" s="15"/>
      <c r="K98" s="16"/>
      <c r="L98" s="17"/>
      <c r="M98" s="15"/>
      <c r="N98" s="16"/>
    </row>
    <row r="99" spans="1:14">
      <c r="A99" s="2" t="s">
        <v>40</v>
      </c>
      <c r="B99" s="2" t="s">
        <v>25</v>
      </c>
      <c r="C99" s="2" t="s">
        <v>30</v>
      </c>
      <c r="D99" s="15"/>
      <c r="E99" s="15"/>
      <c r="F99" s="15"/>
      <c r="G99" s="15" t="s">
        <v>0</v>
      </c>
      <c r="H99" s="16"/>
      <c r="I99" s="17"/>
      <c r="J99" s="15"/>
      <c r="K99" s="16"/>
      <c r="L99" s="17"/>
      <c r="M99" s="15"/>
      <c r="N99" s="16"/>
    </row>
    <row r="100" spans="1:14">
      <c r="A100" s="2" t="s">
        <v>40</v>
      </c>
      <c r="B100" s="2" t="s">
        <v>25</v>
      </c>
      <c r="C100" s="2" t="s">
        <v>31</v>
      </c>
      <c r="D100" s="15"/>
      <c r="E100" s="15"/>
      <c r="F100" s="15"/>
      <c r="G100" s="15"/>
      <c r="H100" s="16"/>
      <c r="I100" s="17"/>
      <c r="J100" s="15"/>
      <c r="K100" s="16"/>
      <c r="L100" s="17"/>
      <c r="M100" s="15"/>
      <c r="N100" s="16"/>
    </row>
    <row r="101" spans="1:14">
      <c r="A101" s="2" t="s">
        <v>40</v>
      </c>
      <c r="B101" s="2" t="s">
        <v>25</v>
      </c>
      <c r="C101" s="2" t="s">
        <v>32</v>
      </c>
      <c r="D101" s="15" t="s">
        <v>0</v>
      </c>
      <c r="E101" s="15" t="s">
        <v>0</v>
      </c>
      <c r="F101" s="15" t="s">
        <v>0</v>
      </c>
      <c r="G101" s="15" t="s">
        <v>0</v>
      </c>
      <c r="H101" s="16" t="s">
        <v>0</v>
      </c>
      <c r="I101" s="17"/>
      <c r="J101" s="15"/>
      <c r="K101" s="16" t="s">
        <v>0</v>
      </c>
      <c r="L101" s="17"/>
      <c r="M101" s="15" t="s">
        <v>0</v>
      </c>
      <c r="N101" s="16"/>
    </row>
    <row r="102" spans="1:14">
      <c r="A102" s="2" t="s">
        <v>40</v>
      </c>
      <c r="B102" s="2" t="s">
        <v>25</v>
      </c>
      <c r="C102" s="2" t="s">
        <v>33</v>
      </c>
      <c r="D102" s="15" t="s">
        <v>0</v>
      </c>
      <c r="E102" s="15" t="s">
        <v>0</v>
      </c>
      <c r="F102" s="15" t="s">
        <v>0</v>
      </c>
      <c r="G102" s="15" t="s">
        <v>0</v>
      </c>
      <c r="H102" s="16" t="s">
        <v>0</v>
      </c>
      <c r="I102" s="17"/>
      <c r="J102" s="15"/>
      <c r="K102" s="16" t="s">
        <v>0</v>
      </c>
      <c r="L102" s="17"/>
      <c r="M102" s="15" t="s">
        <v>0</v>
      </c>
      <c r="N102" s="16"/>
    </row>
    <row r="103" spans="1:14">
      <c r="A103" s="2" t="s">
        <v>40</v>
      </c>
      <c r="B103" s="2" t="s">
        <v>25</v>
      </c>
      <c r="C103" s="2" t="s">
        <v>34</v>
      </c>
      <c r="D103" s="15" t="s">
        <v>0</v>
      </c>
      <c r="E103" s="15" t="s">
        <v>0</v>
      </c>
      <c r="F103" s="15" t="s">
        <v>0</v>
      </c>
      <c r="G103" s="15" t="s">
        <v>0</v>
      </c>
      <c r="H103" s="16" t="s">
        <v>0</v>
      </c>
      <c r="I103" s="17"/>
      <c r="J103" s="15"/>
      <c r="K103" s="16" t="s">
        <v>0</v>
      </c>
      <c r="L103" s="17"/>
      <c r="M103" s="15" t="s">
        <v>0</v>
      </c>
      <c r="N103" s="16"/>
    </row>
    <row r="104" spans="1:14">
      <c r="A104" s="2" t="s">
        <v>40</v>
      </c>
      <c r="B104" s="2" t="s">
        <v>25</v>
      </c>
      <c r="C104" s="2" t="s">
        <v>36</v>
      </c>
      <c r="D104" s="15"/>
      <c r="E104" s="15"/>
      <c r="F104" s="15"/>
      <c r="G104" s="15"/>
      <c r="H104" s="16"/>
      <c r="I104" s="17"/>
      <c r="J104" s="15"/>
      <c r="K104" s="16"/>
      <c r="L104" s="17"/>
      <c r="M104" s="15"/>
      <c r="N104" s="16"/>
    </row>
    <row r="105" spans="1:14">
      <c r="A105" s="2" t="s">
        <v>40</v>
      </c>
      <c r="B105" s="2" t="s">
        <v>18</v>
      </c>
      <c r="C105" s="2" t="s">
        <v>26</v>
      </c>
      <c r="D105" s="15">
        <v>99360</v>
      </c>
      <c r="E105" s="15">
        <v>94108</v>
      </c>
      <c r="F105" s="15"/>
      <c r="G105" s="15"/>
      <c r="H105" s="16">
        <v>5252</v>
      </c>
      <c r="I105" s="17">
        <v>83827</v>
      </c>
      <c r="J105" s="15">
        <v>37260</v>
      </c>
      <c r="K105" s="16">
        <v>46567</v>
      </c>
      <c r="L105" s="17">
        <v>3000</v>
      </c>
      <c r="M105" s="15">
        <v>14360000</v>
      </c>
      <c r="N105" s="16">
        <v>2800</v>
      </c>
    </row>
    <row r="106" spans="1:14">
      <c r="A106" s="2" t="s">
        <v>40</v>
      </c>
      <c r="B106" s="2" t="s">
        <v>18</v>
      </c>
      <c r="C106" s="2" t="s">
        <v>27</v>
      </c>
      <c r="D106" s="15">
        <v>99360</v>
      </c>
      <c r="E106" s="15">
        <v>94108</v>
      </c>
      <c r="F106" s="15"/>
      <c r="G106" s="15" t="s">
        <v>0</v>
      </c>
      <c r="H106" s="16">
        <v>5252</v>
      </c>
      <c r="I106" s="17">
        <v>83827</v>
      </c>
      <c r="J106" s="15">
        <v>37260</v>
      </c>
      <c r="K106" s="16">
        <v>46567</v>
      </c>
      <c r="L106" s="17">
        <v>3000</v>
      </c>
      <c r="M106" s="15">
        <v>14360000</v>
      </c>
      <c r="N106" s="16">
        <v>2800</v>
      </c>
    </row>
    <row r="107" spans="1:14">
      <c r="A107" s="2" t="s">
        <v>40</v>
      </c>
      <c r="B107" s="2" t="s">
        <v>18</v>
      </c>
      <c r="C107" s="2" t="s">
        <v>28</v>
      </c>
      <c r="D107" s="15"/>
      <c r="E107" s="15"/>
      <c r="F107" s="15"/>
      <c r="G107" s="15"/>
      <c r="H107" s="16"/>
      <c r="I107" s="17"/>
      <c r="J107" s="15"/>
      <c r="K107" s="16"/>
      <c r="L107" s="17"/>
      <c r="M107" s="15"/>
      <c r="N107" s="16"/>
    </row>
    <row r="108" spans="1:14">
      <c r="A108" s="2" t="s">
        <v>40</v>
      </c>
      <c r="B108" s="2" t="s">
        <v>18</v>
      </c>
      <c r="C108" s="2" t="s">
        <v>29</v>
      </c>
      <c r="D108" s="15"/>
      <c r="E108" s="15"/>
      <c r="F108" s="15"/>
      <c r="G108" s="15"/>
      <c r="H108" s="16"/>
      <c r="I108" s="17"/>
      <c r="J108" s="15"/>
      <c r="K108" s="16"/>
      <c r="L108" s="17"/>
      <c r="M108" s="15"/>
      <c r="N108" s="16"/>
    </row>
    <row r="109" spans="1:14">
      <c r="A109" s="2" t="s">
        <v>40</v>
      </c>
      <c r="B109" s="2" t="s">
        <v>18</v>
      </c>
      <c r="C109" s="2" t="s">
        <v>30</v>
      </c>
      <c r="D109" s="15"/>
      <c r="E109" s="15"/>
      <c r="F109" s="15"/>
      <c r="G109" s="15" t="s">
        <v>0</v>
      </c>
      <c r="H109" s="16"/>
      <c r="I109" s="17"/>
      <c r="J109" s="15"/>
      <c r="K109" s="16"/>
      <c r="L109" s="17"/>
      <c r="M109" s="15"/>
      <c r="N109" s="16"/>
    </row>
    <row r="110" spans="1:14">
      <c r="A110" s="2" t="s">
        <v>40</v>
      </c>
      <c r="B110" s="2" t="s">
        <v>18</v>
      </c>
      <c r="C110" s="2" t="s">
        <v>31</v>
      </c>
      <c r="D110" s="15"/>
      <c r="E110" s="15"/>
      <c r="F110" s="15"/>
      <c r="G110" s="15"/>
      <c r="H110" s="16"/>
      <c r="I110" s="17"/>
      <c r="J110" s="15"/>
      <c r="K110" s="16"/>
      <c r="L110" s="17"/>
      <c r="M110" s="15"/>
      <c r="N110" s="16"/>
    </row>
    <row r="111" spans="1:14">
      <c r="A111" s="2" t="s">
        <v>40</v>
      </c>
      <c r="B111" s="2" t="s">
        <v>18</v>
      </c>
      <c r="C111" s="2" t="s">
        <v>32</v>
      </c>
      <c r="D111" s="15" t="s">
        <v>0</v>
      </c>
      <c r="E111" s="15" t="s">
        <v>0</v>
      </c>
      <c r="F111" s="15" t="s">
        <v>0</v>
      </c>
      <c r="G111" s="15" t="s">
        <v>0</v>
      </c>
      <c r="H111" s="16" t="s">
        <v>0</v>
      </c>
      <c r="I111" s="17"/>
      <c r="J111" s="15"/>
      <c r="K111" s="16" t="s">
        <v>0</v>
      </c>
      <c r="L111" s="17"/>
      <c r="M111" s="15" t="s">
        <v>0</v>
      </c>
      <c r="N111" s="16"/>
    </row>
    <row r="112" spans="1:14">
      <c r="A112" s="2" t="s">
        <v>40</v>
      </c>
      <c r="B112" s="2" t="s">
        <v>18</v>
      </c>
      <c r="C112" s="2" t="s">
        <v>33</v>
      </c>
      <c r="D112" s="15" t="s">
        <v>0</v>
      </c>
      <c r="E112" s="15" t="s">
        <v>0</v>
      </c>
      <c r="F112" s="15" t="s">
        <v>0</v>
      </c>
      <c r="G112" s="15" t="s">
        <v>0</v>
      </c>
      <c r="H112" s="16" t="s">
        <v>0</v>
      </c>
      <c r="I112" s="17"/>
      <c r="J112" s="15"/>
      <c r="K112" s="16" t="s">
        <v>0</v>
      </c>
      <c r="L112" s="17"/>
      <c r="M112" s="15" t="s">
        <v>0</v>
      </c>
      <c r="N112" s="16"/>
    </row>
    <row r="113" spans="1:14">
      <c r="A113" s="2" t="s">
        <v>40</v>
      </c>
      <c r="B113" s="2" t="s">
        <v>18</v>
      </c>
      <c r="C113" s="2" t="s">
        <v>34</v>
      </c>
      <c r="D113" s="15" t="s">
        <v>0</v>
      </c>
      <c r="E113" s="15" t="s">
        <v>0</v>
      </c>
      <c r="F113" s="15" t="s">
        <v>0</v>
      </c>
      <c r="G113" s="15" t="s">
        <v>0</v>
      </c>
      <c r="H113" s="16" t="s">
        <v>0</v>
      </c>
      <c r="I113" s="17"/>
      <c r="J113" s="15"/>
      <c r="K113" s="16" t="s">
        <v>0</v>
      </c>
      <c r="L113" s="17"/>
      <c r="M113" s="15" t="s">
        <v>0</v>
      </c>
      <c r="N113" s="16"/>
    </row>
    <row r="114" spans="1:14">
      <c r="A114" s="2" t="s">
        <v>40</v>
      </c>
      <c r="B114" s="2" t="s">
        <v>18</v>
      </c>
      <c r="C114" s="2" t="s">
        <v>36</v>
      </c>
      <c r="D114" s="15"/>
      <c r="E114" s="15"/>
      <c r="F114" s="15"/>
      <c r="G114" s="15"/>
      <c r="H114" s="16"/>
      <c r="I114" s="17"/>
      <c r="J114" s="15"/>
      <c r="K114" s="16"/>
      <c r="L114" s="17"/>
      <c r="M114" s="15"/>
      <c r="N114" s="16"/>
    </row>
    <row r="115" spans="1:14">
      <c r="A115" s="2" t="s">
        <v>40</v>
      </c>
      <c r="B115" s="2" t="s">
        <v>37</v>
      </c>
      <c r="C115" s="2" t="s">
        <v>26</v>
      </c>
      <c r="D115" s="15"/>
      <c r="E115" s="15"/>
      <c r="F115" s="15"/>
      <c r="G115" s="15"/>
      <c r="H115" s="16"/>
      <c r="I115" s="17"/>
      <c r="J115" s="15"/>
      <c r="K115" s="16"/>
      <c r="L115" s="17"/>
      <c r="M115" s="15"/>
      <c r="N115" s="16"/>
    </row>
    <row r="116" spans="1:14">
      <c r="A116" s="2" t="s">
        <v>40</v>
      </c>
      <c r="B116" s="2" t="s">
        <v>37</v>
      </c>
      <c r="C116" s="2" t="s">
        <v>27</v>
      </c>
      <c r="D116" s="15"/>
      <c r="E116" s="15"/>
      <c r="F116" s="15"/>
      <c r="G116" s="15" t="s">
        <v>0</v>
      </c>
      <c r="H116" s="16"/>
      <c r="I116" s="17"/>
      <c r="J116" s="15"/>
      <c r="K116" s="16"/>
      <c r="L116" s="17"/>
      <c r="M116" s="15"/>
      <c r="N116" s="16"/>
    </row>
    <row r="117" spans="1:14">
      <c r="A117" s="2" t="s">
        <v>40</v>
      </c>
      <c r="B117" s="2" t="s">
        <v>37</v>
      </c>
      <c r="C117" s="2" t="s">
        <v>28</v>
      </c>
      <c r="D117" s="15"/>
      <c r="E117" s="15"/>
      <c r="F117" s="15"/>
      <c r="G117" s="15"/>
      <c r="H117" s="16"/>
      <c r="I117" s="17"/>
      <c r="J117" s="15"/>
      <c r="K117" s="16"/>
      <c r="L117" s="17"/>
      <c r="M117" s="15"/>
      <c r="N117" s="16"/>
    </row>
    <row r="118" spans="1:14">
      <c r="A118" s="2" t="s">
        <v>40</v>
      </c>
      <c r="B118" s="2" t="s">
        <v>37</v>
      </c>
      <c r="C118" s="2" t="s">
        <v>29</v>
      </c>
      <c r="D118" s="15"/>
      <c r="E118" s="15"/>
      <c r="F118" s="15"/>
      <c r="G118" s="15"/>
      <c r="H118" s="16"/>
      <c r="I118" s="17"/>
      <c r="J118" s="15"/>
      <c r="K118" s="16"/>
      <c r="L118" s="17"/>
      <c r="M118" s="15"/>
      <c r="N118" s="16"/>
    </row>
    <row r="119" spans="1:14">
      <c r="A119" s="2" t="s">
        <v>40</v>
      </c>
      <c r="B119" s="2" t="s">
        <v>37</v>
      </c>
      <c r="C119" s="2" t="s">
        <v>30</v>
      </c>
      <c r="D119" s="15"/>
      <c r="E119" s="15"/>
      <c r="F119" s="15"/>
      <c r="G119" s="15" t="s">
        <v>0</v>
      </c>
      <c r="H119" s="16"/>
      <c r="I119" s="17"/>
      <c r="J119" s="15"/>
      <c r="K119" s="16"/>
      <c r="L119" s="17"/>
      <c r="M119" s="15"/>
      <c r="N119" s="16"/>
    </row>
    <row r="120" spans="1:14">
      <c r="A120" s="2" t="s">
        <v>40</v>
      </c>
      <c r="B120" s="2" t="s">
        <v>37</v>
      </c>
      <c r="C120" s="2" t="s">
        <v>31</v>
      </c>
      <c r="D120" s="15"/>
      <c r="E120" s="15"/>
      <c r="F120" s="15"/>
      <c r="G120" s="15"/>
      <c r="H120" s="16"/>
      <c r="I120" s="17"/>
      <c r="J120" s="15"/>
      <c r="K120" s="16"/>
      <c r="L120" s="17"/>
      <c r="M120" s="15"/>
      <c r="N120" s="16"/>
    </row>
    <row r="121" spans="1:14">
      <c r="A121" s="2" t="s">
        <v>40</v>
      </c>
      <c r="B121" s="2" t="s">
        <v>37</v>
      </c>
      <c r="C121" s="2" t="s">
        <v>32</v>
      </c>
      <c r="D121" s="15" t="s">
        <v>0</v>
      </c>
      <c r="E121" s="15" t="s">
        <v>0</v>
      </c>
      <c r="F121" s="15" t="s">
        <v>0</v>
      </c>
      <c r="G121" s="15" t="s">
        <v>0</v>
      </c>
      <c r="H121" s="16" t="s">
        <v>0</v>
      </c>
      <c r="I121" s="17"/>
      <c r="J121" s="15"/>
      <c r="K121" s="16" t="s">
        <v>0</v>
      </c>
      <c r="L121" s="17"/>
      <c r="M121" s="15" t="s">
        <v>0</v>
      </c>
      <c r="N121" s="16"/>
    </row>
    <row r="122" spans="1:14">
      <c r="A122" s="2" t="s">
        <v>40</v>
      </c>
      <c r="B122" s="2" t="s">
        <v>37</v>
      </c>
      <c r="C122" s="2" t="s">
        <v>33</v>
      </c>
      <c r="D122" s="15" t="s">
        <v>0</v>
      </c>
      <c r="E122" s="15" t="s">
        <v>0</v>
      </c>
      <c r="F122" s="15" t="s">
        <v>0</v>
      </c>
      <c r="G122" s="15" t="s">
        <v>0</v>
      </c>
      <c r="H122" s="16" t="s">
        <v>0</v>
      </c>
      <c r="I122" s="17"/>
      <c r="J122" s="15"/>
      <c r="K122" s="16" t="s">
        <v>0</v>
      </c>
      <c r="L122" s="17"/>
      <c r="M122" s="15" t="s">
        <v>0</v>
      </c>
      <c r="N122" s="16"/>
    </row>
    <row r="123" spans="1:14">
      <c r="A123" s="2" t="s">
        <v>40</v>
      </c>
      <c r="B123" s="2" t="s">
        <v>37</v>
      </c>
      <c r="C123" s="2" t="s">
        <v>34</v>
      </c>
      <c r="D123" s="15" t="s">
        <v>0</v>
      </c>
      <c r="E123" s="15" t="s">
        <v>0</v>
      </c>
      <c r="F123" s="15" t="s">
        <v>0</v>
      </c>
      <c r="G123" s="15" t="s">
        <v>0</v>
      </c>
      <c r="H123" s="16" t="s">
        <v>0</v>
      </c>
      <c r="I123" s="17"/>
      <c r="J123" s="15"/>
      <c r="K123" s="16" t="s">
        <v>0</v>
      </c>
      <c r="L123" s="17"/>
      <c r="M123" s="15" t="s">
        <v>0</v>
      </c>
      <c r="N123" s="16"/>
    </row>
    <row r="124" spans="1:14">
      <c r="A124" s="2" t="s">
        <v>40</v>
      </c>
      <c r="B124" s="2" t="s">
        <v>37</v>
      </c>
      <c r="C124" s="2" t="s">
        <v>36</v>
      </c>
      <c r="D124" s="15"/>
      <c r="E124" s="15"/>
      <c r="F124" s="15"/>
      <c r="G124" s="15"/>
      <c r="H124" s="16"/>
      <c r="I124" s="17"/>
      <c r="J124" s="15"/>
      <c r="K124" s="16"/>
      <c r="L124" s="17"/>
      <c r="M124" s="15"/>
      <c r="N124" s="16"/>
    </row>
    <row r="125" spans="1:14">
      <c r="A125" s="2" t="s">
        <v>41</v>
      </c>
      <c r="B125" s="2" t="s">
        <v>25</v>
      </c>
      <c r="C125" s="2" t="s">
        <v>26</v>
      </c>
      <c r="D125" s="15">
        <v>28136</v>
      </c>
      <c r="E125" s="15">
        <v>21096</v>
      </c>
      <c r="F125" s="15"/>
      <c r="G125" s="15"/>
      <c r="H125" s="16">
        <v>7040</v>
      </c>
      <c r="I125" s="17">
        <v>21899</v>
      </c>
      <c r="J125" s="15">
        <v>7635</v>
      </c>
      <c r="K125" s="16">
        <v>14264</v>
      </c>
      <c r="L125" s="17">
        <v>320</v>
      </c>
      <c r="M125" s="15">
        <v>3218778</v>
      </c>
      <c r="N125" s="16">
        <v>24</v>
      </c>
    </row>
    <row r="126" spans="1:14">
      <c r="A126" s="2" t="s">
        <v>41</v>
      </c>
      <c r="B126" s="2" t="s">
        <v>25</v>
      </c>
      <c r="C126" s="2" t="s">
        <v>27</v>
      </c>
      <c r="D126" s="15">
        <v>340</v>
      </c>
      <c r="E126" s="15">
        <v>340</v>
      </c>
      <c r="F126" s="15"/>
      <c r="G126" s="15" t="s">
        <v>0</v>
      </c>
      <c r="H126" s="16"/>
      <c r="I126" s="17">
        <v>313</v>
      </c>
      <c r="J126" s="15">
        <v>124</v>
      </c>
      <c r="K126" s="16">
        <v>189</v>
      </c>
      <c r="L126" s="17">
        <v>13</v>
      </c>
      <c r="M126" s="15">
        <v>32075</v>
      </c>
      <c r="N126" s="16">
        <v>13</v>
      </c>
    </row>
    <row r="127" spans="1:14">
      <c r="A127" s="2" t="s">
        <v>41</v>
      </c>
      <c r="B127" s="2" t="s">
        <v>25</v>
      </c>
      <c r="C127" s="2" t="s">
        <v>28</v>
      </c>
      <c r="D127" s="15"/>
      <c r="E127" s="15"/>
      <c r="F127" s="15"/>
      <c r="G127" s="15"/>
      <c r="H127" s="16"/>
      <c r="I127" s="17"/>
      <c r="J127" s="15"/>
      <c r="K127" s="16"/>
      <c r="L127" s="17"/>
      <c r="M127" s="15"/>
      <c r="N127" s="16"/>
    </row>
    <row r="128" spans="1:14">
      <c r="A128" s="2" t="s">
        <v>41</v>
      </c>
      <c r="B128" s="2" t="s">
        <v>25</v>
      </c>
      <c r="C128" s="2" t="s">
        <v>29</v>
      </c>
      <c r="D128" s="15">
        <v>9410</v>
      </c>
      <c r="E128" s="15">
        <v>7274</v>
      </c>
      <c r="F128" s="15"/>
      <c r="G128" s="15"/>
      <c r="H128" s="16">
        <v>2136</v>
      </c>
      <c r="I128" s="17">
        <v>7132</v>
      </c>
      <c r="J128" s="15">
        <v>2996</v>
      </c>
      <c r="K128" s="16">
        <v>4136</v>
      </c>
      <c r="L128" s="17">
        <v>124</v>
      </c>
      <c r="M128" s="15">
        <v>1239120</v>
      </c>
      <c r="N128" s="16">
        <v>2</v>
      </c>
    </row>
    <row r="129" spans="1:14">
      <c r="A129" s="2" t="s">
        <v>41</v>
      </c>
      <c r="B129" s="2" t="s">
        <v>25</v>
      </c>
      <c r="C129" s="2" t="s">
        <v>30</v>
      </c>
      <c r="D129" s="15">
        <v>18386</v>
      </c>
      <c r="E129" s="15">
        <v>13483</v>
      </c>
      <c r="F129" s="15"/>
      <c r="G129" s="15" t="s">
        <v>0</v>
      </c>
      <c r="H129" s="16">
        <v>4904</v>
      </c>
      <c r="I129" s="17">
        <v>14453</v>
      </c>
      <c r="J129" s="15">
        <v>4515</v>
      </c>
      <c r="K129" s="16">
        <v>9939</v>
      </c>
      <c r="L129" s="17">
        <v>180</v>
      </c>
      <c r="M129" s="15">
        <v>1947583</v>
      </c>
      <c r="N129" s="16">
        <v>8</v>
      </c>
    </row>
    <row r="130" spans="1:14">
      <c r="A130" s="2" t="s">
        <v>41</v>
      </c>
      <c r="B130" s="2" t="s">
        <v>25</v>
      </c>
      <c r="C130" s="2" t="s">
        <v>31</v>
      </c>
      <c r="D130" s="15"/>
      <c r="E130" s="15"/>
      <c r="F130" s="15"/>
      <c r="G130" s="15"/>
      <c r="H130" s="16"/>
      <c r="I130" s="17"/>
      <c r="J130" s="15"/>
      <c r="K130" s="16"/>
      <c r="L130" s="17"/>
      <c r="M130" s="15"/>
      <c r="N130" s="16"/>
    </row>
    <row r="131" spans="1:14">
      <c r="A131" s="2" t="s">
        <v>41</v>
      </c>
      <c r="B131" s="2" t="s">
        <v>25</v>
      </c>
      <c r="C131" s="2" t="s">
        <v>32</v>
      </c>
      <c r="D131" s="15" t="s">
        <v>0</v>
      </c>
      <c r="E131" s="15" t="s">
        <v>0</v>
      </c>
      <c r="F131" s="15" t="s">
        <v>0</v>
      </c>
      <c r="G131" s="15" t="s">
        <v>0</v>
      </c>
      <c r="H131" s="16" t="s">
        <v>0</v>
      </c>
      <c r="I131" s="17"/>
      <c r="J131" s="15"/>
      <c r="K131" s="16" t="s">
        <v>0</v>
      </c>
      <c r="L131" s="17"/>
      <c r="M131" s="15" t="s">
        <v>0</v>
      </c>
      <c r="N131" s="16"/>
    </row>
    <row r="132" spans="1:14">
      <c r="A132" s="2" t="s">
        <v>41</v>
      </c>
      <c r="B132" s="2" t="s">
        <v>25</v>
      </c>
      <c r="C132" s="2" t="s">
        <v>33</v>
      </c>
      <c r="D132" s="15" t="s">
        <v>0</v>
      </c>
      <c r="E132" s="15" t="s">
        <v>0</v>
      </c>
      <c r="F132" s="15" t="s">
        <v>0</v>
      </c>
      <c r="G132" s="15" t="s">
        <v>0</v>
      </c>
      <c r="H132" s="16" t="s">
        <v>0</v>
      </c>
      <c r="I132" s="17"/>
      <c r="J132" s="15"/>
      <c r="K132" s="16" t="s">
        <v>0</v>
      </c>
      <c r="L132" s="17"/>
      <c r="M132" s="15" t="s">
        <v>0</v>
      </c>
      <c r="N132" s="16"/>
    </row>
    <row r="133" spans="1:14">
      <c r="A133" s="2" t="s">
        <v>41</v>
      </c>
      <c r="B133" s="2" t="s">
        <v>25</v>
      </c>
      <c r="C133" s="2" t="s">
        <v>34</v>
      </c>
      <c r="D133" s="15" t="s">
        <v>0</v>
      </c>
      <c r="E133" s="15" t="s">
        <v>0</v>
      </c>
      <c r="F133" s="15" t="s">
        <v>0</v>
      </c>
      <c r="G133" s="15" t="s">
        <v>0</v>
      </c>
      <c r="H133" s="16" t="s">
        <v>0</v>
      </c>
      <c r="I133" s="17"/>
      <c r="J133" s="15"/>
      <c r="K133" s="16" t="s">
        <v>0</v>
      </c>
      <c r="L133" s="17"/>
      <c r="M133" s="15" t="s">
        <v>0</v>
      </c>
      <c r="N133" s="16"/>
    </row>
    <row r="134" spans="1:14">
      <c r="A134" s="2" t="s">
        <v>41</v>
      </c>
      <c r="B134" s="2" t="s">
        <v>25</v>
      </c>
      <c r="C134" s="2" t="s">
        <v>36</v>
      </c>
      <c r="D134" s="15"/>
      <c r="E134" s="15"/>
      <c r="F134" s="15"/>
      <c r="G134" s="15"/>
      <c r="H134" s="16"/>
      <c r="I134" s="17"/>
      <c r="J134" s="15"/>
      <c r="K134" s="16"/>
      <c r="L134" s="17">
        <v>3</v>
      </c>
      <c r="M134" s="15"/>
      <c r="N134" s="16">
        <v>1</v>
      </c>
    </row>
    <row r="135" spans="1:14">
      <c r="A135" s="2" t="s">
        <v>41</v>
      </c>
      <c r="B135" s="2" t="s">
        <v>18</v>
      </c>
      <c r="C135" s="2" t="s">
        <v>26</v>
      </c>
      <c r="D135" s="15">
        <v>28136</v>
      </c>
      <c r="E135" s="15">
        <v>21096</v>
      </c>
      <c r="F135" s="15"/>
      <c r="G135" s="15"/>
      <c r="H135" s="16">
        <v>7040</v>
      </c>
      <c r="I135" s="17">
        <v>21899</v>
      </c>
      <c r="J135" s="15">
        <v>7635</v>
      </c>
      <c r="K135" s="16">
        <v>14264</v>
      </c>
      <c r="L135" s="17">
        <v>317</v>
      </c>
      <c r="M135" s="15">
        <v>3218778</v>
      </c>
      <c r="N135" s="16">
        <v>23</v>
      </c>
    </row>
    <row r="136" spans="1:14">
      <c r="A136" s="2" t="s">
        <v>41</v>
      </c>
      <c r="B136" s="2" t="s">
        <v>18</v>
      </c>
      <c r="C136" s="2" t="s">
        <v>27</v>
      </c>
      <c r="D136" s="15">
        <v>340</v>
      </c>
      <c r="E136" s="15">
        <v>340</v>
      </c>
      <c r="F136" s="15"/>
      <c r="G136" s="15" t="s">
        <v>0</v>
      </c>
      <c r="H136" s="16"/>
      <c r="I136" s="17">
        <v>313</v>
      </c>
      <c r="J136" s="15">
        <v>124</v>
      </c>
      <c r="K136" s="16">
        <v>189</v>
      </c>
      <c r="L136" s="17">
        <v>13</v>
      </c>
      <c r="M136" s="15">
        <v>32075</v>
      </c>
      <c r="N136" s="16">
        <v>13</v>
      </c>
    </row>
    <row r="137" spans="1:14">
      <c r="A137" s="2" t="s">
        <v>41</v>
      </c>
      <c r="B137" s="2" t="s">
        <v>18</v>
      </c>
      <c r="C137" s="2" t="s">
        <v>28</v>
      </c>
      <c r="D137" s="15"/>
      <c r="E137" s="15"/>
      <c r="F137" s="15"/>
      <c r="G137" s="15"/>
      <c r="H137" s="16"/>
      <c r="I137" s="17"/>
      <c r="J137" s="15"/>
      <c r="K137" s="16"/>
      <c r="L137" s="17"/>
      <c r="M137" s="15"/>
      <c r="N137" s="16"/>
    </row>
    <row r="138" spans="1:14">
      <c r="A138" s="2" t="s">
        <v>41</v>
      </c>
      <c r="B138" s="2" t="s">
        <v>18</v>
      </c>
      <c r="C138" s="2" t="s">
        <v>29</v>
      </c>
      <c r="D138" s="15">
        <v>9410</v>
      </c>
      <c r="E138" s="15">
        <v>7274</v>
      </c>
      <c r="F138" s="15"/>
      <c r="G138" s="15"/>
      <c r="H138" s="16">
        <v>2136</v>
      </c>
      <c r="I138" s="17">
        <v>7132</v>
      </c>
      <c r="J138" s="15">
        <v>2996</v>
      </c>
      <c r="K138" s="16">
        <v>4136</v>
      </c>
      <c r="L138" s="17">
        <v>124</v>
      </c>
      <c r="M138" s="15">
        <v>1239120</v>
      </c>
      <c r="N138" s="16">
        <v>2</v>
      </c>
    </row>
    <row r="139" spans="1:14">
      <c r="A139" s="2" t="s">
        <v>41</v>
      </c>
      <c r="B139" s="2" t="s">
        <v>18</v>
      </c>
      <c r="C139" s="2" t="s">
        <v>30</v>
      </c>
      <c r="D139" s="15">
        <v>18386</v>
      </c>
      <c r="E139" s="15">
        <v>13483</v>
      </c>
      <c r="F139" s="15"/>
      <c r="G139" s="15" t="s">
        <v>0</v>
      </c>
      <c r="H139" s="16">
        <v>4904</v>
      </c>
      <c r="I139" s="17">
        <v>14453</v>
      </c>
      <c r="J139" s="15">
        <v>4515</v>
      </c>
      <c r="K139" s="16">
        <v>9939</v>
      </c>
      <c r="L139" s="17">
        <v>180</v>
      </c>
      <c r="M139" s="15">
        <v>1947583</v>
      </c>
      <c r="N139" s="16">
        <v>8</v>
      </c>
    </row>
    <row r="140" spans="1:14">
      <c r="A140" s="2" t="s">
        <v>41</v>
      </c>
      <c r="B140" s="2" t="s">
        <v>18</v>
      </c>
      <c r="C140" s="2" t="s">
        <v>31</v>
      </c>
      <c r="D140" s="15"/>
      <c r="E140" s="15"/>
      <c r="F140" s="15"/>
      <c r="G140" s="15"/>
      <c r="H140" s="16"/>
      <c r="I140" s="17"/>
      <c r="J140" s="15"/>
      <c r="K140" s="16"/>
      <c r="L140" s="17"/>
      <c r="M140" s="15"/>
      <c r="N140" s="16"/>
    </row>
    <row r="141" spans="1:14">
      <c r="A141" s="2" t="s">
        <v>41</v>
      </c>
      <c r="B141" s="2" t="s">
        <v>18</v>
      </c>
      <c r="C141" s="2" t="s">
        <v>32</v>
      </c>
      <c r="D141" s="15" t="s">
        <v>0</v>
      </c>
      <c r="E141" s="15" t="s">
        <v>0</v>
      </c>
      <c r="F141" s="15" t="s">
        <v>0</v>
      </c>
      <c r="G141" s="15" t="s">
        <v>0</v>
      </c>
      <c r="H141" s="16" t="s">
        <v>0</v>
      </c>
      <c r="I141" s="17"/>
      <c r="J141" s="15"/>
      <c r="K141" s="16" t="s">
        <v>0</v>
      </c>
      <c r="L141" s="17"/>
      <c r="M141" s="15" t="s">
        <v>0</v>
      </c>
      <c r="N141" s="16"/>
    </row>
    <row r="142" spans="1:14">
      <c r="A142" s="2" t="s">
        <v>41</v>
      </c>
      <c r="B142" s="2" t="s">
        <v>18</v>
      </c>
      <c r="C142" s="2" t="s">
        <v>33</v>
      </c>
      <c r="D142" s="15" t="s">
        <v>0</v>
      </c>
      <c r="E142" s="15" t="s">
        <v>0</v>
      </c>
      <c r="F142" s="15" t="s">
        <v>0</v>
      </c>
      <c r="G142" s="15" t="s">
        <v>0</v>
      </c>
      <c r="H142" s="16" t="s">
        <v>0</v>
      </c>
      <c r="I142" s="17"/>
      <c r="J142" s="15"/>
      <c r="K142" s="16" t="s">
        <v>0</v>
      </c>
      <c r="L142" s="17"/>
      <c r="M142" s="15" t="s">
        <v>0</v>
      </c>
      <c r="N142" s="16"/>
    </row>
    <row r="143" spans="1:14">
      <c r="A143" s="2" t="s">
        <v>41</v>
      </c>
      <c r="B143" s="2" t="s">
        <v>18</v>
      </c>
      <c r="C143" s="2" t="s">
        <v>34</v>
      </c>
      <c r="D143" s="15" t="s">
        <v>0</v>
      </c>
      <c r="E143" s="15" t="s">
        <v>0</v>
      </c>
      <c r="F143" s="15" t="s">
        <v>0</v>
      </c>
      <c r="G143" s="15" t="s">
        <v>0</v>
      </c>
      <c r="H143" s="16" t="s">
        <v>0</v>
      </c>
      <c r="I143" s="17"/>
      <c r="J143" s="15"/>
      <c r="K143" s="16" t="s">
        <v>0</v>
      </c>
      <c r="L143" s="17"/>
      <c r="M143" s="15" t="s">
        <v>0</v>
      </c>
      <c r="N143" s="16"/>
    </row>
    <row r="144" spans="1:14">
      <c r="A144" s="2" t="s">
        <v>41</v>
      </c>
      <c r="B144" s="2" t="s">
        <v>18</v>
      </c>
      <c r="C144" s="2" t="s">
        <v>36</v>
      </c>
      <c r="D144" s="15"/>
      <c r="E144" s="15"/>
      <c r="F144" s="15"/>
      <c r="G144" s="15"/>
      <c r="H144" s="16"/>
      <c r="I144" s="17"/>
      <c r="J144" s="15"/>
      <c r="K144" s="16"/>
      <c r="L144" s="17"/>
      <c r="M144" s="15"/>
      <c r="N144" s="16"/>
    </row>
    <row r="145" spans="1:14">
      <c r="A145" s="2" t="s">
        <v>41</v>
      </c>
      <c r="B145" s="2" t="s">
        <v>37</v>
      </c>
      <c r="C145" s="2" t="s">
        <v>26</v>
      </c>
      <c r="D145" s="15"/>
      <c r="E145" s="15"/>
      <c r="F145" s="15"/>
      <c r="G145" s="15"/>
      <c r="H145" s="16"/>
      <c r="I145" s="17"/>
      <c r="J145" s="15"/>
      <c r="K145" s="16"/>
      <c r="L145" s="17">
        <v>3</v>
      </c>
      <c r="M145" s="15"/>
      <c r="N145" s="16">
        <v>1</v>
      </c>
    </row>
    <row r="146" spans="1:14">
      <c r="A146" s="2" t="s">
        <v>41</v>
      </c>
      <c r="B146" s="2" t="s">
        <v>37</v>
      </c>
      <c r="C146" s="2" t="s">
        <v>27</v>
      </c>
      <c r="D146" s="15"/>
      <c r="E146" s="15"/>
      <c r="F146" s="15"/>
      <c r="G146" s="15" t="s">
        <v>0</v>
      </c>
      <c r="H146" s="16"/>
      <c r="I146" s="17"/>
      <c r="J146" s="15"/>
      <c r="K146" s="16"/>
      <c r="L146" s="17"/>
      <c r="M146" s="15"/>
      <c r="N146" s="16"/>
    </row>
    <row r="147" spans="1:14">
      <c r="A147" s="2" t="s">
        <v>41</v>
      </c>
      <c r="B147" s="2" t="s">
        <v>37</v>
      </c>
      <c r="C147" s="2" t="s">
        <v>28</v>
      </c>
      <c r="D147" s="15"/>
      <c r="E147" s="15"/>
      <c r="F147" s="15"/>
      <c r="G147" s="15"/>
      <c r="H147" s="16"/>
      <c r="I147" s="17"/>
      <c r="J147" s="15"/>
      <c r="K147" s="16"/>
      <c r="L147" s="17"/>
      <c r="M147" s="15"/>
      <c r="N147" s="16"/>
    </row>
    <row r="148" spans="1:14">
      <c r="A148" s="2" t="s">
        <v>41</v>
      </c>
      <c r="B148" s="2" t="s">
        <v>37</v>
      </c>
      <c r="C148" s="2" t="s">
        <v>29</v>
      </c>
      <c r="D148" s="15"/>
      <c r="E148" s="15"/>
      <c r="F148" s="15"/>
      <c r="G148" s="15"/>
      <c r="H148" s="16"/>
      <c r="I148" s="17"/>
      <c r="J148" s="15"/>
      <c r="K148" s="16"/>
      <c r="L148" s="17"/>
      <c r="M148" s="15"/>
      <c r="N148" s="16"/>
    </row>
    <row r="149" spans="1:14">
      <c r="A149" s="2" t="s">
        <v>41</v>
      </c>
      <c r="B149" s="2" t="s">
        <v>37</v>
      </c>
      <c r="C149" s="2" t="s">
        <v>30</v>
      </c>
      <c r="D149" s="15"/>
      <c r="E149" s="15"/>
      <c r="F149" s="15"/>
      <c r="G149" s="15" t="s">
        <v>0</v>
      </c>
      <c r="H149" s="16"/>
      <c r="I149" s="17"/>
      <c r="J149" s="15"/>
      <c r="K149" s="16"/>
      <c r="L149" s="17"/>
      <c r="M149" s="15"/>
      <c r="N149" s="16"/>
    </row>
    <row r="150" spans="1:14">
      <c r="A150" s="2" t="s">
        <v>41</v>
      </c>
      <c r="B150" s="2" t="s">
        <v>37</v>
      </c>
      <c r="C150" s="2" t="s">
        <v>31</v>
      </c>
      <c r="D150" s="15"/>
      <c r="E150" s="15"/>
      <c r="F150" s="15"/>
      <c r="G150" s="15"/>
      <c r="H150" s="16"/>
      <c r="I150" s="17"/>
      <c r="J150" s="15"/>
      <c r="K150" s="16"/>
      <c r="L150" s="17"/>
      <c r="M150" s="15"/>
      <c r="N150" s="16"/>
    </row>
    <row r="151" spans="1:14">
      <c r="A151" s="2" t="s">
        <v>41</v>
      </c>
      <c r="B151" s="2" t="s">
        <v>37</v>
      </c>
      <c r="C151" s="2" t="s">
        <v>32</v>
      </c>
      <c r="D151" s="15" t="s">
        <v>0</v>
      </c>
      <c r="E151" s="15" t="s">
        <v>0</v>
      </c>
      <c r="F151" s="15" t="s">
        <v>0</v>
      </c>
      <c r="G151" s="15" t="s">
        <v>0</v>
      </c>
      <c r="H151" s="16" t="s">
        <v>0</v>
      </c>
      <c r="I151" s="17"/>
      <c r="J151" s="15"/>
      <c r="K151" s="16" t="s">
        <v>0</v>
      </c>
      <c r="L151" s="17"/>
      <c r="M151" s="15" t="s">
        <v>0</v>
      </c>
      <c r="N151" s="16"/>
    </row>
    <row r="152" spans="1:14">
      <c r="A152" s="2" t="s">
        <v>41</v>
      </c>
      <c r="B152" s="2" t="s">
        <v>37</v>
      </c>
      <c r="C152" s="2" t="s">
        <v>33</v>
      </c>
      <c r="D152" s="15" t="s">
        <v>0</v>
      </c>
      <c r="E152" s="15" t="s">
        <v>0</v>
      </c>
      <c r="F152" s="15" t="s">
        <v>0</v>
      </c>
      <c r="G152" s="15" t="s">
        <v>0</v>
      </c>
      <c r="H152" s="16" t="s">
        <v>0</v>
      </c>
      <c r="I152" s="17"/>
      <c r="J152" s="15"/>
      <c r="K152" s="16" t="s">
        <v>0</v>
      </c>
      <c r="L152" s="17"/>
      <c r="M152" s="15" t="s">
        <v>0</v>
      </c>
      <c r="N152" s="16"/>
    </row>
    <row r="153" spans="1:14">
      <c r="A153" s="2" t="s">
        <v>41</v>
      </c>
      <c r="B153" s="2" t="s">
        <v>37</v>
      </c>
      <c r="C153" s="2" t="s">
        <v>34</v>
      </c>
      <c r="D153" s="15" t="s">
        <v>0</v>
      </c>
      <c r="E153" s="15" t="s">
        <v>0</v>
      </c>
      <c r="F153" s="15" t="s">
        <v>0</v>
      </c>
      <c r="G153" s="15" t="s">
        <v>0</v>
      </c>
      <c r="H153" s="16" t="s">
        <v>0</v>
      </c>
      <c r="I153" s="17"/>
      <c r="J153" s="15"/>
      <c r="K153" s="16" t="s">
        <v>0</v>
      </c>
      <c r="L153" s="17"/>
      <c r="M153" s="15" t="s">
        <v>0</v>
      </c>
      <c r="N153" s="16"/>
    </row>
    <row r="154" spans="1:14">
      <c r="A154" s="2" t="s">
        <v>41</v>
      </c>
      <c r="B154" s="2" t="s">
        <v>37</v>
      </c>
      <c r="C154" s="2" t="s">
        <v>36</v>
      </c>
      <c r="D154" s="15"/>
      <c r="E154" s="15"/>
      <c r="F154" s="15"/>
      <c r="G154" s="15"/>
      <c r="H154" s="16"/>
      <c r="I154" s="17"/>
      <c r="J154" s="15"/>
      <c r="K154" s="16"/>
      <c r="L154" s="17">
        <v>3</v>
      </c>
      <c r="M154" s="15"/>
      <c r="N154" s="16">
        <v>1</v>
      </c>
    </row>
    <row r="155" spans="1:14">
      <c r="A155" s="2" t="s">
        <v>42</v>
      </c>
      <c r="B155" s="2" t="s">
        <v>25</v>
      </c>
      <c r="C155" s="2" t="s">
        <v>26</v>
      </c>
      <c r="D155" s="15">
        <v>25892</v>
      </c>
      <c r="E155" s="15">
        <v>24972</v>
      </c>
      <c r="F155" s="15"/>
      <c r="G155" s="15"/>
      <c r="H155" s="16">
        <v>920</v>
      </c>
      <c r="I155" s="17">
        <v>21895</v>
      </c>
      <c r="J155" s="15">
        <v>5396</v>
      </c>
      <c r="K155" s="16">
        <v>16499</v>
      </c>
      <c r="L155" s="17">
        <v>414</v>
      </c>
      <c r="M155" s="15">
        <v>4950810</v>
      </c>
      <c r="N155" s="16">
        <v>69</v>
      </c>
    </row>
    <row r="156" spans="1:14">
      <c r="A156" s="2" t="s">
        <v>42</v>
      </c>
      <c r="B156" s="2" t="s">
        <v>25</v>
      </c>
      <c r="C156" s="2" t="s">
        <v>27</v>
      </c>
      <c r="D156" s="15">
        <v>533</v>
      </c>
      <c r="E156" s="15">
        <v>462</v>
      </c>
      <c r="F156" s="15"/>
      <c r="G156" s="15" t="s">
        <v>0</v>
      </c>
      <c r="H156" s="16">
        <v>71</v>
      </c>
      <c r="I156" s="17">
        <v>498</v>
      </c>
      <c r="J156" s="15">
        <v>148</v>
      </c>
      <c r="K156" s="16">
        <v>350</v>
      </c>
      <c r="L156" s="17">
        <v>19</v>
      </c>
      <c r="M156" s="15">
        <v>101573</v>
      </c>
      <c r="N156" s="16">
        <v>32</v>
      </c>
    </row>
    <row r="157" spans="1:14">
      <c r="A157" s="2" t="s">
        <v>42</v>
      </c>
      <c r="B157" s="2" t="s">
        <v>25</v>
      </c>
      <c r="C157" s="2" t="s">
        <v>28</v>
      </c>
      <c r="D157" s="15">
        <v>4133</v>
      </c>
      <c r="E157" s="15">
        <v>3374</v>
      </c>
      <c r="F157" s="15"/>
      <c r="G157" s="15"/>
      <c r="H157" s="16">
        <v>759</v>
      </c>
      <c r="I157" s="17">
        <v>3119</v>
      </c>
      <c r="J157" s="15">
        <v>446</v>
      </c>
      <c r="K157" s="16">
        <v>2673</v>
      </c>
      <c r="L157" s="17">
        <v>44</v>
      </c>
      <c r="M157" s="15">
        <v>1062000</v>
      </c>
      <c r="N157" s="16">
        <v>5</v>
      </c>
    </row>
    <row r="158" spans="1:14">
      <c r="A158" s="2" t="s">
        <v>42</v>
      </c>
      <c r="B158" s="2" t="s">
        <v>25</v>
      </c>
      <c r="C158" s="2" t="s">
        <v>29</v>
      </c>
      <c r="D158" s="15">
        <v>7451</v>
      </c>
      <c r="E158" s="15">
        <v>7386</v>
      </c>
      <c r="F158" s="15"/>
      <c r="G158" s="15"/>
      <c r="H158" s="16">
        <v>64</v>
      </c>
      <c r="I158" s="17">
        <v>6366</v>
      </c>
      <c r="J158" s="15">
        <v>1775</v>
      </c>
      <c r="K158" s="16">
        <v>4592</v>
      </c>
      <c r="L158" s="17">
        <v>186</v>
      </c>
      <c r="M158" s="15">
        <v>1673495</v>
      </c>
      <c r="N158" s="16">
        <v>9</v>
      </c>
    </row>
    <row r="159" spans="1:14">
      <c r="A159" s="2" t="s">
        <v>42</v>
      </c>
      <c r="B159" s="2" t="s">
        <v>25</v>
      </c>
      <c r="C159" s="2" t="s">
        <v>30</v>
      </c>
      <c r="D159" s="15">
        <v>13775</v>
      </c>
      <c r="E159" s="15">
        <v>13750</v>
      </c>
      <c r="F159" s="15"/>
      <c r="G159" s="15" t="s">
        <v>0</v>
      </c>
      <c r="H159" s="16">
        <v>25</v>
      </c>
      <c r="I159" s="17">
        <v>11912</v>
      </c>
      <c r="J159" s="15">
        <v>3028</v>
      </c>
      <c r="K159" s="16">
        <v>8885</v>
      </c>
      <c r="L159" s="17">
        <v>165</v>
      </c>
      <c r="M159" s="15">
        <v>2113742</v>
      </c>
      <c r="N159" s="16">
        <v>23</v>
      </c>
    </row>
    <row r="160" spans="1:14">
      <c r="A160" s="2" t="s">
        <v>42</v>
      </c>
      <c r="B160" s="2" t="s">
        <v>25</v>
      </c>
      <c r="C160" s="2" t="s">
        <v>31</v>
      </c>
      <c r="D160" s="15"/>
      <c r="E160" s="15"/>
      <c r="F160" s="15"/>
      <c r="G160" s="15"/>
      <c r="H160" s="16"/>
      <c r="I160" s="17"/>
      <c r="J160" s="15"/>
      <c r="K160" s="16"/>
      <c r="L160" s="17"/>
      <c r="M160" s="15"/>
      <c r="N160" s="16"/>
    </row>
    <row r="161" spans="1:14">
      <c r="A161" s="2" t="s">
        <v>42</v>
      </c>
      <c r="B161" s="2" t="s">
        <v>25</v>
      </c>
      <c r="C161" s="2" t="s">
        <v>32</v>
      </c>
      <c r="D161" s="15" t="s">
        <v>0</v>
      </c>
      <c r="E161" s="15" t="s">
        <v>0</v>
      </c>
      <c r="F161" s="15" t="s">
        <v>0</v>
      </c>
      <c r="G161" s="15" t="s">
        <v>0</v>
      </c>
      <c r="H161" s="16" t="s">
        <v>0</v>
      </c>
      <c r="I161" s="17"/>
      <c r="J161" s="15"/>
      <c r="K161" s="16" t="s">
        <v>0</v>
      </c>
      <c r="L161" s="17"/>
      <c r="M161" s="15" t="s">
        <v>0</v>
      </c>
      <c r="N161" s="16"/>
    </row>
    <row r="162" spans="1:14">
      <c r="A162" s="2" t="s">
        <v>42</v>
      </c>
      <c r="B162" s="2" t="s">
        <v>25</v>
      </c>
      <c r="C162" s="2" t="s">
        <v>33</v>
      </c>
      <c r="D162" s="15" t="s">
        <v>0</v>
      </c>
      <c r="E162" s="15" t="s">
        <v>0</v>
      </c>
      <c r="F162" s="15" t="s">
        <v>0</v>
      </c>
      <c r="G162" s="15" t="s">
        <v>0</v>
      </c>
      <c r="H162" s="16" t="s">
        <v>0</v>
      </c>
      <c r="I162" s="17"/>
      <c r="J162" s="15"/>
      <c r="K162" s="16" t="s">
        <v>0</v>
      </c>
      <c r="L162" s="17"/>
      <c r="M162" s="15" t="s">
        <v>0</v>
      </c>
      <c r="N162" s="16"/>
    </row>
    <row r="163" spans="1:14">
      <c r="A163" s="2" t="s">
        <v>42</v>
      </c>
      <c r="B163" s="2" t="s">
        <v>25</v>
      </c>
      <c r="C163" s="2" t="s">
        <v>34</v>
      </c>
      <c r="D163" s="15" t="s">
        <v>0</v>
      </c>
      <c r="E163" s="15" t="s">
        <v>0</v>
      </c>
      <c r="F163" s="15" t="s">
        <v>0</v>
      </c>
      <c r="G163" s="15" t="s">
        <v>0</v>
      </c>
      <c r="H163" s="16" t="s">
        <v>0</v>
      </c>
      <c r="I163" s="17"/>
      <c r="J163" s="15"/>
      <c r="K163" s="16" t="s">
        <v>0</v>
      </c>
      <c r="L163" s="17"/>
      <c r="M163" s="15" t="s">
        <v>0</v>
      </c>
      <c r="N163" s="16"/>
    </row>
    <row r="164" spans="1:14">
      <c r="A164" s="2" t="s">
        <v>42</v>
      </c>
      <c r="B164" s="2" t="s">
        <v>25</v>
      </c>
      <c r="C164" s="2" t="s">
        <v>36</v>
      </c>
      <c r="D164" s="15"/>
      <c r="E164" s="15"/>
      <c r="F164" s="15"/>
      <c r="G164" s="15"/>
      <c r="H164" s="16"/>
      <c r="I164" s="17"/>
      <c r="J164" s="15"/>
      <c r="K164" s="16"/>
      <c r="L164" s="17"/>
      <c r="M164" s="15"/>
      <c r="N164" s="16"/>
    </row>
    <row r="165" spans="1:14">
      <c r="A165" s="2" t="s">
        <v>42</v>
      </c>
      <c r="B165" s="2" t="s">
        <v>18</v>
      </c>
      <c r="C165" s="2" t="s">
        <v>26</v>
      </c>
      <c r="D165" s="15">
        <v>25892</v>
      </c>
      <c r="E165" s="15">
        <v>24972</v>
      </c>
      <c r="F165" s="15"/>
      <c r="G165" s="15"/>
      <c r="H165" s="16">
        <v>920</v>
      </c>
      <c r="I165" s="17">
        <v>21895</v>
      </c>
      <c r="J165" s="15">
        <v>5396</v>
      </c>
      <c r="K165" s="16">
        <v>16499</v>
      </c>
      <c r="L165" s="17">
        <v>414</v>
      </c>
      <c r="M165" s="15">
        <v>4950810</v>
      </c>
      <c r="N165" s="16">
        <v>69</v>
      </c>
    </row>
    <row r="166" spans="1:14">
      <c r="A166" s="2" t="s">
        <v>42</v>
      </c>
      <c r="B166" s="2" t="s">
        <v>18</v>
      </c>
      <c r="C166" s="2" t="s">
        <v>27</v>
      </c>
      <c r="D166" s="15">
        <v>533</v>
      </c>
      <c r="E166" s="15">
        <v>462</v>
      </c>
      <c r="F166" s="15"/>
      <c r="G166" s="15" t="s">
        <v>0</v>
      </c>
      <c r="H166" s="16">
        <v>71</v>
      </c>
      <c r="I166" s="17">
        <v>498</v>
      </c>
      <c r="J166" s="15">
        <v>148</v>
      </c>
      <c r="K166" s="16">
        <v>350</v>
      </c>
      <c r="L166" s="17">
        <v>19</v>
      </c>
      <c r="M166" s="15">
        <v>101573</v>
      </c>
      <c r="N166" s="16">
        <v>32</v>
      </c>
    </row>
    <row r="167" spans="1:14">
      <c r="A167" s="2" t="s">
        <v>42</v>
      </c>
      <c r="B167" s="2" t="s">
        <v>18</v>
      </c>
      <c r="C167" s="2" t="s">
        <v>28</v>
      </c>
      <c r="D167" s="15">
        <v>4133</v>
      </c>
      <c r="E167" s="15">
        <v>3374</v>
      </c>
      <c r="F167" s="15"/>
      <c r="G167" s="15"/>
      <c r="H167" s="16">
        <v>759</v>
      </c>
      <c r="I167" s="17">
        <v>3119</v>
      </c>
      <c r="J167" s="15">
        <v>446</v>
      </c>
      <c r="K167" s="16">
        <v>2673</v>
      </c>
      <c r="L167" s="17">
        <v>44</v>
      </c>
      <c r="M167" s="15">
        <v>1062000</v>
      </c>
      <c r="N167" s="16">
        <v>5</v>
      </c>
    </row>
    <row r="168" spans="1:14">
      <c r="A168" s="2" t="s">
        <v>42</v>
      </c>
      <c r="B168" s="2" t="s">
        <v>18</v>
      </c>
      <c r="C168" s="2" t="s">
        <v>29</v>
      </c>
      <c r="D168" s="15">
        <v>7451</v>
      </c>
      <c r="E168" s="15">
        <v>7386</v>
      </c>
      <c r="F168" s="15"/>
      <c r="G168" s="15"/>
      <c r="H168" s="16">
        <v>64</v>
      </c>
      <c r="I168" s="17">
        <v>6366</v>
      </c>
      <c r="J168" s="15">
        <v>1775</v>
      </c>
      <c r="K168" s="16">
        <v>4592</v>
      </c>
      <c r="L168" s="17">
        <v>186</v>
      </c>
      <c r="M168" s="15">
        <v>1673495</v>
      </c>
      <c r="N168" s="16">
        <v>9</v>
      </c>
    </row>
    <row r="169" spans="1:14">
      <c r="A169" s="2" t="s">
        <v>42</v>
      </c>
      <c r="B169" s="2" t="s">
        <v>18</v>
      </c>
      <c r="C169" s="2" t="s">
        <v>30</v>
      </c>
      <c r="D169" s="15">
        <v>13775</v>
      </c>
      <c r="E169" s="15">
        <v>13750</v>
      </c>
      <c r="F169" s="15"/>
      <c r="G169" s="15" t="s">
        <v>0</v>
      </c>
      <c r="H169" s="16">
        <v>25</v>
      </c>
      <c r="I169" s="17">
        <v>11912</v>
      </c>
      <c r="J169" s="15">
        <v>3028</v>
      </c>
      <c r="K169" s="16">
        <v>8885</v>
      </c>
      <c r="L169" s="17">
        <v>165</v>
      </c>
      <c r="M169" s="15">
        <v>2113742</v>
      </c>
      <c r="N169" s="16">
        <v>23</v>
      </c>
    </row>
    <row r="170" spans="1:14">
      <c r="A170" s="2" t="s">
        <v>42</v>
      </c>
      <c r="B170" s="2" t="s">
        <v>18</v>
      </c>
      <c r="C170" s="2" t="s">
        <v>31</v>
      </c>
      <c r="D170" s="15"/>
      <c r="E170" s="15"/>
      <c r="F170" s="15"/>
      <c r="G170" s="15"/>
      <c r="H170" s="16"/>
      <c r="I170" s="17"/>
      <c r="J170" s="15"/>
      <c r="K170" s="16"/>
      <c r="L170" s="17"/>
      <c r="M170" s="15"/>
      <c r="N170" s="16"/>
    </row>
    <row r="171" spans="1:14">
      <c r="A171" s="2" t="s">
        <v>42</v>
      </c>
      <c r="B171" s="2" t="s">
        <v>18</v>
      </c>
      <c r="C171" s="2" t="s">
        <v>32</v>
      </c>
      <c r="D171" s="15" t="s">
        <v>0</v>
      </c>
      <c r="E171" s="15" t="s">
        <v>0</v>
      </c>
      <c r="F171" s="15" t="s">
        <v>0</v>
      </c>
      <c r="G171" s="15" t="s">
        <v>0</v>
      </c>
      <c r="H171" s="16" t="s">
        <v>0</v>
      </c>
      <c r="I171" s="17"/>
      <c r="J171" s="15"/>
      <c r="K171" s="16" t="s">
        <v>0</v>
      </c>
      <c r="L171" s="17"/>
      <c r="M171" s="15" t="s">
        <v>0</v>
      </c>
      <c r="N171" s="16"/>
    </row>
    <row r="172" spans="1:14">
      <c r="A172" s="2" t="s">
        <v>42</v>
      </c>
      <c r="B172" s="2" t="s">
        <v>18</v>
      </c>
      <c r="C172" s="2" t="s">
        <v>33</v>
      </c>
      <c r="D172" s="15" t="s">
        <v>0</v>
      </c>
      <c r="E172" s="15" t="s">
        <v>0</v>
      </c>
      <c r="F172" s="15" t="s">
        <v>0</v>
      </c>
      <c r="G172" s="15" t="s">
        <v>0</v>
      </c>
      <c r="H172" s="16" t="s">
        <v>0</v>
      </c>
      <c r="I172" s="17"/>
      <c r="J172" s="15"/>
      <c r="K172" s="16" t="s">
        <v>0</v>
      </c>
      <c r="L172" s="17"/>
      <c r="M172" s="15" t="s">
        <v>0</v>
      </c>
      <c r="N172" s="16"/>
    </row>
    <row r="173" spans="1:14">
      <c r="A173" s="2" t="s">
        <v>42</v>
      </c>
      <c r="B173" s="2" t="s">
        <v>18</v>
      </c>
      <c r="C173" s="2" t="s">
        <v>34</v>
      </c>
      <c r="D173" s="15" t="s">
        <v>0</v>
      </c>
      <c r="E173" s="15" t="s">
        <v>0</v>
      </c>
      <c r="F173" s="15" t="s">
        <v>0</v>
      </c>
      <c r="G173" s="15" t="s">
        <v>0</v>
      </c>
      <c r="H173" s="16" t="s">
        <v>0</v>
      </c>
      <c r="I173" s="17"/>
      <c r="J173" s="15"/>
      <c r="K173" s="16" t="s">
        <v>0</v>
      </c>
      <c r="L173" s="17"/>
      <c r="M173" s="15" t="s">
        <v>0</v>
      </c>
      <c r="N173" s="16"/>
    </row>
    <row r="174" spans="1:14">
      <c r="A174" s="2" t="s">
        <v>42</v>
      </c>
      <c r="B174" s="2" t="s">
        <v>18</v>
      </c>
      <c r="C174" s="2" t="s">
        <v>36</v>
      </c>
      <c r="D174" s="15"/>
      <c r="E174" s="15"/>
      <c r="F174" s="15"/>
      <c r="G174" s="15"/>
      <c r="H174" s="16"/>
      <c r="I174" s="17"/>
      <c r="J174" s="15"/>
      <c r="K174" s="16"/>
      <c r="L174" s="17"/>
      <c r="M174" s="15"/>
      <c r="N174" s="16"/>
    </row>
    <row r="175" spans="1:14">
      <c r="A175" s="2" t="s">
        <v>42</v>
      </c>
      <c r="B175" s="2" t="s">
        <v>37</v>
      </c>
      <c r="C175" s="2" t="s">
        <v>26</v>
      </c>
      <c r="D175" s="15"/>
      <c r="E175" s="15"/>
      <c r="F175" s="15"/>
      <c r="G175" s="15"/>
      <c r="H175" s="16"/>
      <c r="I175" s="17"/>
      <c r="J175" s="15"/>
      <c r="K175" s="16"/>
      <c r="L175" s="17"/>
      <c r="M175" s="15"/>
      <c r="N175" s="16"/>
    </row>
    <row r="176" spans="1:14">
      <c r="A176" s="2" t="s">
        <v>42</v>
      </c>
      <c r="B176" s="2" t="s">
        <v>37</v>
      </c>
      <c r="C176" s="2" t="s">
        <v>27</v>
      </c>
      <c r="D176" s="15"/>
      <c r="E176" s="15"/>
      <c r="F176" s="15"/>
      <c r="G176" s="15" t="s">
        <v>0</v>
      </c>
      <c r="H176" s="16"/>
      <c r="I176" s="17"/>
      <c r="J176" s="15"/>
      <c r="K176" s="16"/>
      <c r="L176" s="17"/>
      <c r="M176" s="15"/>
      <c r="N176" s="16"/>
    </row>
    <row r="177" spans="1:14">
      <c r="A177" s="2" t="s">
        <v>42</v>
      </c>
      <c r="B177" s="2" t="s">
        <v>37</v>
      </c>
      <c r="C177" s="2" t="s">
        <v>28</v>
      </c>
      <c r="D177" s="15"/>
      <c r="E177" s="15"/>
      <c r="F177" s="15"/>
      <c r="G177" s="15"/>
      <c r="H177" s="16"/>
      <c r="I177" s="17"/>
      <c r="J177" s="15"/>
      <c r="K177" s="16"/>
      <c r="L177" s="17"/>
      <c r="M177" s="15"/>
      <c r="N177" s="16"/>
    </row>
    <row r="178" spans="1:14">
      <c r="A178" s="2" t="s">
        <v>42</v>
      </c>
      <c r="B178" s="2" t="s">
        <v>37</v>
      </c>
      <c r="C178" s="2" t="s">
        <v>29</v>
      </c>
      <c r="D178" s="15"/>
      <c r="E178" s="15"/>
      <c r="F178" s="15"/>
      <c r="G178" s="15"/>
      <c r="H178" s="16"/>
      <c r="I178" s="17"/>
      <c r="J178" s="15"/>
      <c r="K178" s="16"/>
      <c r="L178" s="17"/>
      <c r="M178" s="15"/>
      <c r="N178" s="16"/>
    </row>
    <row r="179" spans="1:14">
      <c r="A179" s="2" t="s">
        <v>42</v>
      </c>
      <c r="B179" s="2" t="s">
        <v>37</v>
      </c>
      <c r="C179" s="2" t="s">
        <v>30</v>
      </c>
      <c r="D179" s="15"/>
      <c r="E179" s="15"/>
      <c r="F179" s="15"/>
      <c r="G179" s="15" t="s">
        <v>0</v>
      </c>
      <c r="H179" s="16"/>
      <c r="I179" s="17"/>
      <c r="J179" s="15"/>
      <c r="K179" s="16"/>
      <c r="L179" s="17"/>
      <c r="M179" s="15"/>
      <c r="N179" s="16"/>
    </row>
    <row r="180" spans="1:14">
      <c r="A180" s="2" t="s">
        <v>42</v>
      </c>
      <c r="B180" s="2" t="s">
        <v>37</v>
      </c>
      <c r="C180" s="2" t="s">
        <v>31</v>
      </c>
      <c r="D180" s="15"/>
      <c r="E180" s="15"/>
      <c r="F180" s="15"/>
      <c r="G180" s="15"/>
      <c r="H180" s="16"/>
      <c r="I180" s="17"/>
      <c r="J180" s="15"/>
      <c r="K180" s="16"/>
      <c r="L180" s="17"/>
      <c r="M180" s="15"/>
      <c r="N180" s="16"/>
    </row>
    <row r="181" spans="1:14">
      <c r="A181" s="2" t="s">
        <v>42</v>
      </c>
      <c r="B181" s="2" t="s">
        <v>37</v>
      </c>
      <c r="C181" s="2" t="s">
        <v>32</v>
      </c>
      <c r="D181" s="15" t="s">
        <v>0</v>
      </c>
      <c r="E181" s="15" t="s">
        <v>0</v>
      </c>
      <c r="F181" s="15" t="s">
        <v>0</v>
      </c>
      <c r="G181" s="15" t="s">
        <v>0</v>
      </c>
      <c r="H181" s="16" t="s">
        <v>0</v>
      </c>
      <c r="I181" s="17"/>
      <c r="J181" s="15"/>
      <c r="K181" s="16" t="s">
        <v>0</v>
      </c>
      <c r="L181" s="17"/>
      <c r="M181" s="15" t="s">
        <v>0</v>
      </c>
      <c r="N181" s="16"/>
    </row>
    <row r="182" spans="1:14">
      <c r="A182" s="2" t="s">
        <v>42</v>
      </c>
      <c r="B182" s="2" t="s">
        <v>37</v>
      </c>
      <c r="C182" s="2" t="s">
        <v>33</v>
      </c>
      <c r="D182" s="15" t="s">
        <v>0</v>
      </c>
      <c r="E182" s="15" t="s">
        <v>0</v>
      </c>
      <c r="F182" s="15" t="s">
        <v>0</v>
      </c>
      <c r="G182" s="15" t="s">
        <v>0</v>
      </c>
      <c r="H182" s="16" t="s">
        <v>0</v>
      </c>
      <c r="I182" s="17"/>
      <c r="J182" s="15"/>
      <c r="K182" s="16" t="s">
        <v>0</v>
      </c>
      <c r="L182" s="17"/>
      <c r="M182" s="15" t="s">
        <v>0</v>
      </c>
      <c r="N182" s="16"/>
    </row>
    <row r="183" spans="1:14">
      <c r="A183" s="2" t="s">
        <v>42</v>
      </c>
      <c r="B183" s="2" t="s">
        <v>37</v>
      </c>
      <c r="C183" s="2" t="s">
        <v>34</v>
      </c>
      <c r="D183" s="15" t="s">
        <v>0</v>
      </c>
      <c r="E183" s="15" t="s">
        <v>0</v>
      </c>
      <c r="F183" s="15" t="s">
        <v>0</v>
      </c>
      <c r="G183" s="15" t="s">
        <v>0</v>
      </c>
      <c r="H183" s="16" t="s">
        <v>0</v>
      </c>
      <c r="I183" s="17"/>
      <c r="J183" s="15"/>
      <c r="K183" s="16" t="s">
        <v>0</v>
      </c>
      <c r="L183" s="17"/>
      <c r="M183" s="15" t="s">
        <v>0</v>
      </c>
      <c r="N183" s="16"/>
    </row>
    <row r="184" spans="1:14">
      <c r="A184" s="2" t="s">
        <v>42</v>
      </c>
      <c r="B184" s="2" t="s">
        <v>37</v>
      </c>
      <c r="C184" s="2" t="s">
        <v>36</v>
      </c>
      <c r="D184" s="15"/>
      <c r="E184" s="15"/>
      <c r="F184" s="15"/>
      <c r="G184" s="15"/>
      <c r="H184" s="16"/>
      <c r="I184" s="17"/>
      <c r="J184" s="15"/>
      <c r="K184" s="16"/>
      <c r="L184" s="17"/>
      <c r="M184" s="15"/>
      <c r="N184" s="16"/>
    </row>
    <row r="185" spans="1:14">
      <c r="A185" s="2" t="s">
        <v>43</v>
      </c>
      <c r="B185" s="2" t="s">
        <v>25</v>
      </c>
      <c r="C185" s="2" t="s">
        <v>26</v>
      </c>
      <c r="D185" s="15">
        <v>18357</v>
      </c>
      <c r="E185" s="15">
        <v>18357</v>
      </c>
      <c r="F185" s="15"/>
      <c r="G185" s="15"/>
      <c r="H185" s="16">
        <v>0</v>
      </c>
      <c r="I185" s="17">
        <v>15211</v>
      </c>
      <c r="J185" s="15">
        <v>4770</v>
      </c>
      <c r="K185" s="16">
        <v>10440</v>
      </c>
      <c r="L185" s="17">
        <v>309</v>
      </c>
      <c r="M185" s="15">
        <v>2686614</v>
      </c>
      <c r="N185" s="16">
        <v>25</v>
      </c>
    </row>
    <row r="186" spans="1:14">
      <c r="A186" s="2" t="s">
        <v>43</v>
      </c>
      <c r="B186" s="2" t="s">
        <v>25</v>
      </c>
      <c r="C186" s="2" t="s">
        <v>27</v>
      </c>
      <c r="D186" s="15">
        <v>128</v>
      </c>
      <c r="E186" s="15">
        <v>128</v>
      </c>
      <c r="F186" s="15"/>
      <c r="G186" s="15" t="s">
        <v>0</v>
      </c>
      <c r="H186" s="16">
        <v>0</v>
      </c>
      <c r="I186" s="17">
        <v>106</v>
      </c>
      <c r="J186" s="15">
        <v>48</v>
      </c>
      <c r="K186" s="16">
        <v>58</v>
      </c>
      <c r="L186" s="17">
        <v>4</v>
      </c>
      <c r="M186" s="15">
        <v>17896</v>
      </c>
      <c r="N186" s="16">
        <v>6</v>
      </c>
    </row>
    <row r="187" spans="1:14">
      <c r="A187" s="2" t="s">
        <v>43</v>
      </c>
      <c r="B187" s="2" t="s">
        <v>25</v>
      </c>
      <c r="C187" s="2" t="s">
        <v>28</v>
      </c>
      <c r="D187" s="15"/>
      <c r="E187" s="15"/>
      <c r="F187" s="15"/>
      <c r="G187" s="15"/>
      <c r="H187" s="16"/>
      <c r="I187" s="17"/>
      <c r="J187" s="15"/>
      <c r="K187" s="16"/>
      <c r="L187" s="17"/>
      <c r="M187" s="15"/>
      <c r="N187" s="16"/>
    </row>
    <row r="188" spans="1:14">
      <c r="A188" s="2" t="s">
        <v>43</v>
      </c>
      <c r="B188" s="2" t="s">
        <v>25</v>
      </c>
      <c r="C188" s="2" t="s">
        <v>29</v>
      </c>
      <c r="D188" s="15">
        <v>12505</v>
      </c>
      <c r="E188" s="15">
        <v>12505</v>
      </c>
      <c r="F188" s="15"/>
      <c r="G188" s="15"/>
      <c r="H188" s="16"/>
      <c r="I188" s="17">
        <v>10559</v>
      </c>
      <c r="J188" s="15">
        <v>3673</v>
      </c>
      <c r="K188" s="16">
        <v>6887</v>
      </c>
      <c r="L188" s="17">
        <v>234</v>
      </c>
      <c r="M188" s="15">
        <v>1690716</v>
      </c>
      <c r="N188" s="16">
        <v>6</v>
      </c>
    </row>
    <row r="189" spans="1:14">
      <c r="A189" s="2" t="s">
        <v>43</v>
      </c>
      <c r="B189" s="2" t="s">
        <v>25</v>
      </c>
      <c r="C189" s="2" t="s">
        <v>30</v>
      </c>
      <c r="D189" s="15">
        <v>5724</v>
      </c>
      <c r="E189" s="15">
        <v>5724</v>
      </c>
      <c r="F189" s="15"/>
      <c r="G189" s="15" t="s">
        <v>0</v>
      </c>
      <c r="H189" s="16"/>
      <c r="I189" s="17">
        <v>4545</v>
      </c>
      <c r="J189" s="15">
        <v>1050</v>
      </c>
      <c r="K189" s="16">
        <v>3496</v>
      </c>
      <c r="L189" s="17">
        <v>71</v>
      </c>
      <c r="M189" s="15">
        <v>978002</v>
      </c>
      <c r="N189" s="16">
        <v>13</v>
      </c>
    </row>
    <row r="190" spans="1:14">
      <c r="A190" s="2" t="s">
        <v>43</v>
      </c>
      <c r="B190" s="2" t="s">
        <v>25</v>
      </c>
      <c r="C190" s="2" t="s">
        <v>31</v>
      </c>
      <c r="D190" s="15"/>
      <c r="E190" s="15"/>
      <c r="F190" s="15"/>
      <c r="G190" s="15"/>
      <c r="H190" s="16"/>
      <c r="I190" s="17"/>
      <c r="J190" s="15"/>
      <c r="K190" s="16"/>
      <c r="L190" s="17"/>
      <c r="M190" s="15"/>
      <c r="N190" s="16"/>
    </row>
    <row r="191" spans="1:14">
      <c r="A191" s="2" t="s">
        <v>43</v>
      </c>
      <c r="B191" s="2" t="s">
        <v>25</v>
      </c>
      <c r="C191" s="2" t="s">
        <v>32</v>
      </c>
      <c r="D191" s="15" t="s">
        <v>0</v>
      </c>
      <c r="E191" s="15" t="s">
        <v>0</v>
      </c>
      <c r="F191" s="15" t="s">
        <v>0</v>
      </c>
      <c r="G191" s="15" t="s">
        <v>0</v>
      </c>
      <c r="H191" s="16" t="s">
        <v>0</v>
      </c>
      <c r="I191" s="17"/>
      <c r="J191" s="15"/>
      <c r="K191" s="16" t="s">
        <v>0</v>
      </c>
      <c r="L191" s="17"/>
      <c r="M191" s="15" t="s">
        <v>0</v>
      </c>
      <c r="N191" s="16"/>
    </row>
    <row r="192" spans="1:14">
      <c r="A192" s="2" t="s">
        <v>43</v>
      </c>
      <c r="B192" s="2" t="s">
        <v>25</v>
      </c>
      <c r="C192" s="2" t="s">
        <v>33</v>
      </c>
      <c r="D192" s="15" t="s">
        <v>0</v>
      </c>
      <c r="E192" s="15" t="s">
        <v>0</v>
      </c>
      <c r="F192" s="15" t="s">
        <v>0</v>
      </c>
      <c r="G192" s="15" t="s">
        <v>0</v>
      </c>
      <c r="H192" s="16" t="s">
        <v>0</v>
      </c>
      <c r="I192" s="17"/>
      <c r="J192" s="15"/>
      <c r="K192" s="16" t="s">
        <v>0</v>
      </c>
      <c r="L192" s="17"/>
      <c r="M192" s="15" t="s">
        <v>0</v>
      </c>
      <c r="N192" s="16"/>
    </row>
    <row r="193" spans="1:14">
      <c r="A193" s="2" t="s">
        <v>43</v>
      </c>
      <c r="B193" s="2" t="s">
        <v>25</v>
      </c>
      <c r="C193" s="2" t="s">
        <v>34</v>
      </c>
      <c r="D193" s="15" t="s">
        <v>0</v>
      </c>
      <c r="E193" s="15" t="s">
        <v>0</v>
      </c>
      <c r="F193" s="15" t="s">
        <v>0</v>
      </c>
      <c r="G193" s="15" t="s">
        <v>0</v>
      </c>
      <c r="H193" s="16" t="s">
        <v>0</v>
      </c>
      <c r="I193" s="17"/>
      <c r="J193" s="15"/>
      <c r="K193" s="16" t="s">
        <v>0</v>
      </c>
      <c r="L193" s="17"/>
      <c r="M193" s="15" t="s">
        <v>0</v>
      </c>
      <c r="N193" s="16"/>
    </row>
    <row r="194" spans="1:14">
      <c r="A194" s="2" t="s">
        <v>43</v>
      </c>
      <c r="B194" s="2" t="s">
        <v>25</v>
      </c>
      <c r="C194" s="2" t="s">
        <v>36</v>
      </c>
      <c r="D194" s="15"/>
      <c r="E194" s="15"/>
      <c r="F194" s="15"/>
      <c r="G194" s="15"/>
      <c r="H194" s="16"/>
      <c r="I194" s="17"/>
      <c r="J194" s="15"/>
      <c r="K194" s="16"/>
      <c r="L194" s="17"/>
      <c r="M194" s="15"/>
      <c r="N194" s="16"/>
    </row>
    <row r="195" spans="1:14">
      <c r="A195" s="2" t="s">
        <v>43</v>
      </c>
      <c r="B195" s="2" t="s">
        <v>18</v>
      </c>
      <c r="C195" s="2" t="s">
        <v>26</v>
      </c>
      <c r="D195" s="15">
        <v>18357</v>
      </c>
      <c r="E195" s="15">
        <v>18357</v>
      </c>
      <c r="F195" s="15"/>
      <c r="G195" s="15"/>
      <c r="H195" s="16">
        <v>0</v>
      </c>
      <c r="I195" s="17">
        <v>15211</v>
      </c>
      <c r="J195" s="15">
        <v>4770</v>
      </c>
      <c r="K195" s="16">
        <v>10440</v>
      </c>
      <c r="L195" s="17">
        <v>309</v>
      </c>
      <c r="M195" s="15">
        <v>2686614</v>
      </c>
      <c r="N195" s="16">
        <v>25</v>
      </c>
    </row>
    <row r="196" spans="1:14">
      <c r="A196" s="2" t="s">
        <v>43</v>
      </c>
      <c r="B196" s="2" t="s">
        <v>18</v>
      </c>
      <c r="C196" s="2" t="s">
        <v>27</v>
      </c>
      <c r="D196" s="15">
        <v>128</v>
      </c>
      <c r="E196" s="15">
        <v>128</v>
      </c>
      <c r="F196" s="15"/>
      <c r="G196" s="15" t="s">
        <v>0</v>
      </c>
      <c r="H196" s="16">
        <v>0</v>
      </c>
      <c r="I196" s="17">
        <v>106</v>
      </c>
      <c r="J196" s="15">
        <v>48</v>
      </c>
      <c r="K196" s="16">
        <v>58</v>
      </c>
      <c r="L196" s="17">
        <v>4</v>
      </c>
      <c r="M196" s="15">
        <v>17896</v>
      </c>
      <c r="N196" s="16">
        <v>6</v>
      </c>
    </row>
    <row r="197" spans="1:14">
      <c r="A197" s="2" t="s">
        <v>43</v>
      </c>
      <c r="B197" s="2" t="s">
        <v>18</v>
      </c>
      <c r="C197" s="2" t="s">
        <v>28</v>
      </c>
      <c r="D197" s="15"/>
      <c r="E197" s="15"/>
      <c r="F197" s="15"/>
      <c r="G197" s="15"/>
      <c r="H197" s="16"/>
      <c r="I197" s="17"/>
      <c r="J197" s="15"/>
      <c r="K197" s="16"/>
      <c r="L197" s="17"/>
      <c r="M197" s="15"/>
      <c r="N197" s="16"/>
    </row>
    <row r="198" spans="1:14">
      <c r="A198" s="2" t="s">
        <v>43</v>
      </c>
      <c r="B198" s="2" t="s">
        <v>18</v>
      </c>
      <c r="C198" s="2" t="s">
        <v>29</v>
      </c>
      <c r="D198" s="15">
        <v>12505</v>
      </c>
      <c r="E198" s="15">
        <v>12505</v>
      </c>
      <c r="F198" s="15"/>
      <c r="G198" s="15"/>
      <c r="H198" s="16"/>
      <c r="I198" s="17">
        <v>10559</v>
      </c>
      <c r="J198" s="15">
        <v>3673</v>
      </c>
      <c r="K198" s="16">
        <v>6887</v>
      </c>
      <c r="L198" s="17">
        <v>234</v>
      </c>
      <c r="M198" s="15">
        <v>1690716</v>
      </c>
      <c r="N198" s="16">
        <v>6</v>
      </c>
    </row>
    <row r="199" spans="1:14">
      <c r="A199" s="2" t="s">
        <v>43</v>
      </c>
      <c r="B199" s="2" t="s">
        <v>18</v>
      </c>
      <c r="C199" s="2" t="s">
        <v>30</v>
      </c>
      <c r="D199" s="15">
        <v>5724</v>
      </c>
      <c r="E199" s="15">
        <v>5724</v>
      </c>
      <c r="F199" s="15"/>
      <c r="G199" s="15" t="s">
        <v>0</v>
      </c>
      <c r="H199" s="16"/>
      <c r="I199" s="17">
        <v>4545</v>
      </c>
      <c r="J199" s="15">
        <v>1050</v>
      </c>
      <c r="K199" s="16">
        <v>3496</v>
      </c>
      <c r="L199" s="17">
        <v>71</v>
      </c>
      <c r="M199" s="15">
        <v>978002</v>
      </c>
      <c r="N199" s="16">
        <v>13</v>
      </c>
    </row>
    <row r="200" spans="1:14">
      <c r="A200" s="2" t="s">
        <v>43</v>
      </c>
      <c r="B200" s="2" t="s">
        <v>18</v>
      </c>
      <c r="C200" s="2" t="s">
        <v>31</v>
      </c>
      <c r="D200" s="15"/>
      <c r="E200" s="15"/>
      <c r="F200" s="15"/>
      <c r="G200" s="15"/>
      <c r="H200" s="16"/>
      <c r="I200" s="17"/>
      <c r="J200" s="15"/>
      <c r="K200" s="16"/>
      <c r="L200" s="17"/>
      <c r="M200" s="15"/>
      <c r="N200" s="16"/>
    </row>
    <row r="201" spans="1:14">
      <c r="A201" s="2" t="s">
        <v>43</v>
      </c>
      <c r="B201" s="2" t="s">
        <v>18</v>
      </c>
      <c r="C201" s="2" t="s">
        <v>32</v>
      </c>
      <c r="D201" s="15" t="s">
        <v>0</v>
      </c>
      <c r="E201" s="15" t="s">
        <v>0</v>
      </c>
      <c r="F201" s="15" t="s">
        <v>0</v>
      </c>
      <c r="G201" s="15" t="s">
        <v>0</v>
      </c>
      <c r="H201" s="16" t="s">
        <v>0</v>
      </c>
      <c r="I201" s="17"/>
      <c r="J201" s="15"/>
      <c r="K201" s="16" t="s">
        <v>0</v>
      </c>
      <c r="L201" s="17"/>
      <c r="M201" s="15" t="s">
        <v>0</v>
      </c>
      <c r="N201" s="16"/>
    </row>
    <row r="202" spans="1:14">
      <c r="A202" s="2" t="s">
        <v>43</v>
      </c>
      <c r="B202" s="2" t="s">
        <v>18</v>
      </c>
      <c r="C202" s="2" t="s">
        <v>33</v>
      </c>
      <c r="D202" s="15" t="s">
        <v>0</v>
      </c>
      <c r="E202" s="15" t="s">
        <v>0</v>
      </c>
      <c r="F202" s="15" t="s">
        <v>0</v>
      </c>
      <c r="G202" s="15" t="s">
        <v>0</v>
      </c>
      <c r="H202" s="16" t="s">
        <v>0</v>
      </c>
      <c r="I202" s="17"/>
      <c r="J202" s="15"/>
      <c r="K202" s="16" t="s">
        <v>0</v>
      </c>
      <c r="L202" s="17"/>
      <c r="M202" s="15" t="s">
        <v>0</v>
      </c>
      <c r="N202" s="16"/>
    </row>
    <row r="203" spans="1:14">
      <c r="A203" s="2" t="s">
        <v>43</v>
      </c>
      <c r="B203" s="2" t="s">
        <v>18</v>
      </c>
      <c r="C203" s="2" t="s">
        <v>34</v>
      </c>
      <c r="D203" s="15" t="s">
        <v>0</v>
      </c>
      <c r="E203" s="15" t="s">
        <v>0</v>
      </c>
      <c r="F203" s="15" t="s">
        <v>0</v>
      </c>
      <c r="G203" s="15" t="s">
        <v>0</v>
      </c>
      <c r="H203" s="16" t="s">
        <v>0</v>
      </c>
      <c r="I203" s="17"/>
      <c r="J203" s="15"/>
      <c r="K203" s="16" t="s">
        <v>0</v>
      </c>
      <c r="L203" s="17"/>
      <c r="M203" s="15" t="s">
        <v>0</v>
      </c>
      <c r="N203" s="16"/>
    </row>
    <row r="204" spans="1:14">
      <c r="A204" s="2" t="s">
        <v>43</v>
      </c>
      <c r="B204" s="2" t="s">
        <v>18</v>
      </c>
      <c r="C204" s="2" t="s">
        <v>36</v>
      </c>
      <c r="D204" s="15"/>
      <c r="E204" s="15"/>
      <c r="F204" s="15"/>
      <c r="G204" s="15"/>
      <c r="H204" s="16"/>
      <c r="I204" s="17"/>
      <c r="J204" s="15"/>
      <c r="K204" s="16"/>
      <c r="L204" s="17"/>
      <c r="M204" s="15"/>
      <c r="N204" s="16"/>
    </row>
    <row r="205" spans="1:14">
      <c r="A205" s="2" t="s">
        <v>43</v>
      </c>
      <c r="B205" s="2" t="s">
        <v>37</v>
      </c>
      <c r="C205" s="2" t="s">
        <v>26</v>
      </c>
      <c r="D205" s="15"/>
      <c r="E205" s="15"/>
      <c r="F205" s="15"/>
      <c r="G205" s="15"/>
      <c r="H205" s="16"/>
      <c r="I205" s="17"/>
      <c r="J205" s="15"/>
      <c r="K205" s="16"/>
      <c r="L205" s="17"/>
      <c r="M205" s="15"/>
      <c r="N205" s="16"/>
    </row>
    <row r="206" spans="1:14">
      <c r="A206" s="2" t="s">
        <v>43</v>
      </c>
      <c r="B206" s="2" t="s">
        <v>37</v>
      </c>
      <c r="C206" s="2" t="s">
        <v>27</v>
      </c>
      <c r="D206" s="15"/>
      <c r="E206" s="15"/>
      <c r="F206" s="15"/>
      <c r="G206" s="15" t="s">
        <v>0</v>
      </c>
      <c r="H206" s="16"/>
      <c r="I206" s="17"/>
      <c r="J206" s="15"/>
      <c r="K206" s="16"/>
      <c r="L206" s="17"/>
      <c r="M206" s="15"/>
      <c r="N206" s="16"/>
    </row>
    <row r="207" spans="1:14">
      <c r="A207" s="2" t="s">
        <v>43</v>
      </c>
      <c r="B207" s="2" t="s">
        <v>37</v>
      </c>
      <c r="C207" s="2" t="s">
        <v>28</v>
      </c>
      <c r="D207" s="15"/>
      <c r="E207" s="15"/>
      <c r="F207" s="15"/>
      <c r="G207" s="15"/>
      <c r="H207" s="16"/>
      <c r="I207" s="17"/>
      <c r="J207" s="15"/>
      <c r="K207" s="16"/>
      <c r="L207" s="17"/>
      <c r="M207" s="15"/>
      <c r="N207" s="16"/>
    </row>
    <row r="208" spans="1:14">
      <c r="A208" s="2" t="s">
        <v>43</v>
      </c>
      <c r="B208" s="2" t="s">
        <v>37</v>
      </c>
      <c r="C208" s="2" t="s">
        <v>29</v>
      </c>
      <c r="D208" s="15"/>
      <c r="E208" s="15"/>
      <c r="F208" s="15"/>
      <c r="G208" s="15"/>
      <c r="H208" s="16"/>
      <c r="I208" s="17"/>
      <c r="J208" s="15"/>
      <c r="K208" s="16"/>
      <c r="L208" s="17"/>
      <c r="M208" s="15"/>
      <c r="N208" s="16"/>
    </row>
    <row r="209" spans="1:14">
      <c r="A209" s="2" t="s">
        <v>43</v>
      </c>
      <c r="B209" s="2" t="s">
        <v>37</v>
      </c>
      <c r="C209" s="2" t="s">
        <v>30</v>
      </c>
      <c r="D209" s="15"/>
      <c r="E209" s="15"/>
      <c r="F209" s="15"/>
      <c r="G209" s="15" t="s">
        <v>0</v>
      </c>
      <c r="H209" s="16"/>
      <c r="I209" s="17"/>
      <c r="J209" s="15"/>
      <c r="K209" s="16"/>
      <c r="L209" s="17"/>
      <c r="M209" s="15"/>
      <c r="N209" s="16"/>
    </row>
    <row r="210" spans="1:14">
      <c r="A210" s="2" t="s">
        <v>43</v>
      </c>
      <c r="B210" s="2" t="s">
        <v>37</v>
      </c>
      <c r="C210" s="2" t="s">
        <v>31</v>
      </c>
      <c r="D210" s="15"/>
      <c r="E210" s="15"/>
      <c r="F210" s="15"/>
      <c r="G210" s="15"/>
      <c r="H210" s="16"/>
      <c r="I210" s="17"/>
      <c r="J210" s="15"/>
      <c r="K210" s="16"/>
      <c r="L210" s="17"/>
      <c r="M210" s="15"/>
      <c r="N210" s="16"/>
    </row>
    <row r="211" spans="1:14">
      <c r="A211" s="2" t="s">
        <v>43</v>
      </c>
      <c r="B211" s="2" t="s">
        <v>37</v>
      </c>
      <c r="C211" s="2" t="s">
        <v>32</v>
      </c>
      <c r="D211" s="15" t="s">
        <v>0</v>
      </c>
      <c r="E211" s="15" t="s">
        <v>0</v>
      </c>
      <c r="F211" s="15" t="s">
        <v>0</v>
      </c>
      <c r="G211" s="15" t="s">
        <v>0</v>
      </c>
      <c r="H211" s="16" t="s">
        <v>0</v>
      </c>
      <c r="I211" s="17"/>
      <c r="J211" s="15"/>
      <c r="K211" s="16" t="s">
        <v>0</v>
      </c>
      <c r="L211" s="17"/>
      <c r="M211" s="15" t="s">
        <v>0</v>
      </c>
      <c r="N211" s="16"/>
    </row>
    <row r="212" spans="1:14">
      <c r="A212" s="2" t="s">
        <v>43</v>
      </c>
      <c r="B212" s="2" t="s">
        <v>37</v>
      </c>
      <c r="C212" s="2" t="s">
        <v>33</v>
      </c>
      <c r="D212" s="15" t="s">
        <v>0</v>
      </c>
      <c r="E212" s="15" t="s">
        <v>0</v>
      </c>
      <c r="F212" s="15" t="s">
        <v>0</v>
      </c>
      <c r="G212" s="15" t="s">
        <v>0</v>
      </c>
      <c r="H212" s="16" t="s">
        <v>0</v>
      </c>
      <c r="I212" s="17"/>
      <c r="J212" s="15"/>
      <c r="K212" s="16" t="s">
        <v>0</v>
      </c>
      <c r="L212" s="17"/>
      <c r="M212" s="15" t="s">
        <v>0</v>
      </c>
      <c r="N212" s="16"/>
    </row>
    <row r="213" spans="1:14">
      <c r="A213" s="2" t="s">
        <v>43</v>
      </c>
      <c r="B213" s="2" t="s">
        <v>37</v>
      </c>
      <c r="C213" s="2" t="s">
        <v>34</v>
      </c>
      <c r="D213" s="15" t="s">
        <v>0</v>
      </c>
      <c r="E213" s="15" t="s">
        <v>0</v>
      </c>
      <c r="F213" s="15" t="s">
        <v>0</v>
      </c>
      <c r="G213" s="15" t="s">
        <v>0</v>
      </c>
      <c r="H213" s="16" t="s">
        <v>0</v>
      </c>
      <c r="I213" s="17"/>
      <c r="J213" s="15"/>
      <c r="K213" s="16" t="s">
        <v>0</v>
      </c>
      <c r="L213" s="17"/>
      <c r="M213" s="15" t="s">
        <v>0</v>
      </c>
      <c r="N213" s="16"/>
    </row>
    <row r="214" spans="1:14">
      <c r="A214" s="2" t="s">
        <v>43</v>
      </c>
      <c r="B214" s="2" t="s">
        <v>37</v>
      </c>
      <c r="C214" s="2" t="s">
        <v>36</v>
      </c>
      <c r="D214" s="15"/>
      <c r="E214" s="15"/>
      <c r="F214" s="15"/>
      <c r="G214" s="15"/>
      <c r="H214" s="16"/>
      <c r="I214" s="17"/>
      <c r="J214" s="15"/>
      <c r="K214" s="16"/>
      <c r="L214" s="17"/>
      <c r="M214" s="15"/>
      <c r="N214" s="16"/>
    </row>
    <row r="215" spans="1:14">
      <c r="A215" s="2" t="s">
        <v>44</v>
      </c>
      <c r="B215" s="2" t="s">
        <v>25</v>
      </c>
      <c r="C215" s="2" t="s">
        <v>26</v>
      </c>
      <c r="D215" s="15">
        <v>120396</v>
      </c>
      <c r="E215" s="15">
        <v>98713</v>
      </c>
      <c r="F215" s="15"/>
      <c r="G215" s="15"/>
      <c r="H215" s="16">
        <v>21684</v>
      </c>
      <c r="I215" s="17">
        <v>93910</v>
      </c>
      <c r="J215" s="15">
        <v>31777</v>
      </c>
      <c r="K215" s="16">
        <v>62133</v>
      </c>
      <c r="L215" s="17">
        <v>2124</v>
      </c>
      <c r="M215" s="15">
        <v>20133908</v>
      </c>
      <c r="N215" s="16">
        <v>46</v>
      </c>
    </row>
    <row r="216" spans="1:14">
      <c r="A216" s="2" t="s">
        <v>44</v>
      </c>
      <c r="B216" s="2" t="s">
        <v>25</v>
      </c>
      <c r="C216" s="2" t="s">
        <v>27</v>
      </c>
      <c r="D216" s="15">
        <v>287</v>
      </c>
      <c r="E216" s="15">
        <v>120</v>
      </c>
      <c r="F216" s="15"/>
      <c r="G216" s="15" t="s">
        <v>0</v>
      </c>
      <c r="H216" s="16">
        <v>166</v>
      </c>
      <c r="I216" s="17">
        <v>103</v>
      </c>
      <c r="J216" s="15">
        <v>44</v>
      </c>
      <c r="K216" s="16">
        <v>60</v>
      </c>
      <c r="L216" s="17">
        <v>6</v>
      </c>
      <c r="M216" s="15">
        <v>32045</v>
      </c>
      <c r="N216" s="16">
        <v>13</v>
      </c>
    </row>
    <row r="217" spans="1:14">
      <c r="A217" s="2" t="s">
        <v>44</v>
      </c>
      <c r="B217" s="2" t="s">
        <v>25</v>
      </c>
      <c r="C217" s="2" t="s">
        <v>28</v>
      </c>
      <c r="D217" s="15">
        <v>13389</v>
      </c>
      <c r="E217" s="15">
        <v>6343</v>
      </c>
      <c r="F217" s="15"/>
      <c r="G217" s="15"/>
      <c r="H217" s="16">
        <v>7046</v>
      </c>
      <c r="I217" s="17">
        <v>5582</v>
      </c>
      <c r="J217" s="15">
        <v>2673</v>
      </c>
      <c r="K217" s="16">
        <v>2909</v>
      </c>
      <c r="L217" s="17">
        <v>238</v>
      </c>
      <c r="M217" s="15">
        <v>3606133</v>
      </c>
      <c r="N217" s="16">
        <v>9</v>
      </c>
    </row>
    <row r="218" spans="1:14">
      <c r="A218" s="2" t="s">
        <v>44</v>
      </c>
      <c r="B218" s="2" t="s">
        <v>25</v>
      </c>
      <c r="C218" s="2" t="s">
        <v>29</v>
      </c>
      <c r="D218" s="15">
        <v>75668</v>
      </c>
      <c r="E218" s="15">
        <v>68374</v>
      </c>
      <c r="F218" s="15"/>
      <c r="G218" s="15"/>
      <c r="H218" s="16">
        <v>7294</v>
      </c>
      <c r="I218" s="17">
        <v>63440</v>
      </c>
      <c r="J218" s="15">
        <v>23719</v>
      </c>
      <c r="K218" s="16">
        <v>39722</v>
      </c>
      <c r="L218" s="17">
        <v>1588</v>
      </c>
      <c r="M218" s="15">
        <v>12421556</v>
      </c>
      <c r="N218" s="16">
        <v>10</v>
      </c>
    </row>
    <row r="219" spans="1:14">
      <c r="A219" s="2" t="s">
        <v>44</v>
      </c>
      <c r="B219" s="2" t="s">
        <v>25</v>
      </c>
      <c r="C219" s="2" t="s">
        <v>30</v>
      </c>
      <c r="D219" s="15">
        <v>31053</v>
      </c>
      <c r="E219" s="15">
        <v>23875</v>
      </c>
      <c r="F219" s="15"/>
      <c r="G219" s="15" t="s">
        <v>0</v>
      </c>
      <c r="H219" s="16">
        <v>7178</v>
      </c>
      <c r="I219" s="17">
        <v>24784</v>
      </c>
      <c r="J219" s="15">
        <v>5341</v>
      </c>
      <c r="K219" s="16">
        <v>19443</v>
      </c>
      <c r="L219" s="17">
        <v>291</v>
      </c>
      <c r="M219" s="15">
        <v>4074174</v>
      </c>
      <c r="N219" s="16">
        <v>14</v>
      </c>
    </row>
    <row r="220" spans="1:14">
      <c r="A220" s="2" t="s">
        <v>44</v>
      </c>
      <c r="B220" s="2" t="s">
        <v>25</v>
      </c>
      <c r="C220" s="2" t="s">
        <v>31</v>
      </c>
      <c r="D220" s="15"/>
      <c r="E220" s="15"/>
      <c r="F220" s="15"/>
      <c r="G220" s="15"/>
      <c r="H220" s="16"/>
      <c r="I220" s="17"/>
      <c r="J220" s="15"/>
      <c r="K220" s="16"/>
      <c r="L220" s="17"/>
      <c r="M220" s="15"/>
      <c r="N220" s="16"/>
    </row>
    <row r="221" spans="1:14">
      <c r="A221" s="2" t="s">
        <v>44</v>
      </c>
      <c r="B221" s="2" t="s">
        <v>25</v>
      </c>
      <c r="C221" s="2" t="s">
        <v>32</v>
      </c>
      <c r="D221" s="15" t="s">
        <v>0</v>
      </c>
      <c r="E221" s="15" t="s">
        <v>0</v>
      </c>
      <c r="F221" s="15" t="s">
        <v>0</v>
      </c>
      <c r="G221" s="15" t="s">
        <v>0</v>
      </c>
      <c r="H221" s="16" t="s">
        <v>0</v>
      </c>
      <c r="I221" s="17"/>
      <c r="J221" s="15"/>
      <c r="K221" s="16" t="s">
        <v>0</v>
      </c>
      <c r="L221" s="17"/>
      <c r="M221" s="15" t="s">
        <v>0</v>
      </c>
      <c r="N221" s="16"/>
    </row>
    <row r="222" spans="1:14">
      <c r="A222" s="2" t="s">
        <v>44</v>
      </c>
      <c r="B222" s="2" t="s">
        <v>25</v>
      </c>
      <c r="C222" s="2" t="s">
        <v>33</v>
      </c>
      <c r="D222" s="15" t="s">
        <v>0</v>
      </c>
      <c r="E222" s="15" t="s">
        <v>0</v>
      </c>
      <c r="F222" s="15" t="s">
        <v>0</v>
      </c>
      <c r="G222" s="15" t="s">
        <v>0</v>
      </c>
      <c r="H222" s="16" t="s">
        <v>0</v>
      </c>
      <c r="I222" s="17"/>
      <c r="J222" s="15"/>
      <c r="K222" s="16" t="s">
        <v>0</v>
      </c>
      <c r="L222" s="17"/>
      <c r="M222" s="15" t="s">
        <v>0</v>
      </c>
      <c r="N222" s="16"/>
    </row>
    <row r="223" spans="1:14">
      <c r="A223" s="2" t="s">
        <v>44</v>
      </c>
      <c r="B223" s="2" t="s">
        <v>25</v>
      </c>
      <c r="C223" s="2" t="s">
        <v>34</v>
      </c>
      <c r="D223" s="15" t="s">
        <v>0</v>
      </c>
      <c r="E223" s="15" t="s">
        <v>0</v>
      </c>
      <c r="F223" s="15" t="s">
        <v>0</v>
      </c>
      <c r="G223" s="15" t="s">
        <v>0</v>
      </c>
      <c r="H223" s="16" t="s">
        <v>0</v>
      </c>
      <c r="I223" s="17"/>
      <c r="J223" s="15"/>
      <c r="K223" s="16" t="s">
        <v>0</v>
      </c>
      <c r="L223" s="17"/>
      <c r="M223" s="15" t="s">
        <v>0</v>
      </c>
      <c r="N223" s="16"/>
    </row>
    <row r="224" spans="1:14">
      <c r="A224" s="2" t="s">
        <v>44</v>
      </c>
      <c r="B224" s="2" t="s">
        <v>25</v>
      </c>
      <c r="C224" s="2" t="s">
        <v>36</v>
      </c>
      <c r="D224" s="15"/>
      <c r="E224" s="15"/>
      <c r="F224" s="15"/>
      <c r="G224" s="15"/>
      <c r="H224" s="16"/>
      <c r="I224" s="17"/>
      <c r="J224" s="15"/>
      <c r="K224" s="16"/>
      <c r="L224" s="17"/>
      <c r="M224" s="15"/>
      <c r="N224" s="16"/>
    </row>
    <row r="225" spans="1:14">
      <c r="A225" s="2" t="s">
        <v>44</v>
      </c>
      <c r="B225" s="2" t="s">
        <v>18</v>
      </c>
      <c r="C225" s="2" t="s">
        <v>26</v>
      </c>
      <c r="D225" s="15">
        <v>114729</v>
      </c>
      <c r="E225" s="15">
        <v>94694</v>
      </c>
      <c r="F225" s="15"/>
      <c r="G225" s="15"/>
      <c r="H225" s="16">
        <v>20035</v>
      </c>
      <c r="I225" s="17">
        <v>92602</v>
      </c>
      <c r="J225" s="15">
        <v>30469</v>
      </c>
      <c r="K225" s="16">
        <v>62133</v>
      </c>
      <c r="L225" s="17">
        <v>1984</v>
      </c>
      <c r="M225" s="15">
        <v>19771775</v>
      </c>
      <c r="N225" s="16">
        <v>43</v>
      </c>
    </row>
    <row r="226" spans="1:14">
      <c r="A226" s="2" t="s">
        <v>44</v>
      </c>
      <c r="B226" s="2" t="s">
        <v>18</v>
      </c>
      <c r="C226" s="2" t="s">
        <v>27</v>
      </c>
      <c r="D226" s="15">
        <v>287</v>
      </c>
      <c r="E226" s="15">
        <v>120</v>
      </c>
      <c r="F226" s="15"/>
      <c r="G226" s="15" t="s">
        <v>0</v>
      </c>
      <c r="H226" s="16">
        <v>166</v>
      </c>
      <c r="I226" s="17">
        <v>103</v>
      </c>
      <c r="J226" s="15">
        <v>44</v>
      </c>
      <c r="K226" s="16">
        <v>60</v>
      </c>
      <c r="L226" s="17">
        <v>6</v>
      </c>
      <c r="M226" s="15">
        <v>32045</v>
      </c>
      <c r="N226" s="16">
        <v>13</v>
      </c>
    </row>
    <row r="227" spans="1:14">
      <c r="A227" s="2" t="s">
        <v>44</v>
      </c>
      <c r="B227" s="2" t="s">
        <v>18</v>
      </c>
      <c r="C227" s="2" t="s">
        <v>28</v>
      </c>
      <c r="D227" s="15">
        <v>7721</v>
      </c>
      <c r="E227" s="15">
        <v>2324</v>
      </c>
      <c r="F227" s="15"/>
      <c r="G227" s="15"/>
      <c r="H227" s="16">
        <v>5397</v>
      </c>
      <c r="I227" s="17">
        <v>4274</v>
      </c>
      <c r="J227" s="15">
        <v>1365</v>
      </c>
      <c r="K227" s="16">
        <v>2909</v>
      </c>
      <c r="L227" s="17">
        <v>98</v>
      </c>
      <c r="M227" s="15">
        <v>3244000</v>
      </c>
      <c r="N227" s="16">
        <v>6</v>
      </c>
    </row>
    <row r="228" spans="1:14">
      <c r="A228" s="2" t="s">
        <v>44</v>
      </c>
      <c r="B228" s="2" t="s">
        <v>18</v>
      </c>
      <c r="C228" s="2" t="s">
        <v>29</v>
      </c>
      <c r="D228" s="15">
        <v>75668</v>
      </c>
      <c r="E228" s="15">
        <v>68374</v>
      </c>
      <c r="F228" s="15"/>
      <c r="G228" s="15"/>
      <c r="H228" s="16">
        <v>7294</v>
      </c>
      <c r="I228" s="17">
        <v>63440</v>
      </c>
      <c r="J228" s="15">
        <v>23719</v>
      </c>
      <c r="K228" s="16">
        <v>39722</v>
      </c>
      <c r="L228" s="17">
        <v>1588</v>
      </c>
      <c r="M228" s="15">
        <v>12421556</v>
      </c>
      <c r="N228" s="16">
        <v>10</v>
      </c>
    </row>
    <row r="229" spans="1:14">
      <c r="A229" s="2" t="s">
        <v>44</v>
      </c>
      <c r="B229" s="2" t="s">
        <v>18</v>
      </c>
      <c r="C229" s="2" t="s">
        <v>30</v>
      </c>
      <c r="D229" s="15">
        <v>31053</v>
      </c>
      <c r="E229" s="15">
        <v>23875</v>
      </c>
      <c r="F229" s="15"/>
      <c r="G229" s="15" t="s">
        <v>0</v>
      </c>
      <c r="H229" s="16">
        <v>7178</v>
      </c>
      <c r="I229" s="17">
        <v>24784</v>
      </c>
      <c r="J229" s="15">
        <v>5341</v>
      </c>
      <c r="K229" s="16">
        <v>19443</v>
      </c>
      <c r="L229" s="17">
        <v>291</v>
      </c>
      <c r="M229" s="15">
        <v>4074174</v>
      </c>
      <c r="N229" s="16">
        <v>14</v>
      </c>
    </row>
    <row r="230" spans="1:14">
      <c r="A230" s="2" t="s">
        <v>44</v>
      </c>
      <c r="B230" s="2" t="s">
        <v>18</v>
      </c>
      <c r="C230" s="2" t="s">
        <v>31</v>
      </c>
      <c r="D230" s="15"/>
      <c r="E230" s="15"/>
      <c r="F230" s="15"/>
      <c r="G230" s="15"/>
      <c r="H230" s="16"/>
      <c r="I230" s="17"/>
      <c r="J230" s="15"/>
      <c r="K230" s="16"/>
      <c r="L230" s="17"/>
      <c r="M230" s="15"/>
      <c r="N230" s="16"/>
    </row>
    <row r="231" spans="1:14">
      <c r="A231" s="2" t="s">
        <v>44</v>
      </c>
      <c r="B231" s="2" t="s">
        <v>18</v>
      </c>
      <c r="C231" s="2" t="s">
        <v>32</v>
      </c>
      <c r="D231" s="15" t="s">
        <v>0</v>
      </c>
      <c r="E231" s="15" t="s">
        <v>0</v>
      </c>
      <c r="F231" s="15" t="s">
        <v>0</v>
      </c>
      <c r="G231" s="15" t="s">
        <v>0</v>
      </c>
      <c r="H231" s="16" t="s">
        <v>0</v>
      </c>
      <c r="I231" s="17"/>
      <c r="J231" s="15"/>
      <c r="K231" s="16" t="s">
        <v>0</v>
      </c>
      <c r="L231" s="17"/>
      <c r="M231" s="15" t="s">
        <v>0</v>
      </c>
      <c r="N231" s="16"/>
    </row>
    <row r="232" spans="1:14">
      <c r="A232" s="2" t="s">
        <v>44</v>
      </c>
      <c r="B232" s="2" t="s">
        <v>18</v>
      </c>
      <c r="C232" s="2" t="s">
        <v>33</v>
      </c>
      <c r="D232" s="15" t="s">
        <v>0</v>
      </c>
      <c r="E232" s="15" t="s">
        <v>0</v>
      </c>
      <c r="F232" s="15" t="s">
        <v>0</v>
      </c>
      <c r="G232" s="15" t="s">
        <v>0</v>
      </c>
      <c r="H232" s="16" t="s">
        <v>0</v>
      </c>
      <c r="I232" s="17"/>
      <c r="J232" s="15"/>
      <c r="K232" s="16" t="s">
        <v>0</v>
      </c>
      <c r="L232" s="17"/>
      <c r="M232" s="15" t="s">
        <v>0</v>
      </c>
      <c r="N232" s="16"/>
    </row>
    <row r="233" spans="1:14">
      <c r="A233" s="2" t="s">
        <v>44</v>
      </c>
      <c r="B233" s="2" t="s">
        <v>18</v>
      </c>
      <c r="C233" s="2" t="s">
        <v>34</v>
      </c>
      <c r="D233" s="15" t="s">
        <v>0</v>
      </c>
      <c r="E233" s="15" t="s">
        <v>0</v>
      </c>
      <c r="F233" s="15" t="s">
        <v>0</v>
      </c>
      <c r="G233" s="15" t="s">
        <v>0</v>
      </c>
      <c r="H233" s="16" t="s">
        <v>0</v>
      </c>
      <c r="I233" s="17"/>
      <c r="J233" s="15"/>
      <c r="K233" s="16" t="s">
        <v>0</v>
      </c>
      <c r="L233" s="17"/>
      <c r="M233" s="15" t="s">
        <v>0</v>
      </c>
      <c r="N233" s="16"/>
    </row>
    <row r="234" spans="1:14">
      <c r="A234" s="2" t="s">
        <v>44</v>
      </c>
      <c r="B234" s="2" t="s">
        <v>18</v>
      </c>
      <c r="C234" s="2" t="s">
        <v>36</v>
      </c>
      <c r="D234" s="15"/>
      <c r="E234" s="15"/>
      <c r="F234" s="15"/>
      <c r="G234" s="15"/>
      <c r="H234" s="16"/>
      <c r="I234" s="17"/>
      <c r="J234" s="15"/>
      <c r="K234" s="16"/>
      <c r="L234" s="17"/>
      <c r="M234" s="15"/>
      <c r="N234" s="16"/>
    </row>
    <row r="235" spans="1:14">
      <c r="A235" s="2" t="s">
        <v>44</v>
      </c>
      <c r="B235" s="2" t="s">
        <v>37</v>
      </c>
      <c r="C235" s="2" t="s">
        <v>26</v>
      </c>
      <c r="D235" s="15">
        <v>5667</v>
      </c>
      <c r="E235" s="15">
        <v>4019</v>
      </c>
      <c r="F235" s="15"/>
      <c r="G235" s="15"/>
      <c r="H235" s="16">
        <v>1648</v>
      </c>
      <c r="I235" s="17">
        <v>1308</v>
      </c>
      <c r="J235" s="15">
        <v>1308</v>
      </c>
      <c r="K235" s="16"/>
      <c r="L235" s="17">
        <v>140</v>
      </c>
      <c r="M235" s="15">
        <v>362133</v>
      </c>
      <c r="N235" s="16">
        <v>3</v>
      </c>
    </row>
    <row r="236" spans="1:14">
      <c r="A236" s="2" t="s">
        <v>44</v>
      </c>
      <c r="B236" s="2" t="s">
        <v>37</v>
      </c>
      <c r="C236" s="2" t="s">
        <v>27</v>
      </c>
      <c r="D236" s="15"/>
      <c r="E236" s="15"/>
      <c r="F236" s="15"/>
      <c r="G236" s="15" t="s">
        <v>0</v>
      </c>
      <c r="H236" s="16"/>
      <c r="I236" s="17"/>
      <c r="J236" s="15"/>
      <c r="K236" s="16"/>
      <c r="L236" s="17"/>
      <c r="M236" s="15"/>
      <c r="N236" s="16"/>
    </row>
    <row r="237" spans="1:14">
      <c r="A237" s="2" t="s">
        <v>44</v>
      </c>
      <c r="B237" s="2" t="s">
        <v>37</v>
      </c>
      <c r="C237" s="2" t="s">
        <v>28</v>
      </c>
      <c r="D237" s="15">
        <v>5667</v>
      </c>
      <c r="E237" s="15">
        <v>4019</v>
      </c>
      <c r="F237" s="15"/>
      <c r="G237" s="15"/>
      <c r="H237" s="16">
        <v>1648</v>
      </c>
      <c r="I237" s="17">
        <v>1308</v>
      </c>
      <c r="J237" s="15">
        <v>1308</v>
      </c>
      <c r="K237" s="16"/>
      <c r="L237" s="17">
        <v>140</v>
      </c>
      <c r="M237" s="15">
        <v>362133</v>
      </c>
      <c r="N237" s="16">
        <v>3</v>
      </c>
    </row>
    <row r="238" spans="1:14">
      <c r="A238" s="2" t="s">
        <v>44</v>
      </c>
      <c r="B238" s="2" t="s">
        <v>37</v>
      </c>
      <c r="C238" s="2" t="s">
        <v>29</v>
      </c>
      <c r="D238" s="15"/>
      <c r="E238" s="15"/>
      <c r="F238" s="15"/>
      <c r="G238" s="15"/>
      <c r="H238" s="16"/>
      <c r="I238" s="17"/>
      <c r="J238" s="15"/>
      <c r="K238" s="16"/>
      <c r="L238" s="17"/>
      <c r="M238" s="15"/>
      <c r="N238" s="16"/>
    </row>
    <row r="239" spans="1:14">
      <c r="A239" s="2" t="s">
        <v>44</v>
      </c>
      <c r="B239" s="2" t="s">
        <v>37</v>
      </c>
      <c r="C239" s="2" t="s">
        <v>30</v>
      </c>
      <c r="D239" s="15"/>
      <c r="E239" s="15"/>
      <c r="F239" s="15"/>
      <c r="G239" s="15" t="s">
        <v>0</v>
      </c>
      <c r="H239" s="16"/>
      <c r="I239" s="17"/>
      <c r="J239" s="15"/>
      <c r="K239" s="16"/>
      <c r="L239" s="17"/>
      <c r="M239" s="15"/>
      <c r="N239" s="16"/>
    </row>
    <row r="240" spans="1:14">
      <c r="A240" s="2" t="s">
        <v>44</v>
      </c>
      <c r="B240" s="2" t="s">
        <v>37</v>
      </c>
      <c r="C240" s="2" t="s">
        <v>31</v>
      </c>
      <c r="D240" s="15"/>
      <c r="E240" s="15"/>
      <c r="F240" s="15"/>
      <c r="G240" s="15"/>
      <c r="H240" s="16"/>
      <c r="I240" s="17"/>
      <c r="J240" s="15"/>
      <c r="K240" s="16"/>
      <c r="L240" s="17"/>
      <c r="M240" s="15"/>
      <c r="N240" s="16"/>
    </row>
    <row r="241" spans="1:14">
      <c r="A241" s="2" t="s">
        <v>44</v>
      </c>
      <c r="B241" s="2" t="s">
        <v>37</v>
      </c>
      <c r="C241" s="2" t="s">
        <v>32</v>
      </c>
      <c r="D241" s="15" t="s">
        <v>0</v>
      </c>
      <c r="E241" s="15" t="s">
        <v>0</v>
      </c>
      <c r="F241" s="15" t="s">
        <v>0</v>
      </c>
      <c r="G241" s="15" t="s">
        <v>0</v>
      </c>
      <c r="H241" s="16" t="s">
        <v>0</v>
      </c>
      <c r="I241" s="17"/>
      <c r="J241" s="15"/>
      <c r="K241" s="16" t="s">
        <v>0</v>
      </c>
      <c r="L241" s="17"/>
      <c r="M241" s="15" t="s">
        <v>0</v>
      </c>
      <c r="N241" s="16"/>
    </row>
    <row r="242" spans="1:14">
      <c r="A242" s="2" t="s">
        <v>44</v>
      </c>
      <c r="B242" s="2" t="s">
        <v>37</v>
      </c>
      <c r="C242" s="2" t="s">
        <v>33</v>
      </c>
      <c r="D242" s="15" t="s">
        <v>0</v>
      </c>
      <c r="E242" s="15" t="s">
        <v>0</v>
      </c>
      <c r="F242" s="15" t="s">
        <v>0</v>
      </c>
      <c r="G242" s="15" t="s">
        <v>0</v>
      </c>
      <c r="H242" s="16" t="s">
        <v>0</v>
      </c>
      <c r="I242" s="17"/>
      <c r="J242" s="15"/>
      <c r="K242" s="16" t="s">
        <v>0</v>
      </c>
      <c r="L242" s="17"/>
      <c r="M242" s="15" t="s">
        <v>0</v>
      </c>
      <c r="N242" s="16"/>
    </row>
    <row r="243" spans="1:14">
      <c r="A243" s="2" t="s">
        <v>44</v>
      </c>
      <c r="B243" s="2" t="s">
        <v>37</v>
      </c>
      <c r="C243" s="2" t="s">
        <v>34</v>
      </c>
      <c r="D243" s="15" t="s">
        <v>0</v>
      </c>
      <c r="E243" s="15" t="s">
        <v>0</v>
      </c>
      <c r="F243" s="15" t="s">
        <v>0</v>
      </c>
      <c r="G243" s="15" t="s">
        <v>0</v>
      </c>
      <c r="H243" s="16" t="s">
        <v>0</v>
      </c>
      <c r="I243" s="17"/>
      <c r="J243" s="15"/>
      <c r="K243" s="16" t="s">
        <v>0</v>
      </c>
      <c r="L243" s="17"/>
      <c r="M243" s="15" t="s">
        <v>0</v>
      </c>
      <c r="N243" s="16"/>
    </row>
    <row r="244" spans="1:14">
      <c r="A244" s="2" t="s">
        <v>44</v>
      </c>
      <c r="B244" s="2" t="s">
        <v>37</v>
      </c>
      <c r="C244" s="2" t="s">
        <v>36</v>
      </c>
      <c r="D244" s="15"/>
      <c r="E244" s="15"/>
      <c r="F244" s="15"/>
      <c r="G244" s="15"/>
      <c r="H244" s="16"/>
      <c r="I244" s="17"/>
      <c r="J244" s="15"/>
      <c r="K244" s="16"/>
      <c r="L244" s="17"/>
      <c r="M244" s="15"/>
      <c r="N244" s="16"/>
    </row>
    <row r="245" spans="1:14">
      <c r="A245" s="2" t="s">
        <v>45</v>
      </c>
      <c r="B245" s="2" t="s">
        <v>25</v>
      </c>
      <c r="C245" s="2" t="s">
        <v>26</v>
      </c>
      <c r="D245" s="15">
        <v>8745</v>
      </c>
      <c r="E245" s="15">
        <v>5559</v>
      </c>
      <c r="F245" s="15"/>
      <c r="G245" s="15"/>
      <c r="H245" s="16">
        <v>3186</v>
      </c>
      <c r="I245" s="17">
        <v>7755</v>
      </c>
      <c r="J245" s="15">
        <v>2220</v>
      </c>
      <c r="K245" s="16">
        <v>5536</v>
      </c>
      <c r="L245" s="17">
        <v>151</v>
      </c>
      <c r="M245" s="15">
        <v>1582794</v>
      </c>
      <c r="N245" s="16">
        <v>58</v>
      </c>
    </row>
    <row r="246" spans="1:14">
      <c r="A246" s="2" t="s">
        <v>45</v>
      </c>
      <c r="B246" s="2" t="s">
        <v>25</v>
      </c>
      <c r="C246" s="2" t="s">
        <v>27</v>
      </c>
      <c r="D246" s="15">
        <v>448</v>
      </c>
      <c r="E246" s="15">
        <v>448</v>
      </c>
      <c r="F246" s="15"/>
      <c r="G246" s="15" t="s">
        <v>0</v>
      </c>
      <c r="H246" s="16"/>
      <c r="I246" s="17">
        <v>384</v>
      </c>
      <c r="J246" s="15">
        <v>181</v>
      </c>
      <c r="K246" s="16">
        <v>204</v>
      </c>
      <c r="L246" s="17">
        <v>29</v>
      </c>
      <c r="M246" s="15">
        <v>128916</v>
      </c>
      <c r="N246" s="16">
        <v>47</v>
      </c>
    </row>
    <row r="247" spans="1:14">
      <c r="A247" s="2" t="s">
        <v>45</v>
      </c>
      <c r="B247" s="2" t="s">
        <v>25</v>
      </c>
      <c r="C247" s="2" t="s">
        <v>28</v>
      </c>
      <c r="D247" s="15">
        <v>2794</v>
      </c>
      <c r="E247" s="15">
        <v>461</v>
      </c>
      <c r="F247" s="15"/>
      <c r="G247" s="15"/>
      <c r="H247" s="16">
        <v>2333</v>
      </c>
      <c r="I247" s="17">
        <v>2156</v>
      </c>
      <c r="J247" s="15">
        <v>238</v>
      </c>
      <c r="K247" s="16">
        <v>1918</v>
      </c>
      <c r="L247" s="17">
        <v>32</v>
      </c>
      <c r="M247" s="15">
        <v>835308</v>
      </c>
      <c r="N247" s="16">
        <v>4</v>
      </c>
    </row>
    <row r="248" spans="1:14">
      <c r="A248" s="2" t="s">
        <v>45</v>
      </c>
      <c r="B248" s="2" t="s">
        <v>25</v>
      </c>
      <c r="C248" s="2" t="s">
        <v>29</v>
      </c>
      <c r="D248" s="15"/>
      <c r="E248" s="15"/>
      <c r="F248" s="15"/>
      <c r="G248" s="15"/>
      <c r="H248" s="16"/>
      <c r="I248" s="17"/>
      <c r="J248" s="15"/>
      <c r="K248" s="16"/>
      <c r="L248" s="17"/>
      <c r="M248" s="15"/>
      <c r="N248" s="16"/>
    </row>
    <row r="249" spans="1:14">
      <c r="A249" s="2" t="s">
        <v>45</v>
      </c>
      <c r="B249" s="2" t="s">
        <v>25</v>
      </c>
      <c r="C249" s="2" t="s">
        <v>30</v>
      </c>
      <c r="D249" s="15">
        <v>5502</v>
      </c>
      <c r="E249" s="15">
        <v>4650</v>
      </c>
      <c r="F249" s="15"/>
      <c r="G249" s="15" t="s">
        <v>0</v>
      </c>
      <c r="H249" s="16">
        <v>853</v>
      </c>
      <c r="I249" s="17">
        <v>4772</v>
      </c>
      <c r="J249" s="15">
        <v>1358</v>
      </c>
      <c r="K249" s="16">
        <v>3414</v>
      </c>
      <c r="L249" s="17">
        <v>65</v>
      </c>
      <c r="M249" s="15">
        <v>618570</v>
      </c>
      <c r="N249" s="16">
        <v>4</v>
      </c>
    </row>
    <row r="250" spans="1:14">
      <c r="A250" s="2" t="s">
        <v>45</v>
      </c>
      <c r="B250" s="2" t="s">
        <v>25</v>
      </c>
      <c r="C250" s="2" t="s">
        <v>31</v>
      </c>
      <c r="D250" s="15"/>
      <c r="E250" s="15"/>
      <c r="F250" s="15"/>
      <c r="G250" s="15"/>
      <c r="H250" s="16"/>
      <c r="I250" s="17"/>
      <c r="J250" s="15"/>
      <c r="K250" s="16"/>
      <c r="L250" s="17"/>
      <c r="M250" s="15"/>
      <c r="N250" s="16"/>
    </row>
    <row r="251" spans="1:14">
      <c r="A251" s="2" t="s">
        <v>45</v>
      </c>
      <c r="B251" s="2" t="s">
        <v>25</v>
      </c>
      <c r="C251" s="2" t="s">
        <v>32</v>
      </c>
      <c r="D251" s="15" t="s">
        <v>0</v>
      </c>
      <c r="E251" s="15" t="s">
        <v>0</v>
      </c>
      <c r="F251" s="15" t="s">
        <v>0</v>
      </c>
      <c r="G251" s="15" t="s">
        <v>0</v>
      </c>
      <c r="H251" s="16" t="s">
        <v>0</v>
      </c>
      <c r="I251" s="17"/>
      <c r="J251" s="15"/>
      <c r="K251" s="16" t="s">
        <v>0</v>
      </c>
      <c r="L251" s="17"/>
      <c r="M251" s="15" t="s">
        <v>0</v>
      </c>
      <c r="N251" s="16"/>
    </row>
    <row r="252" spans="1:14">
      <c r="A252" s="2" t="s">
        <v>45</v>
      </c>
      <c r="B252" s="2" t="s">
        <v>25</v>
      </c>
      <c r="C252" s="2" t="s">
        <v>33</v>
      </c>
      <c r="D252" s="15" t="s">
        <v>0</v>
      </c>
      <c r="E252" s="15" t="s">
        <v>0</v>
      </c>
      <c r="F252" s="15" t="s">
        <v>0</v>
      </c>
      <c r="G252" s="15" t="s">
        <v>0</v>
      </c>
      <c r="H252" s="16" t="s">
        <v>0</v>
      </c>
      <c r="I252" s="17"/>
      <c r="J252" s="15"/>
      <c r="K252" s="16" t="s">
        <v>0</v>
      </c>
      <c r="L252" s="17"/>
      <c r="M252" s="15" t="s">
        <v>0</v>
      </c>
      <c r="N252" s="16"/>
    </row>
    <row r="253" spans="1:14">
      <c r="A253" s="2" t="s">
        <v>45</v>
      </c>
      <c r="B253" s="2" t="s">
        <v>25</v>
      </c>
      <c r="C253" s="2" t="s">
        <v>34</v>
      </c>
      <c r="D253" s="15" t="s">
        <v>0</v>
      </c>
      <c r="E253" s="15" t="s">
        <v>0</v>
      </c>
      <c r="F253" s="15" t="s">
        <v>0</v>
      </c>
      <c r="G253" s="15" t="s">
        <v>0</v>
      </c>
      <c r="H253" s="16" t="s">
        <v>0</v>
      </c>
      <c r="I253" s="17"/>
      <c r="J253" s="15"/>
      <c r="K253" s="16" t="s">
        <v>0</v>
      </c>
      <c r="L253" s="17"/>
      <c r="M253" s="15" t="s">
        <v>0</v>
      </c>
      <c r="N253" s="16"/>
    </row>
    <row r="254" spans="1:14">
      <c r="A254" s="2" t="s">
        <v>45</v>
      </c>
      <c r="B254" s="2" t="s">
        <v>25</v>
      </c>
      <c r="C254" s="2" t="s">
        <v>36</v>
      </c>
      <c r="D254" s="15"/>
      <c r="E254" s="15"/>
      <c r="F254" s="15"/>
      <c r="G254" s="15"/>
      <c r="H254" s="16"/>
      <c r="I254" s="17">
        <v>443</v>
      </c>
      <c r="J254" s="15">
        <v>443</v>
      </c>
      <c r="K254" s="16"/>
      <c r="L254" s="17">
        <v>25</v>
      </c>
      <c r="M254" s="15"/>
      <c r="N254" s="16">
        <v>3</v>
      </c>
    </row>
    <row r="255" spans="1:14">
      <c r="A255" s="2" t="s">
        <v>45</v>
      </c>
      <c r="B255" s="2" t="s">
        <v>18</v>
      </c>
      <c r="C255" s="2" t="s">
        <v>26</v>
      </c>
      <c r="D255" s="15">
        <v>8745</v>
      </c>
      <c r="E255" s="15">
        <v>5559</v>
      </c>
      <c r="F255" s="15"/>
      <c r="G255" s="15"/>
      <c r="H255" s="16">
        <v>3186</v>
      </c>
      <c r="I255" s="17">
        <v>7313</v>
      </c>
      <c r="J255" s="15">
        <v>1777</v>
      </c>
      <c r="K255" s="16">
        <v>5536</v>
      </c>
      <c r="L255" s="17">
        <v>126</v>
      </c>
      <c r="M255" s="15">
        <v>1582794</v>
      </c>
      <c r="N255" s="16">
        <v>55</v>
      </c>
    </row>
    <row r="256" spans="1:14">
      <c r="A256" s="2" t="s">
        <v>45</v>
      </c>
      <c r="B256" s="2" t="s">
        <v>18</v>
      </c>
      <c r="C256" s="2" t="s">
        <v>27</v>
      </c>
      <c r="D256" s="15">
        <v>448</v>
      </c>
      <c r="E256" s="15">
        <v>448</v>
      </c>
      <c r="F256" s="15"/>
      <c r="G256" s="15" t="s">
        <v>0</v>
      </c>
      <c r="H256" s="16"/>
      <c r="I256" s="17">
        <v>384</v>
      </c>
      <c r="J256" s="15">
        <v>181</v>
      </c>
      <c r="K256" s="16">
        <v>204</v>
      </c>
      <c r="L256" s="17">
        <v>29</v>
      </c>
      <c r="M256" s="15">
        <v>128916</v>
      </c>
      <c r="N256" s="16">
        <v>47</v>
      </c>
    </row>
    <row r="257" spans="1:14">
      <c r="A257" s="2" t="s">
        <v>45</v>
      </c>
      <c r="B257" s="2" t="s">
        <v>18</v>
      </c>
      <c r="C257" s="2" t="s">
        <v>28</v>
      </c>
      <c r="D257" s="15">
        <v>2794</v>
      </c>
      <c r="E257" s="15">
        <v>461</v>
      </c>
      <c r="F257" s="15"/>
      <c r="G257" s="15"/>
      <c r="H257" s="16">
        <v>2333</v>
      </c>
      <c r="I257" s="17">
        <v>2156</v>
      </c>
      <c r="J257" s="15">
        <v>238</v>
      </c>
      <c r="K257" s="16">
        <v>1918</v>
      </c>
      <c r="L257" s="17">
        <v>32</v>
      </c>
      <c r="M257" s="15">
        <v>835308</v>
      </c>
      <c r="N257" s="16">
        <v>4</v>
      </c>
    </row>
    <row r="258" spans="1:14">
      <c r="A258" s="2" t="s">
        <v>45</v>
      </c>
      <c r="B258" s="2" t="s">
        <v>18</v>
      </c>
      <c r="C258" s="2" t="s">
        <v>29</v>
      </c>
      <c r="D258" s="15"/>
      <c r="E258" s="15"/>
      <c r="F258" s="15"/>
      <c r="G258" s="15"/>
      <c r="H258" s="16"/>
      <c r="I258" s="17"/>
      <c r="J258" s="15"/>
      <c r="K258" s="16"/>
      <c r="L258" s="17"/>
      <c r="M258" s="15"/>
      <c r="N258" s="16"/>
    </row>
    <row r="259" spans="1:14">
      <c r="A259" s="2" t="s">
        <v>45</v>
      </c>
      <c r="B259" s="2" t="s">
        <v>18</v>
      </c>
      <c r="C259" s="2" t="s">
        <v>30</v>
      </c>
      <c r="D259" s="15">
        <v>5502</v>
      </c>
      <c r="E259" s="15">
        <v>4650</v>
      </c>
      <c r="F259" s="15"/>
      <c r="G259" s="15" t="s">
        <v>0</v>
      </c>
      <c r="H259" s="16">
        <v>853</v>
      </c>
      <c r="I259" s="17">
        <v>4772</v>
      </c>
      <c r="J259" s="15">
        <v>1358</v>
      </c>
      <c r="K259" s="16">
        <v>3414</v>
      </c>
      <c r="L259" s="17">
        <v>65</v>
      </c>
      <c r="M259" s="15">
        <v>618570</v>
      </c>
      <c r="N259" s="16">
        <v>4</v>
      </c>
    </row>
    <row r="260" spans="1:14">
      <c r="A260" s="2" t="s">
        <v>45</v>
      </c>
      <c r="B260" s="2" t="s">
        <v>18</v>
      </c>
      <c r="C260" s="2" t="s">
        <v>31</v>
      </c>
      <c r="D260" s="15"/>
      <c r="E260" s="15"/>
      <c r="F260" s="15"/>
      <c r="G260" s="15"/>
      <c r="H260" s="16"/>
      <c r="I260" s="17"/>
      <c r="J260" s="15"/>
      <c r="K260" s="16"/>
      <c r="L260" s="17"/>
      <c r="M260" s="15"/>
      <c r="N260" s="16"/>
    </row>
    <row r="261" spans="1:14">
      <c r="A261" s="2" t="s">
        <v>45</v>
      </c>
      <c r="B261" s="2" t="s">
        <v>18</v>
      </c>
      <c r="C261" s="2" t="s">
        <v>32</v>
      </c>
      <c r="D261" s="15" t="s">
        <v>0</v>
      </c>
      <c r="E261" s="15" t="s">
        <v>0</v>
      </c>
      <c r="F261" s="15" t="s">
        <v>0</v>
      </c>
      <c r="G261" s="15" t="s">
        <v>0</v>
      </c>
      <c r="H261" s="16" t="s">
        <v>0</v>
      </c>
      <c r="I261" s="17"/>
      <c r="J261" s="15"/>
      <c r="K261" s="16" t="s">
        <v>0</v>
      </c>
      <c r="L261" s="17"/>
      <c r="M261" s="15" t="s">
        <v>0</v>
      </c>
      <c r="N261" s="16"/>
    </row>
    <row r="262" spans="1:14">
      <c r="A262" s="2" t="s">
        <v>45</v>
      </c>
      <c r="B262" s="2" t="s">
        <v>18</v>
      </c>
      <c r="C262" s="2" t="s">
        <v>33</v>
      </c>
      <c r="D262" s="15" t="s">
        <v>0</v>
      </c>
      <c r="E262" s="15" t="s">
        <v>0</v>
      </c>
      <c r="F262" s="15" t="s">
        <v>0</v>
      </c>
      <c r="G262" s="15" t="s">
        <v>0</v>
      </c>
      <c r="H262" s="16" t="s">
        <v>0</v>
      </c>
      <c r="I262" s="17"/>
      <c r="J262" s="15"/>
      <c r="K262" s="16" t="s">
        <v>0</v>
      </c>
      <c r="L262" s="17"/>
      <c r="M262" s="15" t="s">
        <v>0</v>
      </c>
      <c r="N262" s="16"/>
    </row>
    <row r="263" spans="1:14">
      <c r="A263" s="2" t="s">
        <v>45</v>
      </c>
      <c r="B263" s="2" t="s">
        <v>18</v>
      </c>
      <c r="C263" s="2" t="s">
        <v>34</v>
      </c>
      <c r="D263" s="15" t="s">
        <v>0</v>
      </c>
      <c r="E263" s="15" t="s">
        <v>0</v>
      </c>
      <c r="F263" s="15" t="s">
        <v>0</v>
      </c>
      <c r="G263" s="15" t="s">
        <v>0</v>
      </c>
      <c r="H263" s="16" t="s">
        <v>0</v>
      </c>
      <c r="I263" s="17"/>
      <c r="J263" s="15"/>
      <c r="K263" s="16" t="s">
        <v>0</v>
      </c>
      <c r="L263" s="17"/>
      <c r="M263" s="15" t="s">
        <v>0</v>
      </c>
      <c r="N263" s="16"/>
    </row>
    <row r="264" spans="1:14">
      <c r="A264" s="2" t="s">
        <v>45</v>
      </c>
      <c r="B264" s="2" t="s">
        <v>18</v>
      </c>
      <c r="C264" s="2" t="s">
        <v>36</v>
      </c>
      <c r="D264" s="15"/>
      <c r="E264" s="15"/>
      <c r="F264" s="15"/>
      <c r="G264" s="15"/>
      <c r="H264" s="16"/>
      <c r="I264" s="17"/>
      <c r="J264" s="15"/>
      <c r="K264" s="16"/>
      <c r="L264" s="17"/>
      <c r="M264" s="15"/>
      <c r="N264" s="16"/>
    </row>
    <row r="265" spans="1:14">
      <c r="A265" s="2" t="s">
        <v>45</v>
      </c>
      <c r="B265" s="2" t="s">
        <v>37</v>
      </c>
      <c r="C265" s="2" t="s">
        <v>26</v>
      </c>
      <c r="D265" s="15"/>
      <c r="E265" s="15"/>
      <c r="F265" s="15"/>
      <c r="G265" s="15"/>
      <c r="H265" s="16"/>
      <c r="I265" s="17">
        <v>443</v>
      </c>
      <c r="J265" s="15">
        <v>443</v>
      </c>
      <c r="K265" s="16"/>
      <c r="L265" s="17">
        <v>25</v>
      </c>
      <c r="M265" s="15"/>
      <c r="N265" s="16">
        <v>3</v>
      </c>
    </row>
    <row r="266" spans="1:14">
      <c r="A266" s="2" t="s">
        <v>45</v>
      </c>
      <c r="B266" s="2" t="s">
        <v>37</v>
      </c>
      <c r="C266" s="2" t="s">
        <v>27</v>
      </c>
      <c r="D266" s="15"/>
      <c r="E266" s="15"/>
      <c r="F266" s="15"/>
      <c r="G266" s="15" t="s">
        <v>0</v>
      </c>
      <c r="H266" s="16"/>
      <c r="I266" s="17"/>
      <c r="J266" s="15"/>
      <c r="K266" s="16"/>
      <c r="L266" s="17"/>
      <c r="M266" s="15"/>
      <c r="N266" s="16"/>
    </row>
    <row r="267" spans="1:14">
      <c r="A267" s="2" t="s">
        <v>45</v>
      </c>
      <c r="B267" s="2" t="s">
        <v>37</v>
      </c>
      <c r="C267" s="2" t="s">
        <v>28</v>
      </c>
      <c r="D267" s="15"/>
      <c r="E267" s="15"/>
      <c r="F267" s="15"/>
      <c r="G267" s="15"/>
      <c r="H267" s="16"/>
      <c r="I267" s="17"/>
      <c r="J267" s="15"/>
      <c r="K267" s="16"/>
      <c r="L267" s="17"/>
      <c r="M267" s="15"/>
      <c r="N267" s="16"/>
    </row>
    <row r="268" spans="1:14">
      <c r="A268" s="2" t="s">
        <v>45</v>
      </c>
      <c r="B268" s="2" t="s">
        <v>37</v>
      </c>
      <c r="C268" s="2" t="s">
        <v>29</v>
      </c>
      <c r="D268" s="15"/>
      <c r="E268" s="15"/>
      <c r="F268" s="15"/>
      <c r="G268" s="15"/>
      <c r="H268" s="16"/>
      <c r="I268" s="17"/>
      <c r="J268" s="15"/>
      <c r="K268" s="16"/>
      <c r="L268" s="17"/>
      <c r="M268" s="15"/>
      <c r="N268" s="16"/>
    </row>
    <row r="269" spans="1:14">
      <c r="A269" s="2" t="s">
        <v>45</v>
      </c>
      <c r="B269" s="2" t="s">
        <v>37</v>
      </c>
      <c r="C269" s="2" t="s">
        <v>30</v>
      </c>
      <c r="D269" s="15"/>
      <c r="E269" s="15"/>
      <c r="F269" s="15"/>
      <c r="G269" s="15" t="s">
        <v>0</v>
      </c>
      <c r="H269" s="16"/>
      <c r="I269" s="17"/>
      <c r="J269" s="15"/>
      <c r="K269" s="16"/>
      <c r="L269" s="17"/>
      <c r="M269" s="15"/>
      <c r="N269" s="16"/>
    </row>
    <row r="270" spans="1:14">
      <c r="A270" s="2" t="s">
        <v>45</v>
      </c>
      <c r="B270" s="2" t="s">
        <v>37</v>
      </c>
      <c r="C270" s="2" t="s">
        <v>31</v>
      </c>
      <c r="D270" s="15"/>
      <c r="E270" s="15"/>
      <c r="F270" s="15"/>
      <c r="G270" s="15"/>
      <c r="H270" s="16"/>
      <c r="I270" s="17"/>
      <c r="J270" s="15"/>
      <c r="K270" s="16"/>
      <c r="L270" s="17"/>
      <c r="M270" s="15"/>
      <c r="N270" s="16"/>
    </row>
    <row r="271" spans="1:14">
      <c r="A271" s="2" t="s">
        <v>45</v>
      </c>
      <c r="B271" s="2" t="s">
        <v>37</v>
      </c>
      <c r="C271" s="2" t="s">
        <v>32</v>
      </c>
      <c r="D271" s="15" t="s">
        <v>0</v>
      </c>
      <c r="E271" s="15" t="s">
        <v>0</v>
      </c>
      <c r="F271" s="15" t="s">
        <v>0</v>
      </c>
      <c r="G271" s="15" t="s">
        <v>0</v>
      </c>
      <c r="H271" s="16" t="s">
        <v>0</v>
      </c>
      <c r="I271" s="17"/>
      <c r="J271" s="15"/>
      <c r="K271" s="16" t="s">
        <v>0</v>
      </c>
      <c r="L271" s="17"/>
      <c r="M271" s="15" t="s">
        <v>0</v>
      </c>
      <c r="N271" s="16"/>
    </row>
    <row r="272" spans="1:14">
      <c r="A272" s="2" t="s">
        <v>45</v>
      </c>
      <c r="B272" s="2" t="s">
        <v>37</v>
      </c>
      <c r="C272" s="2" t="s">
        <v>33</v>
      </c>
      <c r="D272" s="15" t="s">
        <v>0</v>
      </c>
      <c r="E272" s="15" t="s">
        <v>0</v>
      </c>
      <c r="F272" s="15" t="s">
        <v>0</v>
      </c>
      <c r="G272" s="15" t="s">
        <v>0</v>
      </c>
      <c r="H272" s="16" t="s">
        <v>0</v>
      </c>
      <c r="I272" s="17"/>
      <c r="J272" s="15"/>
      <c r="K272" s="16" t="s">
        <v>0</v>
      </c>
      <c r="L272" s="17"/>
      <c r="M272" s="15" t="s">
        <v>0</v>
      </c>
      <c r="N272" s="16"/>
    </row>
    <row r="273" spans="1:14">
      <c r="A273" s="2" t="s">
        <v>45</v>
      </c>
      <c r="B273" s="2" t="s">
        <v>37</v>
      </c>
      <c r="C273" s="2" t="s">
        <v>34</v>
      </c>
      <c r="D273" s="15" t="s">
        <v>0</v>
      </c>
      <c r="E273" s="15" t="s">
        <v>0</v>
      </c>
      <c r="F273" s="15" t="s">
        <v>0</v>
      </c>
      <c r="G273" s="15" t="s">
        <v>0</v>
      </c>
      <c r="H273" s="16" t="s">
        <v>0</v>
      </c>
      <c r="I273" s="17"/>
      <c r="J273" s="15"/>
      <c r="K273" s="16" t="s">
        <v>0</v>
      </c>
      <c r="L273" s="17"/>
      <c r="M273" s="15" t="s">
        <v>0</v>
      </c>
      <c r="N273" s="16"/>
    </row>
    <row r="274" spans="1:14">
      <c r="A274" s="2" t="s">
        <v>45</v>
      </c>
      <c r="B274" s="2" t="s">
        <v>37</v>
      </c>
      <c r="C274" s="2" t="s">
        <v>36</v>
      </c>
      <c r="D274" s="15"/>
      <c r="E274" s="15"/>
      <c r="F274" s="15"/>
      <c r="G274" s="15"/>
      <c r="H274" s="16"/>
      <c r="I274" s="17">
        <v>443</v>
      </c>
      <c r="J274" s="15">
        <v>443</v>
      </c>
      <c r="K274" s="16"/>
      <c r="L274" s="17">
        <v>25</v>
      </c>
      <c r="M274" s="15"/>
      <c r="N274" s="16">
        <v>3</v>
      </c>
    </row>
    <row r="275" spans="1:14">
      <c r="A275" s="2" t="s">
        <v>46</v>
      </c>
      <c r="B275" s="2" t="s">
        <v>25</v>
      </c>
      <c r="C275" s="2" t="s">
        <v>26</v>
      </c>
      <c r="D275" s="15">
        <v>12006</v>
      </c>
      <c r="E275" s="15">
        <v>2883</v>
      </c>
      <c r="F275" s="15"/>
      <c r="G275" s="15"/>
      <c r="H275" s="16">
        <v>9123</v>
      </c>
      <c r="I275" s="17">
        <v>25215</v>
      </c>
      <c r="J275" s="15">
        <v>23915</v>
      </c>
      <c r="K275" s="16">
        <v>1300</v>
      </c>
      <c r="L275" s="17">
        <v>3184</v>
      </c>
      <c r="M275" s="15">
        <v>1277544</v>
      </c>
      <c r="N275" s="16">
        <v>2161</v>
      </c>
    </row>
    <row r="276" spans="1:14">
      <c r="A276" s="2" t="s">
        <v>46</v>
      </c>
      <c r="B276" s="2" t="s">
        <v>25</v>
      </c>
      <c r="C276" s="2" t="s">
        <v>27</v>
      </c>
      <c r="D276" s="15">
        <v>1613</v>
      </c>
      <c r="E276" s="15">
        <v>1330</v>
      </c>
      <c r="F276" s="15"/>
      <c r="G276" s="15" t="s">
        <v>0</v>
      </c>
      <c r="H276" s="16">
        <v>282</v>
      </c>
      <c r="I276" s="17">
        <v>1226</v>
      </c>
      <c r="J276" s="15">
        <v>540</v>
      </c>
      <c r="K276" s="16">
        <v>686</v>
      </c>
      <c r="L276" s="17">
        <v>31</v>
      </c>
      <c r="M276" s="15">
        <v>154064</v>
      </c>
      <c r="N276" s="16">
        <v>72</v>
      </c>
    </row>
    <row r="277" spans="1:14">
      <c r="A277" s="2" t="s">
        <v>46</v>
      </c>
      <c r="B277" s="2" t="s">
        <v>25</v>
      </c>
      <c r="C277" s="2" t="s">
        <v>28</v>
      </c>
      <c r="D277" s="15">
        <v>8841</v>
      </c>
      <c r="E277" s="15"/>
      <c r="F277" s="15"/>
      <c r="G277" s="15"/>
      <c r="H277" s="16">
        <v>8841</v>
      </c>
      <c r="I277" s="17">
        <v>2142</v>
      </c>
      <c r="J277" s="15">
        <v>2083</v>
      </c>
      <c r="K277" s="16">
        <v>59</v>
      </c>
      <c r="L277" s="17">
        <v>123</v>
      </c>
      <c r="M277" s="15">
        <v>13680</v>
      </c>
      <c r="N277" s="16">
        <v>4</v>
      </c>
    </row>
    <row r="278" spans="1:14">
      <c r="A278" s="2" t="s">
        <v>46</v>
      </c>
      <c r="B278" s="2" t="s">
        <v>25</v>
      </c>
      <c r="C278" s="2" t="s">
        <v>29</v>
      </c>
      <c r="D278" s="15">
        <v>1553</v>
      </c>
      <c r="E278" s="15">
        <v>1553</v>
      </c>
      <c r="F278" s="15"/>
      <c r="G278" s="15"/>
      <c r="H278" s="16"/>
      <c r="I278" s="17">
        <v>1177</v>
      </c>
      <c r="J278" s="15">
        <v>622</v>
      </c>
      <c r="K278" s="16">
        <v>555</v>
      </c>
      <c r="L278" s="17">
        <v>163</v>
      </c>
      <c r="M278" s="15">
        <v>413800</v>
      </c>
      <c r="N278" s="16">
        <v>4</v>
      </c>
    </row>
    <row r="279" spans="1:14">
      <c r="A279" s="2" t="s">
        <v>46</v>
      </c>
      <c r="B279" s="2" t="s">
        <v>25</v>
      </c>
      <c r="C279" s="2" t="s">
        <v>30</v>
      </c>
      <c r="D279" s="15"/>
      <c r="E279" s="15"/>
      <c r="F279" s="15"/>
      <c r="G279" s="15" t="s">
        <v>0</v>
      </c>
      <c r="H279" s="16"/>
      <c r="I279" s="17"/>
      <c r="J279" s="15"/>
      <c r="K279" s="16"/>
      <c r="L279" s="17">
        <v>120</v>
      </c>
      <c r="M279" s="15">
        <v>696000</v>
      </c>
      <c r="N279" s="16">
        <v>2</v>
      </c>
    </row>
    <row r="280" spans="1:14">
      <c r="A280" s="2" t="s">
        <v>46</v>
      </c>
      <c r="B280" s="2" t="s">
        <v>25</v>
      </c>
      <c r="C280" s="2" t="s">
        <v>31</v>
      </c>
      <c r="D280" s="15"/>
      <c r="E280" s="15"/>
      <c r="F280" s="15"/>
      <c r="G280" s="15"/>
      <c r="H280" s="16"/>
      <c r="I280" s="17"/>
      <c r="J280" s="15"/>
      <c r="K280" s="16"/>
      <c r="L280" s="17"/>
      <c r="M280" s="15"/>
      <c r="N280" s="16"/>
    </row>
    <row r="281" spans="1:14">
      <c r="A281" s="2" t="s">
        <v>46</v>
      </c>
      <c r="B281" s="2" t="s">
        <v>25</v>
      </c>
      <c r="C281" s="2" t="s">
        <v>32</v>
      </c>
      <c r="D281" s="15" t="s">
        <v>0</v>
      </c>
      <c r="E281" s="15" t="s">
        <v>0</v>
      </c>
      <c r="F281" s="15" t="s">
        <v>0</v>
      </c>
      <c r="G281" s="15" t="s">
        <v>0</v>
      </c>
      <c r="H281" s="16" t="s">
        <v>0</v>
      </c>
      <c r="I281" s="17">
        <v>412</v>
      </c>
      <c r="J281" s="15">
        <v>412</v>
      </c>
      <c r="K281" s="16" t="s">
        <v>0</v>
      </c>
      <c r="L281" s="17">
        <v>37</v>
      </c>
      <c r="M281" s="15" t="s">
        <v>0</v>
      </c>
      <c r="N281" s="16">
        <v>7</v>
      </c>
    </row>
    <row r="282" spans="1:14">
      <c r="A282" s="2" t="s">
        <v>46</v>
      </c>
      <c r="B282" s="2" t="s">
        <v>25</v>
      </c>
      <c r="C282" s="2" t="s">
        <v>33</v>
      </c>
      <c r="D282" s="15" t="s">
        <v>0</v>
      </c>
      <c r="E282" s="15" t="s">
        <v>0</v>
      </c>
      <c r="F282" s="15" t="s">
        <v>0</v>
      </c>
      <c r="G282" s="15" t="s">
        <v>0</v>
      </c>
      <c r="H282" s="16" t="s">
        <v>0</v>
      </c>
      <c r="I282" s="17">
        <v>20258</v>
      </c>
      <c r="J282" s="15">
        <v>20258</v>
      </c>
      <c r="K282" s="16" t="s">
        <v>0</v>
      </c>
      <c r="L282" s="17">
        <v>2707</v>
      </c>
      <c r="M282" s="15" t="s">
        <v>0</v>
      </c>
      <c r="N282" s="16">
        <v>2071</v>
      </c>
    </row>
    <row r="283" spans="1:14">
      <c r="A283" s="2" t="s">
        <v>46</v>
      </c>
      <c r="B283" s="2" t="s">
        <v>25</v>
      </c>
      <c r="C283" s="2" t="s">
        <v>34</v>
      </c>
      <c r="D283" s="15" t="s">
        <v>0</v>
      </c>
      <c r="E283" s="15" t="s">
        <v>0</v>
      </c>
      <c r="F283" s="15" t="s">
        <v>0</v>
      </c>
      <c r="G283" s="15" t="s">
        <v>0</v>
      </c>
      <c r="H283" s="16" t="s">
        <v>0</v>
      </c>
      <c r="I283" s="17"/>
      <c r="J283" s="15"/>
      <c r="K283" s="16" t="s">
        <v>0</v>
      </c>
      <c r="L283" s="17"/>
      <c r="M283" s="15" t="s">
        <v>0</v>
      </c>
      <c r="N283" s="16"/>
    </row>
    <row r="284" spans="1:14">
      <c r="A284" s="2" t="s">
        <v>46</v>
      </c>
      <c r="B284" s="2" t="s">
        <v>25</v>
      </c>
      <c r="C284" s="2" t="s">
        <v>36</v>
      </c>
      <c r="D284" s="15"/>
      <c r="E284" s="15"/>
      <c r="F284" s="15"/>
      <c r="G284" s="15"/>
      <c r="H284" s="16"/>
      <c r="I284" s="17">
        <v>1</v>
      </c>
      <c r="J284" s="15">
        <v>1</v>
      </c>
      <c r="K284" s="16"/>
      <c r="L284" s="17">
        <v>2</v>
      </c>
      <c r="M284" s="15"/>
      <c r="N284" s="16">
        <v>1</v>
      </c>
    </row>
    <row r="285" spans="1:14">
      <c r="A285" s="2" t="s">
        <v>46</v>
      </c>
      <c r="B285" s="2" t="s">
        <v>18</v>
      </c>
      <c r="C285" s="2" t="s">
        <v>26</v>
      </c>
      <c r="D285" s="15">
        <v>3312</v>
      </c>
      <c r="E285" s="15">
        <v>2883</v>
      </c>
      <c r="F285" s="15"/>
      <c r="G285" s="15"/>
      <c r="H285" s="16">
        <v>429</v>
      </c>
      <c r="I285" s="17">
        <v>2477</v>
      </c>
      <c r="J285" s="15">
        <v>1177</v>
      </c>
      <c r="K285" s="16">
        <v>1300</v>
      </c>
      <c r="L285" s="17">
        <v>315</v>
      </c>
      <c r="M285" s="15">
        <v>1277544</v>
      </c>
      <c r="N285" s="16">
        <v>79</v>
      </c>
    </row>
    <row r="286" spans="1:14">
      <c r="A286" s="2" t="s">
        <v>46</v>
      </c>
      <c r="B286" s="2" t="s">
        <v>18</v>
      </c>
      <c r="C286" s="2" t="s">
        <v>27</v>
      </c>
      <c r="D286" s="15">
        <v>1613</v>
      </c>
      <c r="E286" s="15">
        <v>1330</v>
      </c>
      <c r="F286" s="15"/>
      <c r="G286" s="15" t="s">
        <v>0</v>
      </c>
      <c r="H286" s="16">
        <v>282</v>
      </c>
      <c r="I286" s="17">
        <v>1226</v>
      </c>
      <c r="J286" s="15">
        <v>540</v>
      </c>
      <c r="K286" s="16">
        <v>686</v>
      </c>
      <c r="L286" s="17">
        <v>31</v>
      </c>
      <c r="M286" s="15">
        <v>154064</v>
      </c>
      <c r="N286" s="16">
        <v>72</v>
      </c>
    </row>
    <row r="287" spans="1:14">
      <c r="A287" s="2" t="s">
        <v>46</v>
      </c>
      <c r="B287" s="2" t="s">
        <v>18</v>
      </c>
      <c r="C287" s="2" t="s">
        <v>28</v>
      </c>
      <c r="D287" s="15">
        <v>147</v>
      </c>
      <c r="E287" s="15"/>
      <c r="F287" s="15"/>
      <c r="G287" s="15"/>
      <c r="H287" s="16">
        <v>147</v>
      </c>
      <c r="I287" s="17">
        <v>75</v>
      </c>
      <c r="J287" s="15">
        <v>16</v>
      </c>
      <c r="K287" s="16">
        <v>59</v>
      </c>
      <c r="L287" s="17">
        <v>1</v>
      </c>
      <c r="M287" s="15">
        <v>13680</v>
      </c>
      <c r="N287" s="16">
        <v>1</v>
      </c>
    </row>
    <row r="288" spans="1:14">
      <c r="A288" s="2" t="s">
        <v>46</v>
      </c>
      <c r="B288" s="2" t="s">
        <v>18</v>
      </c>
      <c r="C288" s="2" t="s">
        <v>29</v>
      </c>
      <c r="D288" s="15">
        <v>1553</v>
      </c>
      <c r="E288" s="15">
        <v>1553</v>
      </c>
      <c r="F288" s="15"/>
      <c r="G288" s="15"/>
      <c r="H288" s="16"/>
      <c r="I288" s="17">
        <v>1177</v>
      </c>
      <c r="J288" s="15">
        <v>622</v>
      </c>
      <c r="K288" s="16">
        <v>555</v>
      </c>
      <c r="L288" s="17">
        <v>163</v>
      </c>
      <c r="M288" s="15">
        <v>413800</v>
      </c>
      <c r="N288" s="16">
        <v>4</v>
      </c>
    </row>
    <row r="289" spans="1:14">
      <c r="A289" s="2" t="s">
        <v>46</v>
      </c>
      <c r="B289" s="2" t="s">
        <v>18</v>
      </c>
      <c r="C289" s="2" t="s">
        <v>30</v>
      </c>
      <c r="D289" s="15"/>
      <c r="E289" s="15"/>
      <c r="F289" s="15"/>
      <c r="G289" s="15" t="s">
        <v>0</v>
      </c>
      <c r="H289" s="16"/>
      <c r="I289" s="17"/>
      <c r="J289" s="15"/>
      <c r="K289" s="16"/>
      <c r="L289" s="17">
        <v>120</v>
      </c>
      <c r="M289" s="15">
        <v>696000</v>
      </c>
      <c r="N289" s="16">
        <v>2</v>
      </c>
    </row>
    <row r="290" spans="1:14">
      <c r="A290" s="2" t="s">
        <v>46</v>
      </c>
      <c r="B290" s="2" t="s">
        <v>18</v>
      </c>
      <c r="C290" s="2" t="s">
        <v>31</v>
      </c>
      <c r="D290" s="15"/>
      <c r="E290" s="15"/>
      <c r="F290" s="15"/>
      <c r="G290" s="15"/>
      <c r="H290" s="16"/>
      <c r="I290" s="17"/>
      <c r="J290" s="15"/>
      <c r="K290" s="16"/>
      <c r="L290" s="17"/>
      <c r="M290" s="15"/>
      <c r="N290" s="16"/>
    </row>
    <row r="291" spans="1:14">
      <c r="A291" s="2" t="s">
        <v>46</v>
      </c>
      <c r="B291" s="2" t="s">
        <v>18</v>
      </c>
      <c r="C291" s="2" t="s">
        <v>32</v>
      </c>
      <c r="D291" s="15" t="s">
        <v>0</v>
      </c>
      <c r="E291" s="15" t="s">
        <v>0</v>
      </c>
      <c r="F291" s="15" t="s">
        <v>0</v>
      </c>
      <c r="G291" s="15" t="s">
        <v>0</v>
      </c>
      <c r="H291" s="16" t="s">
        <v>0</v>
      </c>
      <c r="I291" s="17"/>
      <c r="J291" s="15"/>
      <c r="K291" s="16" t="s">
        <v>0</v>
      </c>
      <c r="L291" s="17"/>
      <c r="M291" s="15" t="s">
        <v>0</v>
      </c>
      <c r="N291" s="16"/>
    </row>
    <row r="292" spans="1:14">
      <c r="A292" s="2" t="s">
        <v>46</v>
      </c>
      <c r="B292" s="2" t="s">
        <v>18</v>
      </c>
      <c r="C292" s="2" t="s">
        <v>33</v>
      </c>
      <c r="D292" s="15" t="s">
        <v>0</v>
      </c>
      <c r="E292" s="15" t="s">
        <v>0</v>
      </c>
      <c r="F292" s="15" t="s">
        <v>0</v>
      </c>
      <c r="G292" s="15" t="s">
        <v>0</v>
      </c>
      <c r="H292" s="16" t="s">
        <v>0</v>
      </c>
      <c r="I292" s="17"/>
      <c r="J292" s="15"/>
      <c r="K292" s="16" t="s">
        <v>0</v>
      </c>
      <c r="L292" s="17"/>
      <c r="M292" s="15" t="s">
        <v>0</v>
      </c>
      <c r="N292" s="16"/>
    </row>
    <row r="293" spans="1:14">
      <c r="A293" s="2" t="s">
        <v>46</v>
      </c>
      <c r="B293" s="2" t="s">
        <v>18</v>
      </c>
      <c r="C293" s="2" t="s">
        <v>34</v>
      </c>
      <c r="D293" s="15" t="s">
        <v>0</v>
      </c>
      <c r="E293" s="15" t="s">
        <v>0</v>
      </c>
      <c r="F293" s="15" t="s">
        <v>0</v>
      </c>
      <c r="G293" s="15" t="s">
        <v>0</v>
      </c>
      <c r="H293" s="16" t="s">
        <v>0</v>
      </c>
      <c r="I293" s="17"/>
      <c r="J293" s="15"/>
      <c r="K293" s="16" t="s">
        <v>0</v>
      </c>
      <c r="L293" s="17"/>
      <c r="M293" s="15" t="s">
        <v>0</v>
      </c>
      <c r="N293" s="16"/>
    </row>
    <row r="294" spans="1:14">
      <c r="A294" s="2" t="s">
        <v>46</v>
      </c>
      <c r="B294" s="2" t="s">
        <v>18</v>
      </c>
      <c r="C294" s="2" t="s">
        <v>36</v>
      </c>
      <c r="D294" s="15"/>
      <c r="E294" s="15"/>
      <c r="F294" s="15"/>
      <c r="G294" s="15"/>
      <c r="H294" s="16"/>
      <c r="I294" s="17"/>
      <c r="J294" s="15"/>
      <c r="K294" s="16"/>
      <c r="L294" s="17"/>
      <c r="M294" s="15"/>
      <c r="N294" s="16"/>
    </row>
    <row r="295" spans="1:14">
      <c r="A295" s="2" t="s">
        <v>46</v>
      </c>
      <c r="B295" s="2" t="s">
        <v>37</v>
      </c>
      <c r="C295" s="2" t="s">
        <v>26</v>
      </c>
      <c r="D295" s="15">
        <v>8694</v>
      </c>
      <c r="E295" s="15"/>
      <c r="F295" s="15"/>
      <c r="G295" s="15"/>
      <c r="H295" s="16">
        <v>8694</v>
      </c>
      <c r="I295" s="17">
        <v>22738</v>
      </c>
      <c r="J295" s="15">
        <v>22738</v>
      </c>
      <c r="K295" s="16"/>
      <c r="L295" s="17">
        <v>2869</v>
      </c>
      <c r="M295" s="15"/>
      <c r="N295" s="16">
        <v>2082</v>
      </c>
    </row>
    <row r="296" spans="1:14">
      <c r="A296" s="2" t="s">
        <v>46</v>
      </c>
      <c r="B296" s="2" t="s">
        <v>37</v>
      </c>
      <c r="C296" s="2" t="s">
        <v>27</v>
      </c>
      <c r="D296" s="15"/>
      <c r="E296" s="15"/>
      <c r="F296" s="15"/>
      <c r="G296" s="15" t="s">
        <v>0</v>
      </c>
      <c r="H296" s="16"/>
      <c r="I296" s="17"/>
      <c r="J296" s="15"/>
      <c r="K296" s="16"/>
      <c r="L296" s="17"/>
      <c r="M296" s="15"/>
      <c r="N296" s="16"/>
    </row>
    <row r="297" spans="1:14">
      <c r="A297" s="2" t="s">
        <v>46</v>
      </c>
      <c r="B297" s="2" t="s">
        <v>37</v>
      </c>
      <c r="C297" s="2" t="s">
        <v>28</v>
      </c>
      <c r="D297" s="15">
        <v>8694</v>
      </c>
      <c r="E297" s="15"/>
      <c r="F297" s="15"/>
      <c r="G297" s="15"/>
      <c r="H297" s="16">
        <v>8694</v>
      </c>
      <c r="I297" s="17">
        <v>2067</v>
      </c>
      <c r="J297" s="15">
        <v>2067</v>
      </c>
      <c r="K297" s="16"/>
      <c r="L297" s="17">
        <v>122</v>
      </c>
      <c r="M297" s="15"/>
      <c r="N297" s="16">
        <v>3</v>
      </c>
    </row>
    <row r="298" spans="1:14">
      <c r="A298" s="2" t="s">
        <v>46</v>
      </c>
      <c r="B298" s="2" t="s">
        <v>37</v>
      </c>
      <c r="C298" s="2" t="s">
        <v>29</v>
      </c>
      <c r="D298" s="15"/>
      <c r="E298" s="15"/>
      <c r="F298" s="15"/>
      <c r="G298" s="15"/>
      <c r="H298" s="16"/>
      <c r="I298" s="17"/>
      <c r="J298" s="15"/>
      <c r="K298" s="16"/>
      <c r="L298" s="17"/>
      <c r="M298" s="15"/>
      <c r="N298" s="16"/>
    </row>
    <row r="299" spans="1:14">
      <c r="A299" s="2" t="s">
        <v>46</v>
      </c>
      <c r="B299" s="2" t="s">
        <v>37</v>
      </c>
      <c r="C299" s="2" t="s">
        <v>30</v>
      </c>
      <c r="D299" s="15"/>
      <c r="E299" s="15"/>
      <c r="F299" s="15"/>
      <c r="G299" s="15" t="s">
        <v>0</v>
      </c>
      <c r="H299" s="16"/>
      <c r="I299" s="17"/>
      <c r="J299" s="15"/>
      <c r="K299" s="16"/>
      <c r="L299" s="17"/>
      <c r="M299" s="15"/>
      <c r="N299" s="16"/>
    </row>
    <row r="300" spans="1:14">
      <c r="A300" s="2" t="s">
        <v>46</v>
      </c>
      <c r="B300" s="2" t="s">
        <v>37</v>
      </c>
      <c r="C300" s="2" t="s">
        <v>31</v>
      </c>
      <c r="D300" s="15"/>
      <c r="E300" s="15"/>
      <c r="F300" s="15"/>
      <c r="G300" s="15"/>
      <c r="H300" s="16"/>
      <c r="I300" s="17"/>
      <c r="J300" s="15"/>
      <c r="K300" s="16"/>
      <c r="L300" s="17"/>
      <c r="M300" s="15"/>
      <c r="N300" s="16"/>
    </row>
    <row r="301" spans="1:14">
      <c r="A301" s="2" t="s">
        <v>46</v>
      </c>
      <c r="B301" s="2" t="s">
        <v>37</v>
      </c>
      <c r="C301" s="2" t="s">
        <v>32</v>
      </c>
      <c r="D301" s="15" t="s">
        <v>0</v>
      </c>
      <c r="E301" s="15" t="s">
        <v>0</v>
      </c>
      <c r="F301" s="15" t="s">
        <v>0</v>
      </c>
      <c r="G301" s="15" t="s">
        <v>0</v>
      </c>
      <c r="H301" s="16" t="s">
        <v>0</v>
      </c>
      <c r="I301" s="17">
        <v>412</v>
      </c>
      <c r="J301" s="15">
        <v>412</v>
      </c>
      <c r="K301" s="16" t="s">
        <v>0</v>
      </c>
      <c r="L301" s="17">
        <v>37</v>
      </c>
      <c r="M301" s="15" t="s">
        <v>0</v>
      </c>
      <c r="N301" s="16">
        <v>7</v>
      </c>
    </row>
    <row r="302" spans="1:14">
      <c r="A302" s="2" t="s">
        <v>46</v>
      </c>
      <c r="B302" s="2" t="s">
        <v>37</v>
      </c>
      <c r="C302" s="2" t="s">
        <v>33</v>
      </c>
      <c r="D302" s="15" t="s">
        <v>0</v>
      </c>
      <c r="E302" s="15" t="s">
        <v>0</v>
      </c>
      <c r="F302" s="15" t="s">
        <v>0</v>
      </c>
      <c r="G302" s="15" t="s">
        <v>0</v>
      </c>
      <c r="H302" s="16" t="s">
        <v>0</v>
      </c>
      <c r="I302" s="17">
        <v>20258</v>
      </c>
      <c r="J302" s="15">
        <v>20258</v>
      </c>
      <c r="K302" s="16" t="s">
        <v>0</v>
      </c>
      <c r="L302" s="17">
        <v>2707</v>
      </c>
      <c r="M302" s="15" t="s">
        <v>0</v>
      </c>
      <c r="N302" s="16">
        <v>2071</v>
      </c>
    </row>
    <row r="303" spans="1:14">
      <c r="A303" s="2" t="s">
        <v>46</v>
      </c>
      <c r="B303" s="2" t="s">
        <v>37</v>
      </c>
      <c r="C303" s="2" t="s">
        <v>34</v>
      </c>
      <c r="D303" s="15" t="s">
        <v>0</v>
      </c>
      <c r="E303" s="15" t="s">
        <v>0</v>
      </c>
      <c r="F303" s="15" t="s">
        <v>0</v>
      </c>
      <c r="G303" s="15" t="s">
        <v>0</v>
      </c>
      <c r="H303" s="16" t="s">
        <v>0</v>
      </c>
      <c r="I303" s="17"/>
      <c r="J303" s="15"/>
      <c r="K303" s="16" t="s">
        <v>0</v>
      </c>
      <c r="L303" s="17"/>
      <c r="M303" s="15" t="s">
        <v>0</v>
      </c>
      <c r="N303" s="16"/>
    </row>
    <row r="304" spans="1:14">
      <c r="A304" s="2" t="s">
        <v>46</v>
      </c>
      <c r="B304" s="2" t="s">
        <v>37</v>
      </c>
      <c r="C304" s="2" t="s">
        <v>36</v>
      </c>
      <c r="D304" s="15"/>
      <c r="E304" s="15"/>
      <c r="F304" s="15"/>
      <c r="G304" s="15"/>
      <c r="H304" s="16"/>
      <c r="I304" s="17">
        <v>1</v>
      </c>
      <c r="J304" s="15">
        <v>1</v>
      </c>
      <c r="K304" s="16"/>
      <c r="L304" s="17">
        <v>2</v>
      </c>
      <c r="M304" s="15"/>
      <c r="N304" s="16">
        <v>1</v>
      </c>
    </row>
    <row r="305" spans="1:14">
      <c r="A305" s="2" t="s">
        <v>47</v>
      </c>
      <c r="B305" s="2" t="s">
        <v>25</v>
      </c>
      <c r="C305" s="2" t="s">
        <v>26</v>
      </c>
      <c r="D305" s="15">
        <v>7292</v>
      </c>
      <c r="E305" s="15">
        <v>7292</v>
      </c>
      <c r="F305" s="15"/>
      <c r="G305" s="15"/>
      <c r="H305" s="16"/>
      <c r="I305" s="17">
        <v>5879</v>
      </c>
      <c r="J305" s="15">
        <v>2295</v>
      </c>
      <c r="K305" s="16">
        <v>3584</v>
      </c>
      <c r="L305" s="17">
        <v>146</v>
      </c>
      <c r="M305" s="15">
        <v>782960</v>
      </c>
      <c r="N305" s="16">
        <v>438</v>
      </c>
    </row>
    <row r="306" spans="1:14">
      <c r="A306" s="2" t="s">
        <v>47</v>
      </c>
      <c r="B306" s="2" t="s">
        <v>25</v>
      </c>
      <c r="C306" s="2" t="s">
        <v>27</v>
      </c>
      <c r="D306" s="15">
        <v>7292</v>
      </c>
      <c r="E306" s="15">
        <v>7292</v>
      </c>
      <c r="F306" s="15"/>
      <c r="G306" s="15" t="s">
        <v>0</v>
      </c>
      <c r="H306" s="16"/>
      <c r="I306" s="17">
        <v>5879</v>
      </c>
      <c r="J306" s="15">
        <v>2295</v>
      </c>
      <c r="K306" s="16">
        <v>3584</v>
      </c>
      <c r="L306" s="17">
        <v>146</v>
      </c>
      <c r="M306" s="15">
        <v>782960</v>
      </c>
      <c r="N306" s="16">
        <v>438</v>
      </c>
    </row>
    <row r="307" spans="1:14">
      <c r="A307" s="2" t="s">
        <v>47</v>
      </c>
      <c r="B307" s="2" t="s">
        <v>25</v>
      </c>
      <c r="C307" s="2" t="s">
        <v>28</v>
      </c>
      <c r="D307" s="15"/>
      <c r="E307" s="15"/>
      <c r="F307" s="15"/>
      <c r="G307" s="15"/>
      <c r="H307" s="16"/>
      <c r="I307" s="17"/>
      <c r="J307" s="15"/>
      <c r="K307" s="16"/>
      <c r="L307" s="17"/>
      <c r="M307" s="15"/>
      <c r="N307" s="16"/>
    </row>
    <row r="308" spans="1:14">
      <c r="A308" s="2" t="s">
        <v>47</v>
      </c>
      <c r="B308" s="2" t="s">
        <v>25</v>
      </c>
      <c r="C308" s="2" t="s">
        <v>29</v>
      </c>
      <c r="D308" s="15"/>
      <c r="E308" s="15"/>
      <c r="F308" s="15"/>
      <c r="G308" s="15"/>
      <c r="H308" s="16"/>
      <c r="I308" s="17"/>
      <c r="J308" s="15"/>
      <c r="K308" s="16"/>
      <c r="L308" s="17"/>
      <c r="M308" s="15"/>
      <c r="N308" s="16"/>
    </row>
    <row r="309" spans="1:14">
      <c r="A309" s="2" t="s">
        <v>47</v>
      </c>
      <c r="B309" s="2" t="s">
        <v>25</v>
      </c>
      <c r="C309" s="2" t="s">
        <v>30</v>
      </c>
      <c r="D309" s="15"/>
      <c r="E309" s="15"/>
      <c r="F309" s="15"/>
      <c r="G309" s="15" t="s">
        <v>0</v>
      </c>
      <c r="H309" s="16"/>
      <c r="I309" s="17"/>
      <c r="J309" s="15"/>
      <c r="K309" s="16"/>
      <c r="L309" s="17"/>
      <c r="M309" s="15"/>
      <c r="N309" s="16"/>
    </row>
    <row r="310" spans="1:14">
      <c r="A310" s="2" t="s">
        <v>47</v>
      </c>
      <c r="B310" s="2" t="s">
        <v>25</v>
      </c>
      <c r="C310" s="2" t="s">
        <v>31</v>
      </c>
      <c r="D310" s="15"/>
      <c r="E310" s="15"/>
      <c r="F310" s="15"/>
      <c r="G310" s="15"/>
      <c r="H310" s="16"/>
      <c r="I310" s="17"/>
      <c r="J310" s="15"/>
      <c r="K310" s="16"/>
      <c r="L310" s="17"/>
      <c r="M310" s="15"/>
      <c r="N310" s="16"/>
    </row>
    <row r="311" spans="1:14">
      <c r="A311" s="2" t="s">
        <v>47</v>
      </c>
      <c r="B311" s="2" t="s">
        <v>25</v>
      </c>
      <c r="C311" s="2" t="s">
        <v>32</v>
      </c>
      <c r="D311" s="15" t="s">
        <v>0</v>
      </c>
      <c r="E311" s="15" t="s">
        <v>0</v>
      </c>
      <c r="F311" s="15" t="s">
        <v>0</v>
      </c>
      <c r="G311" s="15" t="s">
        <v>0</v>
      </c>
      <c r="H311" s="16" t="s">
        <v>0</v>
      </c>
      <c r="I311" s="17"/>
      <c r="J311" s="15"/>
      <c r="K311" s="16" t="s">
        <v>0</v>
      </c>
      <c r="L311" s="17"/>
      <c r="M311" s="15" t="s">
        <v>0</v>
      </c>
      <c r="N311" s="16"/>
    </row>
    <row r="312" spans="1:14">
      <c r="A312" s="2" t="s">
        <v>47</v>
      </c>
      <c r="B312" s="2" t="s">
        <v>25</v>
      </c>
      <c r="C312" s="2" t="s">
        <v>33</v>
      </c>
      <c r="D312" s="15" t="s">
        <v>0</v>
      </c>
      <c r="E312" s="15" t="s">
        <v>0</v>
      </c>
      <c r="F312" s="15" t="s">
        <v>0</v>
      </c>
      <c r="G312" s="15" t="s">
        <v>0</v>
      </c>
      <c r="H312" s="16" t="s">
        <v>0</v>
      </c>
      <c r="I312" s="17"/>
      <c r="J312" s="15"/>
      <c r="K312" s="16" t="s">
        <v>0</v>
      </c>
      <c r="L312" s="17"/>
      <c r="M312" s="15" t="s">
        <v>0</v>
      </c>
      <c r="N312" s="16"/>
    </row>
    <row r="313" spans="1:14">
      <c r="A313" s="2" t="s">
        <v>47</v>
      </c>
      <c r="B313" s="2" t="s">
        <v>25</v>
      </c>
      <c r="C313" s="2" t="s">
        <v>34</v>
      </c>
      <c r="D313" s="15" t="s">
        <v>0</v>
      </c>
      <c r="E313" s="15" t="s">
        <v>0</v>
      </c>
      <c r="F313" s="15" t="s">
        <v>0</v>
      </c>
      <c r="G313" s="15" t="s">
        <v>0</v>
      </c>
      <c r="H313" s="16" t="s">
        <v>0</v>
      </c>
      <c r="I313" s="17"/>
      <c r="J313" s="15"/>
      <c r="K313" s="16" t="s">
        <v>0</v>
      </c>
      <c r="L313" s="17"/>
      <c r="M313" s="15" t="s">
        <v>0</v>
      </c>
      <c r="N313" s="16"/>
    </row>
    <row r="314" spans="1:14">
      <c r="A314" s="2" t="s">
        <v>47</v>
      </c>
      <c r="B314" s="2" t="s">
        <v>25</v>
      </c>
      <c r="C314" s="2" t="s">
        <v>36</v>
      </c>
      <c r="D314" s="15"/>
      <c r="E314" s="15"/>
      <c r="F314" s="15"/>
      <c r="G314" s="15"/>
      <c r="H314" s="16"/>
      <c r="I314" s="17"/>
      <c r="J314" s="15"/>
      <c r="K314" s="16"/>
      <c r="L314" s="17"/>
      <c r="M314" s="15"/>
      <c r="N314" s="16"/>
    </row>
    <row r="315" spans="1:14">
      <c r="A315" s="2" t="s">
        <v>47</v>
      </c>
      <c r="B315" s="2" t="s">
        <v>18</v>
      </c>
      <c r="C315" s="2" t="s">
        <v>26</v>
      </c>
      <c r="D315" s="15">
        <v>7292</v>
      </c>
      <c r="E315" s="15">
        <v>7292</v>
      </c>
      <c r="F315" s="15"/>
      <c r="G315" s="15"/>
      <c r="H315" s="16"/>
      <c r="I315" s="17">
        <v>5879</v>
      </c>
      <c r="J315" s="15">
        <v>2295</v>
      </c>
      <c r="K315" s="16">
        <v>3584</v>
      </c>
      <c r="L315" s="17">
        <v>146</v>
      </c>
      <c r="M315" s="15">
        <v>782960</v>
      </c>
      <c r="N315" s="16">
        <v>438</v>
      </c>
    </row>
    <row r="316" spans="1:14">
      <c r="A316" s="2" t="s">
        <v>47</v>
      </c>
      <c r="B316" s="2" t="s">
        <v>18</v>
      </c>
      <c r="C316" s="2" t="s">
        <v>27</v>
      </c>
      <c r="D316" s="15">
        <v>7292</v>
      </c>
      <c r="E316" s="15">
        <v>7292</v>
      </c>
      <c r="F316" s="15"/>
      <c r="G316" s="15" t="s">
        <v>0</v>
      </c>
      <c r="H316" s="16"/>
      <c r="I316" s="17">
        <v>5879</v>
      </c>
      <c r="J316" s="15">
        <v>2295</v>
      </c>
      <c r="K316" s="16">
        <v>3584</v>
      </c>
      <c r="L316" s="17">
        <v>146</v>
      </c>
      <c r="M316" s="15">
        <v>782960</v>
      </c>
      <c r="N316" s="16">
        <v>438</v>
      </c>
    </row>
    <row r="317" spans="1:14">
      <c r="A317" s="2" t="s">
        <v>47</v>
      </c>
      <c r="B317" s="2" t="s">
        <v>18</v>
      </c>
      <c r="C317" s="2" t="s">
        <v>28</v>
      </c>
      <c r="D317" s="15"/>
      <c r="E317" s="15"/>
      <c r="F317" s="15"/>
      <c r="G317" s="15"/>
      <c r="H317" s="16"/>
      <c r="I317" s="17"/>
      <c r="J317" s="15"/>
      <c r="K317" s="16"/>
      <c r="L317" s="17"/>
      <c r="M317" s="15"/>
      <c r="N317" s="16"/>
    </row>
    <row r="318" spans="1:14">
      <c r="A318" s="2" t="s">
        <v>47</v>
      </c>
      <c r="B318" s="2" t="s">
        <v>18</v>
      </c>
      <c r="C318" s="2" t="s">
        <v>29</v>
      </c>
      <c r="D318" s="15"/>
      <c r="E318" s="15"/>
      <c r="F318" s="15"/>
      <c r="G318" s="15"/>
      <c r="H318" s="16"/>
      <c r="I318" s="17"/>
      <c r="J318" s="15"/>
      <c r="K318" s="16"/>
      <c r="L318" s="17"/>
      <c r="M318" s="15"/>
      <c r="N318" s="16"/>
    </row>
    <row r="319" spans="1:14">
      <c r="A319" s="2" t="s">
        <v>47</v>
      </c>
      <c r="B319" s="2" t="s">
        <v>18</v>
      </c>
      <c r="C319" s="2" t="s">
        <v>30</v>
      </c>
      <c r="D319" s="15"/>
      <c r="E319" s="15"/>
      <c r="F319" s="15"/>
      <c r="G319" s="15" t="s">
        <v>0</v>
      </c>
      <c r="H319" s="16"/>
      <c r="I319" s="17"/>
      <c r="J319" s="15"/>
      <c r="K319" s="16"/>
      <c r="L319" s="17"/>
      <c r="M319" s="15"/>
      <c r="N319" s="16"/>
    </row>
    <row r="320" spans="1:14">
      <c r="A320" s="2" t="s">
        <v>47</v>
      </c>
      <c r="B320" s="2" t="s">
        <v>18</v>
      </c>
      <c r="C320" s="2" t="s">
        <v>31</v>
      </c>
      <c r="D320" s="15"/>
      <c r="E320" s="15"/>
      <c r="F320" s="15"/>
      <c r="G320" s="15"/>
      <c r="H320" s="16"/>
      <c r="I320" s="17"/>
      <c r="J320" s="15"/>
      <c r="K320" s="16"/>
      <c r="L320" s="17"/>
      <c r="M320" s="15"/>
      <c r="N320" s="16"/>
    </row>
    <row r="321" spans="1:14">
      <c r="A321" s="2" t="s">
        <v>47</v>
      </c>
      <c r="B321" s="2" t="s">
        <v>18</v>
      </c>
      <c r="C321" s="2" t="s">
        <v>32</v>
      </c>
      <c r="D321" s="15" t="s">
        <v>0</v>
      </c>
      <c r="E321" s="15" t="s">
        <v>0</v>
      </c>
      <c r="F321" s="15" t="s">
        <v>0</v>
      </c>
      <c r="G321" s="15" t="s">
        <v>0</v>
      </c>
      <c r="H321" s="16" t="s">
        <v>0</v>
      </c>
      <c r="I321" s="17"/>
      <c r="J321" s="15"/>
      <c r="K321" s="16" t="s">
        <v>0</v>
      </c>
      <c r="L321" s="17"/>
      <c r="M321" s="15" t="s">
        <v>0</v>
      </c>
      <c r="N321" s="16"/>
    </row>
    <row r="322" spans="1:14">
      <c r="A322" s="2" t="s">
        <v>47</v>
      </c>
      <c r="B322" s="2" t="s">
        <v>18</v>
      </c>
      <c r="C322" s="2" t="s">
        <v>33</v>
      </c>
      <c r="D322" s="15" t="s">
        <v>0</v>
      </c>
      <c r="E322" s="15" t="s">
        <v>0</v>
      </c>
      <c r="F322" s="15" t="s">
        <v>0</v>
      </c>
      <c r="G322" s="15" t="s">
        <v>0</v>
      </c>
      <c r="H322" s="16" t="s">
        <v>0</v>
      </c>
      <c r="I322" s="17"/>
      <c r="J322" s="15"/>
      <c r="K322" s="16" t="s">
        <v>0</v>
      </c>
      <c r="L322" s="17"/>
      <c r="M322" s="15" t="s">
        <v>0</v>
      </c>
      <c r="N322" s="16"/>
    </row>
    <row r="323" spans="1:14">
      <c r="A323" s="2" t="s">
        <v>47</v>
      </c>
      <c r="B323" s="2" t="s">
        <v>18</v>
      </c>
      <c r="C323" s="2" t="s">
        <v>34</v>
      </c>
      <c r="D323" s="15" t="s">
        <v>0</v>
      </c>
      <c r="E323" s="15" t="s">
        <v>0</v>
      </c>
      <c r="F323" s="15" t="s">
        <v>0</v>
      </c>
      <c r="G323" s="15" t="s">
        <v>0</v>
      </c>
      <c r="H323" s="16" t="s">
        <v>0</v>
      </c>
      <c r="I323" s="17"/>
      <c r="J323" s="15"/>
      <c r="K323" s="16" t="s">
        <v>0</v>
      </c>
      <c r="L323" s="17"/>
      <c r="M323" s="15" t="s">
        <v>0</v>
      </c>
      <c r="N323" s="16"/>
    </row>
    <row r="324" spans="1:14">
      <c r="A324" s="2" t="s">
        <v>47</v>
      </c>
      <c r="B324" s="2" t="s">
        <v>18</v>
      </c>
      <c r="C324" s="2" t="s">
        <v>36</v>
      </c>
      <c r="D324" s="15"/>
      <c r="E324" s="15"/>
      <c r="F324" s="15"/>
      <c r="G324" s="15"/>
      <c r="H324" s="16"/>
      <c r="I324" s="17"/>
      <c r="J324" s="15"/>
      <c r="K324" s="16"/>
      <c r="L324" s="17"/>
      <c r="M324" s="15"/>
      <c r="N324" s="16"/>
    </row>
    <row r="325" spans="1:14">
      <c r="A325" s="2" t="s">
        <v>47</v>
      </c>
      <c r="B325" s="2" t="s">
        <v>37</v>
      </c>
      <c r="C325" s="2" t="s">
        <v>26</v>
      </c>
      <c r="D325" s="15"/>
      <c r="E325" s="15"/>
      <c r="F325" s="15"/>
      <c r="G325" s="15"/>
      <c r="H325" s="16"/>
      <c r="I325" s="17"/>
      <c r="J325" s="15"/>
      <c r="K325" s="16"/>
      <c r="L325" s="17"/>
      <c r="M325" s="15"/>
      <c r="N325" s="16"/>
    </row>
    <row r="326" spans="1:14">
      <c r="A326" s="2" t="s">
        <v>47</v>
      </c>
      <c r="B326" s="2" t="s">
        <v>37</v>
      </c>
      <c r="C326" s="2" t="s">
        <v>27</v>
      </c>
      <c r="D326" s="15"/>
      <c r="E326" s="15"/>
      <c r="F326" s="15"/>
      <c r="G326" s="15" t="s">
        <v>0</v>
      </c>
      <c r="H326" s="16"/>
      <c r="I326" s="17"/>
      <c r="J326" s="15"/>
      <c r="K326" s="16"/>
      <c r="L326" s="17"/>
      <c r="M326" s="15"/>
      <c r="N326" s="16"/>
    </row>
    <row r="327" spans="1:14">
      <c r="A327" s="2" t="s">
        <v>47</v>
      </c>
      <c r="B327" s="2" t="s">
        <v>37</v>
      </c>
      <c r="C327" s="2" t="s">
        <v>28</v>
      </c>
      <c r="D327" s="15"/>
      <c r="E327" s="15"/>
      <c r="F327" s="15"/>
      <c r="G327" s="15"/>
      <c r="H327" s="16"/>
      <c r="I327" s="17"/>
      <c r="J327" s="15"/>
      <c r="K327" s="16"/>
      <c r="L327" s="17"/>
      <c r="M327" s="15"/>
      <c r="N327" s="16"/>
    </row>
    <row r="328" spans="1:14">
      <c r="A328" s="2" t="s">
        <v>47</v>
      </c>
      <c r="B328" s="2" t="s">
        <v>37</v>
      </c>
      <c r="C328" s="2" t="s">
        <v>29</v>
      </c>
      <c r="D328" s="15"/>
      <c r="E328" s="15"/>
      <c r="F328" s="15"/>
      <c r="G328" s="15"/>
      <c r="H328" s="16"/>
      <c r="I328" s="17"/>
      <c r="J328" s="15"/>
      <c r="K328" s="16"/>
      <c r="L328" s="17"/>
      <c r="M328" s="15"/>
      <c r="N328" s="16"/>
    </row>
    <row r="329" spans="1:14">
      <c r="A329" s="2" t="s">
        <v>47</v>
      </c>
      <c r="B329" s="2" t="s">
        <v>37</v>
      </c>
      <c r="C329" s="2" t="s">
        <v>30</v>
      </c>
      <c r="D329" s="15"/>
      <c r="E329" s="15"/>
      <c r="F329" s="15"/>
      <c r="G329" s="15" t="s">
        <v>0</v>
      </c>
      <c r="H329" s="16"/>
      <c r="I329" s="17"/>
      <c r="J329" s="15"/>
      <c r="K329" s="16"/>
      <c r="L329" s="17"/>
      <c r="M329" s="15"/>
      <c r="N329" s="16"/>
    </row>
    <row r="330" spans="1:14">
      <c r="A330" s="2" t="s">
        <v>47</v>
      </c>
      <c r="B330" s="2" t="s">
        <v>37</v>
      </c>
      <c r="C330" s="2" t="s">
        <v>31</v>
      </c>
      <c r="D330" s="15"/>
      <c r="E330" s="15"/>
      <c r="F330" s="15"/>
      <c r="G330" s="15"/>
      <c r="H330" s="16"/>
      <c r="I330" s="17"/>
      <c r="J330" s="15"/>
      <c r="K330" s="16"/>
      <c r="L330" s="17"/>
      <c r="M330" s="15"/>
      <c r="N330" s="16"/>
    </row>
    <row r="331" spans="1:14">
      <c r="A331" s="2" t="s">
        <v>47</v>
      </c>
      <c r="B331" s="2" t="s">
        <v>37</v>
      </c>
      <c r="C331" s="2" t="s">
        <v>32</v>
      </c>
      <c r="D331" s="15" t="s">
        <v>0</v>
      </c>
      <c r="E331" s="15" t="s">
        <v>0</v>
      </c>
      <c r="F331" s="15" t="s">
        <v>0</v>
      </c>
      <c r="G331" s="15" t="s">
        <v>0</v>
      </c>
      <c r="H331" s="16" t="s">
        <v>0</v>
      </c>
      <c r="I331" s="17"/>
      <c r="J331" s="15"/>
      <c r="K331" s="16" t="s">
        <v>0</v>
      </c>
      <c r="L331" s="17"/>
      <c r="M331" s="15" t="s">
        <v>0</v>
      </c>
      <c r="N331" s="16"/>
    </row>
    <row r="332" spans="1:14">
      <c r="A332" s="2" t="s">
        <v>47</v>
      </c>
      <c r="B332" s="2" t="s">
        <v>37</v>
      </c>
      <c r="C332" s="2" t="s">
        <v>33</v>
      </c>
      <c r="D332" s="15" t="s">
        <v>0</v>
      </c>
      <c r="E332" s="15" t="s">
        <v>0</v>
      </c>
      <c r="F332" s="15" t="s">
        <v>0</v>
      </c>
      <c r="G332" s="15" t="s">
        <v>0</v>
      </c>
      <c r="H332" s="16" t="s">
        <v>0</v>
      </c>
      <c r="I332" s="17"/>
      <c r="J332" s="15"/>
      <c r="K332" s="16" t="s">
        <v>0</v>
      </c>
      <c r="L332" s="17"/>
      <c r="M332" s="15" t="s">
        <v>0</v>
      </c>
      <c r="N332" s="16"/>
    </row>
    <row r="333" spans="1:14">
      <c r="A333" s="2" t="s">
        <v>47</v>
      </c>
      <c r="B333" s="2" t="s">
        <v>37</v>
      </c>
      <c r="C333" s="2" t="s">
        <v>34</v>
      </c>
      <c r="D333" s="15" t="s">
        <v>0</v>
      </c>
      <c r="E333" s="15" t="s">
        <v>0</v>
      </c>
      <c r="F333" s="15" t="s">
        <v>0</v>
      </c>
      <c r="G333" s="15" t="s">
        <v>0</v>
      </c>
      <c r="H333" s="16" t="s">
        <v>0</v>
      </c>
      <c r="I333" s="17"/>
      <c r="J333" s="15"/>
      <c r="K333" s="16" t="s">
        <v>0</v>
      </c>
      <c r="L333" s="17"/>
      <c r="M333" s="15" t="s">
        <v>0</v>
      </c>
      <c r="N333" s="16"/>
    </row>
    <row r="334" spans="1:14">
      <c r="A334" s="2" t="s">
        <v>47</v>
      </c>
      <c r="B334" s="2" t="s">
        <v>37</v>
      </c>
      <c r="C334" s="2" t="s">
        <v>36</v>
      </c>
      <c r="D334" s="15"/>
      <c r="E334" s="15"/>
      <c r="F334" s="15"/>
      <c r="G334" s="15"/>
      <c r="H334" s="16"/>
      <c r="I334" s="17"/>
      <c r="J334" s="15"/>
      <c r="K334" s="16"/>
      <c r="L334" s="17"/>
      <c r="M334" s="15"/>
      <c r="N334" s="16"/>
    </row>
    <row r="335" spans="1:14">
      <c r="A335" s="2" t="s">
        <v>48</v>
      </c>
      <c r="B335" s="2" t="s">
        <v>25</v>
      </c>
      <c r="C335" s="2" t="s">
        <v>26</v>
      </c>
      <c r="D335" s="15">
        <v>81881</v>
      </c>
      <c r="E335" s="15">
        <v>997</v>
      </c>
      <c r="F335" s="15">
        <v>137</v>
      </c>
      <c r="G335" s="15"/>
      <c r="H335" s="16">
        <v>80747</v>
      </c>
      <c r="I335" s="17">
        <v>32405</v>
      </c>
      <c r="J335" s="15">
        <v>15083</v>
      </c>
      <c r="K335" s="16">
        <v>17322</v>
      </c>
      <c r="L335" s="17">
        <v>737</v>
      </c>
      <c r="M335" s="15">
        <v>2767346</v>
      </c>
      <c r="N335" s="16">
        <v>46</v>
      </c>
    </row>
    <row r="336" spans="1:14">
      <c r="A336" s="2" t="s">
        <v>48</v>
      </c>
      <c r="B336" s="2" t="s">
        <v>25</v>
      </c>
      <c r="C336" s="2" t="s">
        <v>27</v>
      </c>
      <c r="D336" s="15">
        <v>796</v>
      </c>
      <c r="E336" s="15">
        <v>200</v>
      </c>
      <c r="F336" s="15"/>
      <c r="G336" s="15" t="s">
        <v>0</v>
      </c>
      <c r="H336" s="16">
        <v>596</v>
      </c>
      <c r="I336" s="17">
        <v>344</v>
      </c>
      <c r="J336" s="15">
        <v>199</v>
      </c>
      <c r="K336" s="16">
        <v>145</v>
      </c>
      <c r="L336" s="17">
        <v>21</v>
      </c>
      <c r="M336" s="15">
        <v>63221</v>
      </c>
      <c r="N336" s="16">
        <v>20</v>
      </c>
    </row>
    <row r="337" spans="1:14">
      <c r="A337" s="2" t="s">
        <v>48</v>
      </c>
      <c r="B337" s="2" t="s">
        <v>25</v>
      </c>
      <c r="C337" s="2" t="s">
        <v>28</v>
      </c>
      <c r="D337" s="15">
        <v>81085</v>
      </c>
      <c r="E337" s="15">
        <v>797</v>
      </c>
      <c r="F337" s="15">
        <v>137</v>
      </c>
      <c r="G337" s="15"/>
      <c r="H337" s="16">
        <v>80151</v>
      </c>
      <c r="I337" s="17">
        <v>32061</v>
      </c>
      <c r="J337" s="15">
        <v>14884</v>
      </c>
      <c r="K337" s="16">
        <v>17177</v>
      </c>
      <c r="L337" s="17">
        <v>717</v>
      </c>
      <c r="M337" s="15">
        <v>2704125</v>
      </c>
      <c r="N337" s="16">
        <v>26</v>
      </c>
    </row>
    <row r="338" spans="1:14">
      <c r="A338" s="2" t="s">
        <v>48</v>
      </c>
      <c r="B338" s="2" t="s">
        <v>25</v>
      </c>
      <c r="C338" s="2" t="s">
        <v>29</v>
      </c>
      <c r="D338" s="15"/>
      <c r="E338" s="15"/>
      <c r="F338" s="15"/>
      <c r="G338" s="15"/>
      <c r="H338" s="16"/>
      <c r="I338" s="17"/>
      <c r="J338" s="15"/>
      <c r="K338" s="16"/>
      <c r="L338" s="17"/>
      <c r="M338" s="15"/>
      <c r="N338" s="16"/>
    </row>
    <row r="339" spans="1:14">
      <c r="A339" s="2" t="s">
        <v>48</v>
      </c>
      <c r="B339" s="2" t="s">
        <v>25</v>
      </c>
      <c r="C339" s="2" t="s">
        <v>30</v>
      </c>
      <c r="D339" s="15"/>
      <c r="E339" s="15"/>
      <c r="F339" s="15"/>
      <c r="G339" s="15" t="s">
        <v>0</v>
      </c>
      <c r="H339" s="16"/>
      <c r="I339" s="17"/>
      <c r="J339" s="15"/>
      <c r="K339" s="16"/>
      <c r="L339" s="17"/>
      <c r="M339" s="15"/>
      <c r="N339" s="16"/>
    </row>
    <row r="340" spans="1:14">
      <c r="A340" s="2" t="s">
        <v>48</v>
      </c>
      <c r="B340" s="2" t="s">
        <v>25</v>
      </c>
      <c r="C340" s="2" t="s">
        <v>31</v>
      </c>
      <c r="D340" s="15"/>
      <c r="E340" s="15"/>
      <c r="F340" s="15"/>
      <c r="G340" s="15"/>
      <c r="H340" s="16"/>
      <c r="I340" s="17"/>
      <c r="J340" s="15"/>
      <c r="K340" s="16"/>
      <c r="L340" s="17"/>
      <c r="M340" s="15"/>
      <c r="N340" s="16"/>
    </row>
    <row r="341" spans="1:14">
      <c r="A341" s="2" t="s">
        <v>48</v>
      </c>
      <c r="B341" s="2" t="s">
        <v>25</v>
      </c>
      <c r="C341" s="2" t="s">
        <v>32</v>
      </c>
      <c r="D341" s="15" t="s">
        <v>0</v>
      </c>
      <c r="E341" s="15" t="s">
        <v>0</v>
      </c>
      <c r="F341" s="15" t="s">
        <v>0</v>
      </c>
      <c r="G341" s="15" t="s">
        <v>0</v>
      </c>
      <c r="H341" s="16" t="s">
        <v>0</v>
      </c>
      <c r="I341" s="17"/>
      <c r="J341" s="15"/>
      <c r="K341" s="16" t="s">
        <v>0</v>
      </c>
      <c r="L341" s="17"/>
      <c r="M341" s="15" t="s">
        <v>0</v>
      </c>
      <c r="N341" s="16"/>
    </row>
    <row r="342" spans="1:14">
      <c r="A342" s="2" t="s">
        <v>48</v>
      </c>
      <c r="B342" s="2" t="s">
        <v>25</v>
      </c>
      <c r="C342" s="2" t="s">
        <v>33</v>
      </c>
      <c r="D342" s="15" t="s">
        <v>0</v>
      </c>
      <c r="E342" s="15" t="s">
        <v>0</v>
      </c>
      <c r="F342" s="15" t="s">
        <v>0</v>
      </c>
      <c r="G342" s="15" t="s">
        <v>0</v>
      </c>
      <c r="H342" s="16" t="s">
        <v>0</v>
      </c>
      <c r="I342" s="17"/>
      <c r="J342" s="15"/>
      <c r="K342" s="16" t="s">
        <v>0</v>
      </c>
      <c r="L342" s="17"/>
      <c r="M342" s="15" t="s">
        <v>0</v>
      </c>
      <c r="N342" s="16"/>
    </row>
    <row r="343" spans="1:14">
      <c r="A343" s="2" t="s">
        <v>48</v>
      </c>
      <c r="B343" s="2" t="s">
        <v>25</v>
      </c>
      <c r="C343" s="2" t="s">
        <v>34</v>
      </c>
      <c r="D343" s="15" t="s">
        <v>0</v>
      </c>
      <c r="E343" s="15" t="s">
        <v>0</v>
      </c>
      <c r="F343" s="15" t="s">
        <v>0</v>
      </c>
      <c r="G343" s="15" t="s">
        <v>0</v>
      </c>
      <c r="H343" s="16" t="s">
        <v>0</v>
      </c>
      <c r="I343" s="17"/>
      <c r="J343" s="15"/>
      <c r="K343" s="16" t="s">
        <v>0</v>
      </c>
      <c r="L343" s="17"/>
      <c r="M343" s="15" t="s">
        <v>0</v>
      </c>
      <c r="N343" s="16"/>
    </row>
    <row r="344" spans="1:14">
      <c r="A344" s="2" t="s">
        <v>48</v>
      </c>
      <c r="B344" s="2" t="s">
        <v>25</v>
      </c>
      <c r="C344" s="2" t="s">
        <v>36</v>
      </c>
      <c r="D344" s="15"/>
      <c r="E344" s="15"/>
      <c r="F344" s="15"/>
      <c r="G344" s="15"/>
      <c r="H344" s="16"/>
      <c r="I344" s="17"/>
      <c r="J344" s="15"/>
      <c r="K344" s="16"/>
      <c r="L344" s="17"/>
      <c r="M344" s="15"/>
      <c r="N344" s="16"/>
    </row>
    <row r="345" spans="1:14">
      <c r="A345" s="2" t="s">
        <v>48</v>
      </c>
      <c r="B345" s="2" t="s">
        <v>18</v>
      </c>
      <c r="C345" s="2" t="s">
        <v>26</v>
      </c>
      <c r="D345" s="15">
        <v>78002</v>
      </c>
      <c r="E345" s="15">
        <v>973</v>
      </c>
      <c r="F345" s="15">
        <v>137</v>
      </c>
      <c r="G345" s="15"/>
      <c r="H345" s="16">
        <v>76892</v>
      </c>
      <c r="I345" s="17">
        <v>31755</v>
      </c>
      <c r="J345" s="15">
        <v>14434</v>
      </c>
      <c r="K345" s="16">
        <v>17322</v>
      </c>
      <c r="L345" s="17">
        <v>695</v>
      </c>
      <c r="M345" s="15">
        <v>2767346</v>
      </c>
      <c r="N345" s="16">
        <v>44</v>
      </c>
    </row>
    <row r="346" spans="1:14">
      <c r="A346" s="2" t="s">
        <v>48</v>
      </c>
      <c r="B346" s="2" t="s">
        <v>18</v>
      </c>
      <c r="C346" s="2" t="s">
        <v>27</v>
      </c>
      <c r="D346" s="15">
        <v>796</v>
      </c>
      <c r="E346" s="15">
        <v>200</v>
      </c>
      <c r="F346" s="15"/>
      <c r="G346" s="15" t="s">
        <v>0</v>
      </c>
      <c r="H346" s="16">
        <v>596</v>
      </c>
      <c r="I346" s="17">
        <v>344</v>
      </c>
      <c r="J346" s="15">
        <v>199</v>
      </c>
      <c r="K346" s="16">
        <v>145</v>
      </c>
      <c r="L346" s="17">
        <v>21</v>
      </c>
      <c r="M346" s="15">
        <v>63221</v>
      </c>
      <c r="N346" s="16">
        <v>20</v>
      </c>
    </row>
    <row r="347" spans="1:14">
      <c r="A347" s="2" t="s">
        <v>48</v>
      </c>
      <c r="B347" s="2" t="s">
        <v>18</v>
      </c>
      <c r="C347" s="2" t="s">
        <v>28</v>
      </c>
      <c r="D347" s="15">
        <v>77206</v>
      </c>
      <c r="E347" s="15">
        <v>773</v>
      </c>
      <c r="F347" s="15">
        <v>137</v>
      </c>
      <c r="G347" s="15"/>
      <c r="H347" s="16">
        <v>76296</v>
      </c>
      <c r="I347" s="17">
        <v>31411</v>
      </c>
      <c r="J347" s="15">
        <v>14234</v>
      </c>
      <c r="K347" s="16">
        <v>17177</v>
      </c>
      <c r="L347" s="17">
        <v>674</v>
      </c>
      <c r="M347" s="15">
        <v>2704125</v>
      </c>
      <c r="N347" s="16">
        <v>24</v>
      </c>
    </row>
    <row r="348" spans="1:14">
      <c r="A348" s="2" t="s">
        <v>48</v>
      </c>
      <c r="B348" s="2" t="s">
        <v>18</v>
      </c>
      <c r="C348" s="2" t="s">
        <v>29</v>
      </c>
      <c r="D348" s="15"/>
      <c r="E348" s="15"/>
      <c r="F348" s="15"/>
      <c r="G348" s="15"/>
      <c r="H348" s="16"/>
      <c r="I348" s="17"/>
      <c r="J348" s="15"/>
      <c r="K348" s="16"/>
      <c r="L348" s="17"/>
      <c r="M348" s="15"/>
      <c r="N348" s="16"/>
    </row>
    <row r="349" spans="1:14">
      <c r="A349" s="2" t="s">
        <v>48</v>
      </c>
      <c r="B349" s="2" t="s">
        <v>18</v>
      </c>
      <c r="C349" s="2" t="s">
        <v>30</v>
      </c>
      <c r="D349" s="15"/>
      <c r="E349" s="15"/>
      <c r="F349" s="15"/>
      <c r="G349" s="15" t="s">
        <v>0</v>
      </c>
      <c r="H349" s="16"/>
      <c r="I349" s="17"/>
      <c r="J349" s="15"/>
      <c r="K349" s="16"/>
      <c r="L349" s="17"/>
      <c r="M349" s="15"/>
      <c r="N349" s="16"/>
    </row>
    <row r="350" spans="1:14">
      <c r="A350" s="2" t="s">
        <v>48</v>
      </c>
      <c r="B350" s="2" t="s">
        <v>18</v>
      </c>
      <c r="C350" s="2" t="s">
        <v>31</v>
      </c>
      <c r="D350" s="15"/>
      <c r="E350" s="15"/>
      <c r="F350" s="15"/>
      <c r="G350" s="15"/>
      <c r="H350" s="16"/>
      <c r="I350" s="17"/>
      <c r="J350" s="15"/>
      <c r="K350" s="16"/>
      <c r="L350" s="17"/>
      <c r="M350" s="15"/>
      <c r="N350" s="16"/>
    </row>
    <row r="351" spans="1:14">
      <c r="A351" s="2" t="s">
        <v>48</v>
      </c>
      <c r="B351" s="2" t="s">
        <v>18</v>
      </c>
      <c r="C351" s="2" t="s">
        <v>32</v>
      </c>
      <c r="D351" s="15" t="s">
        <v>0</v>
      </c>
      <c r="E351" s="15" t="s">
        <v>0</v>
      </c>
      <c r="F351" s="15" t="s">
        <v>0</v>
      </c>
      <c r="G351" s="15" t="s">
        <v>0</v>
      </c>
      <c r="H351" s="16" t="s">
        <v>0</v>
      </c>
      <c r="I351" s="17"/>
      <c r="J351" s="15"/>
      <c r="K351" s="16" t="s">
        <v>0</v>
      </c>
      <c r="L351" s="17"/>
      <c r="M351" s="15" t="s">
        <v>0</v>
      </c>
      <c r="N351" s="16"/>
    </row>
    <row r="352" spans="1:14">
      <c r="A352" s="2" t="s">
        <v>48</v>
      </c>
      <c r="B352" s="2" t="s">
        <v>18</v>
      </c>
      <c r="C352" s="2" t="s">
        <v>33</v>
      </c>
      <c r="D352" s="15" t="s">
        <v>0</v>
      </c>
      <c r="E352" s="15" t="s">
        <v>0</v>
      </c>
      <c r="F352" s="15" t="s">
        <v>0</v>
      </c>
      <c r="G352" s="15" t="s">
        <v>0</v>
      </c>
      <c r="H352" s="16" t="s">
        <v>0</v>
      </c>
      <c r="I352" s="17"/>
      <c r="J352" s="15"/>
      <c r="K352" s="16" t="s">
        <v>0</v>
      </c>
      <c r="L352" s="17"/>
      <c r="M352" s="15" t="s">
        <v>0</v>
      </c>
      <c r="N352" s="16"/>
    </row>
    <row r="353" spans="1:14">
      <c r="A353" s="2" t="s">
        <v>48</v>
      </c>
      <c r="B353" s="2" t="s">
        <v>18</v>
      </c>
      <c r="C353" s="2" t="s">
        <v>34</v>
      </c>
      <c r="D353" s="15" t="s">
        <v>0</v>
      </c>
      <c r="E353" s="15" t="s">
        <v>0</v>
      </c>
      <c r="F353" s="15" t="s">
        <v>0</v>
      </c>
      <c r="G353" s="15" t="s">
        <v>0</v>
      </c>
      <c r="H353" s="16" t="s">
        <v>0</v>
      </c>
      <c r="I353" s="17"/>
      <c r="J353" s="15"/>
      <c r="K353" s="16" t="s">
        <v>0</v>
      </c>
      <c r="L353" s="17"/>
      <c r="M353" s="15" t="s">
        <v>0</v>
      </c>
      <c r="N353" s="16"/>
    </row>
    <row r="354" spans="1:14">
      <c r="A354" s="2" t="s">
        <v>48</v>
      </c>
      <c r="B354" s="2" t="s">
        <v>18</v>
      </c>
      <c r="C354" s="2" t="s">
        <v>36</v>
      </c>
      <c r="D354" s="15"/>
      <c r="E354" s="15"/>
      <c r="F354" s="15"/>
      <c r="G354" s="15"/>
      <c r="H354" s="16"/>
      <c r="I354" s="17"/>
      <c r="J354" s="15"/>
      <c r="K354" s="16"/>
      <c r="L354" s="17"/>
      <c r="M354" s="15"/>
      <c r="N354" s="16"/>
    </row>
    <row r="355" spans="1:14">
      <c r="A355" s="2" t="s">
        <v>48</v>
      </c>
      <c r="B355" s="2" t="s">
        <v>37</v>
      </c>
      <c r="C355" s="2" t="s">
        <v>26</v>
      </c>
      <c r="D355" s="15">
        <v>3879</v>
      </c>
      <c r="E355" s="15">
        <v>24</v>
      </c>
      <c r="F355" s="15"/>
      <c r="G355" s="15"/>
      <c r="H355" s="16">
        <v>3855</v>
      </c>
      <c r="I355" s="17">
        <v>650</v>
      </c>
      <c r="J355" s="15">
        <v>650</v>
      </c>
      <c r="K355" s="16"/>
      <c r="L355" s="17">
        <v>43</v>
      </c>
      <c r="M355" s="15"/>
      <c r="N355" s="16">
        <v>2</v>
      </c>
    </row>
    <row r="356" spans="1:14">
      <c r="A356" s="2" t="s">
        <v>48</v>
      </c>
      <c r="B356" s="2" t="s">
        <v>37</v>
      </c>
      <c r="C356" s="2" t="s">
        <v>27</v>
      </c>
      <c r="D356" s="15"/>
      <c r="E356" s="15"/>
      <c r="F356" s="15"/>
      <c r="G356" s="15" t="s">
        <v>0</v>
      </c>
      <c r="H356" s="16"/>
      <c r="I356" s="17"/>
      <c r="J356" s="15"/>
      <c r="K356" s="16"/>
      <c r="L356" s="17"/>
      <c r="M356" s="15"/>
      <c r="N356" s="16"/>
    </row>
    <row r="357" spans="1:14">
      <c r="A357" s="2" t="s">
        <v>48</v>
      </c>
      <c r="B357" s="2" t="s">
        <v>37</v>
      </c>
      <c r="C357" s="2" t="s">
        <v>28</v>
      </c>
      <c r="D357" s="15">
        <v>3879</v>
      </c>
      <c r="E357" s="15">
        <v>24</v>
      </c>
      <c r="F357" s="15"/>
      <c r="G357" s="15"/>
      <c r="H357" s="16">
        <v>3855</v>
      </c>
      <c r="I357" s="17">
        <v>650</v>
      </c>
      <c r="J357" s="15">
        <v>650</v>
      </c>
      <c r="K357" s="16"/>
      <c r="L357" s="17">
        <v>43</v>
      </c>
      <c r="M357" s="15"/>
      <c r="N357" s="16">
        <v>2</v>
      </c>
    </row>
    <row r="358" spans="1:14">
      <c r="A358" s="2" t="s">
        <v>48</v>
      </c>
      <c r="B358" s="2" t="s">
        <v>37</v>
      </c>
      <c r="C358" s="2" t="s">
        <v>29</v>
      </c>
      <c r="D358" s="15"/>
      <c r="E358" s="15"/>
      <c r="F358" s="15"/>
      <c r="G358" s="15"/>
      <c r="H358" s="16"/>
      <c r="I358" s="17"/>
      <c r="J358" s="15"/>
      <c r="K358" s="16"/>
      <c r="L358" s="17"/>
      <c r="M358" s="15"/>
      <c r="N358" s="16"/>
    </row>
    <row r="359" spans="1:14">
      <c r="A359" s="2" t="s">
        <v>48</v>
      </c>
      <c r="B359" s="2" t="s">
        <v>37</v>
      </c>
      <c r="C359" s="2" t="s">
        <v>30</v>
      </c>
      <c r="D359" s="15"/>
      <c r="E359" s="15"/>
      <c r="F359" s="15"/>
      <c r="G359" s="15" t="s">
        <v>0</v>
      </c>
      <c r="H359" s="16"/>
      <c r="I359" s="17"/>
      <c r="J359" s="15"/>
      <c r="K359" s="16"/>
      <c r="L359" s="17"/>
      <c r="M359" s="15"/>
      <c r="N359" s="16"/>
    </row>
    <row r="360" spans="1:14">
      <c r="A360" s="2" t="s">
        <v>48</v>
      </c>
      <c r="B360" s="2" t="s">
        <v>37</v>
      </c>
      <c r="C360" s="2" t="s">
        <v>31</v>
      </c>
      <c r="D360" s="15"/>
      <c r="E360" s="15"/>
      <c r="F360" s="15"/>
      <c r="G360" s="15"/>
      <c r="H360" s="16"/>
      <c r="I360" s="17"/>
      <c r="J360" s="15"/>
      <c r="K360" s="16"/>
      <c r="L360" s="17"/>
      <c r="M360" s="15"/>
      <c r="N360" s="16"/>
    </row>
    <row r="361" spans="1:14">
      <c r="A361" s="2" t="s">
        <v>48</v>
      </c>
      <c r="B361" s="2" t="s">
        <v>37</v>
      </c>
      <c r="C361" s="2" t="s">
        <v>32</v>
      </c>
      <c r="D361" s="15" t="s">
        <v>0</v>
      </c>
      <c r="E361" s="15" t="s">
        <v>0</v>
      </c>
      <c r="F361" s="15" t="s">
        <v>0</v>
      </c>
      <c r="G361" s="15" t="s">
        <v>0</v>
      </c>
      <c r="H361" s="16" t="s">
        <v>0</v>
      </c>
      <c r="I361" s="17"/>
      <c r="J361" s="15"/>
      <c r="K361" s="16" t="s">
        <v>0</v>
      </c>
      <c r="L361" s="17"/>
      <c r="M361" s="15" t="s">
        <v>0</v>
      </c>
      <c r="N361" s="16"/>
    </row>
    <row r="362" spans="1:14">
      <c r="A362" s="2" t="s">
        <v>48</v>
      </c>
      <c r="B362" s="2" t="s">
        <v>37</v>
      </c>
      <c r="C362" s="2" t="s">
        <v>33</v>
      </c>
      <c r="D362" s="15" t="s">
        <v>0</v>
      </c>
      <c r="E362" s="15" t="s">
        <v>0</v>
      </c>
      <c r="F362" s="15" t="s">
        <v>0</v>
      </c>
      <c r="G362" s="15" t="s">
        <v>0</v>
      </c>
      <c r="H362" s="16" t="s">
        <v>0</v>
      </c>
      <c r="I362" s="17"/>
      <c r="J362" s="15"/>
      <c r="K362" s="16" t="s">
        <v>0</v>
      </c>
      <c r="L362" s="17"/>
      <c r="M362" s="15" t="s">
        <v>0</v>
      </c>
      <c r="N362" s="16"/>
    </row>
    <row r="363" spans="1:14">
      <c r="A363" s="2" t="s">
        <v>48</v>
      </c>
      <c r="B363" s="2" t="s">
        <v>37</v>
      </c>
      <c r="C363" s="2" t="s">
        <v>34</v>
      </c>
      <c r="D363" s="15" t="s">
        <v>0</v>
      </c>
      <c r="E363" s="15" t="s">
        <v>0</v>
      </c>
      <c r="F363" s="15" t="s">
        <v>0</v>
      </c>
      <c r="G363" s="15" t="s">
        <v>0</v>
      </c>
      <c r="H363" s="16" t="s">
        <v>0</v>
      </c>
      <c r="I363" s="17"/>
      <c r="J363" s="15"/>
      <c r="K363" s="16" t="s">
        <v>0</v>
      </c>
      <c r="L363" s="17"/>
      <c r="M363" s="15" t="s">
        <v>0</v>
      </c>
      <c r="N363" s="16"/>
    </row>
    <row r="364" spans="1:14">
      <c r="A364" s="2" t="s">
        <v>48</v>
      </c>
      <c r="B364" s="2" t="s">
        <v>37</v>
      </c>
      <c r="C364" s="2" t="s">
        <v>36</v>
      </c>
      <c r="D364" s="15"/>
      <c r="E364" s="15"/>
      <c r="F364" s="15"/>
      <c r="G364" s="15"/>
      <c r="H364" s="16"/>
      <c r="I364" s="17"/>
      <c r="J364" s="15"/>
      <c r="K364" s="16"/>
      <c r="L364" s="17"/>
      <c r="M364" s="15"/>
      <c r="N364" s="16"/>
    </row>
    <row r="365" spans="1:14">
      <c r="A365" s="2" t="s">
        <v>49</v>
      </c>
      <c r="B365" s="2" t="s">
        <v>25</v>
      </c>
      <c r="C365" s="2" t="s">
        <v>26</v>
      </c>
      <c r="D365" s="15">
        <v>11478</v>
      </c>
      <c r="E365" s="15">
        <v>6202</v>
      </c>
      <c r="F365" s="15">
        <v>16</v>
      </c>
      <c r="G365" s="15"/>
      <c r="H365" s="16">
        <v>5260</v>
      </c>
      <c r="I365" s="17">
        <v>9923</v>
      </c>
      <c r="J365" s="15">
        <v>5771</v>
      </c>
      <c r="K365" s="16">
        <v>4152</v>
      </c>
      <c r="L365" s="17">
        <v>1024</v>
      </c>
      <c r="M365" s="15">
        <v>1594436</v>
      </c>
      <c r="N365" s="16">
        <v>784</v>
      </c>
    </row>
    <row r="366" spans="1:14">
      <c r="A366" s="2" t="s">
        <v>49</v>
      </c>
      <c r="B366" s="2" t="s">
        <v>25</v>
      </c>
      <c r="C366" s="2" t="s">
        <v>27</v>
      </c>
      <c r="D366" s="15">
        <v>10036</v>
      </c>
      <c r="E366" s="15">
        <v>4776</v>
      </c>
      <c r="F366" s="15"/>
      <c r="G366" s="15" t="s">
        <v>0</v>
      </c>
      <c r="H366" s="16">
        <v>5260</v>
      </c>
      <c r="I366" s="17">
        <v>6955</v>
      </c>
      <c r="J366" s="15">
        <v>3420</v>
      </c>
      <c r="K366" s="16">
        <v>3535</v>
      </c>
      <c r="L366" s="17">
        <v>259</v>
      </c>
      <c r="M366" s="15">
        <v>1468036</v>
      </c>
      <c r="N366" s="16">
        <v>776</v>
      </c>
    </row>
    <row r="367" spans="1:14">
      <c r="A367" s="2" t="s">
        <v>49</v>
      </c>
      <c r="B367" s="2" t="s">
        <v>25</v>
      </c>
      <c r="C367" s="2" t="s">
        <v>28</v>
      </c>
      <c r="D367" s="15"/>
      <c r="E367" s="15"/>
      <c r="F367" s="15"/>
      <c r="G367" s="15"/>
      <c r="H367" s="16"/>
      <c r="I367" s="17"/>
      <c r="J367" s="15"/>
      <c r="K367" s="16"/>
      <c r="L367" s="17"/>
      <c r="M367" s="15"/>
      <c r="N367" s="16"/>
    </row>
    <row r="368" spans="1:14">
      <c r="A368" s="2" t="s">
        <v>49</v>
      </c>
      <c r="B368" s="2" t="s">
        <v>25</v>
      </c>
      <c r="C368" s="2" t="s">
        <v>29</v>
      </c>
      <c r="D368" s="15">
        <v>459</v>
      </c>
      <c r="E368" s="15">
        <v>459</v>
      </c>
      <c r="F368" s="15"/>
      <c r="G368" s="15"/>
      <c r="H368" s="16"/>
      <c r="I368" s="17">
        <v>344</v>
      </c>
      <c r="J368" s="15">
        <v>148</v>
      </c>
      <c r="K368" s="16">
        <v>196</v>
      </c>
      <c r="L368" s="17">
        <v>6</v>
      </c>
      <c r="M368" s="15">
        <v>25000</v>
      </c>
      <c r="N368" s="16">
        <v>1</v>
      </c>
    </row>
    <row r="369" spans="1:14">
      <c r="A369" s="2" t="s">
        <v>49</v>
      </c>
      <c r="B369" s="2" t="s">
        <v>25</v>
      </c>
      <c r="C369" s="2" t="s">
        <v>30</v>
      </c>
      <c r="D369" s="15">
        <v>449</v>
      </c>
      <c r="E369" s="15">
        <v>449</v>
      </c>
      <c r="F369" s="15"/>
      <c r="G369" s="15" t="s">
        <v>0</v>
      </c>
      <c r="H369" s="16"/>
      <c r="I369" s="17">
        <v>385</v>
      </c>
      <c r="J369" s="15">
        <v>135</v>
      </c>
      <c r="K369" s="16">
        <v>250</v>
      </c>
      <c r="L369" s="17">
        <v>5</v>
      </c>
      <c r="M369" s="15">
        <v>43200</v>
      </c>
      <c r="N369" s="16">
        <v>1</v>
      </c>
    </row>
    <row r="370" spans="1:14">
      <c r="A370" s="2" t="s">
        <v>49</v>
      </c>
      <c r="B370" s="2" t="s">
        <v>25</v>
      </c>
      <c r="C370" s="2" t="s">
        <v>31</v>
      </c>
      <c r="D370" s="15"/>
      <c r="E370" s="15"/>
      <c r="F370" s="15"/>
      <c r="G370" s="15"/>
      <c r="H370" s="16"/>
      <c r="I370" s="17"/>
      <c r="J370" s="15"/>
      <c r="K370" s="16"/>
      <c r="L370" s="17"/>
      <c r="M370" s="15"/>
      <c r="N370" s="16"/>
    </row>
    <row r="371" spans="1:14">
      <c r="A371" s="2" t="s">
        <v>49</v>
      </c>
      <c r="B371" s="2" t="s">
        <v>25</v>
      </c>
      <c r="C371" s="2" t="s">
        <v>32</v>
      </c>
      <c r="D371" s="15" t="s">
        <v>0</v>
      </c>
      <c r="E371" s="15" t="s">
        <v>0</v>
      </c>
      <c r="F371" s="15" t="s">
        <v>0</v>
      </c>
      <c r="G371" s="15" t="s">
        <v>0</v>
      </c>
      <c r="H371" s="16" t="s">
        <v>0</v>
      </c>
      <c r="I371" s="17"/>
      <c r="J371" s="15"/>
      <c r="K371" s="16" t="s">
        <v>0</v>
      </c>
      <c r="L371" s="17"/>
      <c r="M371" s="15" t="s">
        <v>0</v>
      </c>
      <c r="N371" s="16"/>
    </row>
    <row r="372" spans="1:14">
      <c r="A372" s="2" t="s">
        <v>49</v>
      </c>
      <c r="B372" s="2" t="s">
        <v>25</v>
      </c>
      <c r="C372" s="2" t="s">
        <v>33</v>
      </c>
      <c r="D372" s="15" t="s">
        <v>0</v>
      </c>
      <c r="E372" s="15" t="s">
        <v>0</v>
      </c>
      <c r="F372" s="15" t="s">
        <v>0</v>
      </c>
      <c r="G372" s="15" t="s">
        <v>0</v>
      </c>
      <c r="H372" s="16" t="s">
        <v>0</v>
      </c>
      <c r="I372" s="17"/>
      <c r="J372" s="15"/>
      <c r="K372" s="16" t="s">
        <v>0</v>
      </c>
      <c r="L372" s="17"/>
      <c r="M372" s="15" t="s">
        <v>0</v>
      </c>
      <c r="N372" s="16"/>
    </row>
    <row r="373" spans="1:14">
      <c r="A373" s="2" t="s">
        <v>49</v>
      </c>
      <c r="B373" s="2" t="s">
        <v>25</v>
      </c>
      <c r="C373" s="2" t="s">
        <v>34</v>
      </c>
      <c r="D373" s="15" t="s">
        <v>0</v>
      </c>
      <c r="E373" s="15" t="s">
        <v>0</v>
      </c>
      <c r="F373" s="15" t="s">
        <v>0</v>
      </c>
      <c r="G373" s="15" t="s">
        <v>0</v>
      </c>
      <c r="H373" s="16" t="s">
        <v>0</v>
      </c>
      <c r="I373" s="17">
        <v>1857</v>
      </c>
      <c r="J373" s="15">
        <v>1857</v>
      </c>
      <c r="K373" s="16" t="s">
        <v>0</v>
      </c>
      <c r="L373" s="17">
        <v>739</v>
      </c>
      <c r="M373" s="15" t="s">
        <v>0</v>
      </c>
      <c r="N373" s="16"/>
    </row>
    <row r="374" spans="1:14">
      <c r="A374" s="2" t="s">
        <v>49</v>
      </c>
      <c r="B374" s="2" t="s">
        <v>25</v>
      </c>
      <c r="C374" s="2" t="s">
        <v>36</v>
      </c>
      <c r="D374" s="15">
        <v>535</v>
      </c>
      <c r="E374" s="15">
        <v>519</v>
      </c>
      <c r="F374" s="15">
        <v>16</v>
      </c>
      <c r="G374" s="15"/>
      <c r="H374" s="16"/>
      <c r="I374" s="17">
        <v>381</v>
      </c>
      <c r="J374" s="15">
        <v>211</v>
      </c>
      <c r="K374" s="16">
        <v>171</v>
      </c>
      <c r="L374" s="17">
        <v>15</v>
      </c>
      <c r="M374" s="15">
        <v>58200</v>
      </c>
      <c r="N374" s="16">
        <v>6</v>
      </c>
    </row>
    <row r="375" spans="1:14">
      <c r="A375" s="2" t="s">
        <v>49</v>
      </c>
      <c r="B375" s="2" t="s">
        <v>18</v>
      </c>
      <c r="C375" s="2" t="s">
        <v>26</v>
      </c>
      <c r="D375" s="15">
        <v>11478</v>
      </c>
      <c r="E375" s="15">
        <v>6202</v>
      </c>
      <c r="F375" s="15">
        <v>16</v>
      </c>
      <c r="G375" s="15"/>
      <c r="H375" s="16">
        <v>5260</v>
      </c>
      <c r="I375" s="17">
        <v>8066</v>
      </c>
      <c r="J375" s="15">
        <v>3913</v>
      </c>
      <c r="K375" s="16">
        <v>4152</v>
      </c>
      <c r="L375" s="17">
        <v>285</v>
      </c>
      <c r="M375" s="15">
        <v>1594436</v>
      </c>
      <c r="N375" s="16">
        <v>784</v>
      </c>
    </row>
    <row r="376" spans="1:14">
      <c r="A376" s="2" t="s">
        <v>49</v>
      </c>
      <c r="B376" s="2" t="s">
        <v>18</v>
      </c>
      <c r="C376" s="2" t="s">
        <v>27</v>
      </c>
      <c r="D376" s="15">
        <v>10036</v>
      </c>
      <c r="E376" s="15">
        <v>4776</v>
      </c>
      <c r="F376" s="15"/>
      <c r="G376" s="15" t="s">
        <v>0</v>
      </c>
      <c r="H376" s="16">
        <v>5260</v>
      </c>
      <c r="I376" s="17">
        <v>6955</v>
      </c>
      <c r="J376" s="15">
        <v>3420</v>
      </c>
      <c r="K376" s="16">
        <v>3535</v>
      </c>
      <c r="L376" s="17">
        <v>259</v>
      </c>
      <c r="M376" s="15">
        <v>1468036</v>
      </c>
      <c r="N376" s="16">
        <v>776</v>
      </c>
    </row>
    <row r="377" spans="1:14">
      <c r="A377" s="2" t="s">
        <v>49</v>
      </c>
      <c r="B377" s="2" t="s">
        <v>18</v>
      </c>
      <c r="C377" s="2" t="s">
        <v>28</v>
      </c>
      <c r="D377" s="15"/>
      <c r="E377" s="15"/>
      <c r="F377" s="15"/>
      <c r="G377" s="15"/>
      <c r="H377" s="16"/>
      <c r="I377" s="17"/>
      <c r="J377" s="15"/>
      <c r="K377" s="16"/>
      <c r="L377" s="17"/>
      <c r="M377" s="15"/>
      <c r="N377" s="16"/>
    </row>
    <row r="378" spans="1:14">
      <c r="A378" s="2" t="s">
        <v>49</v>
      </c>
      <c r="B378" s="2" t="s">
        <v>18</v>
      </c>
      <c r="C378" s="2" t="s">
        <v>29</v>
      </c>
      <c r="D378" s="15">
        <v>459</v>
      </c>
      <c r="E378" s="15">
        <v>459</v>
      </c>
      <c r="F378" s="15"/>
      <c r="G378" s="15"/>
      <c r="H378" s="16"/>
      <c r="I378" s="17">
        <v>344</v>
      </c>
      <c r="J378" s="15">
        <v>148</v>
      </c>
      <c r="K378" s="16">
        <v>196</v>
      </c>
      <c r="L378" s="17">
        <v>6</v>
      </c>
      <c r="M378" s="15">
        <v>25000</v>
      </c>
      <c r="N378" s="16">
        <v>1</v>
      </c>
    </row>
    <row r="379" spans="1:14">
      <c r="A379" s="2" t="s">
        <v>49</v>
      </c>
      <c r="B379" s="2" t="s">
        <v>18</v>
      </c>
      <c r="C379" s="2" t="s">
        <v>30</v>
      </c>
      <c r="D379" s="15">
        <v>449</v>
      </c>
      <c r="E379" s="15">
        <v>449</v>
      </c>
      <c r="F379" s="15"/>
      <c r="G379" s="15" t="s">
        <v>0</v>
      </c>
      <c r="H379" s="16"/>
      <c r="I379" s="17">
        <v>385</v>
      </c>
      <c r="J379" s="15">
        <v>135</v>
      </c>
      <c r="K379" s="16">
        <v>250</v>
      </c>
      <c r="L379" s="17">
        <v>5</v>
      </c>
      <c r="M379" s="15">
        <v>43200</v>
      </c>
      <c r="N379" s="16">
        <v>1</v>
      </c>
    </row>
    <row r="380" spans="1:14">
      <c r="A380" s="2" t="s">
        <v>49</v>
      </c>
      <c r="B380" s="2" t="s">
        <v>18</v>
      </c>
      <c r="C380" s="2" t="s">
        <v>31</v>
      </c>
      <c r="D380" s="15"/>
      <c r="E380" s="15"/>
      <c r="F380" s="15"/>
      <c r="G380" s="15"/>
      <c r="H380" s="16"/>
      <c r="I380" s="17"/>
      <c r="J380" s="15"/>
      <c r="K380" s="16"/>
      <c r="L380" s="17"/>
      <c r="M380" s="15"/>
      <c r="N380" s="16"/>
    </row>
    <row r="381" spans="1:14">
      <c r="A381" s="2" t="s">
        <v>49</v>
      </c>
      <c r="B381" s="2" t="s">
        <v>18</v>
      </c>
      <c r="C381" s="2" t="s">
        <v>32</v>
      </c>
      <c r="D381" s="15" t="s">
        <v>0</v>
      </c>
      <c r="E381" s="15" t="s">
        <v>0</v>
      </c>
      <c r="F381" s="15" t="s">
        <v>0</v>
      </c>
      <c r="G381" s="15" t="s">
        <v>0</v>
      </c>
      <c r="H381" s="16" t="s">
        <v>0</v>
      </c>
      <c r="I381" s="17"/>
      <c r="J381" s="15"/>
      <c r="K381" s="16" t="s">
        <v>0</v>
      </c>
      <c r="L381" s="17"/>
      <c r="M381" s="15" t="s">
        <v>0</v>
      </c>
      <c r="N381" s="16"/>
    </row>
    <row r="382" spans="1:14">
      <c r="A382" s="2" t="s">
        <v>49</v>
      </c>
      <c r="B382" s="2" t="s">
        <v>18</v>
      </c>
      <c r="C382" s="2" t="s">
        <v>33</v>
      </c>
      <c r="D382" s="15" t="s">
        <v>0</v>
      </c>
      <c r="E382" s="15" t="s">
        <v>0</v>
      </c>
      <c r="F382" s="15" t="s">
        <v>0</v>
      </c>
      <c r="G382" s="15" t="s">
        <v>0</v>
      </c>
      <c r="H382" s="16" t="s">
        <v>0</v>
      </c>
      <c r="I382" s="17"/>
      <c r="J382" s="15"/>
      <c r="K382" s="16" t="s">
        <v>0</v>
      </c>
      <c r="L382" s="17"/>
      <c r="M382" s="15" t="s">
        <v>0</v>
      </c>
      <c r="N382" s="16"/>
    </row>
    <row r="383" spans="1:14">
      <c r="A383" s="2" t="s">
        <v>49</v>
      </c>
      <c r="B383" s="2" t="s">
        <v>18</v>
      </c>
      <c r="C383" s="2" t="s">
        <v>34</v>
      </c>
      <c r="D383" s="15" t="s">
        <v>0</v>
      </c>
      <c r="E383" s="15" t="s">
        <v>0</v>
      </c>
      <c r="F383" s="15" t="s">
        <v>0</v>
      </c>
      <c r="G383" s="15" t="s">
        <v>0</v>
      </c>
      <c r="H383" s="16" t="s">
        <v>0</v>
      </c>
      <c r="I383" s="17"/>
      <c r="J383" s="15"/>
      <c r="K383" s="16" t="s">
        <v>0</v>
      </c>
      <c r="L383" s="17"/>
      <c r="M383" s="15" t="s">
        <v>0</v>
      </c>
      <c r="N383" s="16"/>
    </row>
    <row r="384" spans="1:14">
      <c r="A384" s="2" t="s">
        <v>49</v>
      </c>
      <c r="B384" s="2" t="s">
        <v>18</v>
      </c>
      <c r="C384" s="2" t="s">
        <v>36</v>
      </c>
      <c r="D384" s="15">
        <v>535</v>
      </c>
      <c r="E384" s="15">
        <v>519</v>
      </c>
      <c r="F384" s="15">
        <v>16</v>
      </c>
      <c r="G384" s="15"/>
      <c r="H384" s="16"/>
      <c r="I384" s="17">
        <v>381</v>
      </c>
      <c r="J384" s="15">
        <v>211</v>
      </c>
      <c r="K384" s="16">
        <v>171</v>
      </c>
      <c r="L384" s="17">
        <v>15</v>
      </c>
      <c r="M384" s="15">
        <v>58200</v>
      </c>
      <c r="N384" s="16">
        <v>6</v>
      </c>
    </row>
    <row r="385" spans="1:14">
      <c r="A385" s="2" t="s">
        <v>49</v>
      </c>
      <c r="B385" s="2" t="s">
        <v>37</v>
      </c>
      <c r="C385" s="2" t="s">
        <v>26</v>
      </c>
      <c r="D385" s="15"/>
      <c r="E385" s="15"/>
      <c r="F385" s="15"/>
      <c r="G385" s="15"/>
      <c r="H385" s="16"/>
      <c r="I385" s="17">
        <v>1857</v>
      </c>
      <c r="J385" s="15">
        <v>1857</v>
      </c>
      <c r="K385" s="16"/>
      <c r="L385" s="17">
        <v>739</v>
      </c>
      <c r="M385" s="15"/>
      <c r="N385" s="16"/>
    </row>
    <row r="386" spans="1:14">
      <c r="A386" s="2" t="s">
        <v>49</v>
      </c>
      <c r="B386" s="2" t="s">
        <v>37</v>
      </c>
      <c r="C386" s="2" t="s">
        <v>27</v>
      </c>
      <c r="D386" s="15"/>
      <c r="E386" s="15"/>
      <c r="F386" s="15"/>
      <c r="G386" s="15" t="s">
        <v>0</v>
      </c>
      <c r="H386" s="16"/>
      <c r="I386" s="17"/>
      <c r="J386" s="15"/>
      <c r="K386" s="16"/>
      <c r="L386" s="17"/>
      <c r="M386" s="15"/>
      <c r="N386" s="16"/>
    </row>
    <row r="387" spans="1:14">
      <c r="A387" s="2" t="s">
        <v>49</v>
      </c>
      <c r="B387" s="2" t="s">
        <v>37</v>
      </c>
      <c r="C387" s="2" t="s">
        <v>28</v>
      </c>
      <c r="D387" s="15"/>
      <c r="E387" s="15"/>
      <c r="F387" s="15"/>
      <c r="G387" s="15"/>
      <c r="H387" s="16"/>
      <c r="I387" s="17"/>
      <c r="J387" s="15"/>
      <c r="K387" s="16"/>
      <c r="L387" s="17"/>
      <c r="M387" s="15"/>
      <c r="N387" s="16"/>
    </row>
    <row r="388" spans="1:14">
      <c r="A388" s="2" t="s">
        <v>49</v>
      </c>
      <c r="B388" s="2" t="s">
        <v>37</v>
      </c>
      <c r="C388" s="2" t="s">
        <v>29</v>
      </c>
      <c r="D388" s="15"/>
      <c r="E388" s="15"/>
      <c r="F388" s="15"/>
      <c r="G388" s="15"/>
      <c r="H388" s="16"/>
      <c r="I388" s="17"/>
      <c r="J388" s="15"/>
      <c r="K388" s="16"/>
      <c r="L388" s="17"/>
      <c r="M388" s="15"/>
      <c r="N388" s="16"/>
    </row>
    <row r="389" spans="1:14">
      <c r="A389" s="2" t="s">
        <v>49</v>
      </c>
      <c r="B389" s="2" t="s">
        <v>37</v>
      </c>
      <c r="C389" s="2" t="s">
        <v>30</v>
      </c>
      <c r="D389" s="15"/>
      <c r="E389" s="15"/>
      <c r="F389" s="15"/>
      <c r="G389" s="15" t="s">
        <v>0</v>
      </c>
      <c r="H389" s="16"/>
      <c r="I389" s="17"/>
      <c r="J389" s="15"/>
      <c r="K389" s="16"/>
      <c r="L389" s="17"/>
      <c r="M389" s="15"/>
      <c r="N389" s="16"/>
    </row>
    <row r="390" spans="1:14">
      <c r="A390" s="2" t="s">
        <v>49</v>
      </c>
      <c r="B390" s="2" t="s">
        <v>37</v>
      </c>
      <c r="C390" s="2" t="s">
        <v>31</v>
      </c>
      <c r="D390" s="15"/>
      <c r="E390" s="15"/>
      <c r="F390" s="15"/>
      <c r="G390" s="15"/>
      <c r="H390" s="16"/>
      <c r="I390" s="17"/>
      <c r="J390" s="15"/>
      <c r="K390" s="16"/>
      <c r="L390" s="17"/>
      <c r="M390" s="15"/>
      <c r="N390" s="16"/>
    </row>
    <row r="391" spans="1:14">
      <c r="A391" s="2" t="s">
        <v>49</v>
      </c>
      <c r="B391" s="2" t="s">
        <v>37</v>
      </c>
      <c r="C391" s="2" t="s">
        <v>32</v>
      </c>
      <c r="D391" s="15" t="s">
        <v>0</v>
      </c>
      <c r="E391" s="15" t="s">
        <v>0</v>
      </c>
      <c r="F391" s="15" t="s">
        <v>0</v>
      </c>
      <c r="G391" s="15" t="s">
        <v>0</v>
      </c>
      <c r="H391" s="16" t="s">
        <v>0</v>
      </c>
      <c r="I391" s="17"/>
      <c r="J391" s="15"/>
      <c r="K391" s="16" t="s">
        <v>0</v>
      </c>
      <c r="L391" s="17"/>
      <c r="M391" s="15" t="s">
        <v>0</v>
      </c>
      <c r="N391" s="16"/>
    </row>
    <row r="392" spans="1:14">
      <c r="A392" s="2" t="s">
        <v>49</v>
      </c>
      <c r="B392" s="2" t="s">
        <v>37</v>
      </c>
      <c r="C392" s="2" t="s">
        <v>33</v>
      </c>
      <c r="D392" s="15" t="s">
        <v>0</v>
      </c>
      <c r="E392" s="15" t="s">
        <v>0</v>
      </c>
      <c r="F392" s="15" t="s">
        <v>0</v>
      </c>
      <c r="G392" s="15" t="s">
        <v>0</v>
      </c>
      <c r="H392" s="16" t="s">
        <v>0</v>
      </c>
      <c r="I392" s="17"/>
      <c r="J392" s="15"/>
      <c r="K392" s="16" t="s">
        <v>0</v>
      </c>
      <c r="L392" s="17"/>
      <c r="M392" s="15" t="s">
        <v>0</v>
      </c>
      <c r="N392" s="16"/>
    </row>
    <row r="393" spans="1:14">
      <c r="A393" s="2" t="s">
        <v>49</v>
      </c>
      <c r="B393" s="2" t="s">
        <v>37</v>
      </c>
      <c r="C393" s="2" t="s">
        <v>34</v>
      </c>
      <c r="D393" s="15" t="s">
        <v>0</v>
      </c>
      <c r="E393" s="15" t="s">
        <v>0</v>
      </c>
      <c r="F393" s="15" t="s">
        <v>0</v>
      </c>
      <c r="G393" s="15" t="s">
        <v>0</v>
      </c>
      <c r="H393" s="16" t="s">
        <v>0</v>
      </c>
      <c r="I393" s="17">
        <v>1857</v>
      </c>
      <c r="J393" s="15">
        <v>1857</v>
      </c>
      <c r="K393" s="16" t="s">
        <v>0</v>
      </c>
      <c r="L393" s="17">
        <v>739</v>
      </c>
      <c r="M393" s="15" t="s">
        <v>0</v>
      </c>
      <c r="N393" s="16"/>
    </row>
    <row r="394" spans="1:14">
      <c r="A394" s="2" t="s">
        <v>49</v>
      </c>
      <c r="B394" s="2" t="s">
        <v>37</v>
      </c>
      <c r="C394" s="2" t="s">
        <v>36</v>
      </c>
      <c r="D394" s="15"/>
      <c r="E394" s="15"/>
      <c r="F394" s="15"/>
      <c r="G394" s="15"/>
      <c r="H394" s="16"/>
      <c r="I394" s="17"/>
      <c r="J394" s="15"/>
      <c r="K394" s="16"/>
      <c r="L394" s="17"/>
      <c r="M394" s="15"/>
      <c r="N394" s="16"/>
    </row>
  </sheetData>
  <autoFilter ref="A3:N394"/>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tint="0.39997558519241921"/>
  </sheetPr>
  <dimension ref="A1:P61"/>
  <sheetViews>
    <sheetView workbookViewId="0">
      <pane xSplit="3" ySplit="9" topLeftCell="D14" activePane="bottomRight" state="frozen"/>
      <selection pane="topRight" activeCell="D1" sqref="D1"/>
      <selection pane="bottomLeft" activeCell="A10" sqref="A10"/>
      <selection pane="bottomRight" activeCell="N43" sqref="N43"/>
    </sheetView>
  </sheetViews>
  <sheetFormatPr baseColWidth="10" defaultRowHeight="15" x14ac:dyDescent="0"/>
  <cols>
    <col min="1" max="1" width="10.83203125" style="19"/>
    <col min="2" max="2" width="18.5" style="19" customWidth="1"/>
    <col min="3" max="3" width="17.6640625" style="19" customWidth="1"/>
    <col min="4" max="10" width="20.83203125" style="19" customWidth="1"/>
    <col min="11" max="11" width="4.5" style="19" customWidth="1"/>
    <col min="12" max="12" width="15.33203125" style="19" hidden="1" customWidth="1"/>
    <col min="13" max="13" width="17.33203125" style="19" hidden="1" customWidth="1"/>
    <col min="14"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50" customHeight="1">
      <c r="A5" s="18"/>
      <c r="B5" s="415" t="s">
        <v>891</v>
      </c>
      <c r="C5" s="416"/>
      <c r="D5" s="416"/>
      <c r="E5" s="417"/>
    </row>
    <row r="6" spans="1:16" ht="16" thickBot="1"/>
    <row r="7" spans="1:16">
      <c r="B7" s="24" t="s">
        <v>159</v>
      </c>
      <c r="C7" s="25"/>
      <c r="D7" s="25"/>
      <c r="E7" s="25"/>
      <c r="F7" s="25"/>
      <c r="G7" s="25"/>
      <c r="H7" s="25"/>
      <c r="I7" s="25"/>
      <c r="J7" s="25"/>
      <c r="K7" s="25"/>
      <c r="L7" s="25"/>
      <c r="M7" s="25"/>
      <c r="N7" s="25"/>
      <c r="O7" s="26"/>
    </row>
    <row r="8" spans="1:16">
      <c r="B8" s="27"/>
      <c r="C8" s="18"/>
      <c r="D8" s="18"/>
      <c r="E8" s="18"/>
      <c r="F8" s="18"/>
      <c r="G8" s="18"/>
      <c r="H8" s="18"/>
      <c r="I8" s="18"/>
      <c r="J8" s="18"/>
      <c r="K8" s="18"/>
      <c r="L8" s="420" t="s">
        <v>889</v>
      </c>
      <c r="M8" s="418" t="s">
        <v>890</v>
      </c>
      <c r="N8" s="418" t="s">
        <v>259</v>
      </c>
      <c r="O8" s="28"/>
    </row>
    <row r="9" spans="1:16" ht="30" customHeight="1">
      <c r="B9" s="29" t="s">
        <v>160</v>
      </c>
      <c r="C9" s="30" t="s">
        <v>161</v>
      </c>
      <c r="D9" s="31" t="s">
        <v>260</v>
      </c>
      <c r="E9" s="32" t="s">
        <v>261</v>
      </c>
      <c r="F9" s="170" t="s">
        <v>263</v>
      </c>
      <c r="G9" s="33"/>
      <c r="H9" s="32" t="s">
        <v>262</v>
      </c>
      <c r="I9" s="33"/>
      <c r="J9" s="33"/>
      <c r="K9" s="34"/>
      <c r="L9" s="421"/>
      <c r="M9" s="419"/>
      <c r="N9" s="419"/>
      <c r="O9" s="35"/>
    </row>
    <row r="10" spans="1:16">
      <c r="B10" s="36" t="s">
        <v>162</v>
      </c>
      <c r="C10" s="37"/>
      <c r="D10" s="18"/>
      <c r="E10" s="18"/>
      <c r="F10" s="18"/>
      <c r="G10" s="18"/>
      <c r="H10" s="18"/>
      <c r="I10" s="18"/>
      <c r="J10" s="18"/>
      <c r="K10" s="18"/>
      <c r="L10" s="38"/>
      <c r="M10" s="18"/>
      <c r="N10" s="18"/>
      <c r="O10" s="28"/>
    </row>
    <row r="11" spans="1:16">
      <c r="B11" s="39"/>
      <c r="C11" s="40" t="s">
        <v>163</v>
      </c>
      <c r="D11" s="41">
        <f>'CBS data 2013'!$J$106*E11/SUM($E$11:$E$13)</f>
        <v>35290.5</v>
      </c>
      <c r="E11" s="41">
        <f>'CBS data 2013'!E106</f>
        <v>94108</v>
      </c>
      <c r="F11" s="41"/>
      <c r="G11" s="41"/>
      <c r="H11" s="41"/>
      <c r="I11" s="41"/>
      <c r="J11" s="41"/>
      <c r="K11" s="18"/>
      <c r="L11" s="152">
        <v>3600</v>
      </c>
      <c r="M11" s="153">
        <f>IF(ISNUMBER(D11),D11/3.6/L11*1000,"")</f>
        <v>2723.0324074074074</v>
      </c>
      <c r="N11" s="42">
        <f>'CBS data 2013'!L106</f>
        <v>3000</v>
      </c>
      <c r="O11" s="28"/>
      <c r="P11" s="169" t="s">
        <v>257</v>
      </c>
    </row>
    <row r="12" spans="1:16">
      <c r="B12" s="39"/>
      <c r="C12" s="40" t="s">
        <v>164</v>
      </c>
      <c r="D12" s="41">
        <f>'CBS data 2013'!$J$106*E12/SUM($E$11:$E$13)</f>
        <v>1969.5</v>
      </c>
      <c r="E12" s="41">
        <f>'CBS data 2013'!H106</f>
        <v>5252</v>
      </c>
      <c r="F12" s="41"/>
      <c r="G12" s="41"/>
      <c r="H12" s="41"/>
      <c r="I12" s="41"/>
      <c r="J12" s="41"/>
      <c r="K12" s="18"/>
      <c r="L12" s="152">
        <v>8000</v>
      </c>
      <c r="M12" s="153">
        <f>IF(ISNUMBER(D12),D12/3.6/L12*1000,"")</f>
        <v>68.385416666666671</v>
      </c>
      <c r="N12" s="42"/>
      <c r="O12" s="28"/>
      <c r="P12" s="169" t="s">
        <v>257</v>
      </c>
    </row>
    <row r="13" spans="1:16">
      <c r="B13" s="39"/>
      <c r="C13" s="40" t="s">
        <v>165</v>
      </c>
      <c r="D13" s="41">
        <f>'CBS data 2013'!$J$106*E13/SUM($E$11:$E$13)</f>
        <v>0</v>
      </c>
      <c r="E13" s="41">
        <v>0</v>
      </c>
      <c r="F13" s="41"/>
      <c r="G13" s="41"/>
      <c r="H13" s="41"/>
      <c r="I13" s="41"/>
      <c r="J13" s="41"/>
      <c r="K13" s="18"/>
      <c r="L13" s="152">
        <v>6000</v>
      </c>
      <c r="M13" s="153">
        <f>IF(ISNUMBER(D13),D13/3.6/L13*1000,"")</f>
        <v>0</v>
      </c>
      <c r="N13" s="42"/>
      <c r="O13" s="28"/>
    </row>
    <row r="14" spans="1:16" ht="16" thickBot="1">
      <c r="B14" s="39"/>
      <c r="C14" s="40" t="s">
        <v>166</v>
      </c>
      <c r="D14" s="44">
        <f>SUBTOTAL(9,D11:D13)</f>
        <v>37260</v>
      </c>
      <c r="E14" s="44">
        <f>SUBTOTAL(9,E11:E13)</f>
        <v>99360</v>
      </c>
      <c r="F14" s="44"/>
      <c r="G14" s="44"/>
      <c r="H14" s="44"/>
      <c r="I14" s="44"/>
      <c r="J14" s="44"/>
      <c r="K14" s="45"/>
      <c r="L14" s="43"/>
      <c r="M14" s="154">
        <f>SUBTOTAL(9,M11:M13)</f>
        <v>2791.4178240740739</v>
      </c>
      <c r="N14" s="154">
        <f>SUBTOTAL(9,N11:N13)</f>
        <v>3000</v>
      </c>
      <c r="O14" s="28"/>
      <c r="P14" s="169"/>
    </row>
    <row r="15" spans="1:16" ht="16" thickTop="1">
      <c r="B15" s="27"/>
      <c r="C15" s="37"/>
      <c r="D15" s="47"/>
      <c r="E15" s="47"/>
      <c r="F15" s="47"/>
      <c r="G15" s="47"/>
      <c r="H15" s="47"/>
      <c r="I15" s="47"/>
      <c r="J15" s="47"/>
      <c r="K15" s="34"/>
      <c r="L15" s="155"/>
      <c r="M15" s="156"/>
      <c r="N15" s="48"/>
      <c r="O15" s="35"/>
    </row>
    <row r="16" spans="1:16">
      <c r="B16" s="49" t="s">
        <v>167</v>
      </c>
      <c r="C16" s="23"/>
      <c r="D16" s="50"/>
      <c r="E16" s="50"/>
      <c r="F16" s="50"/>
      <c r="G16" s="50"/>
      <c r="H16" s="50"/>
      <c r="I16" s="50"/>
      <c r="J16" s="50"/>
      <c r="K16" s="18"/>
      <c r="L16" s="152"/>
      <c r="M16" s="153"/>
      <c r="N16" s="42"/>
      <c r="O16" s="28"/>
    </row>
    <row r="17" spans="2:16">
      <c r="B17" s="39"/>
      <c r="C17" s="40" t="s">
        <v>163</v>
      </c>
      <c r="D17" s="41">
        <v>0</v>
      </c>
      <c r="E17" s="41">
        <v>0</v>
      </c>
      <c r="F17" s="41"/>
      <c r="G17" s="41"/>
      <c r="H17" s="41"/>
      <c r="I17" s="41"/>
      <c r="J17" s="41"/>
      <c r="K17" s="18"/>
      <c r="L17" s="152">
        <v>4000</v>
      </c>
      <c r="M17" s="153">
        <f>IF(ISNUMBER(D17),D17/3.6/L17*1000,"")</f>
        <v>0</v>
      </c>
      <c r="N17" s="42">
        <v>0</v>
      </c>
      <c r="O17" s="28"/>
    </row>
    <row r="18" spans="2:16">
      <c r="B18" s="39"/>
      <c r="C18" s="40" t="s">
        <v>164</v>
      </c>
      <c r="D18" s="41">
        <v>0</v>
      </c>
      <c r="E18" s="41">
        <v>0</v>
      </c>
      <c r="F18" s="41"/>
      <c r="G18" s="41"/>
      <c r="H18" s="41"/>
      <c r="I18" s="41"/>
      <c r="J18" s="41"/>
      <c r="K18" s="18"/>
      <c r="L18" s="152">
        <v>8000</v>
      </c>
      <c r="M18" s="153">
        <f>IF(ISNUMBER(D18),D18/3.6/L18*1000,"")</f>
        <v>0</v>
      </c>
      <c r="N18" s="42">
        <v>0</v>
      </c>
      <c r="O18" s="28"/>
    </row>
    <row r="19" spans="2:16">
      <c r="B19" s="39"/>
      <c r="C19" s="40" t="s">
        <v>165</v>
      </c>
      <c r="D19" s="41">
        <v>0</v>
      </c>
      <c r="E19" s="41">
        <v>0</v>
      </c>
      <c r="F19" s="41"/>
      <c r="G19" s="41"/>
      <c r="H19" s="41"/>
      <c r="I19" s="41"/>
      <c r="J19" s="41"/>
      <c r="K19" s="18"/>
      <c r="L19" s="152">
        <v>6000</v>
      </c>
      <c r="M19" s="153">
        <f>IF(ISNUMBER(D19),D19/3.6/L19*1000,"")</f>
        <v>0</v>
      </c>
      <c r="N19" s="42">
        <v>0</v>
      </c>
      <c r="O19" s="28"/>
    </row>
    <row r="20" spans="2:16" ht="16" thickBot="1">
      <c r="B20" s="39"/>
      <c r="C20" s="40" t="s">
        <v>166</v>
      </c>
      <c r="D20" s="43">
        <v>0</v>
      </c>
      <c r="E20" s="44">
        <v>0</v>
      </c>
      <c r="F20" s="44"/>
      <c r="G20" s="44"/>
      <c r="H20" s="44"/>
      <c r="I20" s="44"/>
      <c r="J20" s="44"/>
      <c r="K20" s="45"/>
      <c r="L20" s="43"/>
      <c r="M20" s="154">
        <v>0</v>
      </c>
      <c r="N20" s="46">
        <f>SUBTOTAL(9,N17:N19)</f>
        <v>0</v>
      </c>
      <c r="O20" s="28"/>
    </row>
    <row r="21" spans="2:16" ht="16" thickTop="1">
      <c r="B21" s="51"/>
      <c r="C21" s="52"/>
      <c r="D21" s="53"/>
      <c r="E21" s="53"/>
      <c r="F21" s="53"/>
      <c r="G21" s="53"/>
      <c r="H21" s="53"/>
      <c r="I21" s="53"/>
      <c r="J21" s="53"/>
      <c r="K21" s="52"/>
      <c r="L21" s="155"/>
      <c r="M21" s="156"/>
      <c r="N21" s="48"/>
      <c r="O21" s="35"/>
    </row>
    <row r="22" spans="2:16">
      <c r="B22" s="36" t="s">
        <v>168</v>
      </c>
      <c r="C22" s="37"/>
      <c r="D22" s="47"/>
      <c r="E22" s="47"/>
      <c r="F22" s="47"/>
      <c r="G22" s="47"/>
      <c r="H22" s="47"/>
      <c r="I22" s="47"/>
      <c r="J22" s="47"/>
      <c r="K22" s="18"/>
      <c r="L22" s="152"/>
      <c r="M22" s="153"/>
      <c r="N22" s="42"/>
      <c r="O22" s="28"/>
    </row>
    <row r="23" spans="2:16">
      <c r="B23" s="39"/>
      <c r="C23" s="40" t="s">
        <v>163</v>
      </c>
      <c r="D23" s="41">
        <f>SUM('CBS data 2013'!$J$315*SUM('CBS data 2013'!$E$315,'CBS data 2013'!$F$315)/'CBS data 2013'!$D$315,'CBS data 2013'!$J$375*SUM('CBS data 2013'!$E$375:$F$375)/'CBS data 2013'!$D$375)</f>
        <v>4414.7973514549576</v>
      </c>
      <c r="E23" s="41">
        <f>'CBS data 2013'!E315+'CBS data 2013'!F315+'CBS data 2013'!E365+'CBS data 2013'!F365</f>
        <v>13510</v>
      </c>
      <c r="F23" s="41"/>
      <c r="G23" s="41"/>
      <c r="H23" s="41"/>
      <c r="I23" s="41"/>
      <c r="J23" s="41"/>
      <c r="K23" s="18"/>
      <c r="L23" s="152">
        <v>4000</v>
      </c>
      <c r="M23" s="153">
        <f>IF(ISNUMBER(D23),D23/3.6/L23*1000,"")</f>
        <v>306.58314940659426</v>
      </c>
      <c r="N23" s="42">
        <f>SUM('CBS data 2013'!L315,'CBS data 2013'!L375)</f>
        <v>431</v>
      </c>
      <c r="O23" s="28"/>
      <c r="P23" s="169" t="s">
        <v>257</v>
      </c>
    </row>
    <row r="24" spans="2:16">
      <c r="B24" s="39"/>
      <c r="C24" s="40" t="s">
        <v>164</v>
      </c>
      <c r="D24" s="41">
        <f>SUM('CBS data 2013'!$J$315*'CBS data 2013'!$H$315/'CBS data 2013'!$D$315,'CBS data 2013'!$J$375*'CBS data 2013'!$H$375/'CBS data 2013'!$D$375)</f>
        <v>1793.2026485450426</v>
      </c>
      <c r="E24" s="41">
        <f>'CBS data 2013'!H315+'CBS data 2013'!H365</f>
        <v>5260</v>
      </c>
      <c r="F24" s="41"/>
      <c r="G24" s="41"/>
      <c r="H24" s="41"/>
      <c r="I24" s="41"/>
      <c r="J24" s="41"/>
      <c r="K24" s="18"/>
      <c r="L24" s="152">
        <v>8000</v>
      </c>
      <c r="M24" s="153">
        <f>IF(ISNUMBER(D24),D24/3.6/L24*1000,"")</f>
        <v>62.26398085225842</v>
      </c>
      <c r="N24" s="42"/>
      <c r="O24" s="28"/>
      <c r="P24" s="169" t="s">
        <v>257</v>
      </c>
    </row>
    <row r="25" spans="2:16">
      <c r="B25" s="39"/>
      <c r="C25" s="40" t="s">
        <v>165</v>
      </c>
      <c r="D25" s="41">
        <v>0</v>
      </c>
      <c r="E25" s="41">
        <v>0</v>
      </c>
      <c r="F25" s="41"/>
      <c r="G25" s="41"/>
      <c r="H25" s="41"/>
      <c r="I25" s="41"/>
      <c r="J25" s="41"/>
      <c r="K25" s="18"/>
      <c r="L25" s="152">
        <v>6000</v>
      </c>
      <c r="M25" s="153">
        <f>IF(ISNUMBER(D25),D25/3.6/L25*1000,"")</f>
        <v>0</v>
      </c>
      <c r="N25" s="42"/>
      <c r="O25" s="28"/>
    </row>
    <row r="26" spans="2:16" ht="16" thickBot="1">
      <c r="B26" s="39"/>
      <c r="C26" s="40" t="s">
        <v>166</v>
      </c>
      <c r="D26" s="44">
        <f>SUBTOTAL(9,D23:D25)</f>
        <v>6208</v>
      </c>
      <c r="E26" s="44">
        <f>SUBTOTAL(9,E23:E25)</f>
        <v>18770</v>
      </c>
      <c r="F26" s="44"/>
      <c r="G26" s="44"/>
      <c r="H26" s="44"/>
      <c r="I26" s="44"/>
      <c r="J26" s="44"/>
      <c r="K26" s="45"/>
      <c r="L26" s="43"/>
      <c r="M26" s="154">
        <f>SUBTOTAL(9,M23:M25)</f>
        <v>368.8471302588527</v>
      </c>
      <c r="N26" s="154">
        <f>SUBTOTAL(9,N23:N25)</f>
        <v>431</v>
      </c>
      <c r="O26" s="28"/>
      <c r="P26" s="169"/>
    </row>
    <row r="27" spans="2:16" ht="16" thickTop="1">
      <c r="B27" s="51"/>
      <c r="C27" s="52"/>
      <c r="D27" s="53"/>
      <c r="E27" s="53"/>
      <c r="F27" s="53"/>
      <c r="G27" s="53"/>
      <c r="H27" s="53"/>
      <c r="I27" s="53"/>
      <c r="J27" s="53"/>
      <c r="K27" s="34"/>
      <c r="L27" s="155"/>
      <c r="M27" s="156"/>
      <c r="N27" s="48"/>
      <c r="O27" s="35"/>
    </row>
    <row r="28" spans="2:16">
      <c r="B28" s="36" t="s">
        <v>169</v>
      </c>
      <c r="C28" s="37"/>
      <c r="D28" s="47"/>
      <c r="E28" s="47"/>
      <c r="F28" s="47"/>
      <c r="G28" s="47"/>
      <c r="H28" s="47"/>
      <c r="I28" s="47"/>
      <c r="J28" s="47"/>
      <c r="K28" s="18"/>
      <c r="L28" s="152"/>
      <c r="M28" s="153"/>
      <c r="N28" s="42"/>
      <c r="O28" s="28"/>
    </row>
    <row r="29" spans="2:16">
      <c r="B29" s="27"/>
      <c r="C29" s="40" t="s">
        <v>171</v>
      </c>
      <c r="D29" s="41">
        <f>'CBS data 2013'!J139</f>
        <v>4515</v>
      </c>
      <c r="E29" s="41">
        <f>'CBS data 2013'!E139+'CBS data 2013'!H139</f>
        <v>18387</v>
      </c>
      <c r="F29" s="446">
        <f>D29/SUM(D$29:D$31)</f>
        <v>0.59135559921414538</v>
      </c>
      <c r="G29" s="41"/>
      <c r="H29" s="41"/>
      <c r="I29" s="41"/>
      <c r="J29" s="41"/>
      <c r="K29" s="18"/>
      <c r="L29" s="152"/>
      <c r="M29" s="153"/>
      <c r="N29" s="42">
        <f>'CBS data 2013'!L139</f>
        <v>180</v>
      </c>
      <c r="O29" s="28"/>
    </row>
    <row r="30" spans="2:16">
      <c r="B30" s="27"/>
      <c r="C30" s="40" t="s">
        <v>172</v>
      </c>
      <c r="D30" s="41">
        <f>'CBS data 2013'!J136</f>
        <v>124</v>
      </c>
      <c r="E30" s="41">
        <f>'CBS data 2013'!E136+'CBS data 2013'!H136</f>
        <v>340</v>
      </c>
      <c r="F30" s="446">
        <f>D30/SUM(D$29:D$31)</f>
        <v>1.6240995415848069E-2</v>
      </c>
      <c r="G30" s="41"/>
      <c r="H30" s="41"/>
      <c r="I30" s="41"/>
      <c r="J30" s="41"/>
      <c r="K30" s="18"/>
      <c r="L30" s="152"/>
      <c r="M30" s="153"/>
      <c r="N30" s="42">
        <f>'CBS data 2013'!L136</f>
        <v>13</v>
      </c>
      <c r="O30" s="28"/>
    </row>
    <row r="31" spans="2:16">
      <c r="B31" s="27"/>
      <c r="C31" s="40" t="s">
        <v>173</v>
      </c>
      <c r="D31" s="41">
        <f>'CBS data 2013'!J138</f>
        <v>2996</v>
      </c>
      <c r="E31" s="41">
        <f>'CBS data 2013'!E138+'CBS data 2013'!H138</f>
        <v>9410</v>
      </c>
      <c r="F31" s="446">
        <f>D31/SUM(D$29:D$31)</f>
        <v>0.39240340537000656</v>
      </c>
      <c r="G31" s="41"/>
      <c r="H31" s="41"/>
      <c r="I31" s="41"/>
      <c r="J31" s="41"/>
      <c r="K31" s="18"/>
      <c r="L31" s="152"/>
      <c r="M31" s="153"/>
      <c r="N31" s="42">
        <f>'CBS data 2013'!L138</f>
        <v>124</v>
      </c>
      <c r="O31" s="28"/>
    </row>
    <row r="32" spans="2:16">
      <c r="B32" s="27"/>
      <c r="C32" s="40" t="s">
        <v>170</v>
      </c>
      <c r="D32" s="41">
        <f>IFERROR('CBS data 2013'!J137*E32/$E$33,0)</f>
        <v>0</v>
      </c>
      <c r="E32" s="41">
        <f>IF('CBS data 2013'!G137="-",0,'CBS data 2013'!G137)</f>
        <v>0</v>
      </c>
      <c r="F32" s="41"/>
      <c r="G32" s="41"/>
      <c r="H32" s="41"/>
      <c r="I32" s="41"/>
      <c r="J32" s="41"/>
      <c r="K32" s="18"/>
      <c r="L32" s="152"/>
      <c r="M32" s="153"/>
      <c r="N32" s="42">
        <v>0</v>
      </c>
      <c r="O32" s="28"/>
    </row>
    <row r="33" spans="2:16">
      <c r="B33" s="27"/>
      <c r="C33" s="40" t="s">
        <v>166</v>
      </c>
      <c r="D33" s="41">
        <f>SUBTOTAL(9,D29:D32)</f>
        <v>7635</v>
      </c>
      <c r="E33" s="41">
        <f>SUBTOTAL(9,E29:E32)</f>
        <v>28137</v>
      </c>
      <c r="F33" s="41"/>
      <c r="G33" s="41"/>
      <c r="H33" s="41"/>
      <c r="I33" s="41"/>
      <c r="J33" s="41"/>
      <c r="K33" s="18"/>
      <c r="L33" s="152"/>
      <c r="M33" s="153"/>
      <c r="N33" s="153"/>
      <c r="O33" s="28"/>
    </row>
    <row r="34" spans="2:16">
      <c r="B34" s="51"/>
      <c r="C34" s="52"/>
      <c r="D34" s="53"/>
      <c r="E34" s="53"/>
      <c r="F34" s="53"/>
      <c r="G34" s="53"/>
      <c r="H34" s="53"/>
      <c r="I34" s="53"/>
      <c r="J34" s="53"/>
      <c r="K34" s="34"/>
      <c r="L34" s="155"/>
      <c r="M34" s="156"/>
      <c r="N34" s="48"/>
      <c r="O34" s="35"/>
    </row>
    <row r="35" spans="2:16">
      <c r="B35" s="36" t="s">
        <v>174</v>
      </c>
      <c r="C35" s="37"/>
      <c r="D35" s="47"/>
      <c r="E35" s="47"/>
      <c r="F35" s="47"/>
      <c r="G35" s="47"/>
      <c r="H35" s="47"/>
      <c r="I35" s="47"/>
      <c r="J35" s="47"/>
      <c r="K35" s="18"/>
      <c r="L35" s="152"/>
      <c r="M35" s="153"/>
      <c r="N35" s="42"/>
      <c r="O35" s="28"/>
    </row>
    <row r="36" spans="2:16">
      <c r="B36" s="27"/>
      <c r="C36" s="40" t="s">
        <v>171</v>
      </c>
      <c r="D36" s="41">
        <f>SUM('CBS data 2013'!J169,'CBS data 2013'!J199,'CBS data 2013'!J229,'CBS data 2013'!J259)</f>
        <v>10777</v>
      </c>
      <c r="E36" s="41">
        <f>SUM('CBS data 2013'!E169,'CBS data 2013'!H169,'CBS data 2013'!E199,'CBS data 2013'!H199,'CBS data 2013'!E229,'CBS data 2013'!H229,'CBS data 2013'!E259,'CBS data 2013'!H259)</f>
        <v>56055</v>
      </c>
      <c r="F36" s="446">
        <f>D36/SUM(D$36:D$38)</f>
        <v>0.26698872785829308</v>
      </c>
      <c r="G36" s="41"/>
      <c r="H36" s="41"/>
      <c r="I36" s="41"/>
      <c r="J36" s="41"/>
      <c r="K36" s="18"/>
      <c r="L36" s="152"/>
      <c r="M36" s="153"/>
      <c r="N36" s="42">
        <f>SUM('CBS data 2013'!L169,'CBS data 2013'!L199,'CBS data 2013'!L229,'CBS data 2013'!L259)</f>
        <v>592</v>
      </c>
      <c r="O36" s="28"/>
    </row>
    <row r="37" spans="2:16">
      <c r="B37" s="27"/>
      <c r="C37" s="40" t="s">
        <v>172</v>
      </c>
      <c r="D37" s="41">
        <f>SUM('CBS data 2013'!J166,'CBS data 2013'!J196,'CBS data 2013'!J226,'CBS data 2013'!J256)</f>
        <v>421</v>
      </c>
      <c r="E37" s="41">
        <f>SUM('CBS data 2013'!E166,'CBS data 2013'!H166,'CBS data 2013'!E196,'CBS data 2013'!H196,'CBS data 2013'!E226,'CBS data 2013'!H226,'CBS data 2013'!E256,'CBS data 2013'!H256)</f>
        <v>1395</v>
      </c>
      <c r="F37" s="446">
        <f>D37/SUM(D$36:D$38)</f>
        <v>1.0429827821132168E-2</v>
      </c>
      <c r="G37" s="41"/>
      <c r="H37" s="41"/>
      <c r="I37" s="41"/>
      <c r="J37" s="41"/>
      <c r="K37" s="18"/>
      <c r="L37" s="152"/>
      <c r="M37" s="153"/>
      <c r="N37" s="42">
        <f>'CBS data 2013'!L166+'CBS data 2013'!L196+'CBS data 2013'!L226+'CBS data 2013'!L256</f>
        <v>58</v>
      </c>
      <c r="O37" s="28"/>
    </row>
    <row r="38" spans="2:16">
      <c r="B38" s="27"/>
      <c r="C38" s="40" t="s">
        <v>173</v>
      </c>
      <c r="D38" s="41">
        <f>SUM('CBS data 2013'!J168,'CBS data 2013'!J198,'CBS data 2013'!J228,'CBS data 2013'!J258)</f>
        <v>29167</v>
      </c>
      <c r="E38" s="41">
        <f>SUM('CBS data 2013'!E168,'CBS data 2013'!H168,'CBS data 2013'!E198,'CBS data 2013'!H198,'CBS data 2013'!E228,'CBS data 2013'!H228,'CBS data 2013'!E258,'CBS data 2013'!H258)</f>
        <v>95623</v>
      </c>
      <c r="F38" s="446">
        <f>D38/SUM(D$36:D$38)</f>
        <v>0.72258144432057481</v>
      </c>
      <c r="G38" s="41"/>
      <c r="H38" s="41"/>
      <c r="I38" s="41"/>
      <c r="J38" s="41"/>
      <c r="K38" s="18"/>
      <c r="L38" s="152"/>
      <c r="M38" s="153"/>
      <c r="N38" s="42">
        <f>SUM('CBS data 2013'!L168,'CBS data 2013'!L198,'CBS data 2013'!L228,'CBS data 2013'!L258)</f>
        <v>2008</v>
      </c>
      <c r="O38" s="28"/>
    </row>
    <row r="39" spans="2:16">
      <c r="B39" s="27"/>
      <c r="C39" s="40" t="s">
        <v>170</v>
      </c>
      <c r="D39" s="41">
        <f>SUM('CBS data 2013'!J167,'CBS data 2013'!J197,'CBS data 2013'!J227,'CBS data 2013'!J257)*E39/$E$40</f>
        <v>0</v>
      </c>
      <c r="E39" s="41">
        <f>SUM('CBS data 2013'!G167,'CBS data 2013'!G197,'CBS data 2013'!G227,'CBS data 2013'!G257)</f>
        <v>0</v>
      </c>
      <c r="F39" s="41"/>
      <c r="G39" s="41"/>
      <c r="H39" s="41"/>
      <c r="I39" s="41"/>
      <c r="J39" s="41"/>
      <c r="K39" s="18"/>
      <c r="L39" s="152"/>
      <c r="M39" s="153"/>
      <c r="N39" s="42">
        <f>0</f>
        <v>0</v>
      </c>
      <c r="O39" s="28"/>
    </row>
    <row r="40" spans="2:16">
      <c r="B40" s="27"/>
      <c r="C40" s="40" t="s">
        <v>166</v>
      </c>
      <c r="D40" s="41">
        <f>SUBTOTAL(9,D36:D39)</f>
        <v>40365</v>
      </c>
      <c r="E40" s="41">
        <f>SUBTOTAL(9,E36:E39)</f>
        <v>153073</v>
      </c>
      <c r="F40" s="41"/>
      <c r="G40" s="41"/>
      <c r="H40" s="41"/>
      <c r="I40" s="41"/>
      <c r="J40" s="41"/>
      <c r="K40" s="18"/>
      <c r="L40" s="152"/>
      <c r="M40" s="153"/>
      <c r="N40" s="153"/>
      <c r="O40" s="28"/>
    </row>
    <row r="41" spans="2:16" ht="16" thickBot="1">
      <c r="B41" s="54"/>
      <c r="C41" s="55"/>
      <c r="D41" s="56"/>
      <c r="E41" s="56"/>
      <c r="F41" s="56"/>
      <c r="G41" s="56"/>
      <c r="H41" s="56"/>
      <c r="I41" s="56"/>
      <c r="J41" s="56"/>
      <c r="K41" s="57"/>
      <c r="L41" s="157"/>
      <c r="M41" s="158"/>
      <c r="N41" s="58"/>
      <c r="O41" s="59"/>
    </row>
    <row r="42" spans="2:16" ht="16" thickTop="1">
      <c r="B42" s="36" t="s">
        <v>175</v>
      </c>
      <c r="C42" s="37"/>
      <c r="D42" s="47"/>
      <c r="E42" s="47"/>
      <c r="F42" s="47"/>
      <c r="G42" s="47"/>
      <c r="H42" s="47"/>
      <c r="I42" s="47"/>
      <c r="J42" s="47"/>
      <c r="K42" s="18"/>
      <c r="L42" s="152"/>
      <c r="M42" s="153"/>
      <c r="N42" s="42"/>
      <c r="O42" s="28"/>
    </row>
    <row r="43" spans="2:16">
      <c r="B43" s="27"/>
      <c r="C43" s="40" t="s">
        <v>171</v>
      </c>
      <c r="D43" s="41">
        <f t="shared" ref="D43:E47" si="0">D29+D36</f>
        <v>15292</v>
      </c>
      <c r="E43" s="41">
        <f t="shared" si="0"/>
        <v>74442</v>
      </c>
      <c r="F43" s="166">
        <f>D43/SUM(D$43:D$45)</f>
        <v>0.31858333333333333</v>
      </c>
      <c r="G43" s="41"/>
      <c r="H43" s="41"/>
      <c r="I43" s="41"/>
      <c r="J43" s="41"/>
      <c r="K43" s="18"/>
      <c r="L43" s="152">
        <v>6000</v>
      </c>
      <c r="M43" s="153">
        <f>IF(ISNUMBER(D43),D43/3.6/L43*1000,"")</f>
        <v>707.96296296296293</v>
      </c>
      <c r="N43" s="42">
        <f>SUBTOTAL(9,N29,N36)</f>
        <v>772</v>
      </c>
      <c r="O43" s="28"/>
    </row>
    <row r="44" spans="2:16">
      <c r="B44" s="27"/>
      <c r="C44" s="40" t="s">
        <v>172</v>
      </c>
      <c r="D44" s="41">
        <f t="shared" si="0"/>
        <v>545</v>
      </c>
      <c r="E44" s="41">
        <f t="shared" si="0"/>
        <v>1735</v>
      </c>
      <c r="F44" s="166">
        <f t="shared" ref="F44:F45" si="1">D44/SUM(D$43:D$45)</f>
        <v>1.1354166666666667E-2</v>
      </c>
      <c r="G44" s="41"/>
      <c r="H44" s="41"/>
      <c r="I44" s="41"/>
      <c r="J44" s="41"/>
      <c r="K44" s="18"/>
      <c r="L44" s="152">
        <v>6000</v>
      </c>
      <c r="M44" s="153">
        <f>IF(ISNUMBER(D44),D44/3.6/L44*1000,"")</f>
        <v>25.231481481481481</v>
      </c>
      <c r="N44" s="42">
        <f>SUBTOTAL(9,N30,N37)</f>
        <v>71</v>
      </c>
      <c r="O44" s="28"/>
    </row>
    <row r="45" spans="2:16">
      <c r="B45" s="27"/>
      <c r="C45" s="40" t="s">
        <v>173</v>
      </c>
      <c r="D45" s="41">
        <f t="shared" si="0"/>
        <v>32163</v>
      </c>
      <c r="E45" s="41">
        <f t="shared" si="0"/>
        <v>105033</v>
      </c>
      <c r="F45" s="166">
        <f t="shared" si="1"/>
        <v>0.67006250000000001</v>
      </c>
      <c r="G45" s="41"/>
      <c r="H45" s="41"/>
      <c r="I45" s="41"/>
      <c r="J45" s="41"/>
      <c r="K45" s="18"/>
      <c r="L45" s="152">
        <v>6000</v>
      </c>
      <c r="M45" s="153">
        <f>IF(ISNUMBER(D45),D45/3.6/L45*1000,"")</f>
        <v>1489.0277777777776</v>
      </c>
      <c r="N45" s="42">
        <f>SUBTOTAL(9,N31,N38)</f>
        <v>2132</v>
      </c>
      <c r="O45" s="28"/>
    </row>
    <row r="46" spans="2:16">
      <c r="B46" s="27"/>
      <c r="C46" s="40" t="s">
        <v>170</v>
      </c>
      <c r="D46" s="41">
        <f t="shared" si="0"/>
        <v>0</v>
      </c>
      <c r="E46" s="41">
        <f t="shared" si="0"/>
        <v>0</v>
      </c>
      <c r="F46" s="41"/>
      <c r="G46" s="41"/>
      <c r="H46" s="41"/>
      <c r="I46" s="41"/>
      <c r="J46" s="41"/>
      <c r="K46" s="18"/>
      <c r="L46" s="152">
        <v>7000</v>
      </c>
      <c r="M46" s="153">
        <f>IF(ISNUMBER(D46),D46/3.6/L46*1000,"")</f>
        <v>0</v>
      </c>
      <c r="N46" s="42">
        <f>SUBTOTAL(9,N32,N39)</f>
        <v>0</v>
      </c>
      <c r="O46" s="28"/>
    </row>
    <row r="47" spans="2:16" ht="16" thickBot="1">
      <c r="B47" s="27"/>
      <c r="C47" s="40" t="s">
        <v>166</v>
      </c>
      <c r="D47" s="43">
        <f t="shared" si="0"/>
        <v>48000</v>
      </c>
      <c r="E47" s="44">
        <f t="shared" si="0"/>
        <v>181210</v>
      </c>
      <c r="F47" s="44"/>
      <c r="G47" s="44"/>
      <c r="H47" s="44"/>
      <c r="I47" s="44"/>
      <c r="J47" s="44"/>
      <c r="K47" s="45"/>
      <c r="L47" s="43"/>
      <c r="M47" s="154">
        <f>SUBTOTAL(9,M43:M46)</f>
        <v>2222.2222222222222</v>
      </c>
      <c r="N47" s="154">
        <f>SUBTOTAL(9,N29:N46)</f>
        <v>2975</v>
      </c>
      <c r="O47" s="28"/>
      <c r="P47" s="169"/>
    </row>
    <row r="48" spans="2:16" ht="17" thickTop="1" thickBot="1">
      <c r="B48" s="60"/>
      <c r="C48" s="61"/>
      <c r="D48" s="62"/>
      <c r="E48" s="62"/>
      <c r="F48" s="62"/>
      <c r="G48" s="62"/>
      <c r="H48" s="62"/>
      <c r="I48" s="62"/>
      <c r="J48" s="62"/>
      <c r="K48" s="63"/>
      <c r="L48" s="159"/>
      <c r="M48" s="160"/>
      <c r="N48" s="65"/>
      <c r="O48" s="66"/>
    </row>
    <row r="49" spans="2:16">
      <c r="B49" s="36" t="s">
        <v>176</v>
      </c>
      <c r="C49" s="37"/>
      <c r="D49" s="47"/>
      <c r="E49" s="47"/>
      <c r="F49" s="47"/>
      <c r="G49" s="47"/>
      <c r="H49" s="47"/>
      <c r="I49" s="47"/>
      <c r="J49" s="47"/>
      <c r="K49" s="18"/>
      <c r="L49" s="152"/>
      <c r="M49" s="153"/>
      <c r="N49" s="42"/>
      <c r="O49" s="28"/>
    </row>
    <row r="50" spans="2:16">
      <c r="B50" s="27"/>
      <c r="C50" s="40" t="s">
        <v>173</v>
      </c>
      <c r="D50" s="41">
        <f>'CBS data 2013'!J48+'CBS data 2013'!J49+'CBS data 2013'!J288+'CBS data 2013'!J289</f>
        <v>42989</v>
      </c>
      <c r="E50" s="41">
        <f>'CBS data 2013'!E48+'CBS data 2013'!H48+'CBS data 2013'!E49+'CBS data 2013'!H49+'CBS data 2013'!E289</f>
        <v>101244</v>
      </c>
      <c r="F50" s="41"/>
      <c r="G50" s="41"/>
      <c r="H50" s="41"/>
      <c r="I50" s="41"/>
      <c r="J50" s="41"/>
      <c r="K50" s="18"/>
      <c r="L50" s="152">
        <v>4500</v>
      </c>
      <c r="M50" s="153">
        <f>IF(ISNUMBER(D50),D50/3.6/L50*1000,"")</f>
        <v>2653.6419753086416</v>
      </c>
      <c r="N50" s="42">
        <f>'CBS data 2013'!L48+'CBS data 2013'!L288+'CBS data 2013'!L49+'CBS data 2013'!L289</f>
        <v>4009</v>
      </c>
      <c r="O50" s="28"/>
    </row>
    <row r="51" spans="2:16">
      <c r="B51" s="27"/>
      <c r="C51" s="40" t="s">
        <v>170</v>
      </c>
      <c r="D51" s="41">
        <v>0</v>
      </c>
      <c r="E51" s="41">
        <v>0</v>
      </c>
      <c r="F51" s="41"/>
      <c r="G51" s="41"/>
      <c r="H51" s="41"/>
      <c r="I51" s="41"/>
      <c r="J51" s="41"/>
      <c r="K51" s="18"/>
      <c r="L51" s="152">
        <v>4500</v>
      </c>
      <c r="M51" s="153">
        <f>IF(ISNUMBER(D51),D51/3.6/L51*1000,"")</f>
        <v>0</v>
      </c>
      <c r="N51" s="42">
        <f>0</f>
        <v>0</v>
      </c>
      <c r="O51" s="28"/>
    </row>
    <row r="52" spans="2:16">
      <c r="B52" s="27"/>
      <c r="C52" s="40" t="s">
        <v>177</v>
      </c>
      <c r="D52" s="41">
        <f>0</f>
        <v>0</v>
      </c>
      <c r="E52" s="41">
        <f>0</f>
        <v>0</v>
      </c>
      <c r="F52" s="41"/>
      <c r="G52" s="41"/>
      <c r="H52" s="41"/>
      <c r="I52" s="41"/>
      <c r="J52" s="41"/>
      <c r="K52" s="18"/>
      <c r="L52" s="152">
        <v>7000</v>
      </c>
      <c r="M52" s="153">
        <f>IF(ISNUMBER(D52),D52/3.6/L52*1000,"")</f>
        <v>0</v>
      </c>
      <c r="N52" s="42">
        <f>0</f>
        <v>0</v>
      </c>
      <c r="O52" s="28"/>
    </row>
    <row r="53" spans="2:16">
      <c r="B53" s="27"/>
      <c r="C53" s="40" t="s">
        <v>178</v>
      </c>
      <c r="D53" s="41">
        <f>'CBS data 2013'!J47+'CBS data 2013'!J287</f>
        <v>28914</v>
      </c>
      <c r="E53" s="41">
        <f>'CBS data 2013'!D47+'CBS data 2013'!D287</f>
        <v>72490</v>
      </c>
      <c r="F53" s="41"/>
      <c r="G53" s="41"/>
      <c r="H53" s="41"/>
      <c r="I53" s="41"/>
      <c r="J53" s="41"/>
      <c r="K53" s="18"/>
      <c r="L53" s="152">
        <v>4500</v>
      </c>
      <c r="M53" s="153">
        <f>IF(ISNUMBER(D53),D53/3.6/L53*1000,"")</f>
        <v>1784.8148148148146</v>
      </c>
      <c r="N53" s="42">
        <f>'CBS data 2013'!L47+'CBS data 2013'!L287</f>
        <v>1343</v>
      </c>
      <c r="O53" s="28"/>
    </row>
    <row r="54" spans="2:16" ht="16" thickBot="1">
      <c r="B54" s="27"/>
      <c r="C54" s="40" t="s">
        <v>166</v>
      </c>
      <c r="D54" s="44">
        <f>SUBTOTAL(9,D50:D53)</f>
        <v>71903</v>
      </c>
      <c r="E54" s="44">
        <f>SUBTOTAL(9,E50:E53)</f>
        <v>173734</v>
      </c>
      <c r="F54" s="44"/>
      <c r="G54" s="44"/>
      <c r="H54" s="44"/>
      <c r="I54" s="44"/>
      <c r="J54" s="44"/>
      <c r="K54" s="45"/>
      <c r="L54" s="43"/>
      <c r="M54" s="154">
        <f>SUBTOTAL(9,M50:M53)</f>
        <v>4438.4567901234559</v>
      </c>
      <c r="N54" s="154">
        <f>SUBTOTAL(9,N50:N53)</f>
        <v>5352</v>
      </c>
      <c r="O54" s="28"/>
      <c r="P54" s="169"/>
    </row>
    <row r="55" spans="2:16" ht="16" thickTop="1">
      <c r="B55" s="51"/>
      <c r="C55" s="52"/>
      <c r="D55" s="53"/>
      <c r="E55" s="53"/>
      <c r="F55" s="53"/>
      <c r="G55" s="53"/>
      <c r="H55" s="53"/>
      <c r="I55" s="53"/>
      <c r="J55" s="53"/>
      <c r="K55" s="34"/>
      <c r="L55" s="155"/>
      <c r="M55" s="156"/>
      <c r="N55" s="67"/>
      <c r="O55" s="35"/>
    </row>
    <row r="56" spans="2:16">
      <c r="B56" s="36" t="s">
        <v>179</v>
      </c>
      <c r="C56" s="37"/>
      <c r="D56" s="47"/>
      <c r="E56" s="47"/>
      <c r="F56" s="47"/>
      <c r="G56" s="47"/>
      <c r="H56" s="47"/>
      <c r="I56" s="47"/>
      <c r="J56" s="47"/>
      <c r="K56" s="18"/>
      <c r="L56" s="152"/>
      <c r="M56" s="153"/>
      <c r="N56" s="68"/>
      <c r="O56" s="28"/>
    </row>
    <row r="57" spans="2:16">
      <c r="B57" s="27"/>
      <c r="C57" s="40" t="s">
        <v>180</v>
      </c>
      <c r="D57" s="41">
        <f>'CBS data 2013'!J345</f>
        <v>14434</v>
      </c>
      <c r="E57" s="41">
        <f>'CBS data 2013'!D345</f>
        <v>78002</v>
      </c>
      <c r="F57" s="41"/>
      <c r="G57" s="41"/>
      <c r="H57" s="41">
        <f>'CBS data 2013'!K345</f>
        <v>17322</v>
      </c>
      <c r="I57" s="41"/>
      <c r="J57" s="41"/>
      <c r="K57" s="18"/>
      <c r="L57" s="152">
        <v>6000</v>
      </c>
      <c r="M57" s="153">
        <f>IF(ISNUMBER(D57),D57/3.6/L57*1000,"")</f>
        <v>668.24074074074065</v>
      </c>
      <c r="N57" s="42">
        <f>'CBS data 2013'!L345</f>
        <v>695</v>
      </c>
      <c r="O57" s="28"/>
    </row>
    <row r="58" spans="2:16" ht="16" thickBot="1">
      <c r="B58" s="60"/>
      <c r="C58" s="69"/>
      <c r="D58" s="64"/>
      <c r="E58" s="69"/>
      <c r="F58" s="69"/>
      <c r="G58" s="69"/>
      <c r="H58" s="69"/>
      <c r="I58" s="69"/>
      <c r="J58" s="69"/>
      <c r="K58" s="63"/>
      <c r="L58" s="64"/>
      <c r="M58" s="69"/>
      <c r="N58" s="69"/>
      <c r="O58" s="66"/>
    </row>
    <row r="59" spans="2:16">
      <c r="B59" s="18"/>
      <c r="C59" s="18"/>
      <c r="D59" s="18"/>
      <c r="E59" s="18"/>
      <c r="F59" s="18"/>
      <c r="G59" s="18"/>
      <c r="H59" s="18"/>
      <c r="I59" s="18"/>
      <c r="J59" s="18"/>
      <c r="K59" s="18"/>
      <c r="L59" s="18"/>
      <c r="M59" s="18"/>
      <c r="N59" s="18"/>
      <c r="O59" s="18"/>
    </row>
    <row r="60" spans="2:16">
      <c r="M60" s="401">
        <f>SUBTOTAL(9,M11:M57)</f>
        <v>10489.184707419345</v>
      </c>
      <c r="N60" s="161">
        <f>SUBTOTAL(9,N11:N57)</f>
        <v>12453</v>
      </c>
      <c r="P60" s="169"/>
    </row>
    <row r="61" spans="2:16">
      <c r="D61" s="70"/>
      <c r="E61" s="70"/>
      <c r="F61" s="70"/>
      <c r="G61" s="70"/>
      <c r="H61" s="70"/>
      <c r="I61" s="70"/>
      <c r="J61" s="70"/>
    </row>
  </sheetData>
  <mergeCells count="4">
    <mergeCell ref="B5:E5"/>
    <mergeCell ref="M8:M9"/>
    <mergeCell ref="N8:N9"/>
    <mergeCell ref="L8:L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tabColor theme="5" tint="0.39997558519241921"/>
  </sheetPr>
  <dimension ref="A1:P42"/>
  <sheetViews>
    <sheetView workbookViewId="0">
      <pane xSplit="3" ySplit="9" topLeftCell="D10" activePane="bottomRight" state="frozen"/>
      <selection pane="topRight" activeCell="D1" sqref="D1"/>
      <selection pane="bottomLeft" activeCell="A10" sqref="A10"/>
      <selection pane="bottomRight" activeCell="P42" sqref="P42"/>
    </sheetView>
  </sheetViews>
  <sheetFormatPr baseColWidth="10" defaultRowHeight="15" x14ac:dyDescent="0"/>
  <cols>
    <col min="1" max="1" width="10.83203125" style="19"/>
    <col min="2" max="2" width="18.5" style="19" customWidth="1"/>
    <col min="3" max="3" width="38.5" style="19" bestFit="1"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50" customHeight="1">
      <c r="A5" s="18"/>
      <c r="B5" s="415" t="s">
        <v>892</v>
      </c>
      <c r="C5" s="416"/>
      <c r="D5" s="416"/>
      <c r="E5" s="417"/>
    </row>
    <row r="6" spans="1:16" ht="16" thickBot="1"/>
    <row r="7" spans="1:16">
      <c r="B7" s="185" t="s">
        <v>159</v>
      </c>
      <c r="C7" s="186"/>
      <c r="D7" s="186"/>
      <c r="E7" s="186"/>
      <c r="F7" s="186"/>
      <c r="G7" s="186"/>
      <c r="H7" s="186"/>
      <c r="I7" s="186"/>
      <c r="J7" s="186"/>
      <c r="K7" s="186"/>
      <c r="L7" s="186"/>
      <c r="M7" s="186"/>
      <c r="N7" s="186"/>
      <c r="O7" s="187"/>
    </row>
    <row r="8" spans="1:16" ht="15" customHeight="1">
      <c r="B8" s="188"/>
      <c r="C8" s="189"/>
      <c r="D8" s="189"/>
      <c r="E8" s="189"/>
      <c r="F8" s="189"/>
      <c r="G8" s="189"/>
      <c r="H8" s="189"/>
      <c r="I8" s="189"/>
      <c r="J8" s="189"/>
      <c r="K8" s="189"/>
      <c r="L8" s="189"/>
      <c r="M8" s="189"/>
      <c r="N8" s="189"/>
      <c r="O8" s="190"/>
    </row>
    <row r="9" spans="1:16" ht="60">
      <c r="B9" s="191" t="s">
        <v>160</v>
      </c>
      <c r="C9" s="192" t="s">
        <v>161</v>
      </c>
      <c r="D9" s="193" t="s">
        <v>264</v>
      </c>
      <c r="E9" s="194" t="s">
        <v>265</v>
      </c>
      <c r="F9" s="248" t="s">
        <v>367</v>
      </c>
      <c r="G9" s="195"/>
      <c r="H9" s="194" t="s">
        <v>266</v>
      </c>
      <c r="I9" s="195"/>
      <c r="J9" s="195"/>
      <c r="K9" s="196"/>
      <c r="L9" s="197" t="s">
        <v>368</v>
      </c>
      <c r="M9" s="198" t="s">
        <v>900</v>
      </c>
      <c r="N9" s="198" t="s">
        <v>303</v>
      </c>
      <c r="O9" s="199"/>
    </row>
    <row r="10" spans="1:16">
      <c r="B10" s="200" t="s">
        <v>267</v>
      </c>
      <c r="C10" s="189"/>
      <c r="D10" s="189"/>
      <c r="E10" s="189"/>
      <c r="F10" s="189"/>
      <c r="G10" s="189"/>
      <c r="H10" s="189"/>
      <c r="I10" s="189"/>
      <c r="J10" s="189"/>
      <c r="K10" s="189"/>
      <c r="L10" s="201"/>
      <c r="M10" s="189"/>
      <c r="N10" s="189"/>
      <c r="O10" s="190"/>
    </row>
    <row r="11" spans="1:16">
      <c r="B11" s="200"/>
      <c r="C11" s="202" t="s">
        <v>268</v>
      </c>
      <c r="D11" s="203">
        <f>'CBS data 2013'!$J$57*SUM('CBS data 2013'!$G$57,'CBS data 2013'!$H$57)/SUM('CBS data 2013'!$G$57,'CBS data 2013'!$H$57,'CBS data 2013'!$E$57,'CBS data 2013'!$F$57)</f>
        <v>72593.80762339753</v>
      </c>
      <c r="E11" s="203">
        <f>'CBS data 2013'!G57+'CBS data 2013'!H57</f>
        <v>180286</v>
      </c>
      <c r="F11" s="249">
        <f>D11/SUM($D$11:$D$16)</f>
        <v>0.98141901761584271</v>
      </c>
      <c r="G11" s="203"/>
      <c r="H11" s="204"/>
      <c r="I11" s="202"/>
      <c r="J11" s="202"/>
      <c r="K11" s="202"/>
      <c r="L11" s="205">
        <v>7700</v>
      </c>
      <c r="M11" s="206"/>
      <c r="N11" s="282">
        <v>2675</v>
      </c>
      <c r="O11" s="190"/>
      <c r="P11" s="281" t="s">
        <v>389</v>
      </c>
    </row>
    <row r="12" spans="1:16">
      <c r="B12" s="188"/>
      <c r="C12" s="202" t="s">
        <v>269</v>
      </c>
      <c r="D12" s="203"/>
      <c r="E12" s="203"/>
      <c r="F12" s="250"/>
      <c r="G12" s="203"/>
      <c r="H12" s="204"/>
      <c r="I12" s="202"/>
      <c r="J12" s="202"/>
      <c r="K12" s="202"/>
      <c r="L12" s="205">
        <v>6800</v>
      </c>
      <c r="M12" s="206"/>
      <c r="N12" s="218"/>
      <c r="O12" s="190"/>
      <c r="P12" s="169"/>
    </row>
    <row r="13" spans="1:16">
      <c r="B13" s="188"/>
      <c r="C13" s="202" t="s">
        <v>270</v>
      </c>
      <c r="D13" s="203"/>
      <c r="E13" s="203"/>
      <c r="F13" s="250"/>
      <c r="G13" s="203"/>
      <c r="H13" s="204"/>
      <c r="I13" s="202"/>
      <c r="J13" s="202"/>
      <c r="K13" s="202"/>
      <c r="L13" s="205">
        <v>7700</v>
      </c>
      <c r="M13" s="206"/>
      <c r="N13" s="218"/>
      <c r="O13" s="190"/>
    </row>
    <row r="14" spans="1:16">
      <c r="B14" s="188"/>
      <c r="C14" s="202" t="s">
        <v>271</v>
      </c>
      <c r="D14" s="203"/>
      <c r="E14" s="203"/>
      <c r="F14" s="250"/>
      <c r="G14" s="203"/>
      <c r="H14" s="204"/>
      <c r="I14" s="202"/>
      <c r="J14" s="202"/>
      <c r="K14" s="202"/>
      <c r="L14" s="205">
        <v>6000</v>
      </c>
      <c r="M14" s="206"/>
      <c r="N14" s="218"/>
      <c r="O14" s="190"/>
      <c r="P14" s="169"/>
    </row>
    <row r="15" spans="1:16">
      <c r="B15" s="188"/>
      <c r="C15" s="202" t="s">
        <v>272</v>
      </c>
      <c r="D15" s="247">
        <f>E15*technical_specs!F56</f>
        <v>1374.402</v>
      </c>
      <c r="E15" s="203">
        <f>'CBS data 2013'!G58</f>
        <v>3034</v>
      </c>
      <c r="F15" s="251">
        <f>D15/SUM($D$11:$D$16)</f>
        <v>1.8580982384157247E-2</v>
      </c>
      <c r="G15" s="203"/>
      <c r="H15" s="204"/>
      <c r="I15" s="202"/>
      <c r="J15" s="202"/>
      <c r="K15" s="202"/>
      <c r="L15" s="205">
        <f>IF(N15=0,0,D15/3.6*1000/N15)</f>
        <v>1509.0052700922267</v>
      </c>
      <c r="M15" s="206">
        <f>D15/L15/3.6*1000</f>
        <v>253</v>
      </c>
      <c r="N15" s="218">
        <v>253</v>
      </c>
      <c r="O15" s="190"/>
      <c r="P15" s="447" t="s">
        <v>899</v>
      </c>
    </row>
    <row r="16" spans="1:16">
      <c r="B16" s="188"/>
      <c r="C16" s="202" t="s">
        <v>273</v>
      </c>
      <c r="D16" s="203"/>
      <c r="E16" s="203"/>
      <c r="F16" s="203"/>
      <c r="G16" s="203"/>
      <c r="H16" s="204"/>
      <c r="I16" s="202"/>
      <c r="J16" s="202"/>
      <c r="K16" s="202"/>
      <c r="L16" s="205">
        <v>4500</v>
      </c>
      <c r="M16" s="206"/>
      <c r="N16" s="218">
        <v>0</v>
      </c>
      <c r="O16" s="190"/>
    </row>
    <row r="17" spans="2:16">
      <c r="B17" s="188"/>
      <c r="C17" s="202" t="s">
        <v>274</v>
      </c>
      <c r="D17" s="203"/>
      <c r="E17" s="203"/>
      <c r="F17" s="203"/>
      <c r="G17" s="203"/>
      <c r="H17" s="204"/>
      <c r="I17" s="202"/>
      <c r="J17" s="202"/>
      <c r="K17" s="202"/>
      <c r="L17" s="205">
        <v>6329</v>
      </c>
      <c r="M17" s="206"/>
      <c r="N17" s="218">
        <v>0</v>
      </c>
      <c r="O17" s="190"/>
    </row>
    <row r="18" spans="2:16">
      <c r="B18" s="188"/>
      <c r="C18" s="202" t="s">
        <v>275</v>
      </c>
      <c r="D18" s="203"/>
      <c r="E18" s="203"/>
      <c r="F18" s="203"/>
      <c r="G18" s="203"/>
      <c r="H18" s="204"/>
      <c r="I18" s="202"/>
      <c r="J18" s="202"/>
      <c r="K18" s="202"/>
      <c r="L18" s="205">
        <v>5972</v>
      </c>
      <c r="M18" s="206"/>
      <c r="N18" s="218">
        <v>0</v>
      </c>
      <c r="O18" s="190"/>
    </row>
    <row r="19" spans="2:16">
      <c r="B19" s="188"/>
      <c r="C19" s="202" t="s">
        <v>276</v>
      </c>
      <c r="D19" s="203">
        <f>'CBS data 2013'!J86</f>
        <v>0</v>
      </c>
      <c r="E19" s="203">
        <f>'CBS data 2013'!E86</f>
        <v>0</v>
      </c>
      <c r="F19" s="249">
        <f>D19/SUM($D$19:$D$23)</f>
        <v>0</v>
      </c>
      <c r="G19" s="203"/>
      <c r="H19" s="204"/>
      <c r="I19" s="202"/>
      <c r="J19" s="202"/>
      <c r="K19" s="202"/>
      <c r="L19" s="205">
        <f>IF(N19=0,0,D19/3.6*1000/N19)</f>
        <v>0</v>
      </c>
      <c r="M19" s="206">
        <f>IF(L19=0,0,D19/L19/3.6*1000)</f>
        <v>0</v>
      </c>
      <c r="N19" s="218">
        <f>'CBS data 2013'!L26</f>
        <v>0</v>
      </c>
      <c r="O19" s="190"/>
      <c r="P19" s="281" t="s">
        <v>414</v>
      </c>
    </row>
    <row r="20" spans="2:16">
      <c r="B20" s="188"/>
      <c r="C20" s="202" t="s">
        <v>277</v>
      </c>
      <c r="D20" s="203">
        <f>'CBS data 2013'!J29</f>
        <v>0</v>
      </c>
      <c r="E20" s="203">
        <f>'CBS data 2013'!E29</f>
        <v>0</v>
      </c>
      <c r="F20" s="249">
        <f>D20/SUM($D$19:$D$23)</f>
        <v>0</v>
      </c>
      <c r="G20" s="203"/>
      <c r="H20" s="204"/>
      <c r="I20" s="202"/>
      <c r="J20" s="202"/>
      <c r="K20" s="202"/>
      <c r="L20" s="205">
        <f>D20/3.6*1000/N20</f>
        <v>0</v>
      </c>
      <c r="M20" s="206">
        <f>IF(L20=0,0,D20/L20/3.6*1000)</f>
        <v>0</v>
      </c>
      <c r="N20" s="218">
        <f>'CBS data 2013'!L29</f>
        <v>264</v>
      </c>
      <c r="O20" s="190"/>
      <c r="P20" s="281" t="s">
        <v>414</v>
      </c>
    </row>
    <row r="21" spans="2:16">
      <c r="B21" s="188"/>
      <c r="C21" s="202" t="s">
        <v>278</v>
      </c>
      <c r="D21" s="203">
        <f>'CBS data 2013'!J28-D15</f>
        <v>68696.597999999998</v>
      </c>
      <c r="E21" s="203">
        <f>SUM('CBS data 2013'!E28,'CBS data 2013'!F28,'CBS data 2013'!H28)</f>
        <v>123163</v>
      </c>
      <c r="F21" s="249">
        <f>D21/SUM($D$19:$D$23)</f>
        <v>0.91090470121643008</v>
      </c>
      <c r="G21" s="203"/>
      <c r="H21" s="204"/>
      <c r="I21" s="202"/>
      <c r="J21" s="202"/>
      <c r="K21" s="202"/>
      <c r="L21" s="205">
        <f>D21/3.6*1000/N21</f>
        <v>2350.626796419479</v>
      </c>
      <c r="M21" s="206">
        <f>D21/L21/3.6*1000</f>
        <v>8118.0000000000018</v>
      </c>
      <c r="N21" s="218">
        <f>'CBS data 2013'!L58-N15</f>
        <v>8118</v>
      </c>
      <c r="O21" s="190"/>
      <c r="P21" s="281" t="s">
        <v>415</v>
      </c>
    </row>
    <row r="22" spans="2:16">
      <c r="B22" s="188"/>
      <c r="C22" s="202" t="s">
        <v>279</v>
      </c>
      <c r="D22" s="203">
        <v>0</v>
      </c>
      <c r="E22" s="203">
        <v>0</v>
      </c>
      <c r="F22" s="249">
        <f>D22/SUM($D$19:$D$23)</f>
        <v>0</v>
      </c>
      <c r="G22" s="203"/>
      <c r="H22" s="204"/>
      <c r="I22" s="202"/>
      <c r="J22" s="202"/>
      <c r="K22" s="202"/>
      <c r="L22" s="205">
        <v>3500</v>
      </c>
      <c r="M22" s="206"/>
      <c r="N22" s="218">
        <v>0</v>
      </c>
      <c r="O22" s="190"/>
    </row>
    <row r="23" spans="2:16">
      <c r="B23" s="188"/>
      <c r="C23" s="202" t="s">
        <v>280</v>
      </c>
      <c r="D23" s="203">
        <f>'CBS data 2013'!$J$57*SUM('CBS data 2013'!$E$57,'CBS data 2013'!$F$57)/SUM('CBS data 2013'!$G$57,'CBS data 2013'!$H$57,'CBS data 2013'!$E$57,'CBS data 2013'!$F$57)+'CBS data 2013'!J87</f>
        <v>6719.1923766024702</v>
      </c>
      <c r="E23" s="203">
        <f>SUM('CBS data 2013'!E57,'CBS data 2013'!F57)+SUM('CBS data 2013'!E87,'CBS data 2013'!H87)</f>
        <v>24932</v>
      </c>
      <c r="F23" s="249">
        <f>D23/SUM($D$19:$D$23)</f>
        <v>8.9095298783569865E-2</v>
      </c>
      <c r="G23" s="203"/>
      <c r="H23" s="204"/>
      <c r="I23" s="202"/>
      <c r="J23" s="202"/>
      <c r="K23" s="202"/>
      <c r="L23" s="205">
        <f>D23/3.6*1000/N23</f>
        <v>533.57413574443092</v>
      </c>
      <c r="M23" s="206">
        <f>D23/L23/3.6*1000</f>
        <v>3498</v>
      </c>
      <c r="N23" s="218">
        <f>'CBS data 2013'!L27-N11-N26</f>
        <v>3498</v>
      </c>
      <c r="O23" s="190"/>
      <c r="P23" s="217" t="s">
        <v>369</v>
      </c>
    </row>
    <row r="24" spans="2:16">
      <c r="B24" s="188"/>
      <c r="C24" s="202" t="s">
        <v>281</v>
      </c>
      <c r="D24" s="203"/>
      <c r="E24" s="203"/>
      <c r="F24" s="203"/>
      <c r="G24" s="203"/>
      <c r="H24" s="204"/>
      <c r="I24" s="202"/>
      <c r="J24" s="202"/>
      <c r="K24" s="202"/>
      <c r="L24" s="205">
        <v>3504</v>
      </c>
      <c r="M24" s="206"/>
      <c r="N24" s="218">
        <v>0</v>
      </c>
      <c r="O24" s="190"/>
      <c r="P24" s="169"/>
    </row>
    <row r="25" spans="2:16">
      <c r="B25" s="188"/>
      <c r="C25" s="202" t="s">
        <v>282</v>
      </c>
      <c r="D25" s="203"/>
      <c r="E25" s="203"/>
      <c r="F25" s="203"/>
      <c r="G25" s="203"/>
      <c r="H25" s="204"/>
      <c r="I25" s="202"/>
      <c r="J25" s="202"/>
      <c r="K25" s="202"/>
      <c r="L25" s="205">
        <v>3504</v>
      </c>
      <c r="M25" s="206"/>
      <c r="N25" s="218">
        <v>0</v>
      </c>
      <c r="O25" s="190"/>
    </row>
    <row r="26" spans="2:16">
      <c r="B26" s="188"/>
      <c r="C26" s="202" t="s">
        <v>283</v>
      </c>
      <c r="D26" s="203">
        <f>'CBS data 2013'!J357</f>
        <v>650</v>
      </c>
      <c r="E26" s="203"/>
      <c r="F26" s="203"/>
      <c r="G26" s="203"/>
      <c r="H26" s="204"/>
      <c r="I26" s="202"/>
      <c r="J26" s="202"/>
      <c r="K26" s="202"/>
      <c r="L26" s="205">
        <f>D26/N26*1000/3.6</f>
        <v>4198.9664082687341</v>
      </c>
      <c r="M26" s="206"/>
      <c r="N26" s="218">
        <f>'CBS data 2013'!L357</f>
        <v>43</v>
      </c>
      <c r="O26" s="190"/>
      <c r="P26" s="447" t="s">
        <v>931</v>
      </c>
    </row>
    <row r="27" spans="2:16">
      <c r="B27" s="188"/>
      <c r="C27" s="202" t="s">
        <v>284</v>
      </c>
      <c r="D27" s="203">
        <f>'CBS data 2013'!J30</f>
        <v>10407</v>
      </c>
      <c r="E27" s="203"/>
      <c r="F27" s="203"/>
      <c r="G27" s="203"/>
      <c r="H27" s="204"/>
      <c r="I27" s="202"/>
      <c r="J27" s="202"/>
      <c r="K27" s="202"/>
      <c r="L27" s="205">
        <v>5256</v>
      </c>
      <c r="M27" s="206"/>
      <c r="N27" s="218">
        <f>'CBS data 2013'!L30</f>
        <v>510</v>
      </c>
      <c r="O27" s="190"/>
    </row>
    <row r="28" spans="2:16">
      <c r="B28" s="188"/>
      <c r="C28" s="202" t="s">
        <v>285</v>
      </c>
      <c r="D28" s="203"/>
      <c r="E28" s="203"/>
      <c r="F28" s="203"/>
      <c r="G28" s="203"/>
      <c r="H28" s="204"/>
      <c r="I28" s="202"/>
      <c r="J28" s="202"/>
      <c r="K28" s="202"/>
      <c r="L28" s="205">
        <v>7843</v>
      </c>
      <c r="M28" s="206"/>
      <c r="N28" s="218">
        <v>0</v>
      </c>
      <c r="O28" s="190"/>
    </row>
    <row r="29" spans="2:16">
      <c r="B29" s="188"/>
      <c r="C29" s="202" t="s">
        <v>286</v>
      </c>
      <c r="D29" s="203">
        <f>'CBS data 2013'!J31</f>
        <v>412</v>
      </c>
      <c r="E29" s="203"/>
      <c r="F29" s="203"/>
      <c r="G29" s="203"/>
      <c r="H29" s="204"/>
      <c r="I29" s="202"/>
      <c r="J29" s="202"/>
      <c r="K29" s="202"/>
      <c r="L29" s="205">
        <v>2808</v>
      </c>
      <c r="M29" s="206"/>
      <c r="N29" s="218">
        <f>'CBS data 2013'!L31</f>
        <v>37</v>
      </c>
      <c r="O29" s="190"/>
    </row>
    <row r="30" spans="2:16">
      <c r="B30" s="188"/>
      <c r="C30" s="202" t="s">
        <v>287</v>
      </c>
      <c r="D30" s="203"/>
      <c r="E30" s="203"/>
      <c r="F30" s="203"/>
      <c r="G30" s="203"/>
      <c r="H30" s="204"/>
      <c r="I30" s="202"/>
      <c r="J30" s="202"/>
      <c r="K30" s="202"/>
      <c r="L30" s="205">
        <v>4492</v>
      </c>
      <c r="M30" s="206"/>
      <c r="N30" s="218">
        <v>0</v>
      </c>
      <c r="O30" s="190"/>
    </row>
    <row r="31" spans="2:16">
      <c r="B31" s="188"/>
      <c r="C31" s="202" t="s">
        <v>288</v>
      </c>
      <c r="D31" s="203"/>
      <c r="E31" s="203"/>
      <c r="F31" s="203"/>
      <c r="G31" s="203"/>
      <c r="H31" s="204"/>
      <c r="I31" s="202"/>
      <c r="J31" s="202"/>
      <c r="K31" s="202"/>
      <c r="L31" s="205">
        <v>8250</v>
      </c>
      <c r="M31" s="206"/>
      <c r="N31" s="218">
        <v>0</v>
      </c>
      <c r="O31" s="190"/>
    </row>
    <row r="32" spans="2:16">
      <c r="B32" s="188"/>
      <c r="C32" s="202" t="s">
        <v>289</v>
      </c>
      <c r="D32" s="203"/>
      <c r="E32" s="203"/>
      <c r="F32" s="203"/>
      <c r="G32" s="203"/>
      <c r="H32" s="204"/>
      <c r="I32" s="202"/>
      <c r="J32" s="202"/>
      <c r="K32" s="202"/>
      <c r="L32" s="205">
        <v>867</v>
      </c>
      <c r="M32" s="206"/>
      <c r="N32" s="218" t="str">
        <f>'CBS data 2013'!L63</f>
        <v/>
      </c>
      <c r="O32" s="190"/>
    </row>
    <row r="33" spans="2:16">
      <c r="B33" s="188"/>
      <c r="C33" s="202" t="s">
        <v>290</v>
      </c>
      <c r="D33" s="203"/>
      <c r="E33" s="203"/>
      <c r="F33" s="203"/>
      <c r="G33" s="203"/>
      <c r="H33" s="204"/>
      <c r="I33" s="202"/>
      <c r="J33" s="202"/>
      <c r="K33" s="202"/>
      <c r="L33" s="205">
        <v>867</v>
      </c>
      <c r="M33" s="206"/>
      <c r="N33" s="218">
        <v>0</v>
      </c>
      <c r="O33" s="190"/>
    </row>
    <row r="34" spans="2:16">
      <c r="B34" s="188"/>
      <c r="C34" s="202" t="s">
        <v>291</v>
      </c>
      <c r="D34" s="203">
        <f>Wind!E18*3.6-D36</f>
        <v>6248.5524000000005</v>
      </c>
      <c r="E34" s="203"/>
      <c r="F34" s="251">
        <f>D34/SUM($D$34:$D$36)</f>
        <v>0.30846081393282382</v>
      </c>
      <c r="G34" s="203"/>
      <c r="H34" s="398"/>
      <c r="I34" s="202"/>
      <c r="J34" s="202">
        <f>D34/3.6*1000/L34</f>
        <v>754.65608695652179</v>
      </c>
      <c r="K34" s="202"/>
      <c r="L34" s="205">
        <v>2300</v>
      </c>
      <c r="M34" s="206"/>
      <c r="N34" s="219">
        <f>Wind!E28</f>
        <v>751.505</v>
      </c>
      <c r="O34" s="190"/>
      <c r="P34" s="402" t="s">
        <v>893</v>
      </c>
    </row>
    <row r="35" spans="2:16">
      <c r="B35" s="188"/>
      <c r="C35" s="202" t="s">
        <v>292</v>
      </c>
      <c r="D35" s="203">
        <f>Wind!F18*3.6</f>
        <v>2775.6</v>
      </c>
      <c r="E35" s="203"/>
      <c r="F35" s="251">
        <f>D35/SUM($D$34:$D$36)</f>
        <v>0.13701794917362711</v>
      </c>
      <c r="G35" s="203"/>
      <c r="H35" s="204"/>
      <c r="I35" s="202"/>
      <c r="J35" s="202"/>
      <c r="K35" s="202"/>
      <c r="L35" s="205">
        <v>3500</v>
      </c>
      <c r="M35" s="206"/>
      <c r="N35" s="219">
        <f>Wind!G28</f>
        <v>228</v>
      </c>
      <c r="O35" s="190"/>
      <c r="P35" s="402" t="s">
        <v>894</v>
      </c>
    </row>
    <row r="36" spans="2:16">
      <c r="B36" s="188"/>
      <c r="C36" s="202" t="s">
        <v>293</v>
      </c>
      <c r="D36" s="203">
        <f>L36*N36/1000*3.6</f>
        <v>11233.047600000002</v>
      </c>
      <c r="E36" s="203"/>
      <c r="F36" s="251">
        <f>D36/SUM($D$34:$D$36)</f>
        <v>0.55452123689354893</v>
      </c>
      <c r="G36" s="203"/>
      <c r="H36" s="398"/>
      <c r="I36" s="202"/>
      <c r="J36" s="202"/>
      <c r="K36" s="202"/>
      <c r="L36" s="205">
        <f>Wind!J76</f>
        <v>1800</v>
      </c>
      <c r="M36" s="206"/>
      <c r="N36" s="219">
        <f>Wind!F28</f>
        <v>1733.4949999999999</v>
      </c>
      <c r="O36" s="190"/>
      <c r="P36" s="402" t="s">
        <v>893</v>
      </c>
    </row>
    <row r="37" spans="2:16" ht="16" thickBot="1">
      <c r="B37" s="188"/>
      <c r="C37" s="207" t="s">
        <v>166</v>
      </c>
      <c r="D37" s="208"/>
      <c r="E37" s="208"/>
      <c r="F37" s="208"/>
      <c r="G37" s="208"/>
      <c r="H37" s="208"/>
      <c r="I37" s="207"/>
      <c r="J37" s="207"/>
      <c r="K37" s="207"/>
      <c r="L37" s="209"/>
      <c r="M37" s="210"/>
      <c r="N37" s="220">
        <f>SUBTOTAL(9,N11:N36)</f>
        <v>18111</v>
      </c>
      <c r="O37" s="190"/>
    </row>
    <row r="38" spans="2:16" ht="16" thickTop="1">
      <c r="B38" s="188"/>
      <c r="C38" s="202"/>
      <c r="D38" s="203"/>
      <c r="E38" s="203"/>
      <c r="F38" s="203"/>
      <c r="G38" s="203"/>
      <c r="H38" s="203"/>
      <c r="I38" s="202"/>
      <c r="J38" s="202"/>
      <c r="K38" s="202"/>
      <c r="L38" s="205"/>
      <c r="M38" s="206"/>
      <c r="N38" s="211"/>
      <c r="O38" s="190"/>
    </row>
    <row r="39" spans="2:16">
      <c r="B39" s="200" t="s">
        <v>294</v>
      </c>
      <c r="C39" s="189"/>
      <c r="D39" s="189"/>
      <c r="E39" s="189"/>
      <c r="F39" s="189"/>
      <c r="G39" s="189"/>
      <c r="H39" s="189"/>
      <c r="I39" s="189"/>
      <c r="J39" s="189"/>
      <c r="K39" s="189"/>
      <c r="L39" s="201"/>
      <c r="M39" s="189"/>
      <c r="N39" s="189"/>
      <c r="O39" s="190"/>
    </row>
    <row r="40" spans="2:16">
      <c r="B40" s="188"/>
      <c r="C40" s="202" t="s">
        <v>295</v>
      </c>
      <c r="D40" s="203"/>
      <c r="E40" s="203"/>
      <c r="F40" s="203"/>
      <c r="G40" s="203"/>
      <c r="H40" s="204"/>
      <c r="I40" s="202"/>
      <c r="J40" s="202"/>
      <c r="K40" s="202"/>
      <c r="L40" s="205">
        <v>867</v>
      </c>
      <c r="M40" s="206"/>
      <c r="N40" s="218"/>
      <c r="O40" s="190"/>
    </row>
    <row r="41" spans="2:16">
      <c r="B41" s="188"/>
      <c r="C41" s="202" t="s">
        <v>296</v>
      </c>
      <c r="D41" s="203">
        <f>'CBS data 2013'!J33</f>
        <v>1857</v>
      </c>
      <c r="E41" s="203"/>
      <c r="F41" s="203"/>
      <c r="G41" s="203"/>
      <c r="H41" s="204"/>
      <c r="I41" s="202"/>
      <c r="J41" s="202"/>
      <c r="K41" s="202"/>
      <c r="L41" s="205">
        <v>867</v>
      </c>
      <c r="M41" s="206"/>
      <c r="N41" s="218">
        <f>'CBS data 2013'!L393</f>
        <v>739</v>
      </c>
      <c r="O41" s="190"/>
      <c r="P41" s="447" t="s">
        <v>935</v>
      </c>
    </row>
    <row r="42" spans="2:16" ht="16" thickBot="1">
      <c r="B42" s="212"/>
      <c r="C42" s="213"/>
      <c r="D42" s="214"/>
      <c r="E42" s="214"/>
      <c r="F42" s="214"/>
      <c r="G42" s="214"/>
      <c r="H42" s="214"/>
      <c r="I42" s="213"/>
      <c r="J42" s="213"/>
      <c r="K42" s="213"/>
      <c r="L42" s="215"/>
      <c r="M42" s="221"/>
      <c r="N42" s="221">
        <f>SUBTOTAL(9,N11:N41)</f>
        <v>18850</v>
      </c>
      <c r="O42" s="216"/>
    </row>
  </sheetData>
  <mergeCells count="1">
    <mergeCell ref="B5:E5"/>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5" tint="0.39997558519241921"/>
  </sheetPr>
  <dimension ref="A1:V90"/>
  <sheetViews>
    <sheetView tabSelected="1" workbookViewId="0">
      <selection activeCell="B3" sqref="B3"/>
    </sheetView>
  </sheetViews>
  <sheetFormatPr baseColWidth="10" defaultRowHeight="15" x14ac:dyDescent="0"/>
  <cols>
    <col min="1" max="1" width="5" style="283" customWidth="1"/>
    <col min="2" max="2" width="26.6640625" style="283" customWidth="1"/>
    <col min="3" max="3" width="4" style="283" customWidth="1"/>
    <col min="4" max="4" width="40.6640625" style="283" customWidth="1"/>
    <col min="5" max="7" width="14.5" style="283" customWidth="1"/>
    <col min="8" max="8" width="7.83203125" style="283" customWidth="1"/>
    <col min="9" max="13" width="14.5" style="283" customWidth="1"/>
    <col min="14" max="14" width="7.1640625" style="283" customWidth="1"/>
    <col min="15" max="16" width="12.6640625" style="283" customWidth="1"/>
    <col min="17" max="17" width="7.1640625" style="283" customWidth="1"/>
    <col min="18" max="18" width="14.33203125" style="283" customWidth="1"/>
    <col min="19" max="16384" width="10.83203125" style="283"/>
  </cols>
  <sheetData>
    <row r="1" spans="1:21" s="19" customFormat="1">
      <c r="A1" s="18"/>
      <c r="B1" s="18"/>
      <c r="C1" s="18"/>
      <c r="D1" s="18"/>
      <c r="E1" s="18"/>
    </row>
    <row r="2" spans="1:21" s="19" customFormat="1" ht="20">
      <c r="A2" s="18"/>
      <c r="B2" s="20" t="s">
        <v>936</v>
      </c>
      <c r="C2" s="18"/>
      <c r="D2" s="18"/>
      <c r="E2" s="18"/>
    </row>
    <row r="3" spans="1:21" s="19" customFormat="1">
      <c r="A3" s="18"/>
      <c r="D3" s="18"/>
      <c r="E3" s="18"/>
    </row>
    <row r="4" spans="1:21" s="19" customFormat="1">
      <c r="A4" s="18"/>
      <c r="B4" s="21" t="s">
        <v>158</v>
      </c>
      <c r="C4" s="22"/>
      <c r="D4" s="22"/>
      <c r="E4" s="23"/>
    </row>
    <row r="5" spans="1:21" s="19" customFormat="1" ht="50" customHeight="1">
      <c r="A5" s="18"/>
      <c r="B5" s="415" t="s">
        <v>895</v>
      </c>
      <c r="C5" s="416"/>
      <c r="D5" s="416"/>
      <c r="E5" s="417"/>
    </row>
    <row r="6" spans="1:21" ht="16" thickBot="1"/>
    <row r="7" spans="1:21">
      <c r="B7" s="284"/>
      <c r="C7" s="285"/>
      <c r="D7" s="285"/>
      <c r="E7" s="286" t="s">
        <v>390</v>
      </c>
      <c r="F7" s="285" t="s">
        <v>933</v>
      </c>
      <c r="G7" s="285" t="s">
        <v>932</v>
      </c>
      <c r="H7" s="287"/>
      <c r="I7" s="422" t="s">
        <v>390</v>
      </c>
      <c r="J7" s="423"/>
      <c r="K7" s="285" t="s">
        <v>933</v>
      </c>
      <c r="L7" s="285"/>
      <c r="M7" s="285" t="s">
        <v>932</v>
      </c>
      <c r="N7" s="287"/>
      <c r="O7" s="285" t="s">
        <v>390</v>
      </c>
      <c r="P7" s="285" t="s">
        <v>933</v>
      </c>
      <c r="Q7" s="287"/>
      <c r="R7" s="422" t="s">
        <v>391</v>
      </c>
      <c r="S7" s="424"/>
    </row>
    <row r="8" spans="1:21">
      <c r="B8" s="288" t="s">
        <v>160</v>
      </c>
      <c r="C8" s="289"/>
      <c r="D8" s="289" t="s">
        <v>161</v>
      </c>
      <c r="E8" s="290" t="s">
        <v>392</v>
      </c>
      <c r="F8" s="289"/>
      <c r="G8" s="289"/>
      <c r="H8" s="291"/>
      <c r="I8" s="289" t="s">
        <v>393</v>
      </c>
      <c r="J8" s="289" t="s">
        <v>394</v>
      </c>
      <c r="K8" s="289" t="s">
        <v>393</v>
      </c>
      <c r="L8" s="289" t="s">
        <v>394</v>
      </c>
      <c r="M8" s="289"/>
      <c r="N8" s="291"/>
      <c r="O8" s="289" t="s">
        <v>395</v>
      </c>
      <c r="P8" s="289"/>
      <c r="Q8" s="291"/>
      <c r="R8" s="289" t="s">
        <v>396</v>
      </c>
      <c r="S8" s="292" t="s">
        <v>397</v>
      </c>
    </row>
    <row r="9" spans="1:21">
      <c r="B9" s="293" t="s">
        <v>267</v>
      </c>
      <c r="C9" s="294"/>
      <c r="D9" s="294"/>
      <c r="E9" s="295"/>
      <c r="F9" s="296"/>
      <c r="G9" s="296"/>
      <c r="H9" s="297"/>
      <c r="I9" s="294"/>
      <c r="J9" s="294"/>
      <c r="K9" s="294"/>
      <c r="L9" s="294"/>
      <c r="M9" s="294"/>
      <c r="N9" s="297"/>
      <c r="O9" s="294"/>
      <c r="P9" s="294"/>
      <c r="Q9" s="297"/>
      <c r="R9" s="294"/>
      <c r="S9" s="298"/>
    </row>
    <row r="10" spans="1:21">
      <c r="B10" s="299"/>
      <c r="C10" s="300" t="s">
        <v>398</v>
      </c>
      <c r="D10" s="294"/>
      <c r="E10" s="301">
        <f>SUBTOTAL(9,E11:E19)</f>
        <v>2990.4044769324228</v>
      </c>
      <c r="F10" s="302">
        <f>SUBTOTAL(9,F11:F19)</f>
        <v>2929.5994184064102</v>
      </c>
      <c r="G10" s="302">
        <f>SUBTOTAL(9,G11:G19)</f>
        <v>2928</v>
      </c>
      <c r="H10" s="297"/>
      <c r="I10" s="304">
        <f>SUBTOTAL(9,I11:I19)</f>
        <v>79221.600000000006</v>
      </c>
      <c r="J10" s="303">
        <f>I10/3600</f>
        <v>22.006</v>
      </c>
      <c r="K10" s="304">
        <f>SUBTOTAL(9,K11:K19)</f>
        <v>77328</v>
      </c>
      <c r="L10" s="303">
        <f>K10/3600</f>
        <v>21.48</v>
      </c>
      <c r="M10" s="362">
        <f>SUBTOTAL(9,M11:M19)</f>
        <v>20.164946562054869</v>
      </c>
      <c r="N10" s="297"/>
      <c r="O10" s="296"/>
      <c r="P10" s="294"/>
      <c r="Q10" s="297"/>
      <c r="R10" s="305">
        <f>SUBTOTAL(9,R11:R19)</f>
        <v>1.5994184064102797</v>
      </c>
      <c r="S10" s="306">
        <f>SUBTOTAL(9,S11:S19)</f>
        <v>1.3150534379451331</v>
      </c>
    </row>
    <row r="11" spans="1:21">
      <c r="B11" s="299"/>
      <c r="C11" s="294"/>
      <c r="D11" s="294" t="s">
        <v>268</v>
      </c>
      <c r="E11" s="295">
        <v>603.29113924050648</v>
      </c>
      <c r="F11" s="296">
        <v>422.53164556962025</v>
      </c>
      <c r="H11" s="297"/>
      <c r="I11" s="309">
        <v>17157.600000000002</v>
      </c>
      <c r="J11" s="308">
        <f t="shared" ref="J11:L26" si="0">I11/3600</f>
        <v>4.7660000000000009</v>
      </c>
      <c r="K11" s="309">
        <v>12016.800000000001</v>
      </c>
      <c r="L11" s="308">
        <f t="shared" si="0"/>
        <v>3.3380000000000005</v>
      </c>
      <c r="M11" s="294"/>
      <c r="N11" s="297"/>
      <c r="O11" s="296">
        <v>7900</v>
      </c>
      <c r="P11" s="296">
        <v>7900</v>
      </c>
      <c r="Q11" s="297"/>
      <c r="R11" s="310">
        <f>F11-G11</f>
        <v>422.53164556962025</v>
      </c>
      <c r="S11" s="311">
        <f>L11-M11</f>
        <v>3.3380000000000005</v>
      </c>
    </row>
    <row r="12" spans="1:21">
      <c r="B12" s="299"/>
      <c r="C12" s="294"/>
      <c r="D12" s="294" t="s">
        <v>269</v>
      </c>
      <c r="E12" s="295">
        <v>996.13828925663302</v>
      </c>
      <c r="F12" s="296">
        <v>1220.4433755908667</v>
      </c>
      <c r="H12" s="297"/>
      <c r="I12" s="309">
        <v>25819.904457531931</v>
      </c>
      <c r="J12" s="308">
        <f t="shared" si="0"/>
        <v>7.1721956826477591</v>
      </c>
      <c r="K12" s="309">
        <v>34489.729794197898</v>
      </c>
      <c r="L12" s="308">
        <f t="shared" si="0"/>
        <v>9.5804804983883045</v>
      </c>
      <c r="M12" s="294"/>
      <c r="N12" s="297"/>
      <c r="O12" s="296">
        <v>7200</v>
      </c>
      <c r="P12" s="296">
        <v>7850</v>
      </c>
      <c r="Q12" s="297"/>
      <c r="R12" s="310">
        <f t="shared" ref="R12:R16" si="1">F12-G12</f>
        <v>1220.4433755908667</v>
      </c>
      <c r="S12" s="311">
        <f>L12-M12</f>
        <v>9.5804804983883045</v>
      </c>
    </row>
    <row r="13" spans="1:21">
      <c r="B13" s="299"/>
      <c r="C13" s="294"/>
      <c r="D13" s="294" t="s">
        <v>270</v>
      </c>
      <c r="E13" s="295">
        <v>1142.0835443037972</v>
      </c>
      <c r="F13" s="296">
        <v>1033.2151898734176</v>
      </c>
      <c r="G13" s="296">
        <f>'PP - CBS Results by machine'!N11</f>
        <v>2675</v>
      </c>
      <c r="H13" s="297"/>
      <c r="I13" s="309">
        <v>32480.856</v>
      </c>
      <c r="J13" s="308">
        <f t="shared" si="0"/>
        <v>9.0224600000000006</v>
      </c>
      <c r="K13" s="309">
        <v>29384.639999999999</v>
      </c>
      <c r="L13" s="308">
        <f t="shared" si="0"/>
        <v>8.1623999999999999</v>
      </c>
      <c r="M13" s="361">
        <f>'PP - CBS Results by machine'!D11/3600</f>
        <v>20.164946562054869</v>
      </c>
      <c r="N13" s="297"/>
      <c r="O13" s="296">
        <v>7900</v>
      </c>
      <c r="P13" s="296">
        <v>7900</v>
      </c>
      <c r="Q13" s="297"/>
      <c r="R13" s="310">
        <f t="shared" si="1"/>
        <v>-1641.7848101265824</v>
      </c>
      <c r="S13" s="311">
        <f t="shared" ref="S13:S16" si="2">L13-M13</f>
        <v>-12.002546562054869</v>
      </c>
      <c r="U13" s="477"/>
    </row>
    <row r="14" spans="1:21">
      <c r="B14" s="299"/>
      <c r="C14" s="294"/>
      <c r="D14" s="294" t="s">
        <v>271</v>
      </c>
      <c r="E14" s="295">
        <v>0</v>
      </c>
      <c r="F14" s="296">
        <v>0</v>
      </c>
      <c r="G14" s="296">
        <f>'PP - CBS Results by machine'!N14</f>
        <v>0</v>
      </c>
      <c r="H14" s="297"/>
      <c r="I14" s="309">
        <v>0</v>
      </c>
      <c r="J14" s="308">
        <f t="shared" si="0"/>
        <v>0</v>
      </c>
      <c r="K14" s="309">
        <v>0</v>
      </c>
      <c r="L14" s="308">
        <f t="shared" si="0"/>
        <v>0</v>
      </c>
      <c r="M14" s="312"/>
      <c r="N14" s="297"/>
      <c r="O14" s="296">
        <v>7500</v>
      </c>
      <c r="P14" s="296">
        <v>7500</v>
      </c>
      <c r="Q14" s="297"/>
      <c r="R14" s="310">
        <f t="shared" si="1"/>
        <v>0</v>
      </c>
      <c r="S14" s="311">
        <f t="shared" si="2"/>
        <v>0</v>
      </c>
    </row>
    <row r="15" spans="1:21">
      <c r="B15" s="299"/>
      <c r="C15" s="294"/>
      <c r="D15" s="294" t="s">
        <v>272</v>
      </c>
      <c r="E15" s="295">
        <v>248.89150413148602</v>
      </c>
      <c r="F15" s="296">
        <v>253.40920737250582</v>
      </c>
      <c r="G15" s="296">
        <f>'PP - CBS Results by machine'!N15</f>
        <v>253</v>
      </c>
      <c r="H15" s="297"/>
      <c r="I15" s="309">
        <v>3763.2395424680681</v>
      </c>
      <c r="J15" s="308">
        <f t="shared" si="0"/>
        <v>1.0453443173522412</v>
      </c>
      <c r="K15" s="309">
        <v>1436.8302058021079</v>
      </c>
      <c r="L15" s="308">
        <f t="shared" si="0"/>
        <v>0.39911950161169663</v>
      </c>
      <c r="M15" s="361">
        <f>'PP - CBS Results by machine'!D13/3600</f>
        <v>0</v>
      </c>
      <c r="N15" s="297"/>
      <c r="O15" s="296">
        <v>4200</v>
      </c>
      <c r="P15" s="296">
        <v>1575</v>
      </c>
      <c r="Q15" s="297"/>
      <c r="R15" s="310">
        <f t="shared" si="1"/>
        <v>0.40920737250581851</v>
      </c>
      <c r="S15" s="311">
        <f t="shared" si="2"/>
        <v>0.39911950161169663</v>
      </c>
      <c r="U15" s="477"/>
    </row>
    <row r="16" spans="1:21">
      <c r="B16" s="299"/>
      <c r="C16" s="294"/>
      <c r="D16" s="294" t="s">
        <v>273</v>
      </c>
      <c r="E16" s="295">
        <v>0</v>
      </c>
      <c r="F16" s="296">
        <v>0</v>
      </c>
      <c r="G16" s="296">
        <f>'PP - CBS Results by machine'!N16</f>
        <v>0</v>
      </c>
      <c r="H16" s="297"/>
      <c r="I16" s="309">
        <v>0</v>
      </c>
      <c r="J16" s="308">
        <f t="shared" si="0"/>
        <v>0</v>
      </c>
      <c r="K16" s="309">
        <v>0</v>
      </c>
      <c r="L16" s="308">
        <f t="shared" si="0"/>
        <v>0</v>
      </c>
      <c r="M16" s="312"/>
      <c r="N16" s="297"/>
      <c r="O16" s="296">
        <v>4000</v>
      </c>
      <c r="P16" s="296">
        <v>4000</v>
      </c>
      <c r="Q16" s="297"/>
      <c r="R16" s="310">
        <f t="shared" si="1"/>
        <v>0</v>
      </c>
      <c r="S16" s="311">
        <f t="shared" si="2"/>
        <v>0</v>
      </c>
    </row>
    <row r="17" spans="2:21">
      <c r="B17" s="299"/>
      <c r="C17" s="294"/>
      <c r="D17" s="294"/>
      <c r="E17" s="295"/>
      <c r="G17" s="296"/>
      <c r="H17" s="297"/>
      <c r="I17" s="309"/>
      <c r="J17" s="308"/>
      <c r="K17" s="309"/>
      <c r="L17" s="308"/>
      <c r="M17" s="294"/>
      <c r="N17" s="297"/>
      <c r="O17" s="296"/>
      <c r="Q17" s="297"/>
      <c r="R17" s="310"/>
      <c r="S17" s="298"/>
    </row>
    <row r="18" spans="2:21">
      <c r="B18" s="299"/>
      <c r="C18" s="294"/>
      <c r="D18" s="294" t="s">
        <v>274</v>
      </c>
      <c r="E18" s="295">
        <v>0</v>
      </c>
      <c r="F18" s="296">
        <v>0</v>
      </c>
      <c r="G18" s="296">
        <v>0</v>
      </c>
      <c r="H18" s="297"/>
      <c r="I18" s="309">
        <v>0</v>
      </c>
      <c r="J18" s="308">
        <f t="shared" si="0"/>
        <v>0</v>
      </c>
      <c r="K18" s="309">
        <v>0</v>
      </c>
      <c r="L18" s="308">
        <f t="shared" si="0"/>
        <v>0</v>
      </c>
      <c r="M18" s="312"/>
      <c r="N18" s="297"/>
      <c r="O18" s="296">
        <v>6329</v>
      </c>
      <c r="P18" s="296">
        <v>6329</v>
      </c>
      <c r="Q18" s="297"/>
      <c r="R18" s="310">
        <f t="shared" ref="R18:R19" si="3">F18-G18</f>
        <v>0</v>
      </c>
      <c r="S18" s="311">
        <f t="shared" ref="S18:S19" si="4">L18-M18</f>
        <v>0</v>
      </c>
    </row>
    <row r="19" spans="2:21">
      <c r="B19" s="299"/>
      <c r="C19" s="294"/>
      <c r="D19" s="294" t="s">
        <v>275</v>
      </c>
      <c r="E19" s="295">
        <v>0</v>
      </c>
      <c r="F19" s="296">
        <v>0</v>
      </c>
      <c r="G19" s="296">
        <v>0</v>
      </c>
      <c r="H19" s="297"/>
      <c r="I19" s="309">
        <v>0</v>
      </c>
      <c r="J19" s="308">
        <f t="shared" si="0"/>
        <v>0</v>
      </c>
      <c r="K19" s="309">
        <v>0</v>
      </c>
      <c r="L19" s="308">
        <f t="shared" si="0"/>
        <v>0</v>
      </c>
      <c r="M19" s="312"/>
      <c r="N19" s="297"/>
      <c r="O19" s="296">
        <v>5972</v>
      </c>
      <c r="P19" s="296">
        <v>5972</v>
      </c>
      <c r="Q19" s="297"/>
      <c r="R19" s="310">
        <f t="shared" si="3"/>
        <v>0</v>
      </c>
      <c r="S19" s="311">
        <f t="shared" si="4"/>
        <v>0</v>
      </c>
    </row>
    <row r="20" spans="2:21">
      <c r="B20" s="299"/>
      <c r="C20" s="294"/>
      <c r="D20" s="294"/>
      <c r="E20" s="295"/>
      <c r="G20" s="296"/>
      <c r="H20" s="297"/>
      <c r="I20" s="309"/>
      <c r="J20" s="308"/>
      <c r="K20" s="309"/>
      <c r="L20" s="308"/>
      <c r="M20" s="312"/>
      <c r="N20" s="297"/>
      <c r="O20" s="296"/>
      <c r="Q20" s="297"/>
      <c r="R20" s="310"/>
      <c r="S20" s="311"/>
    </row>
    <row r="21" spans="2:21">
      <c r="B21" s="299"/>
      <c r="C21" s="300" t="s">
        <v>399</v>
      </c>
      <c r="D21" s="294"/>
      <c r="E21" s="301">
        <f>SUBTOTAL(9,E22:E26)</f>
        <v>10359.803414760649</v>
      </c>
      <c r="F21" s="302">
        <f>SUBTOTAL(9,F22:F26)</f>
        <v>11879.558027522935</v>
      </c>
      <c r="G21" s="302">
        <f>SUBTOTAL(9,G23:G26)</f>
        <v>11880</v>
      </c>
      <c r="H21" s="297"/>
      <c r="I21" s="313">
        <f>SUBTOTAL(9,I22:I26)</f>
        <v>57236.399999999972</v>
      </c>
      <c r="J21" s="303">
        <f t="shared" si="0"/>
        <v>15.898999999999992</v>
      </c>
      <c r="K21" s="313">
        <f>SUBTOTAL(9,K22:K26)</f>
        <v>72774</v>
      </c>
      <c r="L21" s="303">
        <f t="shared" si="0"/>
        <v>20.215</v>
      </c>
      <c r="M21" s="303">
        <f>SUBTOTAL(9,M22:M26)</f>
        <v>20.948830660167353</v>
      </c>
      <c r="N21" s="297"/>
      <c r="O21" s="296"/>
      <c r="Q21" s="297"/>
      <c r="R21" s="305">
        <f>SUBTOTAL(9,R23:R26)</f>
        <v>-0.44197247706551934</v>
      </c>
      <c r="S21" s="306">
        <f>SUBTOTAL(9,S23:S26)</f>
        <v>-0.73383066016735476</v>
      </c>
    </row>
    <row r="22" spans="2:21">
      <c r="B22" s="299"/>
      <c r="C22" s="300"/>
      <c r="D22" s="294" t="s">
        <v>400</v>
      </c>
      <c r="E22" s="301">
        <v>0</v>
      </c>
      <c r="F22" s="296">
        <v>0</v>
      </c>
      <c r="G22" s="302">
        <f>'PP - CBS Results by machine'!N19</f>
        <v>0</v>
      </c>
      <c r="H22" s="297"/>
      <c r="I22" s="309">
        <v>0</v>
      </c>
      <c r="J22" s="308">
        <f t="shared" si="0"/>
        <v>0</v>
      </c>
      <c r="K22" s="309">
        <v>0</v>
      </c>
      <c r="L22" s="308">
        <f t="shared" si="0"/>
        <v>0</v>
      </c>
      <c r="M22" s="361">
        <f>'PP - CBS Results by machine'!D19/3600</f>
        <v>0</v>
      </c>
      <c r="N22" s="297"/>
      <c r="O22" s="296">
        <v>1</v>
      </c>
      <c r="P22" s="296">
        <v>1</v>
      </c>
      <c r="Q22" s="297"/>
      <c r="R22" s="310">
        <f t="shared" ref="R22:R26" si="5">F22-G22</f>
        <v>0</v>
      </c>
      <c r="S22" s="311">
        <f t="shared" ref="S22:S26" si="6">L22-M22</f>
        <v>0</v>
      </c>
      <c r="U22" s="477"/>
    </row>
    <row r="23" spans="2:21">
      <c r="B23" s="299"/>
      <c r="C23" s="294"/>
      <c r="D23" s="294" t="s">
        <v>277</v>
      </c>
      <c r="E23" s="295">
        <v>5.8394147606494142</v>
      </c>
      <c r="F23" s="296">
        <v>0</v>
      </c>
      <c r="G23" s="296">
        <f>'PP - CBS Results by machine'!N20</f>
        <v>264</v>
      </c>
      <c r="H23" s="297"/>
      <c r="I23" s="309">
        <v>4.2043786276675759</v>
      </c>
      <c r="J23" s="308">
        <f t="shared" si="0"/>
        <v>1.1678829521298822E-3</v>
      </c>
      <c r="K23" s="309">
        <v>0</v>
      </c>
      <c r="L23" s="308">
        <f t="shared" si="0"/>
        <v>0</v>
      </c>
      <c r="M23" s="361">
        <f>'PP - CBS Results by machine'!D20/3600</f>
        <v>0</v>
      </c>
      <c r="N23" s="297"/>
      <c r="O23" s="296">
        <v>200</v>
      </c>
      <c r="P23" s="296">
        <v>200</v>
      </c>
      <c r="Q23" s="297"/>
      <c r="R23" s="310">
        <f t="shared" si="5"/>
        <v>-264</v>
      </c>
      <c r="S23" s="311">
        <f t="shared" si="6"/>
        <v>0</v>
      </c>
      <c r="U23" s="477"/>
    </row>
    <row r="24" spans="2:21">
      <c r="B24" s="299"/>
      <c r="C24" s="294"/>
      <c r="D24" s="294" t="s">
        <v>278</v>
      </c>
      <c r="E24" s="295">
        <v>6931.963999999999</v>
      </c>
      <c r="F24" s="296">
        <v>7984.9249999999993</v>
      </c>
      <c r="G24" s="296">
        <f>'PP - CBS Results by machine'!N21</f>
        <v>8118</v>
      </c>
      <c r="H24" s="297"/>
      <c r="I24" s="309">
        <v>43671.373199999995</v>
      </c>
      <c r="J24" s="308">
        <f t="shared" si="0"/>
        <v>12.130936999999998</v>
      </c>
      <c r="K24" s="309">
        <v>57491.46</v>
      </c>
      <c r="L24" s="308">
        <f t="shared" si="0"/>
        <v>15.969849999999999</v>
      </c>
      <c r="M24" s="361">
        <f>'PP - CBS Results by machine'!D21/3600</f>
        <v>19.082388333333334</v>
      </c>
      <c r="N24" s="297"/>
      <c r="O24" s="296">
        <v>1750</v>
      </c>
      <c r="P24" s="296">
        <v>2000</v>
      </c>
      <c r="Q24" s="297"/>
      <c r="R24" s="310">
        <f t="shared" si="5"/>
        <v>-133.07500000000073</v>
      </c>
      <c r="S24" s="311">
        <f t="shared" si="6"/>
        <v>-3.112538333333335</v>
      </c>
      <c r="U24" s="477"/>
    </row>
    <row r="25" spans="2:21">
      <c r="B25" s="299"/>
      <c r="C25" s="294"/>
      <c r="D25" s="294" t="s">
        <v>279</v>
      </c>
      <c r="E25" s="295">
        <v>0</v>
      </c>
      <c r="F25" s="302">
        <v>0</v>
      </c>
      <c r="G25" s="296">
        <f>'PP - CBS Results by machine'!N22</f>
        <v>0</v>
      </c>
      <c r="H25" s="297"/>
      <c r="I25" s="309">
        <v>0</v>
      </c>
      <c r="J25" s="308">
        <f t="shared" si="0"/>
        <v>0</v>
      </c>
      <c r="K25" s="309">
        <v>0</v>
      </c>
      <c r="L25" s="308">
        <f t="shared" si="0"/>
        <v>0</v>
      </c>
      <c r="M25" s="361">
        <f>'PP - CBS Results by machine'!D22/3600</f>
        <v>0</v>
      </c>
      <c r="N25" s="297"/>
      <c r="O25" s="296">
        <v>1500</v>
      </c>
      <c r="P25" s="296">
        <v>1500</v>
      </c>
      <c r="Q25" s="297"/>
      <c r="R25" s="310">
        <f t="shared" si="5"/>
        <v>0</v>
      </c>
      <c r="S25" s="311">
        <f t="shared" si="6"/>
        <v>0</v>
      </c>
      <c r="U25" s="477"/>
    </row>
    <row r="26" spans="2:21">
      <c r="B26" s="299"/>
      <c r="C26" s="294"/>
      <c r="D26" s="294" t="s">
        <v>280</v>
      </c>
      <c r="E26" s="295">
        <v>3422</v>
      </c>
      <c r="F26" s="296">
        <v>3894.6330275229352</v>
      </c>
      <c r="G26" s="296">
        <f>'PP - CBS Results by machine'!N23</f>
        <v>3498</v>
      </c>
      <c r="H26" s="297"/>
      <c r="I26" s="309">
        <v>13560.822421372308</v>
      </c>
      <c r="J26" s="308">
        <f t="shared" si="0"/>
        <v>3.7668951170478633</v>
      </c>
      <c r="K26" s="309">
        <v>15282.539999999999</v>
      </c>
      <c r="L26" s="308">
        <f t="shared" si="0"/>
        <v>4.2451499999999998</v>
      </c>
      <c r="M26" s="361">
        <f>'PP - CBS Results by machine'!D23/3600</f>
        <v>1.8664423268340196</v>
      </c>
      <c r="N26" s="297"/>
      <c r="O26" s="296">
        <v>1100</v>
      </c>
      <c r="P26" s="296">
        <v>1090</v>
      </c>
      <c r="Q26" s="297"/>
      <c r="R26" s="310">
        <f t="shared" si="5"/>
        <v>396.63302752293521</v>
      </c>
      <c r="S26" s="311">
        <f t="shared" si="6"/>
        <v>2.3787076731659802</v>
      </c>
      <c r="U26" s="477"/>
    </row>
    <row r="27" spans="2:21">
      <c r="B27" s="299"/>
      <c r="C27" s="294"/>
      <c r="D27" s="294"/>
      <c r="E27" s="295"/>
      <c r="G27" s="296"/>
      <c r="H27" s="297"/>
      <c r="I27" s="309"/>
      <c r="J27" s="308"/>
      <c r="K27" s="309"/>
      <c r="L27" s="308"/>
      <c r="M27" s="294"/>
      <c r="N27" s="297"/>
      <c r="O27" s="296"/>
      <c r="Q27" s="297"/>
      <c r="R27" s="310"/>
      <c r="S27" s="298"/>
    </row>
    <row r="28" spans="2:21">
      <c r="B28" s="299"/>
      <c r="C28" s="300" t="s">
        <v>401</v>
      </c>
      <c r="D28" s="294"/>
      <c r="E28" s="314">
        <f>SUBTOTAL(9,E29:E30)</f>
        <v>0</v>
      </c>
      <c r="F28" s="302">
        <f>SUBTOTAL(9,F29:F30)</f>
        <v>0</v>
      </c>
      <c r="G28" s="315">
        <v>0</v>
      </c>
      <c r="H28" s="297"/>
      <c r="I28" s="313">
        <f>SUBTOTAL(9,I29:I30)</f>
        <v>0</v>
      </c>
      <c r="J28" s="303">
        <f t="shared" ref="J28:L43" si="7">I28/3600</f>
        <v>0</v>
      </c>
      <c r="K28" s="313">
        <f>SUBTOTAL(9,K29:K30)</f>
        <v>0</v>
      </c>
      <c r="L28" s="303">
        <f t="shared" si="7"/>
        <v>0</v>
      </c>
      <c r="M28" s="303"/>
      <c r="N28" s="297"/>
      <c r="O28" s="296"/>
      <c r="Q28" s="297"/>
      <c r="R28" s="316">
        <f>SUBTOTAL(9,R29:R30)</f>
        <v>0</v>
      </c>
      <c r="S28" s="306">
        <f>SUBTOTAL(9,S29:S30)</f>
        <v>0</v>
      </c>
    </row>
    <row r="29" spans="2:21">
      <c r="B29" s="299"/>
      <c r="C29" s="294"/>
      <c r="D29" s="294" t="s">
        <v>281</v>
      </c>
      <c r="E29" s="295">
        <v>0</v>
      </c>
      <c r="F29" s="296">
        <v>0</v>
      </c>
      <c r="G29" s="296">
        <f>'PP - CBS Results by machine'!N24</f>
        <v>0</v>
      </c>
      <c r="H29" s="297"/>
      <c r="I29" s="309">
        <v>0</v>
      </c>
      <c r="J29" s="308">
        <f t="shared" si="7"/>
        <v>0</v>
      </c>
      <c r="K29" s="309">
        <v>0</v>
      </c>
      <c r="L29" s="308">
        <f t="shared" si="7"/>
        <v>0</v>
      </c>
      <c r="M29" s="317"/>
      <c r="N29" s="297"/>
      <c r="O29" s="296">
        <v>3504</v>
      </c>
      <c r="P29" s="296">
        <v>4000</v>
      </c>
      <c r="Q29" s="297"/>
      <c r="R29" s="310">
        <f t="shared" ref="R29:R30" si="8">F29-G29</f>
        <v>0</v>
      </c>
      <c r="S29" s="311">
        <f t="shared" ref="S29:S30" si="9">L29-M29</f>
        <v>0</v>
      </c>
    </row>
    <row r="30" spans="2:21">
      <c r="B30" s="299"/>
      <c r="C30" s="294"/>
      <c r="D30" s="294" t="s">
        <v>282</v>
      </c>
      <c r="E30" s="295">
        <v>0</v>
      </c>
      <c r="F30" s="296">
        <v>0</v>
      </c>
      <c r="G30" s="296">
        <f>'PP - CBS Results by machine'!N25</f>
        <v>0</v>
      </c>
      <c r="H30" s="297"/>
      <c r="I30" s="309">
        <v>0</v>
      </c>
      <c r="J30" s="308">
        <f t="shared" si="7"/>
        <v>0</v>
      </c>
      <c r="K30" s="309">
        <v>0</v>
      </c>
      <c r="L30" s="308">
        <f t="shared" si="7"/>
        <v>0</v>
      </c>
      <c r="M30" s="317"/>
      <c r="N30" s="297"/>
      <c r="O30" s="296">
        <v>3504</v>
      </c>
      <c r="P30" s="296">
        <v>4000</v>
      </c>
      <c r="Q30" s="297"/>
      <c r="R30" s="310">
        <f t="shared" si="8"/>
        <v>0</v>
      </c>
      <c r="S30" s="311">
        <f t="shared" si="9"/>
        <v>0</v>
      </c>
    </row>
    <row r="31" spans="2:21">
      <c r="B31" s="299"/>
      <c r="C31" s="294"/>
      <c r="D31" s="294"/>
      <c r="E31" s="295"/>
      <c r="G31" s="296"/>
      <c r="H31" s="297"/>
      <c r="I31" s="309"/>
      <c r="J31" s="308"/>
      <c r="K31" s="309"/>
      <c r="L31" s="308"/>
      <c r="M31" s="294"/>
      <c r="N31" s="297"/>
      <c r="O31" s="296"/>
      <c r="Q31" s="297"/>
      <c r="R31" s="310"/>
      <c r="S31" s="298"/>
    </row>
    <row r="32" spans="2:21">
      <c r="B32" s="299"/>
      <c r="C32" s="300" t="s">
        <v>402</v>
      </c>
      <c r="D32" s="294"/>
      <c r="E32" s="301">
        <f>SUBTOTAL(9,E33)</f>
        <v>0</v>
      </c>
      <c r="F32" s="302">
        <f>SUBTOTAL(9,F33)</f>
        <v>0</v>
      </c>
      <c r="G32" s="302">
        <f>SUBTOTAL(9,G33)</f>
        <v>43</v>
      </c>
      <c r="H32" s="297"/>
      <c r="I32" s="313">
        <f>SUBTOTAL(9,I33)</f>
        <v>0</v>
      </c>
      <c r="J32" s="303">
        <f t="shared" si="7"/>
        <v>0</v>
      </c>
      <c r="K32" s="313">
        <f>SUBTOTAL(9,K33)</f>
        <v>0</v>
      </c>
      <c r="L32" s="303">
        <f t="shared" si="7"/>
        <v>0</v>
      </c>
      <c r="M32" s="303">
        <f>SUBTOTAL(9,M33)</f>
        <v>0.18055555555555555</v>
      </c>
      <c r="N32" s="297"/>
      <c r="O32" s="296"/>
      <c r="Q32" s="297"/>
      <c r="R32" s="305">
        <f>SUBTOTAL(9,R33)</f>
        <v>-43</v>
      </c>
      <c r="S32" s="306">
        <f>SUBTOTAL(9,S33)</f>
        <v>-0.18055555555555555</v>
      </c>
    </row>
    <row r="33" spans="2:21">
      <c r="B33" s="299"/>
      <c r="C33" s="294"/>
      <c r="D33" s="294" t="s">
        <v>283</v>
      </c>
      <c r="E33" s="295">
        <v>0</v>
      </c>
      <c r="F33" s="296">
        <v>0</v>
      </c>
      <c r="G33" s="296">
        <f>'PP - CBS Results by machine'!N26</f>
        <v>43</v>
      </c>
      <c r="H33" s="297"/>
      <c r="I33" s="309">
        <v>0</v>
      </c>
      <c r="J33" s="308">
        <f t="shared" si="7"/>
        <v>0</v>
      </c>
      <c r="K33" s="309">
        <v>0</v>
      </c>
      <c r="L33" s="308">
        <f t="shared" si="7"/>
        <v>0</v>
      </c>
      <c r="M33" s="317">
        <f>'PP - CBS Results by machine'!D26/3600</f>
        <v>0.18055555555555555</v>
      </c>
      <c r="N33" s="297"/>
      <c r="O33" s="296">
        <v>3800</v>
      </c>
      <c r="P33" s="296">
        <v>4100</v>
      </c>
      <c r="Q33" s="297"/>
      <c r="R33" s="310">
        <f>F33-G33</f>
        <v>-43</v>
      </c>
      <c r="S33" s="311">
        <f>L33-M33</f>
        <v>-0.18055555555555555</v>
      </c>
      <c r="U33" s="477"/>
    </row>
    <row r="34" spans="2:21">
      <c r="B34" s="299"/>
      <c r="C34" s="294"/>
      <c r="D34" s="294"/>
      <c r="E34" s="295"/>
      <c r="G34" s="296"/>
      <c r="H34" s="297"/>
      <c r="I34" s="309"/>
      <c r="J34" s="308"/>
      <c r="K34" s="309"/>
      <c r="L34" s="308"/>
      <c r="M34" s="294"/>
      <c r="N34" s="297"/>
      <c r="O34" s="296"/>
      <c r="Q34" s="297"/>
      <c r="R34" s="310"/>
      <c r="S34" s="298"/>
    </row>
    <row r="35" spans="2:21">
      <c r="B35" s="299"/>
      <c r="C35" s="300" t="s">
        <v>403</v>
      </c>
      <c r="D35" s="294"/>
      <c r="E35" s="301">
        <f>SUBTOTAL(9,E36:E37)</f>
        <v>501.92307692307691</v>
      </c>
      <c r="F35" s="318">
        <f>SUBTOTAL(9,F36:F37)</f>
        <v>507.19298245614033</v>
      </c>
      <c r="G35" s="302">
        <f>SUBTOTAL(9,G36:G37)</f>
        <v>510</v>
      </c>
      <c r="H35" s="297"/>
      <c r="I35" s="313">
        <f>SUBTOTAL(9,I36:I37)</f>
        <v>14094</v>
      </c>
      <c r="J35" s="303">
        <f t="shared" si="7"/>
        <v>3.915</v>
      </c>
      <c r="K35" s="313">
        <f>SUBTOTAL(9,K36:K37)</f>
        <v>10407.6</v>
      </c>
      <c r="L35" s="303">
        <f t="shared" si="7"/>
        <v>2.891</v>
      </c>
      <c r="M35" s="303">
        <f>SUBTOTAL(9,M36:M37)</f>
        <v>2.8908333333333331</v>
      </c>
      <c r="N35" s="297"/>
      <c r="O35" s="296"/>
      <c r="Q35" s="297"/>
      <c r="R35" s="305">
        <f>SUBTOTAL(9,R36:R37)</f>
        <v>-2.8070175438596721</v>
      </c>
      <c r="S35" s="306">
        <f>SUBTOTAL(9,S36:S37)</f>
        <v>1.6666666666687036E-4</v>
      </c>
    </row>
    <row r="36" spans="2:21">
      <c r="B36" s="299"/>
      <c r="C36" s="294"/>
      <c r="D36" s="294" t="s">
        <v>284</v>
      </c>
      <c r="E36" s="295">
        <v>501.92307692307691</v>
      </c>
      <c r="F36" s="296">
        <v>507.19298245614033</v>
      </c>
      <c r="G36" s="296">
        <f>'PP - CBS Results by machine'!N27</f>
        <v>510</v>
      </c>
      <c r="H36" s="297"/>
      <c r="I36" s="309">
        <v>14094</v>
      </c>
      <c r="J36" s="308">
        <f t="shared" si="7"/>
        <v>3.915</v>
      </c>
      <c r="K36" s="309">
        <v>10407.6</v>
      </c>
      <c r="L36" s="308">
        <f t="shared" si="7"/>
        <v>2.891</v>
      </c>
      <c r="M36" s="317">
        <f>'PP - CBS Results by machine'!D27/3600</f>
        <v>2.8908333333333331</v>
      </c>
      <c r="N36" s="297"/>
      <c r="O36" s="296">
        <v>7800</v>
      </c>
      <c r="P36" s="296">
        <v>5700</v>
      </c>
      <c r="Q36" s="297"/>
      <c r="R36" s="310">
        <f t="shared" ref="R36:R37" si="10">F36-G36</f>
        <v>-2.8070175438596721</v>
      </c>
      <c r="S36" s="311">
        <f t="shared" ref="S36:S37" si="11">L36-M36</f>
        <v>1.6666666666687036E-4</v>
      </c>
      <c r="U36" s="477"/>
    </row>
    <row r="37" spans="2:21">
      <c r="B37" s="299"/>
      <c r="C37" s="294"/>
      <c r="D37" s="294" t="s">
        <v>285</v>
      </c>
      <c r="E37" s="295">
        <v>0</v>
      </c>
      <c r="F37" s="315">
        <v>0</v>
      </c>
      <c r="G37" s="296">
        <f>'PP - CBS Results by machine'!N28</f>
        <v>0</v>
      </c>
      <c r="H37" s="297"/>
      <c r="I37" s="309">
        <v>0</v>
      </c>
      <c r="J37" s="308">
        <f t="shared" si="7"/>
        <v>0</v>
      </c>
      <c r="K37" s="309">
        <v>0</v>
      </c>
      <c r="L37" s="308">
        <f t="shared" si="7"/>
        <v>0</v>
      </c>
      <c r="M37" s="317"/>
      <c r="N37" s="297"/>
      <c r="O37" s="296">
        <v>7800</v>
      </c>
      <c r="P37" s="296">
        <v>7800</v>
      </c>
      <c r="Q37" s="297"/>
      <c r="R37" s="310">
        <f t="shared" si="10"/>
        <v>0</v>
      </c>
      <c r="S37" s="311">
        <f t="shared" si="11"/>
        <v>0</v>
      </c>
      <c r="U37" s="477"/>
    </row>
    <row r="38" spans="2:21">
      <c r="B38" s="299"/>
      <c r="C38" s="294"/>
      <c r="D38" s="294"/>
      <c r="E38" s="295"/>
      <c r="G38" s="296"/>
      <c r="H38" s="297"/>
      <c r="I38" s="309"/>
      <c r="J38" s="308"/>
      <c r="K38" s="309"/>
      <c r="L38" s="308"/>
      <c r="M38" s="294"/>
      <c r="N38" s="297"/>
      <c r="O38" s="296"/>
      <c r="Q38" s="297"/>
      <c r="R38" s="310"/>
      <c r="S38" s="298"/>
    </row>
    <row r="39" spans="2:21">
      <c r="B39" s="299"/>
      <c r="C39" s="300" t="s">
        <v>404</v>
      </c>
      <c r="D39" s="294"/>
      <c r="E39" s="301">
        <f>SUBTOTAL(9,E40:E41)</f>
        <v>37.037037037037038</v>
      </c>
      <c r="F39" s="318">
        <f>SUBTOTAL(9,F40:F41)</f>
        <v>37.037037037037038</v>
      </c>
      <c r="G39" s="302">
        <f>SUBTOTAL(9,G40:G41)</f>
        <v>37</v>
      </c>
      <c r="H39" s="297"/>
      <c r="I39" s="313">
        <f>SUBTOTAL(9,I40:I41)</f>
        <v>374.40000000000003</v>
      </c>
      <c r="J39" s="303">
        <f t="shared" si="7"/>
        <v>0.10400000000000001</v>
      </c>
      <c r="K39" s="313">
        <f>SUBTOTAL(9,K40:K41)</f>
        <v>410.40000000000003</v>
      </c>
      <c r="L39" s="303">
        <f t="shared" si="7"/>
        <v>0.114</v>
      </c>
      <c r="M39" s="303">
        <f>SUBTOTAL(9,M40:M41)</f>
        <v>0.11444444444444445</v>
      </c>
      <c r="N39" s="297"/>
      <c r="O39" s="296"/>
      <c r="Q39" s="297"/>
      <c r="R39" s="305">
        <f>SUBTOTAL(9,R40:R41)</f>
        <v>3.703703703703809E-2</v>
      </c>
      <c r="S39" s="306">
        <f>SUBTOTAL(9,S40:S41)</f>
        <v>-4.4444444444444176E-4</v>
      </c>
    </row>
    <row r="40" spans="2:21">
      <c r="B40" s="299"/>
      <c r="C40" s="294"/>
      <c r="D40" s="294" t="s">
        <v>286</v>
      </c>
      <c r="E40" s="295">
        <v>37.037037037037038</v>
      </c>
      <c r="F40" s="296">
        <v>37.037037037037038</v>
      </c>
      <c r="G40" s="296">
        <f>'PP - CBS Results by machine'!N29</f>
        <v>37</v>
      </c>
      <c r="H40" s="297"/>
      <c r="I40" s="309">
        <v>374.40000000000003</v>
      </c>
      <c r="J40" s="308">
        <f t="shared" si="7"/>
        <v>0.10400000000000001</v>
      </c>
      <c r="K40" s="309">
        <v>410.40000000000003</v>
      </c>
      <c r="L40" s="308">
        <f t="shared" si="7"/>
        <v>0.114</v>
      </c>
      <c r="M40" s="317">
        <f>'PP - CBS Results by machine'!D29/3600</f>
        <v>0.11444444444444445</v>
      </c>
      <c r="N40" s="297"/>
      <c r="O40" s="296">
        <v>2808</v>
      </c>
      <c r="P40" s="296">
        <v>3080</v>
      </c>
      <c r="Q40" s="297"/>
      <c r="R40" s="310">
        <f t="shared" ref="R40:R41" si="12">F40-G40</f>
        <v>3.703703703703809E-2</v>
      </c>
      <c r="S40" s="311">
        <f t="shared" ref="S40:S41" si="13">L40-M40</f>
        <v>-4.4444444444444176E-4</v>
      </c>
      <c r="U40" s="477"/>
    </row>
    <row r="41" spans="2:21">
      <c r="B41" s="299"/>
      <c r="C41" s="294"/>
      <c r="D41" s="294" t="s">
        <v>287</v>
      </c>
      <c r="E41" s="295">
        <v>0</v>
      </c>
      <c r="F41" s="296">
        <v>0</v>
      </c>
      <c r="G41" s="296">
        <f>'PP - CBS Results by machine'!N30</f>
        <v>0</v>
      </c>
      <c r="H41" s="297"/>
      <c r="I41" s="309">
        <v>0</v>
      </c>
      <c r="J41" s="308">
        <f t="shared" si="7"/>
        <v>0</v>
      </c>
      <c r="K41" s="309">
        <v>0</v>
      </c>
      <c r="L41" s="308">
        <f t="shared" si="7"/>
        <v>0</v>
      </c>
      <c r="M41" s="317"/>
      <c r="N41" s="297"/>
      <c r="O41" s="296">
        <v>4492</v>
      </c>
      <c r="P41" s="296">
        <v>4492</v>
      </c>
      <c r="Q41" s="297"/>
      <c r="R41" s="310">
        <f t="shared" si="12"/>
        <v>0</v>
      </c>
      <c r="S41" s="311">
        <f t="shared" si="13"/>
        <v>0</v>
      </c>
      <c r="U41" s="477"/>
    </row>
    <row r="42" spans="2:21">
      <c r="B42" s="299"/>
      <c r="C42" s="294"/>
      <c r="D42" s="294"/>
      <c r="E42" s="295"/>
      <c r="G42" s="296"/>
      <c r="H42" s="297"/>
      <c r="I42" s="309"/>
      <c r="J42" s="308"/>
      <c r="K42" s="309"/>
      <c r="L42" s="308"/>
      <c r="M42" s="294"/>
      <c r="N42" s="297"/>
      <c r="O42" s="296"/>
      <c r="Q42" s="297"/>
      <c r="R42" s="310"/>
      <c r="S42" s="298"/>
    </row>
    <row r="43" spans="2:21">
      <c r="B43" s="299"/>
      <c r="C43" s="300" t="s">
        <v>405</v>
      </c>
      <c r="D43" s="294"/>
      <c r="E43" s="301">
        <f>SUBTOTAL(9,E44)</f>
        <v>0</v>
      </c>
      <c r="F43" s="283">
        <f>SUBTOTAL(9,F44)</f>
        <v>0</v>
      </c>
      <c r="G43" s="302">
        <f>SUBTOTAL(9,G44)</f>
        <v>0</v>
      </c>
      <c r="H43" s="297"/>
      <c r="I43" s="309">
        <f>SUBTOTAL(9,I44)</f>
        <v>0</v>
      </c>
      <c r="J43" s="303">
        <f t="shared" si="7"/>
        <v>0</v>
      </c>
      <c r="K43" s="309">
        <f>SUBTOTAL(9,K44)</f>
        <v>0</v>
      </c>
      <c r="L43" s="303">
        <f t="shared" si="7"/>
        <v>0</v>
      </c>
      <c r="M43" s="303"/>
      <c r="N43" s="297"/>
      <c r="O43" s="296"/>
      <c r="Q43" s="297"/>
      <c r="R43" s="305">
        <f>SUBTOTAL(9,R44)</f>
        <v>0</v>
      </c>
      <c r="S43" s="306">
        <f>SUBTOTAL(9,S44)</f>
        <v>0</v>
      </c>
    </row>
    <row r="44" spans="2:21">
      <c r="B44" s="299"/>
      <c r="C44" s="294"/>
      <c r="D44" s="294" t="s">
        <v>288</v>
      </c>
      <c r="E44" s="295">
        <v>0</v>
      </c>
      <c r="F44" s="296">
        <v>0</v>
      </c>
      <c r="G44" s="296">
        <f>'PP - CBS Results by machine'!N31</f>
        <v>0</v>
      </c>
      <c r="H44" s="297"/>
      <c r="I44" s="309">
        <v>0</v>
      </c>
      <c r="J44" s="308">
        <f t="shared" ref="J44:L57" si="14">I44/3600</f>
        <v>0</v>
      </c>
      <c r="K44" s="309">
        <v>0</v>
      </c>
      <c r="L44" s="308">
        <f t="shared" si="14"/>
        <v>0</v>
      </c>
      <c r="M44" s="317"/>
      <c r="N44" s="297"/>
      <c r="O44" s="296">
        <v>8250</v>
      </c>
      <c r="P44" s="296">
        <v>8000</v>
      </c>
      <c r="Q44" s="297"/>
      <c r="R44" s="310">
        <f>F44-G44</f>
        <v>0</v>
      </c>
      <c r="S44" s="311">
        <f>L44-M44</f>
        <v>0</v>
      </c>
      <c r="U44" s="477"/>
    </row>
    <row r="45" spans="2:21">
      <c r="B45" s="299"/>
      <c r="C45" s="294"/>
      <c r="D45" s="294"/>
      <c r="E45" s="295"/>
      <c r="G45" s="296"/>
      <c r="H45" s="297"/>
      <c r="I45" s="309"/>
      <c r="J45" s="308"/>
      <c r="K45" s="309"/>
      <c r="L45" s="308"/>
      <c r="M45" s="294"/>
      <c r="N45" s="297"/>
      <c r="O45" s="296"/>
      <c r="Q45" s="297"/>
      <c r="R45" s="310"/>
      <c r="S45" s="298"/>
    </row>
    <row r="46" spans="2:21">
      <c r="B46" s="299"/>
      <c r="C46" s="300" t="s">
        <v>406</v>
      </c>
      <c r="D46" s="294"/>
      <c r="E46" s="301">
        <f>SUBTOTAL(9,E47:E50)</f>
        <v>292.96424452133795</v>
      </c>
      <c r="F46" s="318">
        <f>SUBTOTAL(9,F47:F50)</f>
        <v>595.15570934256061</v>
      </c>
      <c r="G46" s="302">
        <f>SUBTOTAL(9,G47:G50)</f>
        <v>739</v>
      </c>
      <c r="H46" s="297"/>
      <c r="I46" s="309">
        <f>SUBTOTAL(9,I47:I50)</f>
        <v>914.40000000000009</v>
      </c>
      <c r="J46" s="303">
        <f t="shared" si="14"/>
        <v>0.254</v>
      </c>
      <c r="K46" s="309">
        <f>SUBTOTAL(9,K47:K50)</f>
        <v>1857.6</v>
      </c>
      <c r="L46" s="303">
        <f t="shared" si="14"/>
        <v>0.51600000000000001</v>
      </c>
      <c r="M46" s="303">
        <f>SUBTOTAL(9,M47:M50)</f>
        <v>0.51583333333333337</v>
      </c>
      <c r="N46" s="297"/>
      <c r="O46" s="296"/>
      <c r="Q46" s="297"/>
      <c r="R46" s="305">
        <f>SUBTOTAL(9,R47:R50)</f>
        <v>-143.84429065743939</v>
      </c>
      <c r="S46" s="306">
        <f>SUBTOTAL(9,S47:S50)</f>
        <v>1.6666666666664831E-4</v>
      </c>
    </row>
    <row r="47" spans="2:21">
      <c r="B47" s="299"/>
      <c r="C47" s="294"/>
      <c r="D47" s="294" t="s">
        <v>289</v>
      </c>
      <c r="E47" s="295">
        <v>12.687427912341407</v>
      </c>
      <c r="F47" s="302">
        <v>12.687427912341407</v>
      </c>
      <c r="G47" s="296">
        <v>0</v>
      </c>
      <c r="H47" s="297"/>
      <c r="I47" s="309">
        <v>39.6</v>
      </c>
      <c r="J47" s="308">
        <f t="shared" si="14"/>
        <v>1.1000000000000001E-2</v>
      </c>
      <c r="K47" s="309">
        <v>39.6</v>
      </c>
      <c r="L47" s="308">
        <f t="shared" si="14"/>
        <v>1.1000000000000001E-2</v>
      </c>
      <c r="M47" s="308"/>
      <c r="N47" s="297"/>
      <c r="O47" s="296">
        <v>867</v>
      </c>
      <c r="P47" s="296">
        <v>867</v>
      </c>
      <c r="Q47" s="297"/>
      <c r="R47" s="310">
        <f t="shared" ref="R47:R50" si="15">F47-G47</f>
        <v>12.687427912341407</v>
      </c>
      <c r="S47" s="311">
        <f t="shared" ref="S47:S50" si="16">L47-M47</f>
        <v>1.1000000000000001E-2</v>
      </c>
      <c r="U47" s="477"/>
    </row>
    <row r="48" spans="2:21">
      <c r="B48" s="299"/>
      <c r="C48" s="294"/>
      <c r="D48" s="294" t="s">
        <v>290</v>
      </c>
      <c r="E48" s="295">
        <v>0</v>
      </c>
      <c r="F48" s="296">
        <v>0</v>
      </c>
      <c r="G48" s="296">
        <f>'PP - CBS Results by machine'!N33</f>
        <v>0</v>
      </c>
      <c r="H48" s="297"/>
      <c r="I48" s="309">
        <v>0</v>
      </c>
      <c r="J48" s="308">
        <f t="shared" si="14"/>
        <v>0</v>
      </c>
      <c r="K48" s="309">
        <v>0</v>
      </c>
      <c r="L48" s="308">
        <f t="shared" si="14"/>
        <v>0</v>
      </c>
      <c r="M48" s="317"/>
      <c r="N48" s="297"/>
      <c r="O48" s="296">
        <v>867</v>
      </c>
      <c r="P48" s="296">
        <v>867</v>
      </c>
      <c r="Q48" s="297"/>
      <c r="R48" s="310">
        <f t="shared" si="15"/>
        <v>0</v>
      </c>
      <c r="S48" s="311">
        <f t="shared" si="16"/>
        <v>0</v>
      </c>
      <c r="U48" s="477"/>
    </row>
    <row r="49" spans="2:22">
      <c r="B49" s="299"/>
      <c r="C49" s="294"/>
      <c r="D49" s="294" t="s">
        <v>295</v>
      </c>
      <c r="E49" s="295">
        <v>206.5540403012416</v>
      </c>
      <c r="F49" s="319">
        <v>421.04435357030508</v>
      </c>
      <c r="G49" s="296"/>
      <c r="H49" s="297"/>
      <c r="I49" s="309">
        <v>644.69647058823534</v>
      </c>
      <c r="J49" s="308">
        <f t="shared" si="14"/>
        <v>0.17908235294117647</v>
      </c>
      <c r="K49" s="309">
        <v>1314.1636363636362</v>
      </c>
      <c r="L49" s="308">
        <f t="shared" si="14"/>
        <v>0.36504545454545451</v>
      </c>
      <c r="M49" s="317"/>
      <c r="N49" s="297"/>
      <c r="O49" s="296">
        <v>867</v>
      </c>
      <c r="P49" s="296">
        <v>867</v>
      </c>
      <c r="Q49" s="297"/>
      <c r="R49" s="310">
        <f t="shared" si="15"/>
        <v>421.04435357030508</v>
      </c>
      <c r="S49" s="311">
        <f t="shared" si="16"/>
        <v>0.36504545454545451</v>
      </c>
    </row>
    <row r="50" spans="2:22">
      <c r="B50" s="299"/>
      <c r="C50" s="294"/>
      <c r="D50" s="312" t="s">
        <v>296</v>
      </c>
      <c r="E50" s="295">
        <v>73.722776307754941</v>
      </c>
      <c r="F50" s="319">
        <v>161.42392785991407</v>
      </c>
      <c r="G50" s="320">
        <f>'PP - CBS Results by machine'!N41</f>
        <v>739</v>
      </c>
      <c r="H50" s="297"/>
      <c r="I50" s="309">
        <v>230.10352941176473</v>
      </c>
      <c r="J50" s="308">
        <f t="shared" si="14"/>
        <v>6.3917647058823537E-2</v>
      </c>
      <c r="K50" s="309">
        <v>503.83636363636379</v>
      </c>
      <c r="L50" s="308">
        <f t="shared" si="14"/>
        <v>0.1399545454545455</v>
      </c>
      <c r="M50" s="317">
        <f>'PP - CBS Results by machine'!D41/3600</f>
        <v>0.51583333333333337</v>
      </c>
      <c r="N50" s="297"/>
      <c r="O50" s="296">
        <v>867</v>
      </c>
      <c r="P50" s="296">
        <v>867</v>
      </c>
      <c r="Q50" s="297"/>
      <c r="R50" s="310">
        <f t="shared" si="15"/>
        <v>-577.5760721400859</v>
      </c>
      <c r="S50" s="311">
        <f t="shared" si="16"/>
        <v>-0.37587878787878787</v>
      </c>
      <c r="U50" s="477"/>
    </row>
    <row r="51" spans="2:22">
      <c r="B51" s="299"/>
      <c r="C51" s="294"/>
      <c r="D51" s="294"/>
      <c r="E51" s="295"/>
      <c r="G51" s="296"/>
      <c r="H51" s="297"/>
      <c r="I51" s="309"/>
      <c r="J51" s="308"/>
      <c r="K51" s="309"/>
      <c r="L51" s="308"/>
      <c r="M51" s="294"/>
      <c r="N51" s="297"/>
      <c r="O51" s="296"/>
      <c r="Q51" s="297"/>
      <c r="R51" s="310"/>
      <c r="S51" s="298"/>
    </row>
    <row r="52" spans="2:22">
      <c r="B52" s="299"/>
      <c r="C52" s="300" t="s">
        <v>407</v>
      </c>
      <c r="D52" s="294"/>
      <c r="E52" s="301">
        <f>SUBTOTAL(9,E53:E55)</f>
        <v>2438.2940158730162</v>
      </c>
      <c r="F52" s="302">
        <f>SUBTOTAL(9,F53:F55)</f>
        <v>2708.4368012422365</v>
      </c>
      <c r="G52" s="302">
        <f>SUBTOTAL(9,G53:G55)</f>
        <v>2713</v>
      </c>
      <c r="H52" s="297"/>
      <c r="I52" s="313">
        <f>SUBTOTAL(9,I53:I55)</f>
        <v>17935.2</v>
      </c>
      <c r="J52" s="303">
        <f t="shared" si="14"/>
        <v>4.9820000000000002</v>
      </c>
      <c r="K52" s="313">
        <f>SUBTOTAL(9,K53:K55)</f>
        <v>20257.2</v>
      </c>
      <c r="L52" s="303">
        <f t="shared" si="14"/>
        <v>5.6269999999999998</v>
      </c>
      <c r="M52" s="303">
        <f>SUBTOTAL(9,M53:M55)</f>
        <v>5.6270000000000007</v>
      </c>
      <c r="N52" s="297"/>
      <c r="O52" s="296"/>
      <c r="P52" s="296"/>
      <c r="Q52" s="297"/>
      <c r="R52" s="305">
        <f>SUBTOTAL(9,R53:R55)</f>
        <v>-4.5631987577637574</v>
      </c>
      <c r="S52" s="306">
        <f>SUBTOTAL(9,S53:S55)</f>
        <v>0</v>
      </c>
    </row>
    <row r="53" spans="2:22">
      <c r="B53" s="299"/>
      <c r="C53" s="294"/>
      <c r="D53" s="294" t="s">
        <v>291</v>
      </c>
      <c r="E53" s="295">
        <v>783.87044444444462</v>
      </c>
      <c r="F53" s="296">
        <v>754.65608695652202</v>
      </c>
      <c r="G53" s="296"/>
      <c r="H53" s="297"/>
      <c r="I53" s="309">
        <v>2690.28</v>
      </c>
      <c r="J53" s="308">
        <f t="shared" si="14"/>
        <v>0.74730000000000008</v>
      </c>
      <c r="K53" s="309">
        <v>6248.5524000000023</v>
      </c>
      <c r="L53" s="308">
        <f t="shared" si="14"/>
        <v>1.7357090000000006</v>
      </c>
      <c r="M53" s="317">
        <f>'PP - CBS Results by machine'!D34/3600</f>
        <v>1.7357090000000002</v>
      </c>
      <c r="N53" s="297"/>
      <c r="O53" s="296">
        <v>2250</v>
      </c>
      <c r="P53" s="296">
        <v>2300</v>
      </c>
      <c r="Q53" s="297"/>
      <c r="R53" s="310">
        <f t="shared" ref="R53:R55" si="17">F53-G53</f>
        <v>754.65608695652202</v>
      </c>
      <c r="S53" s="311">
        <f t="shared" ref="S53:S55" si="18">L53-M53</f>
        <v>0</v>
      </c>
    </row>
    <row r="54" spans="2:22">
      <c r="B54" s="299"/>
      <c r="C54" s="294"/>
      <c r="D54" s="294" t="s">
        <v>292</v>
      </c>
      <c r="E54" s="295">
        <v>225.42857142857142</v>
      </c>
      <c r="F54" s="302">
        <v>220.28571428571405</v>
      </c>
      <c r="G54" s="296">
        <f>'PP - CBS Results by machine'!N35</f>
        <v>228</v>
      </c>
      <c r="H54" s="297"/>
      <c r="I54" s="309">
        <v>2833.7616000000003</v>
      </c>
      <c r="J54" s="308">
        <f t="shared" si="14"/>
        <v>0.78715600000000008</v>
      </c>
      <c r="K54" s="309">
        <v>2775.5999999999972</v>
      </c>
      <c r="L54" s="308">
        <f t="shared" si="14"/>
        <v>0.77099999999999924</v>
      </c>
      <c r="M54" s="317">
        <f>'PP - CBS Results by machine'!D35/3600</f>
        <v>0.77100000000000002</v>
      </c>
      <c r="N54" s="297"/>
      <c r="O54" s="296">
        <v>3500</v>
      </c>
      <c r="P54" s="296">
        <v>3500</v>
      </c>
      <c r="Q54" s="297"/>
      <c r="R54" s="310">
        <f t="shared" si="17"/>
        <v>-7.7142857142859498</v>
      </c>
      <c r="S54" s="311">
        <f t="shared" si="18"/>
        <v>0</v>
      </c>
      <c r="U54" s="477"/>
    </row>
    <row r="55" spans="2:22">
      <c r="B55" s="299"/>
      <c r="C55" s="294"/>
      <c r="D55" s="294" t="s">
        <v>293</v>
      </c>
      <c r="E55" s="295">
        <v>1428.9949999999999</v>
      </c>
      <c r="F55" s="296">
        <v>1733.4950000000001</v>
      </c>
      <c r="G55" s="296">
        <f>'PP - CBS Results by machine'!N34+'PP - CBS Results by machine'!N36</f>
        <v>2485</v>
      </c>
      <c r="H55" s="297"/>
      <c r="I55" s="309">
        <v>12411.1584</v>
      </c>
      <c r="J55" s="308">
        <f t="shared" si="14"/>
        <v>3.4475440000000002</v>
      </c>
      <c r="K55" s="309">
        <v>11233.047600000002</v>
      </c>
      <c r="L55" s="308">
        <f t="shared" si="14"/>
        <v>3.1202910000000004</v>
      </c>
      <c r="M55" s="317">
        <f>'PP - CBS Results by machine'!D36/3600</f>
        <v>3.1202910000000004</v>
      </c>
      <c r="N55" s="297"/>
      <c r="O55" s="296">
        <v>1700</v>
      </c>
      <c r="P55" s="296">
        <v>1800</v>
      </c>
      <c r="Q55" s="297"/>
      <c r="R55" s="310">
        <f t="shared" si="17"/>
        <v>-751.50499999999988</v>
      </c>
      <c r="S55" s="311">
        <f t="shared" si="18"/>
        <v>0</v>
      </c>
      <c r="U55" s="477"/>
    </row>
    <row r="56" spans="2:22">
      <c r="B56" s="299"/>
      <c r="C56" s="294"/>
      <c r="D56" s="294"/>
      <c r="E56" s="295"/>
      <c r="F56" s="296"/>
      <c r="G56" s="296"/>
      <c r="H56" s="297"/>
      <c r="I56" s="307"/>
      <c r="J56" s="308"/>
      <c r="K56" s="307"/>
      <c r="L56" s="308"/>
      <c r="M56" s="294"/>
      <c r="N56" s="297"/>
      <c r="O56" s="296"/>
      <c r="P56" s="296"/>
      <c r="Q56" s="297"/>
      <c r="R56" s="310"/>
      <c r="S56" s="298"/>
    </row>
    <row r="57" spans="2:22" ht="16" thickBot="1">
      <c r="B57" s="321"/>
      <c r="C57" s="322" t="s">
        <v>408</v>
      </c>
      <c r="D57" s="323"/>
      <c r="E57" s="324">
        <f>SUBTOTAL(9,E10:E55)</f>
        <v>16620.42626604754</v>
      </c>
      <c r="F57" s="325">
        <f>SUBTOTAL(9,F10:F55)</f>
        <v>18656.979976007322</v>
      </c>
      <c r="G57" s="325">
        <f>SUBTOTAL(9,G10:G55)</f>
        <v>18850</v>
      </c>
      <c r="H57" s="326"/>
      <c r="I57" s="327">
        <f>SUBTOTAL(9,I10:I55)</f>
        <v>169776</v>
      </c>
      <c r="J57" s="328">
        <f t="shared" si="14"/>
        <v>47.16</v>
      </c>
      <c r="K57" s="327">
        <f>SUBTOTAL(9,K10:K55)</f>
        <v>183034.80000000002</v>
      </c>
      <c r="L57" s="328">
        <f t="shared" si="14"/>
        <v>50.843000000000004</v>
      </c>
      <c r="M57" s="328">
        <f>SUBTOTAL(9,M10:M55)</f>
        <v>50.442443888888896</v>
      </c>
      <c r="N57" s="326"/>
      <c r="O57" s="329"/>
      <c r="P57" s="322"/>
      <c r="Q57" s="326"/>
      <c r="R57" s="330">
        <f>SUBTOTAL(9,R10:R55)</f>
        <v>-193.02002399268122</v>
      </c>
      <c r="S57" s="331">
        <f>SUBTOTAL(9,S10:S55)</f>
        <v>0.40055611111111183</v>
      </c>
    </row>
    <row r="58" spans="2:22">
      <c r="B58" s="293" t="s">
        <v>409</v>
      </c>
      <c r="C58" s="300"/>
      <c r="D58" s="294"/>
      <c r="E58" s="332" t="s">
        <v>410</v>
      </c>
      <c r="F58" s="300" t="s">
        <v>934</v>
      </c>
      <c r="G58" s="300" t="s">
        <v>932</v>
      </c>
      <c r="H58" s="333"/>
      <c r="I58" s="422" t="s">
        <v>410</v>
      </c>
      <c r="J58" s="423"/>
      <c r="K58" s="423" t="s">
        <v>934</v>
      </c>
      <c r="L58" s="423"/>
      <c r="M58" s="300" t="s">
        <v>932</v>
      </c>
      <c r="N58" s="333"/>
      <c r="O58" s="422" t="s">
        <v>395</v>
      </c>
      <c r="P58" s="425"/>
      <c r="Q58" s="333"/>
      <c r="R58" s="422" t="s">
        <v>391</v>
      </c>
      <c r="S58" s="424"/>
      <c r="V58" s="334"/>
    </row>
    <row r="59" spans="2:22">
      <c r="B59" s="299"/>
      <c r="C59" s="294"/>
      <c r="D59" s="294"/>
      <c r="E59" s="290" t="s">
        <v>392</v>
      </c>
      <c r="F59" s="335"/>
      <c r="G59" s="335"/>
      <c r="H59" s="336"/>
      <c r="I59" s="289" t="s">
        <v>393</v>
      </c>
      <c r="J59" s="289" t="s">
        <v>394</v>
      </c>
      <c r="K59" s="289" t="s">
        <v>393</v>
      </c>
      <c r="L59" s="289" t="s">
        <v>394</v>
      </c>
      <c r="M59" s="289" t="s">
        <v>394</v>
      </c>
      <c r="N59" s="336"/>
      <c r="O59" s="289" t="s">
        <v>411</v>
      </c>
      <c r="P59" s="289" t="s">
        <v>412</v>
      </c>
      <c r="Q59" s="336"/>
      <c r="R59" s="289" t="s">
        <v>396</v>
      </c>
      <c r="S59" s="292" t="s">
        <v>397</v>
      </c>
    </row>
    <row r="60" spans="2:22">
      <c r="B60" s="337" t="s">
        <v>162</v>
      </c>
      <c r="C60" s="338"/>
      <c r="D60" s="339"/>
      <c r="E60" s="340"/>
      <c r="F60" s="302">
        <f>SUBTOTAL(9,F61:F63)</f>
        <v>3054.1876869450784</v>
      </c>
      <c r="G60" s="476">
        <f>SUBTOTAL(9,G61:G63)</f>
        <v>3000</v>
      </c>
      <c r="H60" s="297"/>
      <c r="I60" s="294"/>
      <c r="J60" s="294"/>
      <c r="K60" s="294"/>
      <c r="L60" s="294"/>
      <c r="M60" s="294"/>
      <c r="N60" s="297"/>
      <c r="O60" s="350"/>
      <c r="P60" s="364"/>
      <c r="Q60" s="297"/>
      <c r="R60" s="307"/>
      <c r="S60" s="341"/>
    </row>
    <row r="61" spans="2:22">
      <c r="B61" s="342"/>
      <c r="C61" s="343"/>
      <c r="D61" s="312" t="s">
        <v>163</v>
      </c>
      <c r="E61" s="295">
        <v>3014.2000030992717</v>
      </c>
      <c r="F61" s="296">
        <v>2992.4105723617449</v>
      </c>
      <c r="G61" s="296">
        <f>'CHP - CBS Results by machine'!N11</f>
        <v>3000</v>
      </c>
      <c r="H61" s="297"/>
      <c r="I61" s="307">
        <v>39212.843723831335</v>
      </c>
      <c r="J61" s="308">
        <f>I61/3600</f>
        <v>10.892456589953149</v>
      </c>
      <c r="K61" s="307">
        <v>38781.641017808222</v>
      </c>
      <c r="L61" s="308">
        <f>K61/3600</f>
        <v>10.772678060502283</v>
      </c>
      <c r="M61" s="308">
        <f>36328.1003381856/3600</f>
        <v>10.091138982829333</v>
      </c>
      <c r="N61" s="297"/>
      <c r="O61" s="295">
        <v>3600</v>
      </c>
      <c r="P61" s="365">
        <v>3600</v>
      </c>
      <c r="Q61" s="297"/>
      <c r="R61" s="310">
        <f>F61-G61</f>
        <v>-7.5894276382550743</v>
      </c>
      <c r="S61" s="341">
        <f>L61-M61</f>
        <v>0.68153907767294974</v>
      </c>
    </row>
    <row r="62" spans="2:22">
      <c r="B62" s="342"/>
      <c r="C62" s="343"/>
      <c r="D62" s="312" t="s">
        <v>164</v>
      </c>
      <c r="E62" s="295">
        <v>69.414537499999994</v>
      </c>
      <c r="F62" s="296">
        <v>61.777114583333308</v>
      </c>
      <c r="G62" s="296">
        <f>'CHP - CBS Results by machine'!N12</f>
        <v>0</v>
      </c>
      <c r="H62" s="297"/>
      <c r="I62" s="307">
        <v>1727.5658400000002</v>
      </c>
      <c r="J62" s="308">
        <f t="shared" ref="J62:J63" si="19">I62/3600</f>
        <v>0.47987940000000007</v>
      </c>
      <c r="K62" s="307">
        <v>1779.1808999999994</v>
      </c>
      <c r="L62" s="308">
        <f t="shared" ref="L62:L63" si="20">K62/3600</f>
        <v>0.49421691666666651</v>
      </c>
      <c r="M62" s="308">
        <f>2088.89966181444/3600</f>
        <v>0.58024990605956672</v>
      </c>
      <c r="N62" s="297"/>
      <c r="O62" s="295">
        <v>8000</v>
      </c>
      <c r="P62" s="365">
        <v>8000</v>
      </c>
      <c r="Q62" s="297"/>
      <c r="R62" s="310">
        <f t="shared" ref="R62:R63" si="21">F62-G62</f>
        <v>61.777114583333308</v>
      </c>
      <c r="S62" s="341">
        <f>L62-M62</f>
        <v>-8.6032989392900217E-2</v>
      </c>
    </row>
    <row r="63" spans="2:22">
      <c r="B63" s="342"/>
      <c r="C63" s="343"/>
      <c r="D63" s="312" t="s">
        <v>165</v>
      </c>
      <c r="E63" s="295"/>
      <c r="F63" s="296">
        <v>0</v>
      </c>
      <c r="G63" s="296">
        <f>'CHP - CBS Results by machine'!N13</f>
        <v>0</v>
      </c>
      <c r="H63" s="297"/>
      <c r="I63" s="307">
        <v>0</v>
      </c>
      <c r="J63" s="308">
        <f t="shared" si="19"/>
        <v>0</v>
      </c>
      <c r="K63" s="307">
        <v>0</v>
      </c>
      <c r="L63" s="308">
        <f t="shared" si="20"/>
        <v>0</v>
      </c>
      <c r="M63" s="308">
        <f>0/3600</f>
        <v>0</v>
      </c>
      <c r="N63" s="297"/>
      <c r="O63" s="295">
        <v>6000</v>
      </c>
      <c r="P63" s="365">
        <v>6000</v>
      </c>
      <c r="Q63" s="297"/>
      <c r="R63" s="310">
        <f t="shared" si="21"/>
        <v>0</v>
      </c>
      <c r="S63" s="341">
        <f>L63-M63</f>
        <v>0</v>
      </c>
    </row>
    <row r="64" spans="2:22">
      <c r="B64" s="344"/>
      <c r="C64" s="339"/>
      <c r="D64" s="339"/>
      <c r="E64" s="295"/>
      <c r="F64" s="296"/>
      <c r="G64" s="296"/>
      <c r="H64" s="297"/>
      <c r="I64" s="307"/>
      <c r="J64" s="308"/>
      <c r="K64" s="307"/>
      <c r="L64" s="307"/>
      <c r="M64" s="308"/>
      <c r="N64" s="297"/>
      <c r="O64" s="295"/>
      <c r="P64" s="365"/>
      <c r="Q64" s="297"/>
      <c r="R64" s="310"/>
      <c r="S64" s="341"/>
    </row>
    <row r="65" spans="2:19">
      <c r="B65" s="345" t="s">
        <v>167</v>
      </c>
      <c r="C65" s="346"/>
      <c r="D65" s="347"/>
      <c r="E65" s="295"/>
      <c r="F65" s="302">
        <f>SUBTOTAL(9,F66:F68)</f>
        <v>0</v>
      </c>
      <c r="G65" s="476">
        <f>SUBTOTAL(9,G66:G68)</f>
        <v>0</v>
      </c>
      <c r="H65" s="297"/>
      <c r="I65" s="307"/>
      <c r="J65" s="308"/>
      <c r="K65" s="307"/>
      <c r="L65" s="307"/>
      <c r="M65" s="308"/>
      <c r="N65" s="297"/>
      <c r="O65" s="295"/>
      <c r="P65" s="365"/>
      <c r="Q65" s="297"/>
      <c r="R65" s="310"/>
      <c r="S65" s="341"/>
    </row>
    <row r="66" spans="2:19">
      <c r="B66" s="342"/>
      <c r="C66" s="343"/>
      <c r="D66" s="312" t="s">
        <v>163</v>
      </c>
      <c r="E66" s="295">
        <v>0</v>
      </c>
      <c r="F66" s="296">
        <v>0</v>
      </c>
      <c r="G66" s="296">
        <f>'CHP - CBS Results by machine'!N17</f>
        <v>0</v>
      </c>
      <c r="H66" s="297"/>
      <c r="I66" s="307">
        <v>0</v>
      </c>
      <c r="J66" s="308">
        <f t="shared" ref="J66:J68" si="22">I66/3600</f>
        <v>0</v>
      </c>
      <c r="K66" s="309">
        <v>0</v>
      </c>
      <c r="L66" s="308">
        <f t="shared" ref="L66:L68" si="23">K66/3600</f>
        <v>0</v>
      </c>
      <c r="M66" s="317">
        <v>0</v>
      </c>
      <c r="N66" s="297"/>
      <c r="O66" s="295">
        <v>4000</v>
      </c>
      <c r="P66" s="365">
        <v>4500</v>
      </c>
      <c r="Q66" s="297"/>
      <c r="R66" s="310">
        <f t="shared" ref="R66:R68" si="24">F66-G66</f>
        <v>0</v>
      </c>
      <c r="S66" s="341">
        <f>L66-M66</f>
        <v>0</v>
      </c>
    </row>
    <row r="67" spans="2:19">
      <c r="B67" s="342"/>
      <c r="C67" s="343"/>
      <c r="D67" s="312" t="s">
        <v>164</v>
      </c>
      <c r="E67" s="295">
        <v>0</v>
      </c>
      <c r="F67" s="296">
        <v>0</v>
      </c>
      <c r="G67" s="296">
        <f>'CHP - CBS Results by machine'!N18</f>
        <v>0</v>
      </c>
      <c r="H67" s="297"/>
      <c r="I67" s="307">
        <v>0</v>
      </c>
      <c r="J67" s="308">
        <f t="shared" si="22"/>
        <v>0</v>
      </c>
      <c r="K67" s="309">
        <v>0</v>
      </c>
      <c r="L67" s="308">
        <f t="shared" si="23"/>
        <v>0</v>
      </c>
      <c r="M67" s="317">
        <v>0</v>
      </c>
      <c r="N67" s="297"/>
      <c r="O67" s="295">
        <v>8000</v>
      </c>
      <c r="P67" s="366">
        <v>8000</v>
      </c>
      <c r="Q67" s="297"/>
      <c r="R67" s="310">
        <f t="shared" si="24"/>
        <v>0</v>
      </c>
      <c r="S67" s="341">
        <f>L67-M67</f>
        <v>0</v>
      </c>
    </row>
    <row r="68" spans="2:19">
      <c r="B68" s="342"/>
      <c r="C68" s="343"/>
      <c r="D68" s="312" t="s">
        <v>165</v>
      </c>
      <c r="E68" s="295">
        <v>0</v>
      </c>
      <c r="F68" s="296">
        <v>0</v>
      </c>
      <c r="G68" s="296">
        <f>'CHP - CBS Results by machine'!N19</f>
        <v>0</v>
      </c>
      <c r="H68" s="297"/>
      <c r="I68" s="307">
        <v>0</v>
      </c>
      <c r="J68" s="308">
        <f t="shared" si="22"/>
        <v>0</v>
      </c>
      <c r="K68" s="309">
        <v>0</v>
      </c>
      <c r="L68" s="308">
        <f t="shared" si="23"/>
        <v>0</v>
      </c>
      <c r="M68" s="317">
        <v>0</v>
      </c>
      <c r="N68" s="297"/>
      <c r="O68" s="295">
        <v>6000</v>
      </c>
      <c r="P68" s="366">
        <v>6000</v>
      </c>
      <c r="Q68" s="297"/>
      <c r="R68" s="310">
        <f t="shared" si="24"/>
        <v>0</v>
      </c>
      <c r="S68" s="341">
        <f>L68-M68</f>
        <v>0</v>
      </c>
    </row>
    <row r="69" spans="2:19">
      <c r="B69" s="348"/>
      <c r="C69" s="349"/>
      <c r="D69" s="349"/>
      <c r="E69" s="295"/>
      <c r="F69" s="296"/>
      <c r="G69" s="296"/>
      <c r="H69" s="297"/>
      <c r="I69" s="307"/>
      <c r="J69" s="308"/>
      <c r="K69" s="307"/>
      <c r="L69" s="307"/>
      <c r="M69" s="308"/>
      <c r="N69" s="297"/>
      <c r="O69" s="295"/>
      <c r="P69" s="365"/>
      <c r="Q69" s="297"/>
      <c r="R69" s="310"/>
      <c r="S69" s="341"/>
    </row>
    <row r="70" spans="2:19">
      <c r="B70" s="337" t="s">
        <v>168</v>
      </c>
      <c r="C70" s="338"/>
      <c r="D70" s="339"/>
      <c r="E70" s="295"/>
      <c r="F70" s="476">
        <f>SUBTOTAL(9,F71:F73)</f>
        <v>2.4492775603391062</v>
      </c>
      <c r="G70" s="476">
        <f>SUBTOTAL(9,G71:G73)</f>
        <v>431</v>
      </c>
      <c r="H70" s="297"/>
      <c r="I70" s="307"/>
      <c r="J70" s="308"/>
      <c r="K70" s="307"/>
      <c r="L70" s="307"/>
      <c r="M70" s="308"/>
      <c r="N70" s="297"/>
      <c r="O70" s="295"/>
      <c r="P70" s="365"/>
      <c r="Q70" s="297"/>
      <c r="R70" s="310"/>
      <c r="S70" s="341"/>
    </row>
    <row r="71" spans="2:19">
      <c r="B71" s="342"/>
      <c r="C71" s="343"/>
      <c r="D71" s="312" t="s">
        <v>163</v>
      </c>
      <c r="E71" s="295">
        <v>0</v>
      </c>
      <c r="F71" s="296">
        <v>0</v>
      </c>
      <c r="G71" s="296">
        <f>'CHP - CBS Results by machine'!N23</f>
        <v>431</v>
      </c>
      <c r="H71" s="297"/>
      <c r="I71" s="307">
        <v>1057.1986786262871</v>
      </c>
      <c r="J71" s="308">
        <f t="shared" ref="J71:J73" si="25">I71/3600</f>
        <v>0.29366629961841306</v>
      </c>
      <c r="K71" s="309">
        <v>0</v>
      </c>
      <c r="L71" s="308">
        <f t="shared" ref="L71:L73" si="26">K71/3600</f>
        <v>0</v>
      </c>
      <c r="M71" s="317">
        <f>4393.78246228045/3600</f>
        <v>1.2204951284112362</v>
      </c>
      <c r="N71" s="297"/>
      <c r="O71" s="295">
        <v>4000</v>
      </c>
      <c r="P71" s="365">
        <v>4500</v>
      </c>
      <c r="Q71" s="297"/>
      <c r="R71" s="310">
        <f t="shared" ref="R71:R73" si="27">F71-G71</f>
        <v>-431</v>
      </c>
      <c r="S71" s="341">
        <f>L71-M71</f>
        <v>-1.2204951284112362</v>
      </c>
    </row>
    <row r="72" spans="2:19">
      <c r="B72" s="342"/>
      <c r="C72" s="343"/>
      <c r="D72" s="312" t="s">
        <v>164</v>
      </c>
      <c r="E72" s="295">
        <v>25.331255323175885</v>
      </c>
      <c r="F72" s="296">
        <v>2.4492775603391062</v>
      </c>
      <c r="G72" s="296">
        <f>'CHP - CBS Results by machine'!N24</f>
        <v>0</v>
      </c>
      <c r="H72" s="297"/>
      <c r="I72" s="307">
        <v>1430.9988000000001</v>
      </c>
      <c r="J72" s="308">
        <f t="shared" si="25"/>
        <v>0.3974996666666667</v>
      </c>
      <c r="K72" s="309">
        <v>70.539193737766254</v>
      </c>
      <c r="L72" s="308">
        <f t="shared" si="26"/>
        <v>1.9594220482712848E-2</v>
      </c>
      <c r="M72" s="317">
        <f>1794.52958151517/3600</f>
        <v>0.49848043930976949</v>
      </c>
      <c r="N72" s="297"/>
      <c r="O72" s="295">
        <v>8000</v>
      </c>
      <c r="P72" s="365">
        <v>8000</v>
      </c>
      <c r="Q72" s="297"/>
      <c r="R72" s="310">
        <f t="shared" si="27"/>
        <v>2.4492775603391062</v>
      </c>
      <c r="S72" s="341">
        <f>L72-M72</f>
        <v>-0.47888621882705662</v>
      </c>
    </row>
    <row r="73" spans="2:19">
      <c r="B73" s="342"/>
      <c r="C73" s="343"/>
      <c r="D73" s="312" t="s">
        <v>165</v>
      </c>
      <c r="E73" s="295">
        <v>0</v>
      </c>
      <c r="F73" s="296">
        <v>0</v>
      </c>
      <c r="G73" s="296">
        <f>'CHP - CBS Results by machine'!N25</f>
        <v>0</v>
      </c>
      <c r="H73" s="297"/>
      <c r="I73" s="307">
        <v>0</v>
      </c>
      <c r="J73" s="308">
        <f t="shared" si="25"/>
        <v>0</v>
      </c>
      <c r="K73" s="309">
        <v>0</v>
      </c>
      <c r="L73" s="308">
        <f t="shared" si="26"/>
        <v>0</v>
      </c>
      <c r="M73" s="317">
        <v>0</v>
      </c>
      <c r="N73" s="297"/>
      <c r="O73" s="295">
        <v>6000</v>
      </c>
      <c r="P73" s="365">
        <v>6000</v>
      </c>
      <c r="Q73" s="297"/>
      <c r="R73" s="310">
        <f t="shared" si="27"/>
        <v>0</v>
      </c>
      <c r="S73" s="341">
        <f>L73-M73</f>
        <v>0</v>
      </c>
    </row>
    <row r="74" spans="2:19">
      <c r="B74" s="348"/>
      <c r="C74" s="349"/>
      <c r="D74" s="349"/>
      <c r="E74" s="295"/>
      <c r="F74" s="296"/>
      <c r="G74" s="296"/>
      <c r="H74" s="297"/>
      <c r="I74" s="307"/>
      <c r="J74" s="308"/>
      <c r="K74" s="307"/>
      <c r="L74" s="307"/>
      <c r="M74" s="308"/>
      <c r="N74" s="297"/>
      <c r="O74" s="295"/>
      <c r="P74" s="365"/>
      <c r="Q74" s="297"/>
      <c r="R74" s="310"/>
      <c r="S74" s="341"/>
    </row>
    <row r="75" spans="2:19">
      <c r="B75" s="337" t="s">
        <v>175</v>
      </c>
      <c r="C75" s="338"/>
      <c r="D75" s="339"/>
      <c r="E75" s="295"/>
      <c r="F75" s="302">
        <f>SUBTOTAL(9,F76:F79)</f>
        <v>2972.9889488454792</v>
      </c>
      <c r="G75" s="476">
        <f>SUBTOTAL(9,G76:G79)</f>
        <v>2975</v>
      </c>
      <c r="H75" s="297"/>
      <c r="I75" s="307"/>
      <c r="J75" s="308"/>
      <c r="K75" s="307"/>
      <c r="L75" s="307"/>
      <c r="M75" s="308"/>
      <c r="N75" s="297"/>
      <c r="O75" s="295"/>
      <c r="P75" s="365"/>
      <c r="Q75" s="297"/>
      <c r="R75" s="310"/>
      <c r="S75" s="341"/>
    </row>
    <row r="76" spans="2:19">
      <c r="B76" s="344"/>
      <c r="C76" s="339"/>
      <c r="D76" s="312" t="s">
        <v>171</v>
      </c>
      <c r="E76" s="295">
        <v>454.10671495290779</v>
      </c>
      <c r="F76" s="296">
        <v>768.00468379730285</v>
      </c>
      <c r="G76" s="296">
        <f>'CHP - CBS Results by machine'!N43</f>
        <v>772</v>
      </c>
      <c r="H76" s="297"/>
      <c r="I76" s="307">
        <v>7487.5301689610196</v>
      </c>
      <c r="J76" s="308">
        <f t="shared" ref="J76:J79" si="28">I76/3600</f>
        <v>2.0798694913780609</v>
      </c>
      <c r="K76" s="307">
        <v>10229.822388180073</v>
      </c>
      <c r="L76" s="308">
        <f t="shared" ref="L76:L79" si="29">K76/3600</f>
        <v>2.8416173300500205</v>
      </c>
      <c r="M76" s="308">
        <f>15522/3600</f>
        <v>4.3116666666666665</v>
      </c>
      <c r="N76" s="297"/>
      <c r="O76" s="295">
        <v>6000</v>
      </c>
      <c r="P76" s="365">
        <v>3700</v>
      </c>
      <c r="Q76" s="363"/>
      <c r="R76" s="310">
        <f t="shared" ref="R76:R79" si="30">F76-G76</f>
        <v>-3.995316202697154</v>
      </c>
      <c r="S76" s="341">
        <f>L76-M76</f>
        <v>-1.4700493366166461</v>
      </c>
    </row>
    <row r="77" spans="2:19">
      <c r="B77" s="344"/>
      <c r="C77" s="339"/>
      <c r="D77" s="312" t="s">
        <v>172</v>
      </c>
      <c r="E77" s="295">
        <v>15.014770234996226</v>
      </c>
      <c r="F77" s="296">
        <v>71.552645858312232</v>
      </c>
      <c r="G77" s="296">
        <f>'CHP - CBS Results by machine'!N44</f>
        <v>71</v>
      </c>
      <c r="H77" s="297"/>
      <c r="I77" s="307">
        <v>287.98192957542381</v>
      </c>
      <c r="J77" s="308">
        <f t="shared" si="28"/>
        <v>7.9994980437617727E-2</v>
      </c>
      <c r="K77" s="307">
        <v>334.86638261690132</v>
      </c>
      <c r="L77" s="308">
        <f t="shared" si="29"/>
        <v>9.3018439615805928E-2</v>
      </c>
      <c r="M77" s="308">
        <f>561/3600</f>
        <v>0.15583333333333332</v>
      </c>
      <c r="N77" s="297"/>
      <c r="O77" s="295">
        <v>6000</v>
      </c>
      <c r="P77" s="365">
        <v>1300</v>
      </c>
      <c r="Q77" s="363"/>
      <c r="R77" s="310">
        <f t="shared" si="30"/>
        <v>0.55264585831223201</v>
      </c>
      <c r="S77" s="341">
        <f>L77-M77</f>
        <v>-6.2814893717527395E-2</v>
      </c>
    </row>
    <row r="78" spans="2:19">
      <c r="B78" s="344"/>
      <c r="C78" s="339"/>
      <c r="D78" s="312" t="s">
        <v>173</v>
      </c>
      <c r="E78" s="295">
        <v>804.03078918829885</v>
      </c>
      <c r="F78" s="296">
        <v>2133.4316191898643</v>
      </c>
      <c r="G78" s="296">
        <f>'CHP - CBS Results by machine'!N45</f>
        <v>2132</v>
      </c>
      <c r="H78" s="297"/>
      <c r="I78" s="307">
        <v>21022.680859005937</v>
      </c>
      <c r="J78" s="308">
        <f t="shared" si="28"/>
        <v>5.8396335719460941</v>
      </c>
      <c r="K78" s="307">
        <v>16282.350117657043</v>
      </c>
      <c r="L78" s="308">
        <f t="shared" si="29"/>
        <v>4.5228750326825118</v>
      </c>
      <c r="M78" s="308">
        <f>35424/3600</f>
        <v>9.84</v>
      </c>
      <c r="N78" s="297"/>
      <c r="O78" s="295">
        <v>6000</v>
      </c>
      <c r="P78" s="365">
        <v>2120</v>
      </c>
      <c r="Q78" s="363"/>
      <c r="R78" s="310">
        <f t="shared" si="30"/>
        <v>1.4316191898642501</v>
      </c>
      <c r="S78" s="341">
        <f>L78-M78</f>
        <v>-5.3171249673174881</v>
      </c>
    </row>
    <row r="79" spans="2:19">
      <c r="B79" s="344"/>
      <c r="C79" s="339"/>
      <c r="D79" s="312" t="s">
        <v>170</v>
      </c>
      <c r="E79" s="295">
        <v>0</v>
      </c>
      <c r="F79" s="296">
        <v>0</v>
      </c>
      <c r="G79" s="296">
        <f>'CHP - CBS Results by machine'!N46</f>
        <v>0</v>
      </c>
      <c r="H79" s="297"/>
      <c r="I79" s="307">
        <v>0</v>
      </c>
      <c r="J79" s="308">
        <f t="shared" si="28"/>
        <v>0</v>
      </c>
      <c r="K79" s="309">
        <v>0</v>
      </c>
      <c r="L79" s="308">
        <f t="shared" si="29"/>
        <v>0</v>
      </c>
      <c r="M79" s="317">
        <v>0</v>
      </c>
      <c r="N79" s="351"/>
      <c r="O79" s="295">
        <v>7000</v>
      </c>
      <c r="P79" s="365">
        <v>4500</v>
      </c>
      <c r="Q79" s="363"/>
      <c r="R79" s="310">
        <f t="shared" si="30"/>
        <v>0</v>
      </c>
      <c r="S79" s="341">
        <f>L79-M79</f>
        <v>0</v>
      </c>
    </row>
    <row r="80" spans="2:19" ht="16" thickBot="1">
      <c r="B80" s="352"/>
      <c r="C80" s="353"/>
      <c r="D80" s="353"/>
      <c r="E80" s="295"/>
      <c r="F80" s="296"/>
      <c r="G80" s="296"/>
      <c r="H80" s="297"/>
      <c r="I80" s="307"/>
      <c r="J80" s="308"/>
      <c r="K80" s="307"/>
      <c r="L80" s="307"/>
      <c r="M80" s="308"/>
      <c r="N80" s="297"/>
      <c r="O80" s="295"/>
      <c r="P80" s="365"/>
      <c r="Q80" s="297"/>
      <c r="R80" s="310"/>
      <c r="S80" s="341"/>
    </row>
    <row r="81" spans="2:22">
      <c r="B81" s="337" t="s">
        <v>176</v>
      </c>
      <c r="C81" s="338"/>
      <c r="D81" s="339"/>
      <c r="E81" s="295"/>
      <c r="F81" s="302">
        <f>SUBTOTAL(9,F82:F85)</f>
        <v>5349.8937248774437</v>
      </c>
      <c r="G81" s="476">
        <f>SUBTOTAL(9,G82:G85)</f>
        <v>5352</v>
      </c>
      <c r="H81" s="297"/>
      <c r="I81" s="307"/>
      <c r="J81" s="308"/>
      <c r="K81" s="307"/>
      <c r="L81" s="307"/>
      <c r="M81" s="308"/>
      <c r="N81" s="297"/>
      <c r="O81" s="295"/>
      <c r="P81" s="365"/>
      <c r="Q81" s="297"/>
      <c r="R81" s="310"/>
      <c r="S81" s="341"/>
    </row>
    <row r="82" spans="2:22">
      <c r="B82" s="344"/>
      <c r="C82" s="339"/>
      <c r="D82" s="312" t="s">
        <v>173</v>
      </c>
      <c r="E82" s="295">
        <v>5292.666666666667</v>
      </c>
      <c r="F82" s="296">
        <v>4007.9591836734689</v>
      </c>
      <c r="G82" s="296">
        <f>'CHP - CBS Results by machine'!N50</f>
        <v>4009</v>
      </c>
      <c r="H82" s="297"/>
      <c r="I82" s="307">
        <v>88142.399999999994</v>
      </c>
      <c r="J82" s="308">
        <f t="shared" ref="J82:J85" si="31">I82/3600</f>
        <v>24.483999999999998</v>
      </c>
      <c r="K82" s="309">
        <v>70700.399999999994</v>
      </c>
      <c r="L82" s="308">
        <f t="shared" ref="L82:L85" si="32">K82/3600</f>
        <v>19.638999999999999</v>
      </c>
      <c r="M82" s="317">
        <f>48527/3600</f>
        <v>13.479722222222222</v>
      </c>
      <c r="N82" s="297"/>
      <c r="O82" s="295">
        <v>4500</v>
      </c>
      <c r="P82" s="365">
        <v>4900</v>
      </c>
      <c r="Q82" s="297"/>
      <c r="R82" s="310">
        <f t="shared" ref="R82:R85" si="33">F82-G82</f>
        <v>-1.0408163265310577</v>
      </c>
      <c r="S82" s="341">
        <f>L82-M82</f>
        <v>6.1592777777777776</v>
      </c>
    </row>
    <row r="83" spans="2:22">
      <c r="B83" s="344"/>
      <c r="C83" s="339"/>
      <c r="D83" s="312" t="s">
        <v>170</v>
      </c>
      <c r="E83" s="295">
        <v>1141.1111111111111</v>
      </c>
      <c r="F83" s="296">
        <v>917.7966101694916</v>
      </c>
      <c r="G83" s="296">
        <f>'CHP - CBS Results by machine'!N51</f>
        <v>0</v>
      </c>
      <c r="H83" s="297"/>
      <c r="I83" s="307">
        <v>15624</v>
      </c>
      <c r="J83" s="308">
        <f t="shared" si="31"/>
        <v>4.34</v>
      </c>
      <c r="K83" s="309">
        <v>19494</v>
      </c>
      <c r="L83" s="308">
        <f t="shared" si="32"/>
        <v>5.415</v>
      </c>
      <c r="M83" s="317">
        <f>0/3600</f>
        <v>0</v>
      </c>
      <c r="N83" s="354"/>
      <c r="O83" s="295">
        <v>4500</v>
      </c>
      <c r="P83" s="365">
        <v>5900</v>
      </c>
      <c r="Q83" s="297"/>
      <c r="R83" s="310">
        <f t="shared" si="33"/>
        <v>917.7966101694916</v>
      </c>
      <c r="S83" s="341">
        <f>L83-M83</f>
        <v>5.415</v>
      </c>
    </row>
    <row r="84" spans="2:22">
      <c r="B84" s="344"/>
      <c r="C84" s="339"/>
      <c r="D84" s="312" t="s">
        <v>177</v>
      </c>
      <c r="E84" s="295">
        <v>0</v>
      </c>
      <c r="F84" s="296">
        <v>0</v>
      </c>
      <c r="G84" s="296">
        <f>'CHP - CBS Results by machine'!N52</f>
        <v>0</v>
      </c>
      <c r="H84" s="297"/>
      <c r="I84" s="307">
        <v>0</v>
      </c>
      <c r="J84" s="308">
        <f t="shared" si="31"/>
        <v>0</v>
      </c>
      <c r="K84" s="307">
        <v>0</v>
      </c>
      <c r="L84" s="308">
        <f t="shared" si="32"/>
        <v>0</v>
      </c>
      <c r="M84" s="308">
        <v>0</v>
      </c>
      <c r="N84" s="297"/>
      <c r="O84" s="295">
        <v>7000</v>
      </c>
      <c r="P84" s="365">
        <v>4500</v>
      </c>
      <c r="Q84" s="297"/>
      <c r="R84" s="310">
        <f t="shared" si="33"/>
        <v>0</v>
      </c>
      <c r="S84" s="341">
        <f>L84-M84</f>
        <v>0</v>
      </c>
    </row>
    <row r="85" spans="2:22">
      <c r="B85" s="344"/>
      <c r="C85" s="339"/>
      <c r="D85" s="312" t="s">
        <v>178</v>
      </c>
      <c r="E85" s="295">
        <v>700.88888888888891</v>
      </c>
      <c r="F85" s="296">
        <v>424.13793103448279</v>
      </c>
      <c r="G85" s="296">
        <f>'CHP - CBS Results by machine'!N53</f>
        <v>1343</v>
      </c>
      <c r="H85" s="297"/>
      <c r="I85" s="307">
        <v>11872.800000000001</v>
      </c>
      <c r="J85" s="308">
        <f t="shared" si="31"/>
        <v>3.2980000000000005</v>
      </c>
      <c r="K85" s="307">
        <v>8856</v>
      </c>
      <c r="L85" s="308">
        <f t="shared" si="32"/>
        <v>2.46</v>
      </c>
      <c r="M85" s="308">
        <f>30566/3600</f>
        <v>8.4905555555555559</v>
      </c>
      <c r="N85" s="297"/>
      <c r="O85" s="295">
        <v>4500</v>
      </c>
      <c r="P85" s="365">
        <v>5800</v>
      </c>
      <c r="Q85" s="297"/>
      <c r="R85" s="310">
        <f t="shared" si="33"/>
        <v>-918.86206896551721</v>
      </c>
      <c r="S85" s="341">
        <f>L85-M85</f>
        <v>-6.0305555555555559</v>
      </c>
    </row>
    <row r="86" spans="2:22">
      <c r="B86" s="348"/>
      <c r="C86" s="349"/>
      <c r="D86" s="349"/>
      <c r="E86" s="295"/>
      <c r="F86" s="296"/>
      <c r="G86" s="296"/>
      <c r="H86" s="297"/>
      <c r="I86" s="307"/>
      <c r="J86" s="308"/>
      <c r="K86" s="307"/>
      <c r="L86" s="307"/>
      <c r="M86" s="308"/>
      <c r="N86" s="297"/>
      <c r="O86" s="295"/>
      <c r="P86" s="365"/>
      <c r="Q86" s="297"/>
      <c r="R86" s="310"/>
      <c r="S86" s="341"/>
      <c r="V86" s="355"/>
    </row>
    <row r="87" spans="2:22">
      <c r="B87" s="337" t="s">
        <v>179</v>
      </c>
      <c r="C87" s="338"/>
      <c r="D87" s="339"/>
      <c r="E87" s="295"/>
      <c r="F87" s="296"/>
      <c r="G87" s="296"/>
      <c r="H87" s="297"/>
      <c r="I87" s="307"/>
      <c r="J87" s="308"/>
      <c r="K87" s="307"/>
      <c r="L87" s="307"/>
      <c r="M87" s="308"/>
      <c r="N87" s="297"/>
      <c r="O87" s="295"/>
      <c r="P87" s="365"/>
      <c r="Q87" s="297"/>
      <c r="R87" s="310"/>
      <c r="S87" s="341"/>
    </row>
    <row r="88" spans="2:22">
      <c r="B88" s="344"/>
      <c r="C88" s="339"/>
      <c r="D88" s="312" t="s">
        <v>180</v>
      </c>
      <c r="E88" s="295">
        <v>665.16666666666663</v>
      </c>
      <c r="F88" s="296">
        <v>740.00000000000011</v>
      </c>
      <c r="G88" s="296">
        <f>'CHP - CBS Results by machine'!N57</f>
        <v>695</v>
      </c>
      <c r="H88" s="297"/>
      <c r="I88" s="307">
        <v>12186</v>
      </c>
      <c r="J88" s="308">
        <f>I88/3600</f>
        <v>3.3849999999999998</v>
      </c>
      <c r="K88" s="309">
        <v>13586.400000000001</v>
      </c>
      <c r="L88" s="308">
        <f t="shared" ref="L88" si="34">K88/3600</f>
        <v>3.7740000000000005</v>
      </c>
      <c r="M88" s="317">
        <f>11710/3600</f>
        <v>3.2527777777777778</v>
      </c>
      <c r="N88" s="297"/>
      <c r="O88" s="295">
        <v>6000</v>
      </c>
      <c r="P88" s="365">
        <v>5100</v>
      </c>
      <c r="Q88" s="297"/>
      <c r="R88" s="310">
        <f t="shared" ref="R88" si="35">F88-G88</f>
        <v>45.000000000000114</v>
      </c>
      <c r="S88" s="341">
        <f>L88-M88</f>
        <v>0.5212222222222227</v>
      </c>
    </row>
    <row r="89" spans="2:22">
      <c r="B89" s="344"/>
      <c r="C89" s="339"/>
      <c r="D89" s="312"/>
      <c r="E89" s="295"/>
      <c r="F89" s="296"/>
      <c r="G89" s="296"/>
      <c r="H89" s="297"/>
      <c r="I89" s="307"/>
      <c r="J89" s="294"/>
      <c r="K89" s="307"/>
      <c r="L89" s="307"/>
      <c r="M89" s="294"/>
      <c r="N89" s="297"/>
      <c r="O89" s="295"/>
      <c r="P89" s="367"/>
      <c r="Q89" s="297"/>
      <c r="R89" s="310"/>
      <c r="S89" s="341"/>
    </row>
    <row r="90" spans="2:22" ht="16" thickBot="1">
      <c r="B90" s="321"/>
      <c r="C90" s="323"/>
      <c r="D90" s="323" t="s">
        <v>413</v>
      </c>
      <c r="E90" s="324">
        <f>SUBTOTAL(9,E61:E89)</f>
        <v>12181.931403631983</v>
      </c>
      <c r="F90" s="325">
        <f>SUBTOTAL(9,F61:F89)</f>
        <v>12119.519638228339</v>
      </c>
      <c r="G90" s="325">
        <f>SUBTOTAL(9,G61:G89)</f>
        <v>12453</v>
      </c>
      <c r="H90" s="356"/>
      <c r="I90" s="357">
        <f>SUBTOTAL(9,I61:I89)</f>
        <v>200052</v>
      </c>
      <c r="J90" s="358">
        <f>I90/3600</f>
        <v>55.57</v>
      </c>
      <c r="K90" s="325">
        <f>SUBTOTAL(9,K61:K89)</f>
        <v>180115.19999999998</v>
      </c>
      <c r="L90" s="358">
        <f t="shared" ref="L90" si="36">K90/3600</f>
        <v>50.031999999999996</v>
      </c>
      <c r="M90" s="328">
        <f>SUBTOTAL(9,M61:M89)</f>
        <v>51.920920012165467</v>
      </c>
      <c r="N90" s="359"/>
      <c r="O90" s="324"/>
      <c r="P90" s="368"/>
      <c r="Q90" s="356"/>
      <c r="R90" s="330">
        <f t="shared" ref="R90" si="37">F90-G90</f>
        <v>-333.48036177166068</v>
      </c>
      <c r="S90" s="360">
        <f>L90-M90</f>
        <v>-1.888920012165471</v>
      </c>
    </row>
  </sheetData>
  <mergeCells count="7">
    <mergeCell ref="B5:E5"/>
    <mergeCell ref="I7:J7"/>
    <mergeCell ref="R7:S7"/>
    <mergeCell ref="I58:J58"/>
    <mergeCell ref="K58:L58"/>
    <mergeCell ref="O58:P58"/>
    <mergeCell ref="R58:S58"/>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5" tint="0.39997558519241921"/>
  </sheetPr>
  <dimension ref="A1:N105"/>
  <sheetViews>
    <sheetView workbookViewId="0">
      <selection activeCell="C33" sqref="C33"/>
    </sheetView>
  </sheetViews>
  <sheetFormatPr baseColWidth="10" defaultRowHeight="14" x14ac:dyDescent="0"/>
  <cols>
    <col min="2" max="2" width="6.83203125" bestFit="1" customWidth="1"/>
    <col min="3" max="3" width="16.6640625" bestFit="1" customWidth="1"/>
    <col min="4" max="4" width="17.1640625" bestFit="1" customWidth="1"/>
    <col min="5" max="5" width="17.33203125" customWidth="1"/>
    <col min="6" max="6" width="11.83203125" bestFit="1" customWidth="1"/>
    <col min="7" max="8" width="11.83203125" customWidth="1"/>
  </cols>
  <sheetData>
    <row r="1" spans="1:14" s="19" customFormat="1" ht="15">
      <c r="A1" s="18"/>
      <c r="B1" s="18"/>
      <c r="C1" s="18"/>
      <c r="D1" s="18"/>
      <c r="E1" s="18"/>
    </row>
    <row r="2" spans="1:14" s="19" customFormat="1" ht="20">
      <c r="A2" s="18"/>
      <c r="B2" s="20" t="s">
        <v>901</v>
      </c>
      <c r="C2" s="18"/>
      <c r="D2" s="18"/>
      <c r="E2" s="18"/>
    </row>
    <row r="3" spans="1:14" s="19" customFormat="1" ht="15">
      <c r="A3" s="18"/>
      <c r="D3" s="18"/>
      <c r="E3" s="18"/>
    </row>
    <row r="4" spans="1:14" s="19" customFormat="1" ht="15">
      <c r="A4" s="18"/>
      <c r="B4" s="21" t="s">
        <v>158</v>
      </c>
      <c r="C4" s="22"/>
      <c r="D4" s="22"/>
      <c r="E4" s="23"/>
    </row>
    <row r="5" spans="1:14" s="19" customFormat="1" ht="50" customHeight="1">
      <c r="A5" s="18"/>
      <c r="B5" s="451" t="s">
        <v>902</v>
      </c>
      <c r="C5" s="416"/>
      <c r="D5" s="416"/>
      <c r="E5" s="417"/>
    </row>
    <row r="8" spans="1:14">
      <c r="B8" t="s">
        <v>374</v>
      </c>
      <c r="C8" t="s">
        <v>387</v>
      </c>
    </row>
    <row r="10" spans="1:14">
      <c r="C10" s="270" t="s">
        <v>375</v>
      </c>
      <c r="D10" s="271"/>
      <c r="E10" s="271"/>
      <c r="F10" s="271"/>
      <c r="G10" s="271"/>
      <c r="H10" s="271"/>
      <c r="I10" s="271"/>
      <c r="J10" s="271"/>
      <c r="K10" s="271"/>
      <c r="L10" s="271"/>
      <c r="M10" s="271"/>
      <c r="N10" s="272"/>
    </row>
    <row r="11" spans="1:14">
      <c r="C11" s="273"/>
      <c r="D11" s="274"/>
      <c r="E11" s="274"/>
      <c r="F11" s="274"/>
      <c r="G11" s="274"/>
      <c r="H11" s="274"/>
      <c r="I11" s="274"/>
      <c r="J11" s="274"/>
      <c r="K11" s="274"/>
      <c r="L11" s="429" t="s">
        <v>376</v>
      </c>
      <c r="M11" s="429"/>
      <c r="N11" s="430"/>
    </row>
    <row r="12" spans="1:14">
      <c r="C12" s="267"/>
      <c r="D12" s="426" t="s">
        <v>377</v>
      </c>
      <c r="E12" s="427"/>
      <c r="F12" s="428"/>
      <c r="G12" s="278" t="s">
        <v>388</v>
      </c>
      <c r="H12" s="276"/>
      <c r="I12" s="426" t="s">
        <v>378</v>
      </c>
      <c r="J12" s="427"/>
      <c r="K12" s="428"/>
      <c r="L12" s="426" t="s">
        <v>379</v>
      </c>
      <c r="M12" s="427"/>
      <c r="N12" s="428"/>
    </row>
    <row r="13" spans="1:14">
      <c r="C13" s="268"/>
      <c r="D13" s="254" t="s">
        <v>386</v>
      </c>
      <c r="E13" s="255" t="s">
        <v>380</v>
      </c>
      <c r="F13" s="256" t="s">
        <v>381</v>
      </c>
      <c r="G13" s="255" t="s">
        <v>380</v>
      </c>
      <c r="H13" s="255" t="s">
        <v>381</v>
      </c>
      <c r="I13" s="254" t="s">
        <v>386</v>
      </c>
      <c r="J13" s="255" t="s">
        <v>380</v>
      </c>
      <c r="K13" s="256" t="s">
        <v>381</v>
      </c>
      <c r="L13" s="254" t="s">
        <v>386</v>
      </c>
      <c r="M13" s="255" t="s">
        <v>380</v>
      </c>
      <c r="N13" s="256" t="s">
        <v>381</v>
      </c>
    </row>
    <row r="14" spans="1:14">
      <c r="C14" s="269" t="s">
        <v>382</v>
      </c>
      <c r="D14" s="434" t="s">
        <v>383</v>
      </c>
      <c r="E14" s="435"/>
      <c r="F14" s="436"/>
      <c r="G14" s="277"/>
      <c r="H14" s="277"/>
      <c r="I14" s="434" t="s">
        <v>384</v>
      </c>
      <c r="J14" s="435"/>
      <c r="K14" s="436"/>
      <c r="L14" s="434" t="s">
        <v>385</v>
      </c>
      <c r="M14" s="435"/>
      <c r="N14" s="436"/>
    </row>
    <row r="15" spans="1:14">
      <c r="C15" s="449">
        <v>2010</v>
      </c>
      <c r="D15" s="257">
        <v>3993</v>
      </c>
      <c r="E15" s="258">
        <v>3315</v>
      </c>
      <c r="F15" s="259">
        <v>679</v>
      </c>
      <c r="G15" s="258"/>
      <c r="H15" s="258"/>
      <c r="I15" s="257">
        <v>2237</v>
      </c>
      <c r="J15" s="258">
        <v>2009</v>
      </c>
      <c r="K15" s="259">
        <v>228</v>
      </c>
      <c r="L15" s="257" t="s">
        <v>35</v>
      </c>
      <c r="M15" s="263">
        <v>77</v>
      </c>
      <c r="N15" s="264" t="s">
        <v>35</v>
      </c>
    </row>
    <row r="16" spans="1:14">
      <c r="C16" s="449">
        <v>2011</v>
      </c>
      <c r="D16" s="257">
        <v>5100</v>
      </c>
      <c r="E16" s="258">
        <v>4298</v>
      </c>
      <c r="F16" s="259">
        <v>802</v>
      </c>
      <c r="G16" s="258"/>
      <c r="H16" s="258"/>
      <c r="I16" s="257">
        <v>2316</v>
      </c>
      <c r="J16" s="258">
        <v>2088</v>
      </c>
      <c r="K16" s="259">
        <v>228</v>
      </c>
      <c r="L16" s="257" t="s">
        <v>35</v>
      </c>
      <c r="M16" s="263">
        <v>96</v>
      </c>
      <c r="N16" s="264" t="s">
        <v>35</v>
      </c>
    </row>
    <row r="17" spans="3:14">
      <c r="C17" s="449">
        <v>2012</v>
      </c>
      <c r="D17" s="257">
        <v>4982</v>
      </c>
      <c r="E17" s="258">
        <v>4193</v>
      </c>
      <c r="F17" s="259">
        <v>789</v>
      </c>
      <c r="G17" s="279">
        <f>E17/$D$17</f>
        <v>0.84162986752308311</v>
      </c>
      <c r="H17" s="279">
        <f>F17/$D$17</f>
        <v>0.15837013247691689</v>
      </c>
      <c r="I17" s="257">
        <v>2433</v>
      </c>
      <c r="J17" s="258">
        <v>2205</v>
      </c>
      <c r="K17" s="259">
        <v>228</v>
      </c>
      <c r="L17" s="257" t="s">
        <v>35</v>
      </c>
      <c r="M17" s="263">
        <v>89</v>
      </c>
      <c r="N17" s="264" t="s">
        <v>35</v>
      </c>
    </row>
    <row r="18" spans="3:14">
      <c r="C18" s="450">
        <v>2013</v>
      </c>
      <c r="D18" s="260">
        <v>5627</v>
      </c>
      <c r="E18" s="261">
        <v>4856</v>
      </c>
      <c r="F18" s="262">
        <v>771</v>
      </c>
      <c r="G18" s="448">
        <f>E18/$D$18</f>
        <v>0.8629820508263728</v>
      </c>
      <c r="H18" s="448">
        <f>F18/$D$18</f>
        <v>0.13701794917362717</v>
      </c>
      <c r="I18" s="260">
        <v>2713</v>
      </c>
      <c r="J18" s="261">
        <v>2485</v>
      </c>
      <c r="K18" s="262">
        <v>228</v>
      </c>
      <c r="L18" s="260" t="s">
        <v>35</v>
      </c>
      <c r="M18" s="265">
        <v>91</v>
      </c>
      <c r="N18" s="266" t="s">
        <v>35</v>
      </c>
    </row>
    <row r="19" spans="3:14">
      <c r="D19">
        <f>D18*3.6</f>
        <v>20257.2</v>
      </c>
    </row>
    <row r="20" spans="3:14">
      <c r="E20" s="280"/>
      <c r="F20" s="275"/>
      <c r="G20" s="275"/>
      <c r="H20" s="275"/>
    </row>
    <row r="23" spans="3:14">
      <c r="C23" s="270" t="s">
        <v>896</v>
      </c>
      <c r="D23" s="271"/>
      <c r="E23" s="271"/>
      <c r="F23" s="271"/>
      <c r="G23" s="396"/>
    </row>
    <row r="24" spans="3:14">
      <c r="C24" s="273"/>
      <c r="D24" s="274"/>
      <c r="E24" s="274"/>
      <c r="F24" s="274"/>
      <c r="G24" s="397"/>
    </row>
    <row r="25" spans="3:14">
      <c r="C25" s="267"/>
      <c r="D25" s="426" t="s">
        <v>396</v>
      </c>
      <c r="E25" s="427"/>
      <c r="F25" s="427"/>
      <c r="G25" s="428"/>
    </row>
    <row r="26" spans="3:14">
      <c r="C26" s="268"/>
      <c r="D26" s="254" t="s">
        <v>255</v>
      </c>
      <c r="E26" s="263" t="s">
        <v>885</v>
      </c>
      <c r="F26" s="390" t="s">
        <v>884</v>
      </c>
      <c r="G26" s="264" t="s">
        <v>886</v>
      </c>
    </row>
    <row r="27" spans="3:14">
      <c r="C27" s="269" t="s">
        <v>887</v>
      </c>
      <c r="D27" s="431" t="s">
        <v>888</v>
      </c>
      <c r="E27" s="432"/>
      <c r="F27" s="432"/>
      <c r="G27" s="433"/>
    </row>
    <row r="28" spans="3:14">
      <c r="C28" s="393">
        <f>C18</f>
        <v>2013</v>
      </c>
      <c r="D28" s="394">
        <f>I18</f>
        <v>2713</v>
      </c>
      <c r="E28" s="394">
        <f>'Windparks NL'!D3/1000</f>
        <v>751.505</v>
      </c>
      <c r="F28" s="394">
        <f>J18-E28</f>
        <v>1733.4949999999999</v>
      </c>
      <c r="G28" s="395">
        <f>K18</f>
        <v>228</v>
      </c>
    </row>
    <row r="33" spans="2:10">
      <c r="B33" t="s">
        <v>374</v>
      </c>
      <c r="C33" t="s">
        <v>903</v>
      </c>
    </row>
    <row r="35" spans="2:10">
      <c r="C35" s="452" t="s">
        <v>904</v>
      </c>
      <c r="D35" s="453"/>
      <c r="E35" s="453"/>
      <c r="F35" s="453"/>
      <c r="G35" s="453"/>
      <c r="H35" s="453"/>
    </row>
    <row r="36" spans="2:10">
      <c r="C36" s="452"/>
      <c r="D36" s="453"/>
      <c r="E36" s="453"/>
      <c r="F36" s="453"/>
      <c r="G36" s="453"/>
      <c r="H36" s="453"/>
    </row>
    <row r="37" spans="2:10">
      <c r="C37" s="270" t="s">
        <v>0</v>
      </c>
      <c r="D37" s="462"/>
      <c r="E37" s="427" t="s">
        <v>3</v>
      </c>
      <c r="F37" s="427"/>
      <c r="G37" s="427" t="s">
        <v>905</v>
      </c>
      <c r="H37" s="428"/>
    </row>
    <row r="38" spans="2:10" ht="26">
      <c r="C38" s="254" t="s">
        <v>0</v>
      </c>
      <c r="D38" s="256"/>
      <c r="E38" s="456" t="s">
        <v>921</v>
      </c>
      <c r="F38" s="456" t="s">
        <v>378</v>
      </c>
      <c r="G38" s="456" t="s">
        <v>906</v>
      </c>
      <c r="H38" s="457" t="s">
        <v>907</v>
      </c>
      <c r="I38" s="470" t="s">
        <v>923</v>
      </c>
      <c r="J38" s="470" t="s">
        <v>930</v>
      </c>
    </row>
    <row r="39" spans="2:10">
      <c r="C39" s="254" t="s">
        <v>0</v>
      </c>
      <c r="D39" s="256"/>
      <c r="E39" s="458"/>
      <c r="F39" s="459" t="s">
        <v>908</v>
      </c>
      <c r="G39" s="460"/>
      <c r="H39" s="461" t="s">
        <v>908</v>
      </c>
    </row>
    <row r="40" spans="2:10">
      <c r="C40" s="273" t="s">
        <v>909</v>
      </c>
      <c r="D40" s="463" t="s">
        <v>382</v>
      </c>
      <c r="E40" s="399" t="s">
        <v>920</v>
      </c>
      <c r="F40" s="399" t="s">
        <v>21</v>
      </c>
      <c r="G40" s="399" t="s">
        <v>910</v>
      </c>
      <c r="H40" s="400" t="s">
        <v>23</v>
      </c>
    </row>
    <row r="41" spans="2:10">
      <c r="C41" s="464" t="s">
        <v>912</v>
      </c>
      <c r="D41" s="465">
        <v>2010</v>
      </c>
      <c r="E41" s="454">
        <v>707</v>
      </c>
      <c r="F41" s="454">
        <v>362</v>
      </c>
      <c r="G41" s="454">
        <v>1952</v>
      </c>
      <c r="H41" s="455">
        <v>205</v>
      </c>
      <c r="I41" s="471" t="s">
        <v>434</v>
      </c>
    </row>
    <row r="42" spans="2:10">
      <c r="C42" s="466"/>
      <c r="D42" s="467">
        <v>2011</v>
      </c>
      <c r="E42" s="258">
        <v>870</v>
      </c>
      <c r="F42" s="258">
        <v>363</v>
      </c>
      <c r="G42" s="258">
        <v>2403</v>
      </c>
      <c r="H42" s="259">
        <v>205</v>
      </c>
      <c r="I42" s="471"/>
    </row>
    <row r="43" spans="2:10">
      <c r="C43" s="466"/>
      <c r="D43" s="467">
        <v>2012</v>
      </c>
      <c r="E43" s="258">
        <v>832</v>
      </c>
      <c r="F43" s="258">
        <v>377</v>
      </c>
      <c r="G43" s="258">
        <v>2255</v>
      </c>
      <c r="H43" s="259">
        <v>209</v>
      </c>
      <c r="I43" s="471"/>
    </row>
    <row r="44" spans="2:10">
      <c r="C44" s="466"/>
      <c r="D44" s="467">
        <v>2013</v>
      </c>
      <c r="E44" s="258">
        <v>842</v>
      </c>
      <c r="F44" s="258">
        <v>376</v>
      </c>
      <c r="G44" s="258">
        <v>2238</v>
      </c>
      <c r="H44" s="259">
        <v>207</v>
      </c>
      <c r="I44" s="471"/>
    </row>
    <row r="45" spans="2:10">
      <c r="C45" s="468"/>
      <c r="D45" s="469" t="s">
        <v>911</v>
      </c>
      <c r="E45" s="261">
        <v>860</v>
      </c>
      <c r="F45" s="261">
        <v>379</v>
      </c>
      <c r="G45" s="261">
        <v>2272</v>
      </c>
      <c r="H45" s="262">
        <v>212</v>
      </c>
      <c r="I45" s="471"/>
    </row>
    <row r="46" spans="2:10">
      <c r="C46" s="464" t="s">
        <v>913</v>
      </c>
      <c r="D46" s="465">
        <v>2010</v>
      </c>
      <c r="E46" s="454">
        <v>290</v>
      </c>
      <c r="F46" s="454">
        <v>158</v>
      </c>
      <c r="G46" s="454">
        <v>1847</v>
      </c>
      <c r="H46" s="455">
        <v>325</v>
      </c>
      <c r="I46" s="471" t="s">
        <v>434</v>
      </c>
    </row>
    <row r="47" spans="2:10">
      <c r="C47" s="466"/>
      <c r="D47" s="467">
        <v>2011</v>
      </c>
      <c r="E47" s="258">
        <v>374</v>
      </c>
      <c r="F47" s="258">
        <v>160</v>
      </c>
      <c r="G47" s="258">
        <v>2367</v>
      </c>
      <c r="H47" s="259">
        <v>328</v>
      </c>
      <c r="I47" s="471"/>
    </row>
    <row r="48" spans="2:10">
      <c r="C48" s="466"/>
      <c r="D48" s="467">
        <v>2012</v>
      </c>
      <c r="E48" s="258">
        <v>359</v>
      </c>
      <c r="F48" s="258">
        <v>164</v>
      </c>
      <c r="G48" s="258">
        <v>2219</v>
      </c>
      <c r="H48" s="259">
        <v>325</v>
      </c>
      <c r="I48" s="471"/>
    </row>
    <row r="49" spans="3:9">
      <c r="C49" s="466"/>
      <c r="D49" s="467">
        <v>2013</v>
      </c>
      <c r="E49" s="258">
        <v>368</v>
      </c>
      <c r="F49" s="258">
        <v>165</v>
      </c>
      <c r="G49" s="258">
        <v>2250</v>
      </c>
      <c r="H49" s="259">
        <v>325</v>
      </c>
      <c r="I49" s="471"/>
    </row>
    <row r="50" spans="3:9">
      <c r="C50" s="468"/>
      <c r="D50" s="469" t="s">
        <v>911</v>
      </c>
      <c r="E50" s="261">
        <v>363</v>
      </c>
      <c r="F50" s="261">
        <v>171</v>
      </c>
      <c r="G50" s="261">
        <v>2166</v>
      </c>
      <c r="H50" s="262">
        <v>331</v>
      </c>
      <c r="I50" s="471"/>
    </row>
    <row r="51" spans="3:9">
      <c r="C51" s="464" t="s">
        <v>914</v>
      </c>
      <c r="D51" s="465">
        <v>2010</v>
      </c>
      <c r="E51" s="454">
        <v>835</v>
      </c>
      <c r="F51" s="454">
        <v>604</v>
      </c>
      <c r="G51" s="454">
        <v>1383</v>
      </c>
      <c r="H51" s="455">
        <v>580</v>
      </c>
      <c r="I51" s="471" t="s">
        <v>434</v>
      </c>
    </row>
    <row r="52" spans="3:9">
      <c r="C52" s="466" t="s">
        <v>914</v>
      </c>
      <c r="D52" s="467">
        <v>2011</v>
      </c>
      <c r="E52" s="258">
        <v>1069</v>
      </c>
      <c r="F52" s="258">
        <v>612</v>
      </c>
      <c r="G52" s="258">
        <v>1765</v>
      </c>
      <c r="H52" s="259">
        <v>578</v>
      </c>
      <c r="I52" s="471"/>
    </row>
    <row r="53" spans="3:9">
      <c r="C53" s="466" t="s">
        <v>914</v>
      </c>
      <c r="D53" s="467">
        <v>2012</v>
      </c>
      <c r="E53" s="258">
        <v>1008</v>
      </c>
      <c r="F53" s="258">
        <v>646</v>
      </c>
      <c r="G53" s="258">
        <v>1628</v>
      </c>
      <c r="H53" s="259">
        <v>584</v>
      </c>
      <c r="I53" s="471"/>
    </row>
    <row r="54" spans="3:9">
      <c r="C54" s="466" t="s">
        <v>914</v>
      </c>
      <c r="D54" s="467">
        <v>2013</v>
      </c>
      <c r="E54" s="258">
        <v>1324</v>
      </c>
      <c r="F54" s="258">
        <v>778</v>
      </c>
      <c r="G54" s="258">
        <v>1734</v>
      </c>
      <c r="H54" s="259">
        <v>628</v>
      </c>
      <c r="I54" s="471"/>
    </row>
    <row r="55" spans="3:9">
      <c r="C55" s="468" t="s">
        <v>914</v>
      </c>
      <c r="D55" s="469" t="s">
        <v>911</v>
      </c>
      <c r="E55" s="261">
        <v>1372</v>
      </c>
      <c r="F55" s="261">
        <v>839</v>
      </c>
      <c r="G55" s="261">
        <v>1730</v>
      </c>
      <c r="H55" s="262">
        <v>593</v>
      </c>
      <c r="I55" s="471"/>
    </row>
    <row r="56" spans="3:9">
      <c r="C56" s="464" t="s">
        <v>915</v>
      </c>
      <c r="D56" s="465">
        <v>2010</v>
      </c>
      <c r="E56" s="454">
        <v>496</v>
      </c>
      <c r="F56" s="454">
        <v>306</v>
      </c>
      <c r="G56" s="454">
        <v>1691</v>
      </c>
      <c r="H56" s="455">
        <v>322</v>
      </c>
      <c r="I56" s="471" t="s">
        <v>434</v>
      </c>
    </row>
    <row r="57" spans="3:9">
      <c r="C57" s="466" t="s">
        <v>915</v>
      </c>
      <c r="D57" s="467">
        <v>2011</v>
      </c>
      <c r="E57" s="258">
        <v>685</v>
      </c>
      <c r="F57" s="258">
        <v>326</v>
      </c>
      <c r="G57" s="258">
        <v>2202</v>
      </c>
      <c r="H57" s="259">
        <v>319</v>
      </c>
      <c r="I57" s="471"/>
    </row>
    <row r="58" spans="3:9">
      <c r="C58" s="466" t="s">
        <v>915</v>
      </c>
      <c r="D58" s="467">
        <v>2012</v>
      </c>
      <c r="E58" s="258">
        <v>696</v>
      </c>
      <c r="F58" s="258">
        <v>347</v>
      </c>
      <c r="G58" s="258">
        <v>2049</v>
      </c>
      <c r="H58" s="259">
        <v>329</v>
      </c>
      <c r="I58" s="471"/>
    </row>
    <row r="59" spans="3:9">
      <c r="C59" s="466" t="s">
        <v>915</v>
      </c>
      <c r="D59" s="467">
        <v>2013</v>
      </c>
      <c r="E59" s="258">
        <v>768</v>
      </c>
      <c r="F59" s="258">
        <v>353</v>
      </c>
      <c r="G59" s="258">
        <v>2199</v>
      </c>
      <c r="H59" s="259">
        <v>328</v>
      </c>
      <c r="I59" s="471"/>
    </row>
    <row r="60" spans="3:9">
      <c r="C60" s="468" t="s">
        <v>915</v>
      </c>
      <c r="D60" s="469" t="s">
        <v>911</v>
      </c>
      <c r="E60" s="261">
        <v>755</v>
      </c>
      <c r="F60" s="261">
        <v>354</v>
      </c>
      <c r="G60" s="261">
        <v>2138</v>
      </c>
      <c r="H60" s="262">
        <v>329</v>
      </c>
      <c r="I60" s="471"/>
    </row>
    <row r="61" spans="3:9">
      <c r="C61" s="464" t="s">
        <v>916</v>
      </c>
      <c r="D61" s="465">
        <v>2010</v>
      </c>
      <c r="E61" s="454">
        <v>427</v>
      </c>
      <c r="F61" s="454">
        <v>244</v>
      </c>
      <c r="G61" s="454">
        <v>1744</v>
      </c>
      <c r="H61" s="455">
        <v>148</v>
      </c>
      <c r="I61" s="471" t="s">
        <v>434</v>
      </c>
    </row>
    <row r="62" spans="3:9">
      <c r="C62" s="466" t="s">
        <v>916</v>
      </c>
      <c r="D62" s="467">
        <v>2011</v>
      </c>
      <c r="E62" s="258">
        <v>549</v>
      </c>
      <c r="F62" s="258">
        <v>263</v>
      </c>
      <c r="G62" s="258">
        <v>2179</v>
      </c>
      <c r="H62" s="259">
        <v>155</v>
      </c>
      <c r="I62" s="471"/>
    </row>
    <row r="63" spans="3:9">
      <c r="C63" s="466" t="s">
        <v>916</v>
      </c>
      <c r="D63" s="467">
        <v>2012</v>
      </c>
      <c r="E63" s="258">
        <v>511</v>
      </c>
      <c r="F63" s="258">
        <v>249</v>
      </c>
      <c r="G63" s="258">
        <v>2037</v>
      </c>
      <c r="H63" s="259">
        <v>145</v>
      </c>
      <c r="I63" s="471"/>
    </row>
    <row r="64" spans="3:9">
      <c r="C64" s="466" t="s">
        <v>916</v>
      </c>
      <c r="D64" s="467">
        <v>2013</v>
      </c>
      <c r="E64" s="258">
        <v>501</v>
      </c>
      <c r="F64" s="258">
        <v>269</v>
      </c>
      <c r="G64" s="258">
        <v>1938</v>
      </c>
      <c r="H64" s="259">
        <v>150</v>
      </c>
      <c r="I64" s="471"/>
    </row>
    <row r="65" spans="3:10">
      <c r="C65" s="468" t="s">
        <v>916</v>
      </c>
      <c r="D65" s="469" t="s">
        <v>911</v>
      </c>
      <c r="E65" s="261">
        <v>557</v>
      </c>
      <c r="F65" s="261">
        <v>301</v>
      </c>
      <c r="G65" s="261">
        <v>1992</v>
      </c>
      <c r="H65" s="262">
        <v>159</v>
      </c>
      <c r="I65" s="471"/>
    </row>
    <row r="66" spans="3:10">
      <c r="C66" s="464" t="s">
        <v>917</v>
      </c>
      <c r="D66" s="465">
        <v>2010</v>
      </c>
      <c r="E66" s="454">
        <v>364</v>
      </c>
      <c r="F66" s="454">
        <v>208</v>
      </c>
      <c r="G66" s="454">
        <v>1753</v>
      </c>
      <c r="H66" s="455">
        <v>206</v>
      </c>
      <c r="I66" s="471" t="s">
        <v>434</v>
      </c>
    </row>
    <row r="67" spans="3:10">
      <c r="C67" s="466" t="s">
        <v>917</v>
      </c>
      <c r="D67" s="467">
        <v>2011</v>
      </c>
      <c r="E67" s="258">
        <v>488</v>
      </c>
      <c r="F67" s="258">
        <v>223</v>
      </c>
      <c r="G67" s="258">
        <v>2174</v>
      </c>
      <c r="H67" s="259">
        <v>199</v>
      </c>
      <c r="I67" s="471"/>
    </row>
    <row r="68" spans="3:10">
      <c r="C68" s="466" t="s">
        <v>917</v>
      </c>
      <c r="D68" s="467">
        <v>2012</v>
      </c>
      <c r="E68" s="258">
        <v>498</v>
      </c>
      <c r="F68" s="258">
        <v>241</v>
      </c>
      <c r="G68" s="258">
        <v>2141</v>
      </c>
      <c r="H68" s="259">
        <v>175</v>
      </c>
      <c r="I68" s="471"/>
    </row>
    <row r="69" spans="3:10">
      <c r="C69" s="466" t="s">
        <v>917</v>
      </c>
      <c r="D69" s="467">
        <v>2013</v>
      </c>
      <c r="E69" s="258">
        <v>658</v>
      </c>
      <c r="F69" s="258">
        <v>330</v>
      </c>
      <c r="G69" s="258">
        <v>2234</v>
      </c>
      <c r="H69" s="259">
        <v>210</v>
      </c>
      <c r="I69" s="471"/>
    </row>
    <row r="70" spans="3:10">
      <c r="C70" s="468" t="s">
        <v>917</v>
      </c>
      <c r="D70" s="469" t="s">
        <v>911</v>
      </c>
      <c r="E70" s="261">
        <v>742</v>
      </c>
      <c r="F70" s="261">
        <v>351</v>
      </c>
      <c r="G70" s="261">
        <v>2226</v>
      </c>
      <c r="H70" s="262">
        <v>216</v>
      </c>
      <c r="I70" s="471"/>
    </row>
    <row r="71" spans="3:10">
      <c r="C71" s="464" t="s">
        <v>918</v>
      </c>
      <c r="D71" s="465">
        <v>2010</v>
      </c>
      <c r="E71" s="454">
        <v>110</v>
      </c>
      <c r="F71" s="454">
        <v>70</v>
      </c>
      <c r="G71" s="454">
        <v>1582</v>
      </c>
      <c r="H71" s="455">
        <v>59</v>
      </c>
      <c r="I71" s="471" t="s">
        <v>434</v>
      </c>
    </row>
    <row r="72" spans="3:10">
      <c r="C72" s="466" t="s">
        <v>918</v>
      </c>
      <c r="D72" s="467">
        <v>2011</v>
      </c>
      <c r="E72" s="258">
        <v>149</v>
      </c>
      <c r="F72" s="258">
        <v>82</v>
      </c>
      <c r="G72" s="258">
        <v>1984</v>
      </c>
      <c r="H72" s="259">
        <v>65</v>
      </c>
      <c r="I72" s="471"/>
    </row>
    <row r="73" spans="3:10">
      <c r="C73" s="466" t="s">
        <v>918</v>
      </c>
      <c r="D73" s="467">
        <v>2012</v>
      </c>
      <c r="E73" s="258">
        <v>152</v>
      </c>
      <c r="F73" s="258">
        <v>82</v>
      </c>
      <c r="G73" s="258">
        <v>1860</v>
      </c>
      <c r="H73" s="259">
        <v>65</v>
      </c>
      <c r="I73" s="471"/>
    </row>
    <row r="74" spans="3:10">
      <c r="C74" s="466" t="s">
        <v>918</v>
      </c>
      <c r="D74" s="467">
        <v>2013</v>
      </c>
      <c r="E74" s="258">
        <v>200</v>
      </c>
      <c r="F74" s="258">
        <v>108</v>
      </c>
      <c r="G74" s="258">
        <v>1925</v>
      </c>
      <c r="H74" s="259">
        <v>76</v>
      </c>
      <c r="I74" s="471"/>
    </row>
    <row r="75" spans="3:10">
      <c r="C75" s="468" t="s">
        <v>918</v>
      </c>
      <c r="D75" s="469" t="s">
        <v>911</v>
      </c>
      <c r="E75" s="261">
        <v>225</v>
      </c>
      <c r="F75" s="261">
        <v>118</v>
      </c>
      <c r="G75" s="261">
        <v>2023</v>
      </c>
      <c r="H75" s="262">
        <v>83</v>
      </c>
      <c r="I75" s="471"/>
    </row>
    <row r="76" spans="3:10">
      <c r="C76" s="472" t="s">
        <v>924</v>
      </c>
      <c r="D76" s="465">
        <v>2010</v>
      </c>
      <c r="E76" s="454">
        <v>86</v>
      </c>
      <c r="F76" s="454">
        <v>58</v>
      </c>
      <c r="G76" s="454">
        <v>1490</v>
      </c>
      <c r="H76" s="455">
        <v>32</v>
      </c>
      <c r="I76" s="471" t="s">
        <v>433</v>
      </c>
      <c r="J76" s="475">
        <v>1800</v>
      </c>
    </row>
    <row r="77" spans="3:10">
      <c r="C77" s="473" t="s">
        <v>919</v>
      </c>
      <c r="D77" s="467">
        <v>2011</v>
      </c>
      <c r="E77" s="258">
        <v>114</v>
      </c>
      <c r="F77" s="258">
        <v>60</v>
      </c>
      <c r="G77" s="258">
        <v>1915</v>
      </c>
      <c r="H77" s="259">
        <v>33</v>
      </c>
      <c r="I77" s="471"/>
    </row>
    <row r="78" spans="3:10">
      <c r="C78" s="473" t="s">
        <v>919</v>
      </c>
      <c r="D78" s="467">
        <v>2012</v>
      </c>
      <c r="E78" s="258">
        <v>136</v>
      </c>
      <c r="F78" s="258">
        <v>100</v>
      </c>
      <c r="G78" s="258">
        <v>1813</v>
      </c>
      <c r="H78" s="259">
        <v>50</v>
      </c>
      <c r="I78" s="471"/>
    </row>
    <row r="79" spans="3:10">
      <c r="C79" s="473" t="s">
        <v>919</v>
      </c>
      <c r="D79" s="467">
        <v>2013</v>
      </c>
      <c r="E79" s="258">
        <v>195</v>
      </c>
      <c r="F79" s="258">
        <v>106</v>
      </c>
      <c r="G79" s="258">
        <v>1902</v>
      </c>
      <c r="H79" s="259">
        <v>53</v>
      </c>
      <c r="I79" s="471"/>
    </row>
    <row r="80" spans="3:10">
      <c r="C80" s="474" t="s">
        <v>919</v>
      </c>
      <c r="D80" s="469" t="s">
        <v>911</v>
      </c>
      <c r="E80" s="261">
        <v>222</v>
      </c>
      <c r="F80" s="261">
        <v>132</v>
      </c>
      <c r="G80" s="261">
        <v>1873</v>
      </c>
      <c r="H80" s="262">
        <v>66</v>
      </c>
      <c r="I80" s="471"/>
    </row>
    <row r="81" spans="2:8">
      <c r="C81" s="464" t="s">
        <v>922</v>
      </c>
      <c r="D81" s="465">
        <v>2010</v>
      </c>
      <c r="E81" s="454">
        <v>3315</v>
      </c>
      <c r="F81" s="454">
        <v>2009</v>
      </c>
      <c r="G81" s="454">
        <v>1661</v>
      </c>
      <c r="H81" s="455">
        <v>1877</v>
      </c>
    </row>
    <row r="82" spans="2:8">
      <c r="C82" s="466"/>
      <c r="D82" s="467">
        <v>2011</v>
      </c>
      <c r="E82" s="258">
        <v>4298</v>
      </c>
      <c r="F82" s="258">
        <v>2088</v>
      </c>
      <c r="G82" s="258">
        <v>2099</v>
      </c>
      <c r="H82" s="259">
        <v>1882</v>
      </c>
    </row>
    <row r="83" spans="2:8">
      <c r="C83" s="466"/>
      <c r="D83" s="467">
        <v>2012</v>
      </c>
      <c r="E83" s="258">
        <v>4193</v>
      </c>
      <c r="F83" s="258">
        <v>2205</v>
      </c>
      <c r="G83" s="258">
        <v>1968</v>
      </c>
      <c r="H83" s="259">
        <v>1882</v>
      </c>
    </row>
    <row r="84" spans="2:8">
      <c r="C84" s="466"/>
      <c r="D84" s="467">
        <v>2013</v>
      </c>
      <c r="E84" s="258">
        <v>4856</v>
      </c>
      <c r="F84" s="258">
        <v>2485</v>
      </c>
      <c r="G84" s="258">
        <v>2013</v>
      </c>
      <c r="H84" s="259">
        <v>1977</v>
      </c>
    </row>
    <row r="85" spans="2:8">
      <c r="C85" s="468"/>
      <c r="D85" s="469" t="s">
        <v>911</v>
      </c>
      <c r="E85" s="261">
        <v>5097</v>
      </c>
      <c r="F85" s="261">
        <v>2645</v>
      </c>
      <c r="G85" s="261">
        <v>2010</v>
      </c>
      <c r="H85" s="262">
        <v>1989</v>
      </c>
    </row>
    <row r="86" spans="2:8">
      <c r="C86" s="453"/>
      <c r="D86" s="453"/>
      <c r="E86" s="453"/>
      <c r="F86" s="453"/>
      <c r="G86" s="453"/>
      <c r="H86" s="453"/>
    </row>
    <row r="88" spans="2:8">
      <c r="B88" t="s">
        <v>374</v>
      </c>
      <c r="C88" t="s">
        <v>431</v>
      </c>
    </row>
    <row r="90" spans="2:8" ht="15">
      <c r="C90" s="403" t="s">
        <v>429</v>
      </c>
      <c r="D90" s="404" t="s">
        <v>430</v>
      </c>
      <c r="E90" s="405" t="s">
        <v>432</v>
      </c>
    </row>
    <row r="91" spans="2:8">
      <c r="C91" s="379" t="s">
        <v>416</v>
      </c>
      <c r="D91" s="380">
        <v>22000</v>
      </c>
      <c r="E91" s="406" t="s">
        <v>433</v>
      </c>
    </row>
    <row r="92" spans="2:8">
      <c r="C92" s="379" t="s">
        <v>417</v>
      </c>
      <c r="D92" s="380">
        <v>9800</v>
      </c>
      <c r="E92" s="406" t="s">
        <v>433</v>
      </c>
    </row>
    <row r="93" spans="2:8">
      <c r="C93" s="379" t="s">
        <v>420</v>
      </c>
      <c r="D93" s="380">
        <v>36100</v>
      </c>
      <c r="E93" s="406" t="s">
        <v>433</v>
      </c>
    </row>
    <row r="94" spans="2:8">
      <c r="C94" s="379" t="s">
        <v>422</v>
      </c>
      <c r="D94" s="380">
        <v>5750</v>
      </c>
      <c r="E94" s="406" t="s">
        <v>433</v>
      </c>
    </row>
    <row r="95" spans="2:8">
      <c r="C95" s="379" t="s">
        <v>423</v>
      </c>
      <c r="D95" s="380">
        <v>129550</v>
      </c>
      <c r="E95" s="406" t="s">
        <v>433</v>
      </c>
    </row>
    <row r="96" spans="2:8">
      <c r="C96" s="379" t="s">
        <v>425</v>
      </c>
      <c r="D96" s="380">
        <v>6000</v>
      </c>
      <c r="E96" s="406" t="s">
        <v>433</v>
      </c>
    </row>
    <row r="97" spans="3:5">
      <c r="C97" s="379" t="s">
        <v>426</v>
      </c>
      <c r="D97" s="380">
        <v>9080</v>
      </c>
      <c r="E97" s="406" t="s">
        <v>433</v>
      </c>
    </row>
    <row r="98" spans="3:5">
      <c r="C98" s="379" t="s">
        <v>418</v>
      </c>
      <c r="D98" s="407">
        <v>1065640</v>
      </c>
      <c r="E98" s="408" t="s">
        <v>434</v>
      </c>
    </row>
    <row r="99" spans="3:5">
      <c r="C99" s="379" t="s">
        <v>419</v>
      </c>
      <c r="D99" s="407">
        <v>156095</v>
      </c>
      <c r="E99" s="408" t="s">
        <v>434</v>
      </c>
    </row>
    <row r="100" spans="3:5">
      <c r="C100" s="379" t="s">
        <v>421</v>
      </c>
      <c r="D100" s="407">
        <v>473650</v>
      </c>
      <c r="E100" s="408" t="s">
        <v>434</v>
      </c>
    </row>
    <row r="101" spans="3:5">
      <c r="C101" s="379" t="s">
        <v>424</v>
      </c>
      <c r="D101" s="407">
        <v>375000</v>
      </c>
      <c r="E101" s="408" t="s">
        <v>434</v>
      </c>
    </row>
    <row r="102" spans="3:5">
      <c r="C102" s="379" t="s">
        <v>427</v>
      </c>
      <c r="D102" s="407">
        <v>358635</v>
      </c>
      <c r="E102" s="408" t="s">
        <v>434</v>
      </c>
    </row>
    <row r="103" spans="3:5">
      <c r="C103" s="379" t="s">
        <v>428</v>
      </c>
      <c r="D103" s="407">
        <v>327110</v>
      </c>
      <c r="E103" s="408" t="s">
        <v>434</v>
      </c>
    </row>
    <row r="104" spans="3:5" ht="15" thickBot="1">
      <c r="C104" s="409" t="s">
        <v>255</v>
      </c>
      <c r="D104" s="410">
        <f>SUBTOTAL(9,D91:D103)</f>
        <v>2974410</v>
      </c>
      <c r="E104" s="411"/>
    </row>
    <row r="105" spans="3:5" ht="15" thickTop="1"/>
  </sheetData>
  <autoFilter ref="C90:E103"/>
  <mergeCells count="29">
    <mergeCell ref="C76:C80"/>
    <mergeCell ref="I41:I45"/>
    <mergeCell ref="I46:I50"/>
    <mergeCell ref="I51:I55"/>
    <mergeCell ref="I56:I60"/>
    <mergeCell ref="I61:I65"/>
    <mergeCell ref="I66:I70"/>
    <mergeCell ref="I71:I75"/>
    <mergeCell ref="I76:I80"/>
    <mergeCell ref="C51:C55"/>
    <mergeCell ref="C56:C60"/>
    <mergeCell ref="C61:C65"/>
    <mergeCell ref="C66:C70"/>
    <mergeCell ref="C71:C75"/>
    <mergeCell ref="E37:F37"/>
    <mergeCell ref="G37:H37"/>
    <mergeCell ref="C81:C85"/>
    <mergeCell ref="C41:C45"/>
    <mergeCell ref="C46:C50"/>
    <mergeCell ref="D27:G27"/>
    <mergeCell ref="D25:G25"/>
    <mergeCell ref="D14:F14"/>
    <mergeCell ref="I14:K14"/>
    <mergeCell ref="L14:N14"/>
    <mergeCell ref="D12:F12"/>
    <mergeCell ref="I12:K12"/>
    <mergeCell ref="L12:N12"/>
    <mergeCell ref="B5:E5"/>
    <mergeCell ref="L11:N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A2:AO136"/>
  <sheetViews>
    <sheetView workbookViewId="0">
      <selection activeCell="AS19" sqref="AS19"/>
    </sheetView>
  </sheetViews>
  <sheetFormatPr baseColWidth="10" defaultRowHeight="14" x14ac:dyDescent="0"/>
  <cols>
    <col min="1" max="1" width="18.83203125" customWidth="1"/>
    <col min="2" max="2" width="6.33203125" customWidth="1"/>
    <col min="3" max="3" width="15.6640625" bestFit="1" customWidth="1"/>
    <col min="4" max="4" width="12.83203125" bestFit="1" customWidth="1"/>
    <col min="6" max="6" width="8.6640625" bestFit="1" customWidth="1"/>
    <col min="7" max="7" width="24.1640625" customWidth="1"/>
    <col min="8" max="8" width="12.33203125" bestFit="1" customWidth="1"/>
    <col min="9" max="9" width="19.6640625" bestFit="1" customWidth="1"/>
    <col min="10" max="10" width="11.83203125" bestFit="1" customWidth="1"/>
    <col min="11" max="11" width="11.83203125" style="370" customWidth="1"/>
    <col min="12" max="12" width="17.5" customWidth="1"/>
    <col min="13" max="13" width="15.1640625" bestFit="1" customWidth="1"/>
    <col min="14" max="14" width="12.33203125" bestFit="1" customWidth="1"/>
    <col min="15" max="15" width="19.6640625" bestFit="1" customWidth="1"/>
    <col min="16" max="16" width="11.83203125" bestFit="1" customWidth="1"/>
    <col min="17" max="17" width="11.83203125" style="370" customWidth="1"/>
    <col min="18" max="18" width="17.5" customWidth="1"/>
    <col min="19" max="19" width="15.5" bestFit="1" customWidth="1"/>
    <col min="20" max="20" width="12.33203125" bestFit="1" customWidth="1"/>
    <col min="21" max="21" width="19.6640625" bestFit="1" customWidth="1"/>
    <col min="22" max="22" width="11.83203125" bestFit="1" customWidth="1"/>
    <col min="23" max="23" width="11.83203125" style="370" customWidth="1"/>
    <col min="24" max="24" width="17.5" customWidth="1"/>
    <col min="25" max="25" width="22.5" bestFit="1" customWidth="1"/>
    <col min="26" max="26" width="12.33203125" bestFit="1" customWidth="1"/>
    <col min="27" max="27" width="19.6640625" bestFit="1" customWidth="1"/>
    <col min="28" max="28" width="11.83203125" bestFit="1" customWidth="1"/>
    <col min="29" max="29" width="11.83203125" style="370" customWidth="1"/>
    <col min="30" max="30" width="17.5" customWidth="1"/>
    <col min="31" max="31" width="17.6640625" bestFit="1" customWidth="1"/>
    <col min="32" max="32" width="12.33203125" bestFit="1" customWidth="1"/>
    <col min="33" max="33" width="19.6640625" bestFit="1" customWidth="1"/>
    <col min="34" max="34" width="11.83203125" bestFit="1" customWidth="1"/>
    <col min="35" max="35" width="11.83203125" customWidth="1"/>
    <col min="36" max="36" width="17.5" customWidth="1"/>
    <col min="37" max="37" width="18.33203125" bestFit="1" customWidth="1"/>
    <col min="38" max="38" width="12.33203125" bestFit="1" customWidth="1"/>
    <col min="39" max="39" width="19.6640625" bestFit="1" customWidth="1"/>
    <col min="40" max="40" width="11.83203125" bestFit="1" customWidth="1"/>
  </cols>
  <sheetData>
    <row r="2" spans="1:41" ht="15">
      <c r="C2" s="373" t="s">
        <v>877</v>
      </c>
      <c r="D2" s="375" t="s">
        <v>878</v>
      </c>
      <c r="G2" s="373" t="s">
        <v>877</v>
      </c>
      <c r="H2" s="374" t="s">
        <v>878</v>
      </c>
      <c r="I2" s="375" t="s">
        <v>879</v>
      </c>
      <c r="M2" s="373" t="s">
        <v>877</v>
      </c>
      <c r="N2" s="374" t="s">
        <v>878</v>
      </c>
      <c r="O2" s="375" t="s">
        <v>879</v>
      </c>
      <c r="S2" s="373" t="s">
        <v>877</v>
      </c>
      <c r="T2" s="374" t="s">
        <v>878</v>
      </c>
      <c r="U2" s="375" t="s">
        <v>879</v>
      </c>
      <c r="Y2" s="373" t="s">
        <v>877</v>
      </c>
      <c r="Z2" s="374" t="s">
        <v>878</v>
      </c>
      <c r="AA2" s="375" t="s">
        <v>879</v>
      </c>
      <c r="AE2" s="373" t="s">
        <v>877</v>
      </c>
      <c r="AF2" s="374" t="s">
        <v>878</v>
      </c>
      <c r="AG2" s="375" t="s">
        <v>879</v>
      </c>
      <c r="AK2" s="373" t="s">
        <v>877</v>
      </c>
      <c r="AL2" s="374" t="s">
        <v>878</v>
      </c>
      <c r="AM2" s="375" t="s">
        <v>879</v>
      </c>
    </row>
    <row r="3" spans="1:41">
      <c r="C3" s="391" t="s">
        <v>883</v>
      </c>
      <c r="D3" s="392">
        <f>SUM(H3,N3,T3,Z3,AF3,AL3)</f>
        <v>751505</v>
      </c>
      <c r="G3" s="376" t="s">
        <v>880</v>
      </c>
      <c r="H3" s="377">
        <f>SUMIF($K$13:$K$122,"Y",$H$13:$H$122)</f>
        <v>63145</v>
      </c>
      <c r="I3" s="378">
        <f>H3/H$6</f>
        <v>6.472161862982248E-2</v>
      </c>
      <c r="M3" s="376" t="s">
        <v>880</v>
      </c>
      <c r="N3" s="377">
        <f>SUMIF($Q$13:$Q$134,"Y",$N$13:$N$134)</f>
        <v>32390</v>
      </c>
      <c r="O3" s="378">
        <f>N3/N$6</f>
        <v>0.20637803052024595</v>
      </c>
      <c r="S3" s="376" t="s">
        <v>880</v>
      </c>
      <c r="T3" s="377">
        <f>SUMIF(W$13:W$53,"Y",T$13:T$53)</f>
        <v>357840</v>
      </c>
      <c r="U3" s="378">
        <f>T3/T$6</f>
        <v>0.94905184988728286</v>
      </c>
      <c r="Y3" s="376" t="s">
        <v>880</v>
      </c>
      <c r="Z3" s="377">
        <f>SUMIF(AC$13:AC$135,"Y",Z$13:Z$135)</f>
        <v>77790</v>
      </c>
      <c r="AA3" s="378">
        <f>Z3/Z$6</f>
        <v>0.20791126553521316</v>
      </c>
      <c r="AE3" s="376" t="s">
        <v>880</v>
      </c>
      <c r="AF3" s="377">
        <f>SUMIF(AI$13:AI$64,"Y",AF$13:AF$64)</f>
        <v>122640</v>
      </c>
      <c r="AG3" s="378">
        <f>AF3/AF$6</f>
        <v>0.35197382582117182</v>
      </c>
      <c r="AK3" s="376" t="s">
        <v>880</v>
      </c>
      <c r="AL3" s="377">
        <f>SUMIF(AO$13:AO$136,"Y",AL$13:AL$136)</f>
        <v>97700</v>
      </c>
      <c r="AM3" s="378">
        <f>AL3/AL$6</f>
        <v>0.29867628626455933</v>
      </c>
    </row>
    <row r="4" spans="1:41">
      <c r="C4" s="390"/>
      <c r="D4" s="380"/>
      <c r="G4" s="379" t="s">
        <v>881</v>
      </c>
      <c r="H4" s="380">
        <f>SUMIF($K$13:$K$122,"N",$H$13:$H$122)</f>
        <v>912495</v>
      </c>
      <c r="I4" s="381">
        <f>H4/H$6</f>
        <v>0.93527838137017749</v>
      </c>
      <c r="M4" s="379" t="s">
        <v>881</v>
      </c>
      <c r="N4" s="380">
        <f>SUMIF($Q$13:$Q$133,"N",$N$13:$N$133)</f>
        <v>118490</v>
      </c>
      <c r="O4" s="381">
        <f>N4/N$6</f>
        <v>0.75497785848545673</v>
      </c>
      <c r="S4" s="379" t="s">
        <v>881</v>
      </c>
      <c r="T4" s="380">
        <f>SUMIF(W$13:W$53,"N",T$13:T$53)</f>
        <v>19210</v>
      </c>
      <c r="U4" s="381">
        <f>T4/T$6</f>
        <v>5.0948150112717146E-2</v>
      </c>
      <c r="Y4" s="379" t="s">
        <v>881</v>
      </c>
      <c r="Z4" s="380">
        <f>SUMIF(AC$13:AC$135,"N",Z$13:Z$135)</f>
        <v>287490</v>
      </c>
      <c r="AA4" s="381">
        <f>Z4/Z$6</f>
        <v>0.76838166510757722</v>
      </c>
      <c r="AE4" s="379" t="s">
        <v>881</v>
      </c>
      <c r="AF4" s="380">
        <f>SUMIF(AI$13:AI$64,"N",AF$13:AF$64)</f>
        <v>225795</v>
      </c>
      <c r="AG4" s="381">
        <f>AF4/AF$6</f>
        <v>0.64802617417882824</v>
      </c>
      <c r="AK4" s="379" t="s">
        <v>881</v>
      </c>
      <c r="AL4" s="380">
        <f>SUMIF(AO$13:AO$136,"N",AL$13:AL$136)</f>
        <v>229410</v>
      </c>
      <c r="AM4" s="381">
        <f>AL4/AL$6</f>
        <v>0.70132371373544067</v>
      </c>
    </row>
    <row r="5" spans="1:41">
      <c r="C5" s="390"/>
      <c r="D5" s="380"/>
      <c r="G5" s="379" t="s">
        <v>882</v>
      </c>
      <c r="H5" s="380">
        <f>SUMIF($K$13:$K$122,"",$H$13:$H$122)</f>
        <v>0</v>
      </c>
      <c r="I5" s="381">
        <f>H5/H$6</f>
        <v>0</v>
      </c>
      <c r="M5" s="379" t="s">
        <v>882</v>
      </c>
      <c r="N5" s="380">
        <f>SUMIF($Q$13:$Q$134,"",$N$13:$N$134)</f>
        <v>6065</v>
      </c>
      <c r="O5" s="381">
        <f>N5/N$6</f>
        <v>3.8644110994297362E-2</v>
      </c>
      <c r="S5" s="379" t="s">
        <v>882</v>
      </c>
      <c r="T5" s="380">
        <f>SUMIF(W$13:W$53,"",T$13:T$53)</f>
        <v>0</v>
      </c>
      <c r="U5" s="381">
        <f>T5/T$6</f>
        <v>0</v>
      </c>
      <c r="Y5" s="379" t="s">
        <v>882</v>
      </c>
      <c r="Z5" s="380">
        <f>SUMIF(AC$13:AC$135,"",Z$13:Z$135)</f>
        <v>8870</v>
      </c>
      <c r="AA5" s="381">
        <f>Z5/Z$6</f>
        <v>2.3707069357209676E-2</v>
      </c>
      <c r="AE5" s="379" t="s">
        <v>882</v>
      </c>
      <c r="AF5" s="380">
        <f>SUMIF(AI$13:AI$64,"",AF$13:AF$64)</f>
        <v>0</v>
      </c>
      <c r="AG5" s="381">
        <f>AF5/AF$6</f>
        <v>0</v>
      </c>
      <c r="AK5" s="379" t="s">
        <v>882</v>
      </c>
      <c r="AL5" s="380">
        <f>SUMIF(AO$13:AO$136,"",AL$13:AL$136)</f>
        <v>0</v>
      </c>
      <c r="AM5" s="381">
        <f>AL5/AL$6</f>
        <v>0</v>
      </c>
    </row>
    <row r="6" spans="1:41" ht="15">
      <c r="C6" s="385"/>
      <c r="D6" s="386"/>
      <c r="G6" s="382" t="s">
        <v>255</v>
      </c>
      <c r="H6" s="383">
        <f>SUBTOTAL(9,H13:H122)</f>
        <v>975640</v>
      </c>
      <c r="I6" s="384"/>
      <c r="M6" s="382" t="s">
        <v>255</v>
      </c>
      <c r="N6" s="383">
        <f>SUBTOTAL(9,N13:N134)</f>
        <v>156945</v>
      </c>
      <c r="O6" s="384"/>
      <c r="S6" s="382" t="s">
        <v>255</v>
      </c>
      <c r="T6" s="383">
        <f>SUBTOTAL(9,T13:T53)</f>
        <v>377050</v>
      </c>
      <c r="U6" s="384"/>
      <c r="Y6" s="382" t="s">
        <v>255</v>
      </c>
      <c r="Z6" s="383">
        <f>SUBTOTAL(9,Z13:Z135)</f>
        <v>374150</v>
      </c>
      <c r="AA6" s="384"/>
      <c r="AE6" s="382" t="s">
        <v>255</v>
      </c>
      <c r="AF6" s="383">
        <f>SUBTOTAL(9,AF13:AF64)</f>
        <v>348435</v>
      </c>
      <c r="AG6" s="384"/>
      <c r="AK6" s="382" t="s">
        <v>255</v>
      </c>
      <c r="AL6" s="383">
        <f>SUBTOTAL(9,AL13:AL136)</f>
        <v>327110</v>
      </c>
      <c r="AM6" s="384"/>
    </row>
    <row r="7" spans="1:41" ht="15">
      <c r="G7" s="385"/>
      <c r="H7" s="386"/>
      <c r="I7" s="385"/>
    </row>
    <row r="8" spans="1:41" s="372" customFormat="1" ht="19">
      <c r="G8" s="372" t="s">
        <v>418</v>
      </c>
      <c r="K8" s="388"/>
      <c r="M8" s="372" t="s">
        <v>419</v>
      </c>
      <c r="Q8" s="388"/>
      <c r="S8" s="372" t="s">
        <v>421</v>
      </c>
      <c r="W8" s="388"/>
      <c r="Y8" s="372" t="s">
        <v>772</v>
      </c>
      <c r="AC8" s="388"/>
      <c r="AE8" s="372" t="s">
        <v>427</v>
      </c>
      <c r="AK8" s="372" t="s">
        <v>428</v>
      </c>
    </row>
    <row r="9" spans="1:41">
      <c r="F9" t="s">
        <v>516</v>
      </c>
      <c r="G9" t="s">
        <v>515</v>
      </c>
      <c r="M9" t="s">
        <v>516</v>
      </c>
      <c r="N9" t="s">
        <v>662</v>
      </c>
      <c r="S9" t="s">
        <v>516</v>
      </c>
      <c r="T9" t="s">
        <v>661</v>
      </c>
      <c r="Y9" t="s">
        <v>516</v>
      </c>
      <c r="Z9" t="s">
        <v>773</v>
      </c>
      <c r="AE9" t="s">
        <v>516</v>
      </c>
      <c r="AF9" t="s">
        <v>825</v>
      </c>
      <c r="AK9" t="s">
        <v>374</v>
      </c>
      <c r="AL9" t="s">
        <v>875</v>
      </c>
    </row>
    <row r="11" spans="1:41" ht="15">
      <c r="G11" s="437" t="s">
        <v>370</v>
      </c>
      <c r="H11" s="371" t="s">
        <v>435</v>
      </c>
      <c r="I11" s="437" t="s">
        <v>371</v>
      </c>
      <c r="J11" s="437" t="s">
        <v>372</v>
      </c>
      <c r="K11" s="389" t="s">
        <v>876</v>
      </c>
      <c r="M11" s="437" t="s">
        <v>370</v>
      </c>
      <c r="N11" s="371" t="s">
        <v>435</v>
      </c>
      <c r="O11" s="437" t="s">
        <v>371</v>
      </c>
      <c r="P11" s="437" t="s">
        <v>372</v>
      </c>
      <c r="Q11" s="389" t="s">
        <v>876</v>
      </c>
      <c r="S11" s="437" t="s">
        <v>370</v>
      </c>
      <c r="T11" s="371" t="s">
        <v>435</v>
      </c>
      <c r="U11" s="437" t="s">
        <v>371</v>
      </c>
      <c r="V11" s="437" t="s">
        <v>372</v>
      </c>
      <c r="W11" s="389" t="s">
        <v>876</v>
      </c>
      <c r="Y11" s="437" t="s">
        <v>370</v>
      </c>
      <c r="Z11" s="371" t="s">
        <v>435</v>
      </c>
      <c r="AA11" s="437" t="s">
        <v>371</v>
      </c>
      <c r="AB11" s="437" t="s">
        <v>372</v>
      </c>
      <c r="AC11" s="389" t="s">
        <v>876</v>
      </c>
      <c r="AE11" s="437" t="s">
        <v>370</v>
      </c>
      <c r="AF11" s="371" t="s">
        <v>435</v>
      </c>
      <c r="AG11" s="437" t="s">
        <v>371</v>
      </c>
      <c r="AH11" s="437" t="s">
        <v>372</v>
      </c>
      <c r="AI11" s="371" t="s">
        <v>876</v>
      </c>
      <c r="AK11" s="437" t="s">
        <v>370</v>
      </c>
      <c r="AL11" s="371" t="s">
        <v>435</v>
      </c>
      <c r="AM11" s="437" t="s">
        <v>371</v>
      </c>
      <c r="AN11" s="437" t="s">
        <v>372</v>
      </c>
      <c r="AO11" s="371" t="s">
        <v>876</v>
      </c>
    </row>
    <row r="12" spans="1:41" ht="15">
      <c r="G12" s="437"/>
      <c r="H12" s="371" t="s">
        <v>436</v>
      </c>
      <c r="I12" s="437"/>
      <c r="J12" s="437"/>
      <c r="K12" s="389"/>
      <c r="M12" s="437"/>
      <c r="N12" s="371" t="s">
        <v>436</v>
      </c>
      <c r="O12" s="437"/>
      <c r="P12" s="437"/>
      <c r="Q12" s="389"/>
      <c r="S12" s="437"/>
      <c r="T12" s="371" t="s">
        <v>436</v>
      </c>
      <c r="U12" s="437"/>
      <c r="V12" s="437"/>
      <c r="W12" s="389"/>
      <c r="Y12" s="437"/>
      <c r="Z12" s="371" t="s">
        <v>436</v>
      </c>
      <c r="AA12" s="437"/>
      <c r="AB12" s="437"/>
      <c r="AC12" s="389"/>
      <c r="AE12" s="437"/>
      <c r="AF12" s="371" t="s">
        <v>436</v>
      </c>
      <c r="AG12" s="437"/>
      <c r="AH12" s="437"/>
      <c r="AI12" s="371"/>
      <c r="AK12" s="437"/>
      <c r="AL12" s="371" t="s">
        <v>436</v>
      </c>
      <c r="AM12" s="437"/>
      <c r="AN12" s="437"/>
    </row>
    <row r="13" spans="1:41" ht="15">
      <c r="A13" s="369"/>
      <c r="B13" s="253"/>
      <c r="C13" s="253"/>
      <c r="D13" s="253"/>
      <c r="G13" s="369" t="s">
        <v>437</v>
      </c>
      <c r="H13" s="253">
        <v>660</v>
      </c>
      <c r="I13" s="253">
        <v>1</v>
      </c>
      <c r="J13" s="253" t="s">
        <v>438</v>
      </c>
      <c r="K13" s="387" t="s">
        <v>433</v>
      </c>
      <c r="M13" s="369" t="s">
        <v>517</v>
      </c>
      <c r="N13" s="253">
        <v>325</v>
      </c>
      <c r="O13" s="253">
        <v>2</v>
      </c>
      <c r="P13" s="253" t="s">
        <v>438</v>
      </c>
      <c r="Q13" s="387" t="s">
        <v>433</v>
      </c>
      <c r="S13" s="369" t="s">
        <v>631</v>
      </c>
      <c r="T13" s="253">
        <v>600</v>
      </c>
      <c r="U13" s="253">
        <v>1</v>
      </c>
      <c r="V13" s="253">
        <v>1996</v>
      </c>
      <c r="W13" s="387" t="s">
        <v>433</v>
      </c>
      <c r="Y13" s="369" t="s">
        <v>663</v>
      </c>
      <c r="Z13" s="252">
        <v>27000</v>
      </c>
      <c r="AA13" s="253">
        <v>9</v>
      </c>
      <c r="AB13" s="253">
        <v>2008</v>
      </c>
      <c r="AC13" s="387" t="s">
        <v>433</v>
      </c>
      <c r="AE13" s="369" t="s">
        <v>774</v>
      </c>
      <c r="AF13" s="252">
        <v>14400</v>
      </c>
      <c r="AG13" s="253">
        <v>16</v>
      </c>
      <c r="AH13" s="253" t="s">
        <v>775</v>
      </c>
      <c r="AI13" s="387" t="s">
        <v>433</v>
      </c>
      <c r="AK13" s="369" t="s">
        <v>826</v>
      </c>
      <c r="AL13" s="252">
        <v>4350</v>
      </c>
      <c r="AM13" s="253">
        <v>6</v>
      </c>
      <c r="AN13" s="253" t="s">
        <v>827</v>
      </c>
      <c r="AO13" s="387" t="s">
        <v>433</v>
      </c>
    </row>
    <row r="14" spans="1:41" ht="15">
      <c r="A14" s="369"/>
      <c r="B14" s="253"/>
      <c r="C14" s="253"/>
      <c r="D14" s="253"/>
      <c r="G14" s="369" t="s">
        <v>439</v>
      </c>
      <c r="H14" s="253">
        <v>900</v>
      </c>
      <c r="I14" s="253">
        <v>1</v>
      </c>
      <c r="J14" s="253" t="s">
        <v>438</v>
      </c>
      <c r="K14" s="387" t="s">
        <v>433</v>
      </c>
      <c r="M14" s="369" t="s">
        <v>518</v>
      </c>
      <c r="N14" s="253">
        <v>300</v>
      </c>
      <c r="O14" s="253">
        <v>1</v>
      </c>
      <c r="P14" s="253">
        <v>1996</v>
      </c>
      <c r="Q14" s="387" t="s">
        <v>433</v>
      </c>
      <c r="S14" s="369" t="s">
        <v>632</v>
      </c>
      <c r="T14" s="253">
        <v>660</v>
      </c>
      <c r="U14" s="253">
        <v>1</v>
      </c>
      <c r="V14" s="253" t="s">
        <v>438</v>
      </c>
      <c r="W14" s="387" t="s">
        <v>433</v>
      </c>
      <c r="Y14" s="369" t="s">
        <v>664</v>
      </c>
      <c r="Z14" s="253">
        <v>660</v>
      </c>
      <c r="AA14" s="253">
        <v>1</v>
      </c>
      <c r="AB14" s="253">
        <v>2002</v>
      </c>
      <c r="AC14" s="387" t="s">
        <v>433</v>
      </c>
      <c r="AE14" s="369" t="s">
        <v>776</v>
      </c>
      <c r="AF14" s="252">
        <v>15000</v>
      </c>
      <c r="AG14" s="253">
        <v>5</v>
      </c>
      <c r="AH14" s="253">
        <v>2009</v>
      </c>
      <c r="AI14" s="387" t="s">
        <v>433</v>
      </c>
      <c r="AK14" s="369" t="s">
        <v>828</v>
      </c>
      <c r="AL14" s="252">
        <v>4800</v>
      </c>
      <c r="AM14" s="253">
        <v>6</v>
      </c>
      <c r="AN14" s="253">
        <v>1999</v>
      </c>
      <c r="AO14" s="387" t="s">
        <v>433</v>
      </c>
    </row>
    <row r="15" spans="1:41" ht="15">
      <c r="A15" s="369"/>
      <c r="B15" s="253"/>
      <c r="C15" s="253"/>
      <c r="D15" s="253"/>
      <c r="G15" s="369" t="s">
        <v>439</v>
      </c>
      <c r="H15" s="253">
        <v>850</v>
      </c>
      <c r="I15" s="253">
        <v>1</v>
      </c>
      <c r="J15" s="253">
        <v>2004</v>
      </c>
      <c r="K15" s="387" t="s">
        <v>433</v>
      </c>
      <c r="M15" s="369" t="s">
        <v>519</v>
      </c>
      <c r="N15" s="253">
        <v>900</v>
      </c>
      <c r="O15" s="253">
        <v>1</v>
      </c>
      <c r="P15" s="253">
        <v>2006</v>
      </c>
      <c r="Q15" s="387" t="s">
        <v>433</v>
      </c>
      <c r="Y15" s="369" t="s">
        <v>664</v>
      </c>
      <c r="Z15" s="252">
        <v>2250</v>
      </c>
      <c r="AA15" s="253">
        <v>2</v>
      </c>
      <c r="AB15" s="253" t="s">
        <v>438</v>
      </c>
      <c r="AC15" s="387" t="s">
        <v>433</v>
      </c>
      <c r="AE15" s="369" t="s">
        <v>777</v>
      </c>
      <c r="AF15" s="253">
        <v>660</v>
      </c>
      <c r="AG15" s="253">
        <v>1</v>
      </c>
      <c r="AH15" s="253">
        <v>2000</v>
      </c>
      <c r="AI15" s="387" t="s">
        <v>433</v>
      </c>
      <c r="AK15" s="369" t="s">
        <v>829</v>
      </c>
      <c r="AL15" s="252">
        <v>1750</v>
      </c>
      <c r="AM15" s="253">
        <v>1</v>
      </c>
      <c r="AN15" s="253">
        <v>2005</v>
      </c>
      <c r="AO15" s="387" t="s">
        <v>433</v>
      </c>
    </row>
    <row r="16" spans="1:41" ht="15">
      <c r="A16" s="369"/>
      <c r="B16" s="252"/>
      <c r="C16" s="253"/>
      <c r="D16" s="253"/>
      <c r="G16" s="369" t="s">
        <v>439</v>
      </c>
      <c r="H16" s="253">
        <v>850</v>
      </c>
      <c r="I16" s="253">
        <v>1</v>
      </c>
      <c r="J16" s="253">
        <v>2004</v>
      </c>
      <c r="K16" s="387" t="s">
        <v>433</v>
      </c>
      <c r="M16" s="369" t="s">
        <v>520</v>
      </c>
      <c r="N16" s="252">
        <v>1700</v>
      </c>
      <c r="O16" s="253">
        <v>2</v>
      </c>
      <c r="P16" s="253" t="s">
        <v>438</v>
      </c>
      <c r="Q16" s="387" t="s">
        <v>433</v>
      </c>
      <c r="Y16" s="369" t="s">
        <v>664</v>
      </c>
      <c r="Z16" s="252">
        <v>4620</v>
      </c>
      <c r="AA16" s="253">
        <v>7</v>
      </c>
      <c r="AB16" s="253">
        <v>2001</v>
      </c>
      <c r="AC16" s="387" t="s">
        <v>433</v>
      </c>
      <c r="AE16" s="369" t="s">
        <v>778</v>
      </c>
      <c r="AF16" s="253">
        <v>660</v>
      </c>
      <c r="AG16" s="253">
        <v>1</v>
      </c>
      <c r="AH16" s="253">
        <v>2000</v>
      </c>
      <c r="AI16" s="387" t="s">
        <v>433</v>
      </c>
      <c r="AK16" s="369" t="s">
        <v>830</v>
      </c>
      <c r="AL16" s="252">
        <v>8250</v>
      </c>
      <c r="AM16" s="253">
        <v>3</v>
      </c>
      <c r="AN16" s="253" t="s">
        <v>438</v>
      </c>
      <c r="AO16" s="387" t="s">
        <v>434</v>
      </c>
    </row>
    <row r="17" spans="1:41" ht="15">
      <c r="A17" s="369"/>
      <c r="B17" s="253"/>
      <c r="C17" s="253"/>
      <c r="D17" s="253"/>
      <c r="G17" s="369" t="s">
        <v>439</v>
      </c>
      <c r="H17" s="252">
        <v>1000</v>
      </c>
      <c r="I17" s="253">
        <v>1</v>
      </c>
      <c r="J17" s="253">
        <v>2005</v>
      </c>
      <c r="K17" s="387" t="s">
        <v>433</v>
      </c>
      <c r="M17" s="369" t="s">
        <v>521</v>
      </c>
      <c r="N17" s="253">
        <v>500</v>
      </c>
      <c r="O17" s="253">
        <v>1</v>
      </c>
      <c r="P17" s="253">
        <v>1997</v>
      </c>
      <c r="Q17" s="387" t="s">
        <v>433</v>
      </c>
      <c r="S17" s="369" t="s">
        <v>634</v>
      </c>
      <c r="T17" s="252">
        <v>12000</v>
      </c>
      <c r="U17" s="253">
        <v>6</v>
      </c>
      <c r="V17" s="253" t="s">
        <v>438</v>
      </c>
      <c r="W17" s="387" t="s">
        <v>434</v>
      </c>
      <c r="Y17" s="369" t="s">
        <v>665</v>
      </c>
      <c r="Z17" s="252">
        <v>5280</v>
      </c>
      <c r="AA17" s="253">
        <v>8</v>
      </c>
      <c r="AB17" s="253">
        <v>2001</v>
      </c>
      <c r="AC17" s="387" t="s">
        <v>433</v>
      </c>
      <c r="AE17" s="369" t="s">
        <v>779</v>
      </c>
      <c r="AF17" s="252">
        <v>8250</v>
      </c>
      <c r="AG17" s="253">
        <v>3</v>
      </c>
      <c r="AH17" s="253" t="s">
        <v>438</v>
      </c>
      <c r="AI17" s="387" t="s">
        <v>434</v>
      </c>
      <c r="AK17" s="369" t="s">
        <v>831</v>
      </c>
      <c r="AL17" s="252">
        <v>15000</v>
      </c>
      <c r="AM17" s="253">
        <v>5</v>
      </c>
      <c r="AN17" s="253" t="s">
        <v>438</v>
      </c>
      <c r="AO17" s="387" t="s">
        <v>433</v>
      </c>
    </row>
    <row r="18" spans="1:41" ht="15">
      <c r="A18" s="369"/>
      <c r="B18" s="253"/>
      <c r="C18" s="253"/>
      <c r="D18" s="253"/>
      <c r="G18" s="369" t="s">
        <v>439</v>
      </c>
      <c r="H18" s="253">
        <v>900</v>
      </c>
      <c r="I18" s="253">
        <v>1</v>
      </c>
      <c r="J18" s="253">
        <v>2001</v>
      </c>
      <c r="K18" s="387" t="s">
        <v>433</v>
      </c>
      <c r="M18" s="369" t="s">
        <v>522</v>
      </c>
      <c r="N18" s="253">
        <v>225</v>
      </c>
      <c r="O18" s="253">
        <v>1</v>
      </c>
      <c r="P18" s="253">
        <v>1995</v>
      </c>
      <c r="Q18" s="387" t="s">
        <v>433</v>
      </c>
      <c r="S18" s="369" t="s">
        <v>634</v>
      </c>
      <c r="T18" s="252">
        <v>8000</v>
      </c>
      <c r="U18" s="253">
        <v>4</v>
      </c>
      <c r="V18" s="253" t="s">
        <v>438</v>
      </c>
      <c r="W18" s="387" t="s">
        <v>434</v>
      </c>
      <c r="Y18" s="369" t="s">
        <v>666</v>
      </c>
      <c r="Z18" s="252">
        <v>5280</v>
      </c>
      <c r="AA18" s="253">
        <v>8</v>
      </c>
      <c r="AB18" s="253" t="s">
        <v>438</v>
      </c>
      <c r="AC18" s="387" t="s">
        <v>433</v>
      </c>
      <c r="AE18" s="369" t="s">
        <v>780</v>
      </c>
      <c r="AF18" s="252">
        <v>11220</v>
      </c>
      <c r="AG18" s="253">
        <v>18</v>
      </c>
      <c r="AH18" s="253" t="s">
        <v>438</v>
      </c>
      <c r="AI18" s="387" t="s">
        <v>434</v>
      </c>
      <c r="AK18" s="369" t="s">
        <v>928</v>
      </c>
      <c r="AL18" s="253">
        <v>600</v>
      </c>
      <c r="AM18" s="253">
        <v>1</v>
      </c>
      <c r="AN18" s="253">
        <v>1998</v>
      </c>
      <c r="AO18" s="387" t="s">
        <v>433</v>
      </c>
    </row>
    <row r="19" spans="1:41" ht="15">
      <c r="A19" s="369"/>
      <c r="B19" s="253"/>
      <c r="C19" s="253"/>
      <c r="D19" s="253"/>
      <c r="G19" s="369" t="s">
        <v>439</v>
      </c>
      <c r="H19" s="253">
        <v>950</v>
      </c>
      <c r="I19" s="253">
        <v>1</v>
      </c>
      <c r="J19" s="253">
        <v>2003</v>
      </c>
      <c r="K19" s="387" t="s">
        <v>433</v>
      </c>
      <c r="M19" s="369" t="s">
        <v>523</v>
      </c>
      <c r="N19" s="253">
        <v>225</v>
      </c>
      <c r="O19" s="253">
        <v>1</v>
      </c>
      <c r="P19" s="253">
        <v>1995</v>
      </c>
      <c r="Q19" s="387" t="s">
        <v>433</v>
      </c>
      <c r="S19" s="369" t="s">
        <v>634</v>
      </c>
      <c r="T19" s="252">
        <v>11500</v>
      </c>
      <c r="U19" s="253">
        <v>5</v>
      </c>
      <c r="V19" s="253" t="s">
        <v>438</v>
      </c>
      <c r="W19" s="387" t="s">
        <v>434</v>
      </c>
      <c r="Y19" s="369" t="s">
        <v>667</v>
      </c>
      <c r="Z19" s="252">
        <v>2640</v>
      </c>
      <c r="AA19" s="253">
        <v>4</v>
      </c>
      <c r="AB19" s="253">
        <v>2001</v>
      </c>
      <c r="AC19" s="387" t="s">
        <v>433</v>
      </c>
      <c r="AE19" s="369" t="s">
        <v>780</v>
      </c>
      <c r="AF19" s="253">
        <v>660</v>
      </c>
      <c r="AG19" s="253">
        <v>1</v>
      </c>
      <c r="AH19" s="253">
        <v>2000</v>
      </c>
      <c r="AI19" s="387" t="s">
        <v>433</v>
      </c>
      <c r="AK19" s="369" t="s">
        <v>832</v>
      </c>
      <c r="AL19" s="252">
        <v>3600</v>
      </c>
      <c r="AM19" s="253">
        <v>6</v>
      </c>
      <c r="AN19" s="253">
        <v>1997</v>
      </c>
      <c r="AO19" s="387" t="s">
        <v>434</v>
      </c>
    </row>
    <row r="20" spans="1:41" ht="15">
      <c r="A20" s="369"/>
      <c r="B20" s="253"/>
      <c r="C20" s="253"/>
      <c r="D20" s="253"/>
      <c r="G20" s="369" t="s">
        <v>440</v>
      </c>
      <c r="H20" s="253">
        <v>950</v>
      </c>
      <c r="I20" s="253">
        <v>1</v>
      </c>
      <c r="J20" s="253">
        <v>2003</v>
      </c>
      <c r="K20" s="387" t="s">
        <v>433</v>
      </c>
      <c r="M20" s="369" t="s">
        <v>524</v>
      </c>
      <c r="N20" s="253" t="s">
        <v>438</v>
      </c>
      <c r="O20" s="253" t="s">
        <v>438</v>
      </c>
      <c r="P20" s="253" t="s">
        <v>525</v>
      </c>
      <c r="Q20" s="387" t="s">
        <v>433</v>
      </c>
      <c r="S20" s="369" t="s">
        <v>634</v>
      </c>
      <c r="T20" s="252">
        <v>6900</v>
      </c>
      <c r="U20" s="253">
        <v>3</v>
      </c>
      <c r="V20" s="253" t="s">
        <v>438</v>
      </c>
      <c r="W20" s="387" t="s">
        <v>434</v>
      </c>
      <c r="Y20" s="369" t="s">
        <v>668</v>
      </c>
      <c r="Z20" s="252">
        <v>15000</v>
      </c>
      <c r="AA20" s="253">
        <v>5</v>
      </c>
      <c r="AB20" s="253" t="s">
        <v>669</v>
      </c>
      <c r="AC20" s="387" t="s">
        <v>433</v>
      </c>
      <c r="AE20" s="369" t="s">
        <v>781</v>
      </c>
      <c r="AF20" s="252">
        <v>3300</v>
      </c>
      <c r="AG20" s="253">
        <v>5</v>
      </c>
      <c r="AH20" s="253" t="s">
        <v>438</v>
      </c>
      <c r="AI20" s="387" t="s">
        <v>434</v>
      </c>
      <c r="AK20" s="369" t="s">
        <v>833</v>
      </c>
      <c r="AL20" s="252">
        <v>12000</v>
      </c>
      <c r="AM20" s="253">
        <v>6</v>
      </c>
      <c r="AN20" s="253" t="s">
        <v>834</v>
      </c>
      <c r="AO20" s="387" t="s">
        <v>433</v>
      </c>
    </row>
    <row r="21" spans="1:41" ht="15">
      <c r="A21" s="369"/>
      <c r="B21" s="252"/>
      <c r="C21" s="253"/>
      <c r="D21" s="253"/>
      <c r="G21" s="369" t="s">
        <v>440</v>
      </c>
      <c r="H21" s="253">
        <v>950</v>
      </c>
      <c r="I21" s="253">
        <v>1</v>
      </c>
      <c r="J21" s="253">
        <v>2003</v>
      </c>
      <c r="K21" s="387" t="s">
        <v>433</v>
      </c>
      <c r="M21" s="369" t="s">
        <v>524</v>
      </c>
      <c r="N21" s="252">
        <v>7800</v>
      </c>
      <c r="O21" s="253">
        <v>6</v>
      </c>
      <c r="P21" s="253" t="s">
        <v>526</v>
      </c>
      <c r="Q21" s="387" t="s">
        <v>433</v>
      </c>
      <c r="S21" s="369" t="s">
        <v>635</v>
      </c>
      <c r="T21" s="253">
        <v>850</v>
      </c>
      <c r="U21" s="253">
        <v>1</v>
      </c>
      <c r="V21" s="253">
        <v>2004</v>
      </c>
      <c r="W21" s="387" t="s">
        <v>433</v>
      </c>
      <c r="Y21" s="369" t="s">
        <v>670</v>
      </c>
      <c r="Z21" s="252">
        <v>4930</v>
      </c>
      <c r="AA21" s="253">
        <v>9</v>
      </c>
      <c r="AB21" s="253" t="s">
        <v>438</v>
      </c>
      <c r="AC21" s="387" t="s">
        <v>434</v>
      </c>
      <c r="AE21" s="369" t="s">
        <v>782</v>
      </c>
      <c r="AF21" s="253">
        <v>900</v>
      </c>
      <c r="AG21" s="253">
        <v>1</v>
      </c>
      <c r="AH21" s="253" t="s">
        <v>438</v>
      </c>
      <c r="AI21" s="387" t="s">
        <v>434</v>
      </c>
      <c r="AK21" s="369" t="s">
        <v>835</v>
      </c>
      <c r="AL21" s="252">
        <v>22500</v>
      </c>
      <c r="AM21" s="253">
        <v>9</v>
      </c>
      <c r="AN21" s="253">
        <v>2002</v>
      </c>
      <c r="AO21" s="387" t="s">
        <v>433</v>
      </c>
    </row>
    <row r="22" spans="1:41" ht="15">
      <c r="A22" s="369"/>
      <c r="B22" s="252"/>
      <c r="C22" s="253"/>
      <c r="D22" s="253"/>
      <c r="G22" s="369" t="s">
        <v>440</v>
      </c>
      <c r="H22" s="253">
        <v>660</v>
      </c>
      <c r="I22" s="253">
        <v>1</v>
      </c>
      <c r="J22" s="253">
        <v>1999</v>
      </c>
      <c r="K22" s="387" t="s">
        <v>433</v>
      </c>
      <c r="M22" s="369" t="s">
        <v>524</v>
      </c>
      <c r="N22" s="252">
        <v>2600</v>
      </c>
      <c r="O22" s="253">
        <v>2</v>
      </c>
      <c r="P22" s="253" t="s">
        <v>527</v>
      </c>
      <c r="Q22" s="387" t="s">
        <v>433</v>
      </c>
      <c r="S22" s="369" t="s">
        <v>636</v>
      </c>
      <c r="T22" s="252">
        <v>27000</v>
      </c>
      <c r="U22" s="253">
        <v>9</v>
      </c>
      <c r="V22" s="253" t="s">
        <v>438</v>
      </c>
      <c r="W22" s="387" t="s">
        <v>434</v>
      </c>
      <c r="Y22" s="369" t="s">
        <v>671</v>
      </c>
      <c r="Z22" s="252">
        <v>2425</v>
      </c>
      <c r="AA22" s="253">
        <v>8</v>
      </c>
      <c r="AB22" s="253" t="s">
        <v>438</v>
      </c>
      <c r="AC22" s="387" t="s">
        <v>434</v>
      </c>
      <c r="AE22" s="369" t="s">
        <v>783</v>
      </c>
      <c r="AF22" s="253">
        <v>900</v>
      </c>
      <c r="AG22" s="253">
        <v>4</v>
      </c>
      <c r="AH22" s="253">
        <v>1996</v>
      </c>
      <c r="AI22" s="387" t="s">
        <v>434</v>
      </c>
      <c r="AK22" s="369" t="s">
        <v>836</v>
      </c>
      <c r="AL22" s="252">
        <v>8250</v>
      </c>
      <c r="AM22" s="253">
        <v>3</v>
      </c>
      <c r="AN22" s="253">
        <v>2005</v>
      </c>
      <c r="AO22" s="387" t="s">
        <v>433</v>
      </c>
    </row>
    <row r="23" spans="1:41" ht="15">
      <c r="A23" s="369"/>
      <c r="B23" s="253"/>
      <c r="C23" s="253"/>
      <c r="D23" s="253"/>
      <c r="G23" s="369" t="s">
        <v>440</v>
      </c>
      <c r="H23" s="253">
        <v>660</v>
      </c>
      <c r="I23" s="253">
        <v>1</v>
      </c>
      <c r="J23" s="253">
        <v>1999</v>
      </c>
      <c r="K23" s="387" t="s">
        <v>433</v>
      </c>
      <c r="M23" s="369" t="s">
        <v>528</v>
      </c>
      <c r="N23" s="253">
        <v>250</v>
      </c>
      <c r="O23" s="253">
        <v>1</v>
      </c>
      <c r="P23" s="253" t="s">
        <v>438</v>
      </c>
      <c r="Q23" s="387"/>
      <c r="S23" s="369" t="s">
        <v>637</v>
      </c>
      <c r="T23" s="252">
        <v>9000</v>
      </c>
      <c r="U23" s="253">
        <v>3</v>
      </c>
      <c r="V23" s="253" t="s">
        <v>438</v>
      </c>
      <c r="W23" s="387" t="s">
        <v>434</v>
      </c>
      <c r="Y23" s="369" t="s">
        <v>672</v>
      </c>
      <c r="Z23" s="253">
        <v>930</v>
      </c>
      <c r="AA23" s="253">
        <v>2</v>
      </c>
      <c r="AB23" s="253" t="s">
        <v>438</v>
      </c>
      <c r="AC23" s="387" t="s">
        <v>433</v>
      </c>
      <c r="AE23" s="369" t="s">
        <v>784</v>
      </c>
      <c r="AF23" s="252">
        <v>24050</v>
      </c>
      <c r="AG23" s="253">
        <v>7</v>
      </c>
      <c r="AH23" s="253">
        <v>2004</v>
      </c>
      <c r="AI23" s="387" t="s">
        <v>434</v>
      </c>
      <c r="AK23" s="369" t="s">
        <v>837</v>
      </c>
      <c r="AL23" s="252">
        <v>15000</v>
      </c>
      <c r="AM23" s="253">
        <v>5</v>
      </c>
      <c r="AN23" s="253" t="s">
        <v>763</v>
      </c>
      <c r="AO23" s="387" t="s">
        <v>434</v>
      </c>
    </row>
    <row r="24" spans="1:41" ht="15">
      <c r="A24" s="369"/>
      <c r="B24" s="253"/>
      <c r="C24" s="253"/>
      <c r="D24" s="253"/>
      <c r="G24" s="369" t="s">
        <v>440</v>
      </c>
      <c r="H24" s="253">
        <v>850</v>
      </c>
      <c r="I24" s="253">
        <v>1</v>
      </c>
      <c r="J24" s="253">
        <v>2004</v>
      </c>
      <c r="K24" s="387" t="s">
        <v>433</v>
      </c>
      <c r="M24" s="369" t="s">
        <v>529</v>
      </c>
      <c r="N24" s="253">
        <v>300</v>
      </c>
      <c r="O24" s="253">
        <v>1</v>
      </c>
      <c r="P24" s="253" t="s">
        <v>438</v>
      </c>
      <c r="Q24" s="387"/>
      <c r="S24" s="369" t="s">
        <v>637</v>
      </c>
      <c r="T24" s="253" t="s">
        <v>438</v>
      </c>
      <c r="U24" s="253" t="s">
        <v>438</v>
      </c>
      <c r="V24" s="253">
        <v>1992</v>
      </c>
      <c r="W24" s="387" t="s">
        <v>434</v>
      </c>
      <c r="Y24" s="369" t="s">
        <v>673</v>
      </c>
      <c r="Z24" s="252">
        <v>2300</v>
      </c>
      <c r="AA24" s="253">
        <v>1</v>
      </c>
      <c r="AB24" s="253">
        <v>2010</v>
      </c>
      <c r="AC24" s="387" t="s">
        <v>433</v>
      </c>
      <c r="AE24" s="369" t="s">
        <v>785</v>
      </c>
      <c r="AF24" s="252">
        <v>1120</v>
      </c>
      <c r="AG24" s="253">
        <v>7</v>
      </c>
      <c r="AH24" s="253">
        <v>1995</v>
      </c>
      <c r="AI24" s="387" t="s">
        <v>433</v>
      </c>
      <c r="AK24" s="369" t="s">
        <v>838</v>
      </c>
      <c r="AL24" s="252">
        <v>15000</v>
      </c>
      <c r="AM24" s="253">
        <v>10</v>
      </c>
      <c r="AN24" s="253">
        <v>2007</v>
      </c>
      <c r="AO24" s="387" t="s">
        <v>433</v>
      </c>
    </row>
    <row r="25" spans="1:41" ht="15">
      <c r="A25" s="369"/>
      <c r="B25" s="252"/>
      <c r="C25" s="253"/>
      <c r="D25" s="253"/>
      <c r="G25" s="369" t="s">
        <v>441</v>
      </c>
      <c r="H25" s="253">
        <v>930</v>
      </c>
      <c r="I25" s="253">
        <v>3</v>
      </c>
      <c r="J25" s="253" t="s">
        <v>438</v>
      </c>
      <c r="K25" s="387" t="s">
        <v>433</v>
      </c>
      <c r="M25" s="369" t="s">
        <v>530</v>
      </c>
      <c r="N25" s="252">
        <v>1010</v>
      </c>
      <c r="O25" s="253">
        <v>3</v>
      </c>
      <c r="P25" s="253" t="s">
        <v>438</v>
      </c>
      <c r="Q25" s="387" t="s">
        <v>434</v>
      </c>
      <c r="S25" s="369" t="s">
        <v>638</v>
      </c>
      <c r="T25" s="253">
        <v>850</v>
      </c>
      <c r="U25" s="253">
        <v>1</v>
      </c>
      <c r="V25" s="253">
        <v>2005</v>
      </c>
      <c r="W25" s="387" t="s">
        <v>434</v>
      </c>
      <c r="Y25" s="369" t="s">
        <v>674</v>
      </c>
      <c r="Z25" s="252">
        <v>9000</v>
      </c>
      <c r="AA25" s="253">
        <v>3</v>
      </c>
      <c r="AB25" s="253" t="s">
        <v>675</v>
      </c>
      <c r="AC25" s="387" t="s">
        <v>433</v>
      </c>
      <c r="AE25" s="369" t="s">
        <v>786</v>
      </c>
      <c r="AF25" s="253">
        <v>900</v>
      </c>
      <c r="AG25" s="253">
        <v>1</v>
      </c>
      <c r="AH25" s="253">
        <v>2004</v>
      </c>
      <c r="AI25" s="387" t="s">
        <v>434</v>
      </c>
      <c r="AK25" s="369" t="s">
        <v>839</v>
      </c>
      <c r="AL25" s="252">
        <v>9000</v>
      </c>
      <c r="AM25" s="253">
        <v>3</v>
      </c>
      <c r="AN25" s="253" t="s">
        <v>929</v>
      </c>
      <c r="AO25" s="387" t="s">
        <v>433</v>
      </c>
    </row>
    <row r="26" spans="1:41" ht="15">
      <c r="A26" s="369"/>
      <c r="B26" s="253"/>
      <c r="C26" s="253"/>
      <c r="D26" s="253"/>
      <c r="G26" s="369" t="s">
        <v>442</v>
      </c>
      <c r="H26" s="252">
        <v>8000</v>
      </c>
      <c r="I26" s="253">
        <v>4</v>
      </c>
      <c r="J26" s="253">
        <v>2003</v>
      </c>
      <c r="K26" s="387" t="s">
        <v>433</v>
      </c>
      <c r="M26" s="369" t="s">
        <v>531</v>
      </c>
      <c r="N26" s="253">
        <v>660</v>
      </c>
      <c r="O26" s="253">
        <v>1</v>
      </c>
      <c r="P26" s="253">
        <v>2000</v>
      </c>
      <c r="Q26" s="387" t="s">
        <v>433</v>
      </c>
      <c r="S26" s="369" t="s">
        <v>639</v>
      </c>
      <c r="T26" s="252">
        <v>63000</v>
      </c>
      <c r="U26" s="253">
        <v>21</v>
      </c>
      <c r="V26" s="253">
        <v>2008</v>
      </c>
      <c r="W26" s="387" t="s">
        <v>434</v>
      </c>
      <c r="Y26" s="369" t="s">
        <v>676</v>
      </c>
      <c r="Z26" s="252">
        <v>2000</v>
      </c>
      <c r="AA26" s="253">
        <v>1</v>
      </c>
      <c r="AB26" s="253" t="s">
        <v>438</v>
      </c>
      <c r="AC26" s="387" t="s">
        <v>433</v>
      </c>
      <c r="AE26" s="369" t="s">
        <v>786</v>
      </c>
      <c r="AF26" s="253">
        <v>900</v>
      </c>
      <c r="AG26" s="253">
        <v>1</v>
      </c>
      <c r="AH26" s="253">
        <v>2004</v>
      </c>
      <c r="AI26" s="387" t="s">
        <v>434</v>
      </c>
      <c r="AK26" s="369" t="s">
        <v>840</v>
      </c>
      <c r="AL26" s="252">
        <v>10000</v>
      </c>
      <c r="AM26" s="253">
        <v>4</v>
      </c>
      <c r="AN26" s="253">
        <v>2011</v>
      </c>
      <c r="AO26" s="387" t="s">
        <v>433</v>
      </c>
    </row>
    <row r="27" spans="1:41" ht="15">
      <c r="A27" s="369"/>
      <c r="B27" s="253"/>
      <c r="C27" s="253"/>
      <c r="D27" s="253"/>
      <c r="G27" s="369" t="s">
        <v>443</v>
      </c>
      <c r="H27" s="252">
        <v>1800</v>
      </c>
      <c r="I27" s="253">
        <v>2</v>
      </c>
      <c r="J27" s="253">
        <v>2005</v>
      </c>
      <c r="K27" s="387" t="s">
        <v>433</v>
      </c>
      <c r="M27" s="369" t="s">
        <v>531</v>
      </c>
      <c r="N27" s="253">
        <v>660</v>
      </c>
      <c r="O27" s="253">
        <v>1</v>
      </c>
      <c r="P27" s="253">
        <v>1999</v>
      </c>
      <c r="Q27" s="387" t="s">
        <v>433</v>
      </c>
      <c r="S27" s="369" t="s">
        <v>640</v>
      </c>
      <c r="T27" s="253">
        <v>960</v>
      </c>
      <c r="U27" s="253">
        <v>12</v>
      </c>
      <c r="V27" s="253">
        <v>1996</v>
      </c>
      <c r="W27" s="387" t="s">
        <v>433</v>
      </c>
      <c r="Y27" s="369" t="s">
        <v>677</v>
      </c>
      <c r="Z27" s="252">
        <v>7650</v>
      </c>
      <c r="AA27" s="253">
        <v>9</v>
      </c>
      <c r="AB27" s="253" t="s">
        <v>678</v>
      </c>
      <c r="AC27" s="387" t="s">
        <v>433</v>
      </c>
      <c r="AE27" s="369" t="s">
        <v>787</v>
      </c>
      <c r="AF27" s="253">
        <v>250</v>
      </c>
      <c r="AG27" s="253">
        <v>1</v>
      </c>
      <c r="AH27" s="253">
        <v>1991</v>
      </c>
      <c r="AI27" s="387" t="s">
        <v>433</v>
      </c>
      <c r="AK27" s="369" t="s">
        <v>841</v>
      </c>
      <c r="AL27" s="253">
        <v>660</v>
      </c>
      <c r="AM27" s="253">
        <v>1</v>
      </c>
      <c r="AN27" s="253" t="s">
        <v>438</v>
      </c>
      <c r="AO27" s="387" t="s">
        <v>433</v>
      </c>
    </row>
    <row r="28" spans="1:41" ht="15">
      <c r="A28" s="369"/>
      <c r="B28" s="253"/>
      <c r="C28" s="253"/>
      <c r="D28" s="253"/>
      <c r="G28" s="369" t="s">
        <v>443</v>
      </c>
      <c r="H28" s="252">
        <v>5000</v>
      </c>
      <c r="I28" s="253">
        <v>5</v>
      </c>
      <c r="J28" s="253">
        <v>2005</v>
      </c>
      <c r="K28" s="387" t="s">
        <v>433</v>
      </c>
      <c r="M28" s="369" t="s">
        <v>532</v>
      </c>
      <c r="N28" s="253">
        <v>450</v>
      </c>
      <c r="O28" s="253">
        <v>1</v>
      </c>
      <c r="P28" s="253" t="s">
        <v>438</v>
      </c>
      <c r="Q28" s="387" t="s">
        <v>433</v>
      </c>
      <c r="S28" s="369" t="s">
        <v>641</v>
      </c>
      <c r="T28" s="253">
        <v>850</v>
      </c>
      <c r="U28" s="253">
        <v>1</v>
      </c>
      <c r="V28" s="253">
        <v>2004</v>
      </c>
      <c r="W28" s="387" t="s">
        <v>434</v>
      </c>
      <c r="Y28" s="369" t="s">
        <v>679</v>
      </c>
      <c r="Z28" s="252">
        <v>4800</v>
      </c>
      <c r="AA28" s="253">
        <v>6</v>
      </c>
      <c r="AB28" s="253">
        <v>2005</v>
      </c>
      <c r="AC28" s="387" t="s">
        <v>433</v>
      </c>
      <c r="AE28" s="369" t="s">
        <v>788</v>
      </c>
      <c r="AF28" s="253">
        <v>800</v>
      </c>
      <c r="AG28" s="253">
        <v>1</v>
      </c>
      <c r="AH28" s="253">
        <v>2007</v>
      </c>
      <c r="AI28" s="387" t="s">
        <v>433</v>
      </c>
      <c r="AK28" s="369" t="s">
        <v>842</v>
      </c>
      <c r="AL28" s="253" t="s">
        <v>438</v>
      </c>
      <c r="AM28" s="253" t="s">
        <v>438</v>
      </c>
      <c r="AN28" s="253" t="s">
        <v>843</v>
      </c>
      <c r="AO28" s="387" t="s">
        <v>433</v>
      </c>
    </row>
    <row r="29" spans="1:41" ht="15">
      <c r="A29" s="369"/>
      <c r="B29" s="253"/>
      <c r="C29" s="253"/>
      <c r="D29" s="253"/>
      <c r="G29" s="369" t="s">
        <v>443</v>
      </c>
      <c r="H29" s="252">
        <v>9350</v>
      </c>
      <c r="I29" s="253">
        <v>11</v>
      </c>
      <c r="J29" s="253">
        <v>2004</v>
      </c>
      <c r="K29" s="387" t="s">
        <v>433</v>
      </c>
      <c r="M29" s="369" t="s">
        <v>533</v>
      </c>
      <c r="N29" s="253">
        <v>500</v>
      </c>
      <c r="O29" s="253">
        <v>1</v>
      </c>
      <c r="P29" s="253" t="s">
        <v>438</v>
      </c>
      <c r="Q29" s="387" t="s">
        <v>433</v>
      </c>
      <c r="S29" s="369" t="s">
        <v>642</v>
      </c>
      <c r="T29" s="252">
        <v>2200</v>
      </c>
      <c r="U29" s="253">
        <v>3</v>
      </c>
      <c r="V29" s="253" t="s">
        <v>438</v>
      </c>
      <c r="W29" s="387" t="s">
        <v>433</v>
      </c>
      <c r="Y29" s="369" t="s">
        <v>680</v>
      </c>
      <c r="Z29" s="252">
        <v>1585</v>
      </c>
      <c r="AA29" s="253">
        <v>5</v>
      </c>
      <c r="AB29" s="253" t="s">
        <v>438</v>
      </c>
      <c r="AC29" s="387" t="s">
        <v>434</v>
      </c>
      <c r="AE29" s="369" t="s">
        <v>788</v>
      </c>
      <c r="AF29" s="253">
        <v>800</v>
      </c>
      <c r="AG29" s="253">
        <v>1</v>
      </c>
      <c r="AH29" s="253">
        <v>2007</v>
      </c>
      <c r="AI29" s="387" t="s">
        <v>433</v>
      </c>
      <c r="AK29" s="369" t="s">
        <v>842</v>
      </c>
      <c r="AL29" s="253" t="s">
        <v>438</v>
      </c>
      <c r="AM29" s="253" t="s">
        <v>438</v>
      </c>
      <c r="AN29" s="253" t="s">
        <v>844</v>
      </c>
      <c r="AO29" s="387" t="s">
        <v>433</v>
      </c>
    </row>
    <row r="30" spans="1:41" ht="15">
      <c r="A30" s="369"/>
      <c r="B30" s="253"/>
      <c r="C30" s="253"/>
      <c r="D30" s="253"/>
      <c r="G30" s="369" t="s">
        <v>443</v>
      </c>
      <c r="H30" s="252">
        <v>18150</v>
      </c>
      <c r="I30" s="253">
        <v>20</v>
      </c>
      <c r="J30" s="253" t="s">
        <v>438</v>
      </c>
      <c r="K30" s="387" t="s">
        <v>433</v>
      </c>
      <c r="M30" s="369" t="s">
        <v>534</v>
      </c>
      <c r="N30" s="253">
        <v>600</v>
      </c>
      <c r="O30" s="253">
        <v>2</v>
      </c>
      <c r="P30" s="253">
        <v>1996</v>
      </c>
      <c r="Q30" s="387" t="s">
        <v>433</v>
      </c>
      <c r="S30" s="369" t="s">
        <v>643</v>
      </c>
      <c r="T30" s="253">
        <v>250</v>
      </c>
      <c r="U30" s="253">
        <v>1</v>
      </c>
      <c r="V30" s="253">
        <v>1995</v>
      </c>
      <c r="W30" s="387" t="s">
        <v>434</v>
      </c>
      <c r="Y30" s="369" t="s">
        <v>681</v>
      </c>
      <c r="Z30" s="253">
        <v>600</v>
      </c>
      <c r="AA30" s="253">
        <v>1</v>
      </c>
      <c r="AB30" s="253">
        <v>1997</v>
      </c>
      <c r="AC30" s="387"/>
      <c r="AE30" s="369" t="s">
        <v>789</v>
      </c>
      <c r="AF30" s="253">
        <v>300</v>
      </c>
      <c r="AG30" s="253">
        <v>1</v>
      </c>
      <c r="AH30" s="253">
        <v>1996</v>
      </c>
      <c r="AI30" s="387" t="s">
        <v>433</v>
      </c>
      <c r="AK30" s="369" t="s">
        <v>845</v>
      </c>
      <c r="AL30" s="252">
        <v>1000</v>
      </c>
      <c r="AM30" s="253">
        <v>4</v>
      </c>
      <c r="AN30" s="253" t="s">
        <v>438</v>
      </c>
      <c r="AO30" s="387" t="s">
        <v>434</v>
      </c>
    </row>
    <row r="31" spans="1:41" ht="15">
      <c r="A31" s="369"/>
      <c r="B31" s="252"/>
      <c r="C31" s="253"/>
      <c r="D31" s="253"/>
      <c r="G31" s="369" t="s">
        <v>444</v>
      </c>
      <c r="H31" s="252">
        <v>3600</v>
      </c>
      <c r="I31" s="253">
        <v>4</v>
      </c>
      <c r="J31" s="253" t="s">
        <v>438</v>
      </c>
      <c r="K31" s="387" t="s">
        <v>433</v>
      </c>
      <c r="M31" s="369" t="s">
        <v>535</v>
      </c>
      <c r="N31" s="252">
        <v>1050</v>
      </c>
      <c r="O31" s="253">
        <v>2</v>
      </c>
      <c r="P31" s="253" t="s">
        <v>438</v>
      </c>
      <c r="Q31" s="387" t="s">
        <v>433</v>
      </c>
      <c r="S31" s="369" t="s">
        <v>644</v>
      </c>
      <c r="T31" s="252">
        <v>3600</v>
      </c>
      <c r="U31" s="253">
        <v>6</v>
      </c>
      <c r="V31" s="253" t="s">
        <v>438</v>
      </c>
      <c r="W31" s="387" t="s">
        <v>433</v>
      </c>
      <c r="Y31" s="369" t="s">
        <v>682</v>
      </c>
      <c r="Z31" s="253">
        <v>300</v>
      </c>
      <c r="AA31" s="253">
        <v>1</v>
      </c>
      <c r="AB31" s="253" t="s">
        <v>438</v>
      </c>
      <c r="AC31" s="387"/>
      <c r="AE31" s="369" t="s">
        <v>790</v>
      </c>
      <c r="AF31" s="252">
        <v>10000</v>
      </c>
      <c r="AG31" s="253">
        <v>5</v>
      </c>
      <c r="AH31" s="253">
        <v>2005</v>
      </c>
      <c r="AI31" s="387" t="s">
        <v>434</v>
      </c>
      <c r="AK31" s="369" t="s">
        <v>846</v>
      </c>
      <c r="AL31" s="253">
        <v>750</v>
      </c>
      <c r="AM31" s="253">
        <v>1</v>
      </c>
      <c r="AN31" s="253" t="s">
        <v>438</v>
      </c>
      <c r="AO31" s="387" t="s">
        <v>433</v>
      </c>
    </row>
    <row r="32" spans="1:41" ht="15">
      <c r="A32" s="369"/>
      <c r="B32" s="252"/>
      <c r="C32" s="253"/>
      <c r="D32" s="253"/>
      <c r="G32" s="369" t="s">
        <v>445</v>
      </c>
      <c r="H32" s="252">
        <v>3750</v>
      </c>
      <c r="I32" s="253">
        <v>6</v>
      </c>
      <c r="J32" s="253" t="s">
        <v>438</v>
      </c>
      <c r="K32" s="387" t="s">
        <v>434</v>
      </c>
      <c r="M32" s="369" t="s">
        <v>536</v>
      </c>
      <c r="N32" s="252">
        <v>1700</v>
      </c>
      <c r="O32" s="253">
        <v>2</v>
      </c>
      <c r="P32" s="253" t="s">
        <v>438</v>
      </c>
      <c r="Q32" s="387" t="s">
        <v>433</v>
      </c>
      <c r="S32" s="369" t="s">
        <v>645</v>
      </c>
      <c r="T32" s="252">
        <v>1300</v>
      </c>
      <c r="U32" s="253">
        <v>1</v>
      </c>
      <c r="V32" s="253">
        <v>2000</v>
      </c>
      <c r="W32" s="387" t="s">
        <v>433</v>
      </c>
      <c r="Y32" s="369" t="s">
        <v>683</v>
      </c>
      <c r="Z32" s="253">
        <v>160</v>
      </c>
      <c r="AA32" s="253">
        <v>1</v>
      </c>
      <c r="AB32" s="253" t="s">
        <v>438</v>
      </c>
      <c r="AC32" s="387"/>
      <c r="AE32" s="369" t="s">
        <v>791</v>
      </c>
      <c r="AF32" s="252">
        <v>2300</v>
      </c>
      <c r="AG32" s="253">
        <v>1</v>
      </c>
      <c r="AH32" s="253" t="s">
        <v>792</v>
      </c>
      <c r="AI32" s="387" t="s">
        <v>433</v>
      </c>
      <c r="AK32" s="369" t="s">
        <v>847</v>
      </c>
      <c r="AL32" s="252">
        <v>3500</v>
      </c>
      <c r="AM32" s="253">
        <v>7</v>
      </c>
      <c r="AN32" s="253">
        <v>1997</v>
      </c>
      <c r="AO32" s="387" t="s">
        <v>433</v>
      </c>
    </row>
    <row r="33" spans="1:41" ht="15">
      <c r="A33" s="369"/>
      <c r="B33" s="253"/>
      <c r="C33" s="253"/>
      <c r="D33" s="253"/>
      <c r="G33" s="369" t="s">
        <v>446</v>
      </c>
      <c r="H33" s="252">
        <v>18780</v>
      </c>
      <c r="I33" s="253">
        <v>23</v>
      </c>
      <c r="J33" s="253">
        <v>2004</v>
      </c>
      <c r="K33" s="387" t="s">
        <v>433</v>
      </c>
      <c r="M33" s="369" t="s">
        <v>537</v>
      </c>
      <c r="N33" s="253">
        <v>660</v>
      </c>
      <c r="O33" s="253">
        <v>1</v>
      </c>
      <c r="P33" s="253" t="s">
        <v>438</v>
      </c>
      <c r="Q33" s="387" t="s">
        <v>433</v>
      </c>
      <c r="S33" s="369" t="s">
        <v>646</v>
      </c>
      <c r="T33" s="253">
        <v>660</v>
      </c>
      <c r="U33" s="253">
        <v>1</v>
      </c>
      <c r="V33" s="253">
        <v>2001</v>
      </c>
      <c r="W33" s="387" t="s">
        <v>434</v>
      </c>
      <c r="Y33" s="369" t="s">
        <v>684</v>
      </c>
      <c r="Z33" s="252">
        <v>4000</v>
      </c>
      <c r="AA33" s="253">
        <v>5</v>
      </c>
      <c r="AB33" s="253">
        <v>2008</v>
      </c>
      <c r="AC33" s="387" t="s">
        <v>434</v>
      </c>
      <c r="AE33" s="369" t="s">
        <v>793</v>
      </c>
      <c r="AF33" s="252">
        <v>9000</v>
      </c>
      <c r="AG33" s="253">
        <v>3</v>
      </c>
      <c r="AH33" s="253" t="s">
        <v>803</v>
      </c>
      <c r="AI33" s="387" t="s">
        <v>434</v>
      </c>
      <c r="AK33" s="369" t="s">
        <v>848</v>
      </c>
      <c r="AL33" s="252">
        <v>14000</v>
      </c>
      <c r="AM33" s="253">
        <v>7</v>
      </c>
      <c r="AN33" s="253">
        <v>2006</v>
      </c>
      <c r="AO33" s="387" t="s">
        <v>433</v>
      </c>
    </row>
    <row r="34" spans="1:41" ht="15">
      <c r="A34" s="369"/>
      <c r="B34" s="253"/>
      <c r="C34" s="253"/>
      <c r="D34" s="253"/>
      <c r="G34" s="369" t="s">
        <v>447</v>
      </c>
      <c r="H34" s="253">
        <v>760</v>
      </c>
      <c r="I34" s="253">
        <v>3</v>
      </c>
      <c r="J34" s="253" t="s">
        <v>438</v>
      </c>
      <c r="K34" s="387" t="s">
        <v>433</v>
      </c>
      <c r="M34" s="369" t="s">
        <v>538</v>
      </c>
      <c r="N34" s="253">
        <v>225</v>
      </c>
      <c r="O34" s="253">
        <v>1</v>
      </c>
      <c r="P34" s="253">
        <v>1998</v>
      </c>
      <c r="Q34" s="387"/>
      <c r="S34" s="369" t="s">
        <v>646</v>
      </c>
      <c r="T34" s="253">
        <v>660</v>
      </c>
      <c r="U34" s="253">
        <v>1</v>
      </c>
      <c r="V34" s="253">
        <v>2001</v>
      </c>
      <c r="W34" s="387" t="s">
        <v>434</v>
      </c>
      <c r="Y34" s="369" t="s">
        <v>685</v>
      </c>
      <c r="Z34" s="252">
        <v>9700</v>
      </c>
      <c r="AA34" s="253">
        <v>3</v>
      </c>
      <c r="AB34" s="253" t="s">
        <v>438</v>
      </c>
      <c r="AC34" s="387" t="s">
        <v>434</v>
      </c>
      <c r="AE34" s="369" t="s">
        <v>794</v>
      </c>
      <c r="AF34" s="253">
        <v>450</v>
      </c>
      <c r="AG34" s="253">
        <v>1</v>
      </c>
      <c r="AH34" s="253">
        <v>1997</v>
      </c>
      <c r="AI34" s="387" t="s">
        <v>434</v>
      </c>
      <c r="AK34" s="369" t="s">
        <v>849</v>
      </c>
      <c r="AL34" s="252">
        <v>1000</v>
      </c>
      <c r="AM34" s="253">
        <v>1</v>
      </c>
      <c r="AN34" s="253" t="s">
        <v>438</v>
      </c>
      <c r="AO34" s="387" t="s">
        <v>434</v>
      </c>
    </row>
    <row r="35" spans="1:41" ht="15">
      <c r="A35" s="369"/>
      <c r="B35" s="252"/>
      <c r="C35" s="253"/>
      <c r="D35" s="253"/>
      <c r="G35" s="369" t="s">
        <v>448</v>
      </c>
      <c r="H35" s="253">
        <v>640</v>
      </c>
      <c r="I35" s="253">
        <v>1</v>
      </c>
      <c r="J35" s="253">
        <v>1995</v>
      </c>
      <c r="K35" s="387" t="s">
        <v>433</v>
      </c>
      <c r="M35" s="369" t="s">
        <v>539</v>
      </c>
      <c r="N35" s="252">
        <v>6000</v>
      </c>
      <c r="O35" s="253">
        <v>12</v>
      </c>
      <c r="P35" s="253">
        <v>1995</v>
      </c>
      <c r="Q35" s="387" t="s">
        <v>433</v>
      </c>
      <c r="S35" s="369" t="s">
        <v>646</v>
      </c>
      <c r="T35" s="253">
        <v>850</v>
      </c>
      <c r="U35" s="253">
        <v>1</v>
      </c>
      <c r="V35" s="253">
        <v>2010</v>
      </c>
      <c r="W35" s="387" t="s">
        <v>434</v>
      </c>
      <c r="Y35" s="369" t="s">
        <v>686</v>
      </c>
      <c r="Z35" s="253">
        <v>850</v>
      </c>
      <c r="AA35" s="253">
        <v>1</v>
      </c>
      <c r="AB35" s="253">
        <v>2004</v>
      </c>
      <c r="AC35" s="387" t="s">
        <v>433</v>
      </c>
      <c r="AE35" s="369" t="s">
        <v>795</v>
      </c>
      <c r="AF35" s="253" t="s">
        <v>438</v>
      </c>
      <c r="AG35" s="253" t="s">
        <v>438</v>
      </c>
      <c r="AH35" s="253" t="s">
        <v>796</v>
      </c>
      <c r="AI35" s="387" t="s">
        <v>433</v>
      </c>
      <c r="AK35" s="369" t="s">
        <v>850</v>
      </c>
      <c r="AL35" s="252">
        <v>21000</v>
      </c>
      <c r="AM35" s="253">
        <v>12</v>
      </c>
      <c r="AN35" s="253" t="s">
        <v>851</v>
      </c>
      <c r="AO35" s="387" t="s">
        <v>433</v>
      </c>
    </row>
    <row r="36" spans="1:41" ht="15">
      <c r="A36" s="369"/>
      <c r="B36" s="253"/>
      <c r="C36" s="253"/>
      <c r="D36" s="253"/>
      <c r="G36" s="369" t="s">
        <v>449</v>
      </c>
      <c r="H36" s="252">
        <v>12600</v>
      </c>
      <c r="I36" s="253">
        <v>7</v>
      </c>
      <c r="J36" s="253">
        <v>2003</v>
      </c>
      <c r="K36" s="387" t="s">
        <v>433</v>
      </c>
      <c r="M36" s="369" t="s">
        <v>540</v>
      </c>
      <c r="N36" s="253">
        <v>750</v>
      </c>
      <c r="O36" s="253">
        <v>1</v>
      </c>
      <c r="P36" s="253" t="s">
        <v>438</v>
      </c>
      <c r="Q36" s="387" t="s">
        <v>433</v>
      </c>
      <c r="S36" s="369" t="s">
        <v>647</v>
      </c>
      <c r="T36" s="253">
        <v>680</v>
      </c>
      <c r="U36" s="253">
        <v>2</v>
      </c>
      <c r="V36" s="253" t="s">
        <v>438</v>
      </c>
      <c r="W36" s="387" t="s">
        <v>433</v>
      </c>
      <c r="Y36" s="369" t="s">
        <v>687</v>
      </c>
      <c r="Z36" s="253">
        <v>675</v>
      </c>
      <c r="AA36" s="253">
        <v>3</v>
      </c>
      <c r="AB36" s="253">
        <v>1996</v>
      </c>
      <c r="AC36" s="387"/>
      <c r="AE36" s="369" t="s">
        <v>795</v>
      </c>
      <c r="AF36" s="252">
        <v>9000</v>
      </c>
      <c r="AG36" s="253">
        <v>3</v>
      </c>
      <c r="AH36" s="253">
        <v>2007</v>
      </c>
      <c r="AI36" s="387" t="s">
        <v>434</v>
      </c>
      <c r="AK36" s="369" t="s">
        <v>852</v>
      </c>
      <c r="AL36" s="252">
        <v>12000</v>
      </c>
      <c r="AM36" s="253">
        <v>4</v>
      </c>
      <c r="AN36" s="253">
        <v>2007</v>
      </c>
      <c r="AO36" s="387" t="s">
        <v>433</v>
      </c>
    </row>
    <row r="37" spans="1:41" ht="15">
      <c r="A37" s="369"/>
      <c r="B37" s="253"/>
      <c r="C37" s="253"/>
      <c r="D37" s="253"/>
      <c r="G37" s="369" t="s">
        <v>450</v>
      </c>
      <c r="H37" s="253">
        <v>850</v>
      </c>
      <c r="I37" s="253">
        <v>1</v>
      </c>
      <c r="J37" s="253">
        <v>2003</v>
      </c>
      <c r="K37" s="387" t="s">
        <v>433</v>
      </c>
      <c r="M37" s="369" t="s">
        <v>541</v>
      </c>
      <c r="N37" s="253">
        <v>600</v>
      </c>
      <c r="O37" s="253">
        <v>1</v>
      </c>
      <c r="P37" s="253" t="s">
        <v>438</v>
      </c>
      <c r="Q37" s="387" t="s">
        <v>433</v>
      </c>
      <c r="S37" s="369" t="s">
        <v>648</v>
      </c>
      <c r="T37" s="253">
        <v>960</v>
      </c>
      <c r="U37" s="253">
        <v>12</v>
      </c>
      <c r="V37" s="253">
        <v>1993</v>
      </c>
      <c r="W37" s="387" t="s">
        <v>433</v>
      </c>
      <c r="Y37" s="369" t="s">
        <v>688</v>
      </c>
      <c r="Z37" s="252">
        <v>2300</v>
      </c>
      <c r="AA37" s="253">
        <v>1</v>
      </c>
      <c r="AB37" s="253" t="s">
        <v>438</v>
      </c>
      <c r="AC37" s="387" t="s">
        <v>433</v>
      </c>
      <c r="AE37" s="369" t="s">
        <v>797</v>
      </c>
      <c r="AF37" s="252">
        <v>42000</v>
      </c>
      <c r="AG37" s="253">
        <v>21</v>
      </c>
      <c r="AH37" s="253" t="s">
        <v>799</v>
      </c>
      <c r="AI37" s="387" t="s">
        <v>433</v>
      </c>
      <c r="AK37" s="369" t="s">
        <v>853</v>
      </c>
      <c r="AL37" s="253" t="s">
        <v>438</v>
      </c>
      <c r="AM37" s="253" t="s">
        <v>438</v>
      </c>
      <c r="AN37" s="253" t="s">
        <v>855</v>
      </c>
      <c r="AO37" s="387" t="s">
        <v>433</v>
      </c>
    </row>
    <row r="38" spans="1:41" ht="15">
      <c r="A38" s="369"/>
      <c r="B38" s="253"/>
      <c r="C38" s="253"/>
      <c r="D38" s="253"/>
      <c r="G38" s="369" t="s">
        <v>450</v>
      </c>
      <c r="H38" s="253">
        <v>850</v>
      </c>
      <c r="I38" s="253">
        <v>1</v>
      </c>
      <c r="J38" s="253">
        <v>2004</v>
      </c>
      <c r="K38" s="387" t="s">
        <v>433</v>
      </c>
      <c r="M38" s="369" t="s">
        <v>542</v>
      </c>
      <c r="N38" s="253">
        <v>300</v>
      </c>
      <c r="O38" s="253">
        <v>1</v>
      </c>
      <c r="P38" s="253">
        <v>1996</v>
      </c>
      <c r="Q38" s="387"/>
      <c r="S38" s="369" t="s">
        <v>649</v>
      </c>
      <c r="T38" s="253">
        <v>660</v>
      </c>
      <c r="U38" s="253">
        <v>1</v>
      </c>
      <c r="V38" s="253">
        <v>2001</v>
      </c>
      <c r="W38" s="387" t="s">
        <v>433</v>
      </c>
      <c r="Y38" s="369" t="s">
        <v>689</v>
      </c>
      <c r="Z38" s="252">
        <v>11400</v>
      </c>
      <c r="AA38" s="253">
        <v>19</v>
      </c>
      <c r="AB38" s="253">
        <v>1999</v>
      </c>
      <c r="AC38" s="387" t="s">
        <v>433</v>
      </c>
      <c r="AE38" s="369" t="s">
        <v>797</v>
      </c>
      <c r="AF38" s="252">
        <v>2000</v>
      </c>
      <c r="AG38" s="253">
        <v>1</v>
      </c>
      <c r="AH38" s="253" t="s">
        <v>798</v>
      </c>
      <c r="AI38" s="387" t="s">
        <v>433</v>
      </c>
      <c r="AK38" s="369" t="s">
        <v>853</v>
      </c>
      <c r="AL38" s="253" t="s">
        <v>438</v>
      </c>
      <c r="AM38" s="253" t="s">
        <v>438</v>
      </c>
      <c r="AN38" s="253" t="s">
        <v>856</v>
      </c>
      <c r="AO38" s="387" t="s">
        <v>433</v>
      </c>
    </row>
    <row r="39" spans="1:41" ht="15">
      <c r="A39" s="369"/>
      <c r="B39" s="253"/>
      <c r="C39" s="253"/>
      <c r="D39" s="253"/>
      <c r="G39" s="369" t="s">
        <v>450</v>
      </c>
      <c r="H39" s="253">
        <v>900</v>
      </c>
      <c r="I39" s="253">
        <v>1</v>
      </c>
      <c r="J39" s="253">
        <v>2004</v>
      </c>
      <c r="K39" s="387" t="s">
        <v>433</v>
      </c>
      <c r="M39" s="369" t="s">
        <v>543</v>
      </c>
      <c r="N39" s="253">
        <v>250</v>
      </c>
      <c r="O39" s="253">
        <v>1</v>
      </c>
      <c r="P39" s="253" t="s">
        <v>438</v>
      </c>
      <c r="Q39" s="387"/>
      <c r="S39" s="369" t="s">
        <v>649</v>
      </c>
      <c r="T39" s="253">
        <v>660</v>
      </c>
      <c r="U39" s="253">
        <v>1</v>
      </c>
      <c r="V39" s="253">
        <v>2000</v>
      </c>
      <c r="W39" s="387" t="s">
        <v>433</v>
      </c>
      <c r="Y39" s="369" t="s">
        <v>690</v>
      </c>
      <c r="Z39" s="252">
        <v>11550</v>
      </c>
      <c r="AA39" s="253">
        <v>7</v>
      </c>
      <c r="AB39" s="253">
        <v>2003</v>
      </c>
      <c r="AC39" s="387" t="s">
        <v>433</v>
      </c>
      <c r="AE39" s="369" t="s">
        <v>800</v>
      </c>
      <c r="AF39" s="252">
        <v>13000</v>
      </c>
      <c r="AG39" s="253">
        <v>26</v>
      </c>
      <c r="AH39" s="253" t="s">
        <v>438</v>
      </c>
      <c r="AI39" s="387" t="s">
        <v>433</v>
      </c>
      <c r="AK39" s="369" t="s">
        <v>853</v>
      </c>
      <c r="AL39" s="253" t="s">
        <v>438</v>
      </c>
      <c r="AM39" s="253" t="s">
        <v>438</v>
      </c>
      <c r="AN39" s="253" t="s">
        <v>854</v>
      </c>
      <c r="AO39" s="387" t="s">
        <v>433</v>
      </c>
    </row>
    <row r="40" spans="1:41" ht="15">
      <c r="A40" s="369"/>
      <c r="B40" s="253"/>
      <c r="C40" s="253"/>
      <c r="D40" s="253"/>
      <c r="G40" s="369" t="s">
        <v>450</v>
      </c>
      <c r="H40" s="253">
        <v>660</v>
      </c>
      <c r="I40" s="253">
        <v>1</v>
      </c>
      <c r="J40" s="253">
        <v>2002</v>
      </c>
      <c r="K40" s="387" t="s">
        <v>433</v>
      </c>
      <c r="M40" s="369" t="s">
        <v>544</v>
      </c>
      <c r="N40" s="253">
        <v>600</v>
      </c>
      <c r="O40" s="253">
        <v>1</v>
      </c>
      <c r="P40" s="253" t="s">
        <v>438</v>
      </c>
      <c r="Q40" s="387" t="s">
        <v>433</v>
      </c>
      <c r="S40" s="369" t="s">
        <v>649</v>
      </c>
      <c r="T40" s="253">
        <v>660</v>
      </c>
      <c r="U40" s="253">
        <v>1</v>
      </c>
      <c r="V40" s="253">
        <v>1998</v>
      </c>
      <c r="W40" s="387" t="s">
        <v>433</v>
      </c>
      <c r="Y40" s="369" t="s">
        <v>691</v>
      </c>
      <c r="Z40" s="252">
        <v>1000</v>
      </c>
      <c r="AA40" s="253">
        <v>4</v>
      </c>
      <c r="AB40" s="253">
        <v>1995</v>
      </c>
      <c r="AC40" s="387" t="s">
        <v>433</v>
      </c>
      <c r="AE40" s="369" t="s">
        <v>801</v>
      </c>
      <c r="AF40" s="252">
        <v>77500</v>
      </c>
      <c r="AG40" s="253">
        <v>31</v>
      </c>
      <c r="AH40" s="253">
        <v>2013</v>
      </c>
      <c r="AI40" s="387" t="s">
        <v>433</v>
      </c>
      <c r="AK40" s="369" t="s">
        <v>853</v>
      </c>
      <c r="AL40" s="253" t="s">
        <v>438</v>
      </c>
      <c r="AM40" s="253" t="s">
        <v>438</v>
      </c>
      <c r="AN40" s="253">
        <v>1991</v>
      </c>
      <c r="AO40" s="387" t="s">
        <v>433</v>
      </c>
    </row>
    <row r="41" spans="1:41" ht="15">
      <c r="A41" s="369"/>
      <c r="B41" s="253"/>
      <c r="C41" s="253"/>
      <c r="D41" s="253"/>
      <c r="G41" s="369" t="s">
        <v>450</v>
      </c>
      <c r="H41" s="253">
        <v>160</v>
      </c>
      <c r="I41" s="253">
        <v>1</v>
      </c>
      <c r="J41" s="253">
        <v>1995</v>
      </c>
      <c r="K41" s="387" t="s">
        <v>433</v>
      </c>
      <c r="M41" s="369" t="s">
        <v>545</v>
      </c>
      <c r="N41" s="253">
        <v>305</v>
      </c>
      <c r="O41" s="253">
        <v>2</v>
      </c>
      <c r="P41" s="253" t="s">
        <v>438</v>
      </c>
      <c r="Q41" s="387"/>
      <c r="S41" s="369" t="s">
        <v>649</v>
      </c>
      <c r="T41" s="253">
        <v>660</v>
      </c>
      <c r="U41" s="253">
        <v>1</v>
      </c>
      <c r="V41" s="253">
        <v>2001</v>
      </c>
      <c r="W41" s="387" t="s">
        <v>433</v>
      </c>
      <c r="Y41" s="369" t="s">
        <v>692</v>
      </c>
      <c r="Z41" s="253">
        <v>300</v>
      </c>
      <c r="AA41" s="253">
        <v>1</v>
      </c>
      <c r="AB41" s="253" t="s">
        <v>438</v>
      </c>
      <c r="AC41" s="387"/>
      <c r="AE41" s="369" t="s">
        <v>802</v>
      </c>
      <c r="AF41" s="253" t="s">
        <v>438</v>
      </c>
      <c r="AG41" s="253" t="s">
        <v>438</v>
      </c>
      <c r="AH41" s="253">
        <v>1993</v>
      </c>
      <c r="AI41" s="387" t="s">
        <v>434</v>
      </c>
      <c r="AK41" s="369" t="s">
        <v>853</v>
      </c>
      <c r="AL41" s="252">
        <v>2600</v>
      </c>
      <c r="AM41" s="253">
        <v>2</v>
      </c>
      <c r="AN41" s="253" t="s">
        <v>438</v>
      </c>
      <c r="AO41" s="387" t="s">
        <v>433</v>
      </c>
    </row>
    <row r="42" spans="1:41" ht="15">
      <c r="A42" s="369"/>
      <c r="B42" s="253"/>
      <c r="C42" s="253"/>
      <c r="D42" s="253"/>
      <c r="G42" s="369" t="s">
        <v>451</v>
      </c>
      <c r="H42" s="253">
        <v>750</v>
      </c>
      <c r="I42" s="253">
        <v>1</v>
      </c>
      <c r="J42" s="253">
        <v>2000</v>
      </c>
      <c r="K42" s="387" t="s">
        <v>433</v>
      </c>
      <c r="M42" s="369" t="s">
        <v>546</v>
      </c>
      <c r="N42" s="253">
        <v>300</v>
      </c>
      <c r="O42" s="253">
        <v>1</v>
      </c>
      <c r="P42" s="253">
        <v>1996</v>
      </c>
      <c r="Q42" s="387"/>
      <c r="S42" s="369" t="s">
        <v>650</v>
      </c>
      <c r="T42" s="253">
        <v>300</v>
      </c>
      <c r="U42" s="253">
        <v>1</v>
      </c>
      <c r="V42" s="253">
        <v>1996</v>
      </c>
      <c r="W42" s="387" t="s">
        <v>433</v>
      </c>
      <c r="Y42" s="369" t="s">
        <v>693</v>
      </c>
      <c r="Z42" s="253">
        <v>225</v>
      </c>
      <c r="AA42" s="253">
        <v>1</v>
      </c>
      <c r="AB42" s="253" t="s">
        <v>438</v>
      </c>
      <c r="AC42" s="387"/>
      <c r="AE42" s="369" t="s">
        <v>802</v>
      </c>
      <c r="AF42" s="252">
        <v>9000</v>
      </c>
      <c r="AG42" s="253">
        <v>3</v>
      </c>
      <c r="AH42" s="253" t="s">
        <v>803</v>
      </c>
      <c r="AI42" s="387" t="s">
        <v>434</v>
      </c>
      <c r="AK42" s="369" t="s">
        <v>857</v>
      </c>
      <c r="AL42" s="252">
        <v>22500</v>
      </c>
      <c r="AM42" s="253">
        <v>9</v>
      </c>
      <c r="AN42" s="253" t="s">
        <v>438</v>
      </c>
      <c r="AO42" s="387" t="s">
        <v>433</v>
      </c>
    </row>
    <row r="43" spans="1:41" ht="15">
      <c r="A43" s="369"/>
      <c r="B43" s="252"/>
      <c r="C43" s="253"/>
      <c r="D43" s="253"/>
      <c r="G43" s="369" t="s">
        <v>452</v>
      </c>
      <c r="H43" s="253">
        <v>750</v>
      </c>
      <c r="I43" s="253">
        <v>1</v>
      </c>
      <c r="J43" s="253" t="s">
        <v>438</v>
      </c>
      <c r="K43" s="387" t="s">
        <v>433</v>
      </c>
      <c r="M43" s="369" t="s">
        <v>547</v>
      </c>
      <c r="N43" s="252">
        <v>1580</v>
      </c>
      <c r="O43" s="253">
        <v>3</v>
      </c>
      <c r="P43" s="253" t="s">
        <v>438</v>
      </c>
      <c r="Q43" s="387" t="s">
        <v>433</v>
      </c>
      <c r="S43" s="369" t="s">
        <v>651</v>
      </c>
      <c r="T43" s="253">
        <v>660</v>
      </c>
      <c r="U43" s="253">
        <v>1</v>
      </c>
      <c r="V43" s="253" t="s">
        <v>438</v>
      </c>
      <c r="W43" s="387" t="s">
        <v>434</v>
      </c>
      <c r="Y43" s="369" t="s">
        <v>694</v>
      </c>
      <c r="Z43" s="253">
        <v>225</v>
      </c>
      <c r="AA43" s="253">
        <v>1</v>
      </c>
      <c r="AB43" s="253">
        <v>1999</v>
      </c>
      <c r="AC43" s="387" t="s">
        <v>434</v>
      </c>
      <c r="AE43" s="369" t="s">
        <v>804</v>
      </c>
      <c r="AF43" s="252">
        <v>5400</v>
      </c>
      <c r="AG43" s="253">
        <v>6</v>
      </c>
      <c r="AH43" s="253" t="s">
        <v>438</v>
      </c>
      <c r="AI43" s="387" t="s">
        <v>433</v>
      </c>
      <c r="AK43" s="369" t="s">
        <v>858</v>
      </c>
      <c r="AL43" s="252">
        <v>10000</v>
      </c>
      <c r="AM43" s="253">
        <v>5</v>
      </c>
      <c r="AN43" s="253" t="s">
        <v>860</v>
      </c>
      <c r="AO43" s="387" t="s">
        <v>434</v>
      </c>
    </row>
    <row r="44" spans="1:41" ht="15">
      <c r="A44" s="369"/>
      <c r="B44" s="253"/>
      <c r="C44" s="253"/>
      <c r="D44" s="253"/>
      <c r="G44" s="369" t="s">
        <v>453</v>
      </c>
      <c r="H44" s="253">
        <v>450</v>
      </c>
      <c r="I44" s="253">
        <v>2</v>
      </c>
      <c r="J44" s="253" t="s">
        <v>438</v>
      </c>
      <c r="K44" s="387" t="s">
        <v>433</v>
      </c>
      <c r="M44" s="369" t="s">
        <v>548</v>
      </c>
      <c r="N44" s="253">
        <v>750</v>
      </c>
      <c r="O44" s="253">
        <v>1</v>
      </c>
      <c r="P44" s="253" t="s">
        <v>438</v>
      </c>
      <c r="Q44" s="387" t="s">
        <v>433</v>
      </c>
      <c r="S44" s="369" t="s">
        <v>652</v>
      </c>
      <c r="T44" s="253">
        <v>600</v>
      </c>
      <c r="U44" s="253">
        <v>1</v>
      </c>
      <c r="V44" s="253">
        <v>1998</v>
      </c>
      <c r="W44" s="387" t="s">
        <v>433</v>
      </c>
      <c r="Y44" s="369" t="s">
        <v>694</v>
      </c>
      <c r="Z44" s="253">
        <v>225</v>
      </c>
      <c r="AA44" s="253">
        <v>1</v>
      </c>
      <c r="AB44" s="253">
        <v>1999</v>
      </c>
      <c r="AC44" s="387" t="s">
        <v>434</v>
      </c>
      <c r="AE44" s="369" t="s">
        <v>805</v>
      </c>
      <c r="AF44" s="252">
        <v>5400</v>
      </c>
      <c r="AG44" s="253">
        <v>6</v>
      </c>
      <c r="AH44" s="253" t="s">
        <v>438</v>
      </c>
      <c r="AI44" s="387" t="s">
        <v>433</v>
      </c>
      <c r="AK44" s="369" t="s">
        <v>858</v>
      </c>
      <c r="AL44" s="252">
        <v>5000</v>
      </c>
      <c r="AM44" s="253">
        <v>2</v>
      </c>
      <c r="AN44" s="253" t="s">
        <v>859</v>
      </c>
      <c r="AO44" s="387" t="s">
        <v>434</v>
      </c>
    </row>
    <row r="45" spans="1:41" ht="15">
      <c r="A45" s="369"/>
      <c r="B45" s="252"/>
      <c r="C45" s="253"/>
      <c r="D45" s="253"/>
      <c r="G45" s="369" t="s">
        <v>454</v>
      </c>
      <c r="H45" s="252">
        <v>10000</v>
      </c>
      <c r="I45" s="253">
        <v>10</v>
      </c>
      <c r="J45" s="253" t="s">
        <v>438</v>
      </c>
      <c r="K45" s="387" t="s">
        <v>433</v>
      </c>
      <c r="M45" s="369" t="s">
        <v>549</v>
      </c>
      <c r="N45" s="252">
        <v>8000</v>
      </c>
      <c r="O45" s="253">
        <v>4</v>
      </c>
      <c r="P45" s="253" t="s">
        <v>438</v>
      </c>
      <c r="Q45" s="387" t="s">
        <v>433</v>
      </c>
      <c r="S45" s="369" t="s">
        <v>653</v>
      </c>
      <c r="T45" s="253">
        <v>850</v>
      </c>
      <c r="U45" s="253">
        <v>1</v>
      </c>
      <c r="V45" s="253" t="s">
        <v>438</v>
      </c>
      <c r="W45" s="387" t="s">
        <v>434</v>
      </c>
      <c r="Y45" s="369" t="s">
        <v>694</v>
      </c>
      <c r="Z45" s="253">
        <v>225</v>
      </c>
      <c r="AA45" s="253">
        <v>1</v>
      </c>
      <c r="AB45" s="253">
        <v>1999</v>
      </c>
      <c r="AC45" s="387" t="s">
        <v>434</v>
      </c>
      <c r="AE45" s="369" t="s">
        <v>806</v>
      </c>
      <c r="AF45" s="252">
        <v>6000</v>
      </c>
      <c r="AG45" s="253">
        <v>2</v>
      </c>
      <c r="AH45" s="253" t="s">
        <v>438</v>
      </c>
      <c r="AI45" s="387" t="s">
        <v>433</v>
      </c>
      <c r="AK45" s="369" t="s">
        <v>858</v>
      </c>
      <c r="AL45" s="252">
        <v>15000</v>
      </c>
      <c r="AM45" s="253">
        <v>7</v>
      </c>
      <c r="AN45" s="253" t="s">
        <v>438</v>
      </c>
      <c r="AO45" s="387" t="s">
        <v>434</v>
      </c>
    </row>
    <row r="46" spans="1:41" ht="15">
      <c r="A46" s="369"/>
      <c r="B46" s="253"/>
      <c r="C46" s="253"/>
      <c r="D46" s="253"/>
      <c r="G46" s="369" t="s">
        <v>455</v>
      </c>
      <c r="H46" s="252">
        <v>2545</v>
      </c>
      <c r="I46" s="253">
        <v>7</v>
      </c>
      <c r="J46" s="253" t="s">
        <v>438</v>
      </c>
      <c r="K46" s="387" t="s">
        <v>434</v>
      </c>
      <c r="M46" s="369" t="s">
        <v>550</v>
      </c>
      <c r="N46" s="253">
        <v>850</v>
      </c>
      <c r="O46" s="253">
        <v>1</v>
      </c>
      <c r="P46" s="253" t="s">
        <v>438</v>
      </c>
      <c r="Q46" s="387" t="s">
        <v>433</v>
      </c>
      <c r="S46" s="369" t="s">
        <v>654</v>
      </c>
      <c r="T46" s="252">
        <v>1700</v>
      </c>
      <c r="U46" s="253">
        <v>2</v>
      </c>
      <c r="V46" s="253" t="s">
        <v>438</v>
      </c>
      <c r="W46" s="387" t="s">
        <v>433</v>
      </c>
      <c r="Y46" s="369" t="s">
        <v>695</v>
      </c>
      <c r="Z46" s="253">
        <v>850</v>
      </c>
      <c r="AA46" s="253">
        <v>1</v>
      </c>
      <c r="AB46" s="253">
        <v>2004</v>
      </c>
      <c r="AC46" s="387" t="s">
        <v>433</v>
      </c>
      <c r="AE46" s="369" t="s">
        <v>592</v>
      </c>
      <c r="AF46" s="252">
        <v>9200</v>
      </c>
      <c r="AG46" s="253">
        <v>4</v>
      </c>
      <c r="AH46" s="253">
        <v>2011</v>
      </c>
      <c r="AI46" s="387" t="s">
        <v>434</v>
      </c>
      <c r="AK46" s="369" t="s">
        <v>861</v>
      </c>
      <c r="AL46" s="252">
        <v>15000</v>
      </c>
      <c r="AM46" s="253">
        <v>10</v>
      </c>
      <c r="AN46" s="253" t="s">
        <v>862</v>
      </c>
      <c r="AO46" s="387" t="s">
        <v>433</v>
      </c>
    </row>
    <row r="47" spans="1:41" ht="15">
      <c r="A47" s="369"/>
      <c r="B47" s="253"/>
      <c r="C47" s="253"/>
      <c r="D47" s="253"/>
      <c r="G47" s="369" t="s">
        <v>456</v>
      </c>
      <c r="H47" s="252">
        <v>14000</v>
      </c>
      <c r="I47" s="253">
        <v>7</v>
      </c>
      <c r="J47" s="253">
        <v>2002</v>
      </c>
      <c r="K47" s="387" t="s">
        <v>433</v>
      </c>
      <c r="M47" s="369" t="s">
        <v>551</v>
      </c>
      <c r="N47" s="253">
        <v>680</v>
      </c>
      <c r="O47" s="253">
        <v>3</v>
      </c>
      <c r="P47" s="253" t="s">
        <v>438</v>
      </c>
      <c r="Q47" s="387" t="s">
        <v>433</v>
      </c>
      <c r="S47" s="369" t="s">
        <v>655</v>
      </c>
      <c r="T47" s="253">
        <v>600</v>
      </c>
      <c r="U47" s="253">
        <v>1</v>
      </c>
      <c r="V47" s="253">
        <v>1998</v>
      </c>
      <c r="W47" s="387" t="s">
        <v>433</v>
      </c>
      <c r="Y47" s="369" t="s">
        <v>696</v>
      </c>
      <c r="Z47" s="253">
        <v>660</v>
      </c>
      <c r="AA47" s="253">
        <v>1</v>
      </c>
      <c r="AB47" s="253">
        <v>2006</v>
      </c>
      <c r="AC47" s="387"/>
      <c r="AE47" s="369" t="s">
        <v>807</v>
      </c>
      <c r="AF47" s="252">
        <v>1050</v>
      </c>
      <c r="AG47" s="253">
        <v>1</v>
      </c>
      <c r="AH47" s="253" t="s">
        <v>808</v>
      </c>
      <c r="AI47" s="387" t="s">
        <v>434</v>
      </c>
      <c r="AK47" s="369" t="s">
        <v>861</v>
      </c>
      <c r="AL47" s="252">
        <v>14900</v>
      </c>
      <c r="AM47" s="253">
        <v>10</v>
      </c>
      <c r="AN47" s="253" t="s">
        <v>438</v>
      </c>
      <c r="AO47" s="387" t="s">
        <v>433</v>
      </c>
    </row>
    <row r="48" spans="1:41" ht="15">
      <c r="A48" s="369"/>
      <c r="B48" s="252"/>
      <c r="C48" s="253"/>
      <c r="D48" s="253"/>
      <c r="G48" s="369" t="s">
        <v>457</v>
      </c>
      <c r="H48" s="252">
        <v>10500</v>
      </c>
      <c r="I48" s="253">
        <v>6</v>
      </c>
      <c r="J48" s="253">
        <v>2002</v>
      </c>
      <c r="K48" s="387" t="s">
        <v>433</v>
      </c>
      <c r="M48" s="369" t="s">
        <v>552</v>
      </c>
      <c r="N48" s="252">
        <v>1600</v>
      </c>
      <c r="O48" s="253">
        <v>2</v>
      </c>
      <c r="P48" s="253" t="s">
        <v>438</v>
      </c>
      <c r="Q48" s="387" t="s">
        <v>433</v>
      </c>
      <c r="S48" s="369" t="s">
        <v>656</v>
      </c>
      <c r="T48" s="253">
        <v>660</v>
      </c>
      <c r="U48" s="253">
        <v>1</v>
      </c>
      <c r="V48" s="253" t="s">
        <v>438</v>
      </c>
      <c r="W48" s="387" t="s">
        <v>433</v>
      </c>
      <c r="Y48" s="369" t="s">
        <v>697</v>
      </c>
      <c r="Z48" s="253">
        <v>600</v>
      </c>
      <c r="AA48" s="253">
        <v>1</v>
      </c>
      <c r="AB48" s="253">
        <v>1998</v>
      </c>
      <c r="AC48" s="387"/>
      <c r="AE48" s="369" t="s">
        <v>807</v>
      </c>
      <c r="AF48" s="253">
        <v>750</v>
      </c>
      <c r="AG48" s="253">
        <v>1</v>
      </c>
      <c r="AH48" s="253" t="s">
        <v>808</v>
      </c>
      <c r="AI48" s="387" t="s">
        <v>433</v>
      </c>
      <c r="AK48" s="369" t="s">
        <v>863</v>
      </c>
      <c r="AL48" s="253">
        <v>750</v>
      </c>
      <c r="AM48" s="253">
        <v>1</v>
      </c>
      <c r="AN48" s="253">
        <v>1999</v>
      </c>
      <c r="AO48" s="387" t="s">
        <v>434</v>
      </c>
    </row>
    <row r="49" spans="1:41" ht="15">
      <c r="A49" s="369"/>
      <c r="B49" s="253"/>
      <c r="C49" s="253"/>
      <c r="D49" s="253"/>
      <c r="G49" s="369" t="s">
        <v>458</v>
      </c>
      <c r="H49" s="252">
        <v>19710</v>
      </c>
      <c r="I49" s="253">
        <v>23</v>
      </c>
      <c r="J49" s="253" t="s">
        <v>438</v>
      </c>
      <c r="K49" s="387" t="s">
        <v>433</v>
      </c>
      <c r="M49" s="369" t="s">
        <v>553</v>
      </c>
      <c r="N49" s="253">
        <v>225</v>
      </c>
      <c r="O49" s="253">
        <v>1</v>
      </c>
      <c r="P49" s="253">
        <v>1996</v>
      </c>
      <c r="Q49" s="387"/>
      <c r="S49" s="369" t="s">
        <v>657</v>
      </c>
      <c r="T49" s="252">
        <v>105000</v>
      </c>
      <c r="U49" s="253">
        <v>35</v>
      </c>
      <c r="V49" s="253">
        <v>2009</v>
      </c>
      <c r="W49" s="387" t="s">
        <v>434</v>
      </c>
      <c r="Y49" s="369" t="s">
        <v>698</v>
      </c>
      <c r="Z49" s="252">
        <v>4800</v>
      </c>
      <c r="AA49" s="253">
        <v>8</v>
      </c>
      <c r="AB49" s="253">
        <v>1998</v>
      </c>
      <c r="AC49" s="387" t="s">
        <v>433</v>
      </c>
      <c r="AE49" s="369" t="s">
        <v>809</v>
      </c>
      <c r="AF49" s="252">
        <v>1320</v>
      </c>
      <c r="AG49" s="253">
        <v>2</v>
      </c>
      <c r="AH49" s="253">
        <v>2000</v>
      </c>
      <c r="AI49" s="387" t="s">
        <v>433</v>
      </c>
      <c r="AK49" s="369" t="s">
        <v>864</v>
      </c>
      <c r="AL49" s="253">
        <v>250</v>
      </c>
      <c r="AM49" s="253">
        <v>1</v>
      </c>
      <c r="AN49" s="253" t="s">
        <v>438</v>
      </c>
      <c r="AO49" s="387" t="s">
        <v>433</v>
      </c>
    </row>
    <row r="50" spans="1:41" ht="15">
      <c r="A50" s="369"/>
      <c r="B50" s="252"/>
      <c r="C50" s="253"/>
      <c r="D50" s="253"/>
      <c r="G50" s="369" t="s">
        <v>458</v>
      </c>
      <c r="H50" s="252">
        <v>17660</v>
      </c>
      <c r="I50" s="253">
        <v>21</v>
      </c>
      <c r="J50" s="253">
        <v>2004</v>
      </c>
      <c r="K50" s="387" t="s">
        <v>433</v>
      </c>
      <c r="M50" s="369" t="s">
        <v>554</v>
      </c>
      <c r="N50" s="252">
        <v>5100</v>
      </c>
      <c r="O50" s="253">
        <v>7</v>
      </c>
      <c r="P50" s="253" t="s">
        <v>438</v>
      </c>
      <c r="Q50" s="387" t="s">
        <v>433</v>
      </c>
      <c r="S50" s="369" t="s">
        <v>657</v>
      </c>
      <c r="T50" s="252">
        <v>108300</v>
      </c>
      <c r="U50" s="253">
        <v>34</v>
      </c>
      <c r="V50" s="253">
        <v>2009</v>
      </c>
      <c r="W50" s="387" t="s">
        <v>434</v>
      </c>
      <c r="Y50" s="369" t="s">
        <v>699</v>
      </c>
      <c r="Z50" s="252">
        <v>1800</v>
      </c>
      <c r="AA50" s="253">
        <v>2</v>
      </c>
      <c r="AB50" s="253" t="s">
        <v>438</v>
      </c>
      <c r="AC50" s="387" t="s">
        <v>434</v>
      </c>
      <c r="AE50" s="369" t="s">
        <v>810</v>
      </c>
      <c r="AF50" s="253">
        <v>900</v>
      </c>
      <c r="AG50" s="253">
        <v>1</v>
      </c>
      <c r="AH50" s="253">
        <v>2008</v>
      </c>
      <c r="AI50" s="387" t="s">
        <v>433</v>
      </c>
      <c r="AK50" s="369" t="s">
        <v>865</v>
      </c>
      <c r="AL50" s="252">
        <v>12000</v>
      </c>
      <c r="AM50" s="253">
        <v>8</v>
      </c>
      <c r="AN50" s="253" t="s">
        <v>866</v>
      </c>
      <c r="AO50" s="387" t="s">
        <v>434</v>
      </c>
    </row>
    <row r="51" spans="1:41" ht="15">
      <c r="A51" s="369"/>
      <c r="B51" s="253"/>
      <c r="C51" s="253"/>
      <c r="D51" s="253"/>
      <c r="G51" s="369" t="s">
        <v>459</v>
      </c>
      <c r="H51" s="252">
        <v>16800</v>
      </c>
      <c r="I51" s="253">
        <v>28</v>
      </c>
      <c r="J51" s="253" t="s">
        <v>438</v>
      </c>
      <c r="K51" s="387" t="s">
        <v>434</v>
      </c>
      <c r="M51" s="369" t="s">
        <v>555</v>
      </c>
      <c r="N51" s="253">
        <v>750</v>
      </c>
      <c r="O51" s="253">
        <v>1</v>
      </c>
      <c r="P51" s="253" t="s">
        <v>438</v>
      </c>
      <c r="Q51" s="387" t="s">
        <v>434</v>
      </c>
      <c r="S51" s="369" t="s">
        <v>658</v>
      </c>
      <c r="T51" s="252">
        <v>1510</v>
      </c>
      <c r="U51" s="253">
        <v>2</v>
      </c>
      <c r="V51" s="253" t="s">
        <v>438</v>
      </c>
      <c r="W51" s="387" t="s">
        <v>434</v>
      </c>
      <c r="Y51" s="369" t="s">
        <v>700</v>
      </c>
      <c r="Z51" s="253">
        <v>800</v>
      </c>
      <c r="AA51" s="253">
        <v>1</v>
      </c>
      <c r="AB51" s="253" t="s">
        <v>438</v>
      </c>
      <c r="AC51" s="387"/>
      <c r="AE51" s="369" t="s">
        <v>811</v>
      </c>
      <c r="AF51" s="252">
        <v>1800</v>
      </c>
      <c r="AG51" s="253">
        <v>2</v>
      </c>
      <c r="AH51" s="253">
        <v>2004</v>
      </c>
      <c r="AI51" s="387" t="s">
        <v>433</v>
      </c>
      <c r="AK51" s="369" t="s">
        <v>867</v>
      </c>
      <c r="AL51" s="252">
        <v>13500</v>
      </c>
      <c r="AM51" s="253">
        <v>9</v>
      </c>
      <c r="AN51" s="253" t="s">
        <v>868</v>
      </c>
      <c r="AO51" s="387" t="s">
        <v>434</v>
      </c>
    </row>
    <row r="52" spans="1:41" ht="15">
      <c r="A52" s="369"/>
      <c r="B52" s="253"/>
      <c r="C52" s="253"/>
      <c r="D52" s="253"/>
      <c r="G52" s="369" t="s">
        <v>460</v>
      </c>
      <c r="H52" s="252">
        <v>6000</v>
      </c>
      <c r="I52" s="253">
        <v>3</v>
      </c>
      <c r="J52" s="253">
        <v>2005</v>
      </c>
      <c r="K52" s="387" t="s">
        <v>433</v>
      </c>
      <c r="M52" s="369" t="s">
        <v>556</v>
      </c>
      <c r="N52" s="253">
        <v>660</v>
      </c>
      <c r="O52" s="253">
        <v>1</v>
      </c>
      <c r="P52" s="253">
        <v>2001</v>
      </c>
      <c r="Q52" s="387" t="s">
        <v>433</v>
      </c>
      <c r="S52" s="369" t="s">
        <v>659</v>
      </c>
      <c r="T52" s="253">
        <v>300</v>
      </c>
      <c r="U52" s="253">
        <v>1</v>
      </c>
      <c r="V52" s="253">
        <v>1996</v>
      </c>
      <c r="W52" s="387" t="s">
        <v>433</v>
      </c>
      <c r="Y52" s="369" t="s">
        <v>701</v>
      </c>
      <c r="Z52" s="252">
        <v>5950</v>
      </c>
      <c r="AA52" s="253">
        <v>7</v>
      </c>
      <c r="AB52" s="253">
        <v>2004</v>
      </c>
      <c r="AC52" s="387" t="s">
        <v>433</v>
      </c>
      <c r="AE52" s="369" t="s">
        <v>812</v>
      </c>
      <c r="AF52" s="252">
        <v>12500</v>
      </c>
      <c r="AG52" s="253">
        <v>5</v>
      </c>
      <c r="AH52" s="253">
        <v>2008</v>
      </c>
      <c r="AI52" s="387" t="s">
        <v>434</v>
      </c>
      <c r="AK52" s="369" t="s">
        <v>869</v>
      </c>
      <c r="AL52" s="252">
        <v>9000</v>
      </c>
      <c r="AM52" s="253">
        <v>3</v>
      </c>
      <c r="AN52" s="253" t="s">
        <v>373</v>
      </c>
      <c r="AO52" s="387" t="s">
        <v>433</v>
      </c>
    </row>
    <row r="53" spans="1:41" ht="15">
      <c r="A53" s="369"/>
      <c r="B53" s="253"/>
      <c r="C53" s="253"/>
      <c r="D53" s="253"/>
      <c r="G53" s="369" t="s">
        <v>461</v>
      </c>
      <c r="H53" s="252">
        <v>14000</v>
      </c>
      <c r="I53" s="253">
        <v>8</v>
      </c>
      <c r="J53" s="253" t="s">
        <v>438</v>
      </c>
      <c r="K53" s="387" t="s">
        <v>433</v>
      </c>
      <c r="M53" s="369" t="s">
        <v>557</v>
      </c>
      <c r="N53" s="253">
        <v>850</v>
      </c>
      <c r="O53" s="253">
        <v>1</v>
      </c>
      <c r="P53" s="253" t="s">
        <v>438</v>
      </c>
      <c r="Q53" s="387" t="s">
        <v>433</v>
      </c>
      <c r="S53" s="369" t="s">
        <v>660</v>
      </c>
      <c r="T53" s="253">
        <v>600</v>
      </c>
      <c r="U53" s="253">
        <v>1</v>
      </c>
      <c r="V53" s="253">
        <v>1998</v>
      </c>
      <c r="W53" s="387" t="s">
        <v>433</v>
      </c>
      <c r="Y53" s="369" t="s">
        <v>702</v>
      </c>
      <c r="Z53" s="253">
        <v>300</v>
      </c>
      <c r="AA53" s="253">
        <v>1</v>
      </c>
      <c r="AB53" s="253">
        <v>1996</v>
      </c>
      <c r="AC53" s="387"/>
      <c r="AE53" s="369" t="s">
        <v>813</v>
      </c>
      <c r="AF53" s="253">
        <v>500</v>
      </c>
      <c r="AG53" s="253">
        <v>1</v>
      </c>
      <c r="AH53" s="253" t="s">
        <v>438</v>
      </c>
      <c r="AI53" s="387" t="s">
        <v>433</v>
      </c>
      <c r="AK53" s="369" t="s">
        <v>869</v>
      </c>
      <c r="AL53" s="252">
        <v>3000</v>
      </c>
      <c r="AM53" s="253">
        <v>1</v>
      </c>
      <c r="AN53" s="253" t="s">
        <v>870</v>
      </c>
      <c r="AO53" s="387" t="s">
        <v>433</v>
      </c>
    </row>
    <row r="54" spans="1:41" ht="15">
      <c r="A54" s="369"/>
      <c r="B54" s="252"/>
      <c r="C54" s="253"/>
      <c r="D54" s="253"/>
      <c r="G54" s="369" t="s">
        <v>462</v>
      </c>
      <c r="H54" s="252">
        <v>4250</v>
      </c>
      <c r="I54" s="253">
        <v>5</v>
      </c>
      <c r="J54" s="253">
        <v>2004</v>
      </c>
      <c r="K54" s="387" t="s">
        <v>433</v>
      </c>
      <c r="M54" s="369" t="s">
        <v>558</v>
      </c>
      <c r="N54" s="252">
        <v>5300</v>
      </c>
      <c r="O54" s="253">
        <v>3</v>
      </c>
      <c r="P54" s="253">
        <v>2000</v>
      </c>
      <c r="Q54" s="387" t="s">
        <v>434</v>
      </c>
      <c r="Y54" s="369" t="s">
        <v>703</v>
      </c>
      <c r="Z54" s="253">
        <v>300</v>
      </c>
      <c r="AA54" s="253">
        <v>1</v>
      </c>
      <c r="AB54" s="253">
        <v>1996</v>
      </c>
      <c r="AC54" s="387"/>
      <c r="AE54" s="369" t="s">
        <v>814</v>
      </c>
      <c r="AF54" s="252">
        <v>3960</v>
      </c>
      <c r="AG54" s="253">
        <v>12</v>
      </c>
      <c r="AH54" s="253">
        <v>1992</v>
      </c>
      <c r="AI54" s="387" t="s">
        <v>434</v>
      </c>
      <c r="AK54" s="369" t="s">
        <v>871</v>
      </c>
      <c r="AL54" s="252">
        <v>1500</v>
      </c>
      <c r="AM54" s="253">
        <v>1</v>
      </c>
      <c r="AN54" s="253">
        <v>2000</v>
      </c>
      <c r="AO54" s="387" t="s">
        <v>433</v>
      </c>
    </row>
    <row r="55" spans="1:41" ht="15">
      <c r="A55" s="369"/>
      <c r="B55" s="253"/>
      <c r="C55" s="253"/>
      <c r="D55" s="253"/>
      <c r="G55" s="369" t="s">
        <v>463</v>
      </c>
      <c r="H55" s="252">
        <v>10500</v>
      </c>
      <c r="I55" s="253">
        <v>14</v>
      </c>
      <c r="J55" s="253" t="s">
        <v>438</v>
      </c>
      <c r="K55" s="387" t="s">
        <v>434</v>
      </c>
      <c r="M55" s="369" t="s">
        <v>559</v>
      </c>
      <c r="N55" s="253">
        <v>950</v>
      </c>
      <c r="O55" s="253">
        <v>1</v>
      </c>
      <c r="P55" s="253" t="s">
        <v>438</v>
      </c>
      <c r="Q55" s="387" t="s">
        <v>434</v>
      </c>
      <c r="S55" s="369" t="s">
        <v>633</v>
      </c>
      <c r="T55" s="252">
        <v>32000</v>
      </c>
      <c r="U55" s="253">
        <v>14</v>
      </c>
      <c r="V55" s="253">
        <v>2015</v>
      </c>
      <c r="W55" s="387" t="s">
        <v>434</v>
      </c>
      <c r="Y55" s="369" t="s">
        <v>704</v>
      </c>
      <c r="Z55" s="253">
        <v>600</v>
      </c>
      <c r="AA55" s="253">
        <v>1</v>
      </c>
      <c r="AB55" s="253" t="s">
        <v>438</v>
      </c>
      <c r="AC55" s="387"/>
      <c r="AE55" s="369" t="s">
        <v>815</v>
      </c>
      <c r="AF55" s="252">
        <v>10200</v>
      </c>
      <c r="AG55" s="253">
        <v>6</v>
      </c>
      <c r="AH55" s="253" t="s">
        <v>438</v>
      </c>
      <c r="AI55" s="387" t="s">
        <v>433</v>
      </c>
      <c r="AK55" s="369" t="s">
        <v>871</v>
      </c>
      <c r="AL55" s="252">
        <v>1500</v>
      </c>
      <c r="AM55" s="253">
        <v>1</v>
      </c>
      <c r="AN55" s="253" t="s">
        <v>438</v>
      </c>
      <c r="AO55" s="387" t="s">
        <v>433</v>
      </c>
    </row>
    <row r="56" spans="1:41" ht="15">
      <c r="A56" s="369"/>
      <c r="B56" s="253"/>
      <c r="C56" s="253"/>
      <c r="D56" s="253"/>
      <c r="G56" s="369" t="s">
        <v>464</v>
      </c>
      <c r="H56" s="252">
        <v>9900</v>
      </c>
      <c r="I56" s="253">
        <v>6</v>
      </c>
      <c r="J56" s="253">
        <v>2002</v>
      </c>
      <c r="K56" s="387" t="s">
        <v>433</v>
      </c>
      <c r="M56" s="369" t="s">
        <v>560</v>
      </c>
      <c r="N56" s="253">
        <v>950</v>
      </c>
      <c r="O56" s="253">
        <v>1</v>
      </c>
      <c r="P56" s="253" t="s">
        <v>438</v>
      </c>
      <c r="Q56" s="387" t="s">
        <v>434</v>
      </c>
      <c r="S56" s="369" t="s">
        <v>634</v>
      </c>
      <c r="T56" s="252">
        <v>4600</v>
      </c>
      <c r="U56" s="253">
        <v>2</v>
      </c>
      <c r="V56" s="253">
        <v>2014</v>
      </c>
      <c r="W56" s="387" t="s">
        <v>434</v>
      </c>
      <c r="Y56" s="369" t="s">
        <v>705</v>
      </c>
      <c r="Z56" s="252">
        <v>3000</v>
      </c>
      <c r="AA56" s="253">
        <v>5</v>
      </c>
      <c r="AB56" s="253" t="s">
        <v>438</v>
      </c>
      <c r="AC56" s="387" t="s">
        <v>434</v>
      </c>
      <c r="AE56" s="369" t="s">
        <v>816</v>
      </c>
      <c r="AF56" s="253">
        <v>900</v>
      </c>
      <c r="AG56" s="253">
        <v>4</v>
      </c>
      <c r="AH56" s="253" t="s">
        <v>438</v>
      </c>
      <c r="AI56" s="387" t="s">
        <v>433</v>
      </c>
      <c r="AK56" s="369" t="s">
        <v>872</v>
      </c>
      <c r="AL56" s="252">
        <v>2000</v>
      </c>
      <c r="AM56" s="253">
        <v>1</v>
      </c>
      <c r="AN56" s="253">
        <v>2005</v>
      </c>
      <c r="AO56" s="387" t="s">
        <v>433</v>
      </c>
    </row>
    <row r="57" spans="1:41" ht="15">
      <c r="A57" s="369"/>
      <c r="B57" s="253"/>
      <c r="C57" s="253"/>
      <c r="D57" s="253"/>
      <c r="G57" s="369" t="s">
        <v>465</v>
      </c>
      <c r="H57" s="253">
        <v>600</v>
      </c>
      <c r="I57" s="253">
        <v>1</v>
      </c>
      <c r="J57" s="253">
        <v>1998</v>
      </c>
      <c r="K57" s="387" t="s">
        <v>433</v>
      </c>
      <c r="M57" s="369" t="s">
        <v>561</v>
      </c>
      <c r="N57" s="253">
        <v>900</v>
      </c>
      <c r="O57" s="253">
        <v>3</v>
      </c>
      <c r="P57" s="253" t="s">
        <v>438</v>
      </c>
      <c r="Q57" s="387" t="s">
        <v>433</v>
      </c>
      <c r="Y57" s="369" t="s">
        <v>706</v>
      </c>
      <c r="Z57" s="253">
        <v>900</v>
      </c>
      <c r="AA57" s="253">
        <v>1</v>
      </c>
      <c r="AB57" s="253">
        <v>2003</v>
      </c>
      <c r="AC57" s="387" t="s">
        <v>433</v>
      </c>
      <c r="AE57" s="369" t="s">
        <v>817</v>
      </c>
      <c r="AF57" s="253">
        <v>675</v>
      </c>
      <c r="AG57" s="253">
        <v>3</v>
      </c>
      <c r="AH57" s="253">
        <v>1995</v>
      </c>
      <c r="AI57" s="387" t="s">
        <v>433</v>
      </c>
      <c r="AK57" s="369" t="s">
        <v>872</v>
      </c>
      <c r="AL57" s="252">
        <v>2000</v>
      </c>
      <c r="AM57" s="253">
        <v>1</v>
      </c>
      <c r="AN57" s="253">
        <v>2005</v>
      </c>
      <c r="AO57" s="387" t="s">
        <v>433</v>
      </c>
    </row>
    <row r="58" spans="1:41" ht="15">
      <c r="A58" s="369"/>
      <c r="B58" s="253"/>
      <c r="C58" s="253"/>
      <c r="D58" s="253"/>
      <c r="G58" s="369" t="s">
        <v>465</v>
      </c>
      <c r="H58" s="253">
        <v>600</v>
      </c>
      <c r="I58" s="253">
        <v>1</v>
      </c>
      <c r="J58" s="253">
        <v>1998</v>
      </c>
      <c r="K58" s="387" t="s">
        <v>433</v>
      </c>
      <c r="M58" s="369" t="s">
        <v>562</v>
      </c>
      <c r="N58" s="253">
        <v>850</v>
      </c>
      <c r="O58" s="253">
        <v>1</v>
      </c>
      <c r="P58" s="253">
        <v>2013</v>
      </c>
      <c r="Q58" s="387" t="s">
        <v>433</v>
      </c>
      <c r="Y58" s="369" t="s">
        <v>706</v>
      </c>
      <c r="Z58" s="253">
        <v>850</v>
      </c>
      <c r="AA58" s="253">
        <v>1</v>
      </c>
      <c r="AB58" s="253">
        <v>2003</v>
      </c>
      <c r="AC58" s="387" t="s">
        <v>433</v>
      </c>
      <c r="AE58" s="369" t="s">
        <v>818</v>
      </c>
      <c r="AF58" s="252">
        <v>1575</v>
      </c>
      <c r="AG58" s="253">
        <v>7</v>
      </c>
      <c r="AH58" s="253" t="s">
        <v>926</v>
      </c>
      <c r="AI58" s="387" t="s">
        <v>434</v>
      </c>
      <c r="AK58" s="369" t="s">
        <v>873</v>
      </c>
      <c r="AL58" s="252">
        <v>12600</v>
      </c>
      <c r="AM58" s="253">
        <v>6</v>
      </c>
      <c r="AN58" s="253" t="s">
        <v>874</v>
      </c>
      <c r="AO58" s="387" t="s">
        <v>434</v>
      </c>
    </row>
    <row r="59" spans="1:41" ht="15">
      <c r="A59" s="369"/>
      <c r="B59" s="253"/>
      <c r="C59" s="253"/>
      <c r="D59" s="253"/>
      <c r="G59" s="369" t="s">
        <v>465</v>
      </c>
      <c r="H59" s="253">
        <v>500</v>
      </c>
      <c r="I59" s="253">
        <v>1</v>
      </c>
      <c r="J59" s="253">
        <v>1997</v>
      </c>
      <c r="K59" s="387" t="s">
        <v>433</v>
      </c>
      <c r="M59" s="369" t="s">
        <v>562</v>
      </c>
      <c r="N59" s="253" t="s">
        <v>438</v>
      </c>
      <c r="O59" s="253" t="s">
        <v>438</v>
      </c>
      <c r="P59" s="253">
        <v>2001</v>
      </c>
      <c r="Q59" s="387" t="s">
        <v>433</v>
      </c>
      <c r="Y59" s="369" t="s">
        <v>707</v>
      </c>
      <c r="Z59" s="253">
        <v>250</v>
      </c>
      <c r="AA59" s="253">
        <v>1</v>
      </c>
      <c r="AB59" s="253" t="s">
        <v>438</v>
      </c>
      <c r="AC59" s="387"/>
      <c r="AE59" s="369" t="s">
        <v>818</v>
      </c>
      <c r="AF59" s="252">
        <v>5325</v>
      </c>
      <c r="AG59" s="253">
        <v>22</v>
      </c>
      <c r="AH59" s="253" t="s">
        <v>438</v>
      </c>
      <c r="AI59" s="387" t="s">
        <v>434</v>
      </c>
    </row>
    <row r="60" spans="1:41" ht="15">
      <c r="A60" s="369"/>
      <c r="B60" s="253"/>
      <c r="C60" s="253"/>
      <c r="D60" s="253"/>
      <c r="G60" s="369" t="s">
        <v>465</v>
      </c>
      <c r="H60" s="253">
        <v>660</v>
      </c>
      <c r="I60" s="253">
        <v>1</v>
      </c>
      <c r="J60" s="253">
        <v>1998</v>
      </c>
      <c r="K60" s="387" t="s">
        <v>433</v>
      </c>
      <c r="M60" s="369" t="s">
        <v>563</v>
      </c>
      <c r="N60" s="253">
        <v>600</v>
      </c>
      <c r="O60" s="253">
        <v>1</v>
      </c>
      <c r="P60" s="253" t="s">
        <v>438</v>
      </c>
      <c r="Q60" s="387" t="s">
        <v>433</v>
      </c>
      <c r="Y60" s="369" t="s">
        <v>708</v>
      </c>
      <c r="Z60" s="252">
        <v>7650</v>
      </c>
      <c r="AA60" s="253">
        <v>9</v>
      </c>
      <c r="AB60" s="253" t="s">
        <v>438</v>
      </c>
      <c r="AC60" s="387" t="s">
        <v>433</v>
      </c>
      <c r="AE60" s="369" t="s">
        <v>819</v>
      </c>
      <c r="AF60" s="253">
        <v>500</v>
      </c>
      <c r="AG60" s="253">
        <v>2</v>
      </c>
      <c r="AH60" s="253">
        <v>1995</v>
      </c>
      <c r="AI60" s="387" t="s">
        <v>434</v>
      </c>
    </row>
    <row r="61" spans="1:41" ht="15">
      <c r="A61" s="369"/>
      <c r="B61" s="252"/>
      <c r="C61" s="253"/>
      <c r="D61" s="253"/>
      <c r="G61" s="369" t="s">
        <v>466</v>
      </c>
      <c r="H61" s="252">
        <v>20000</v>
      </c>
      <c r="I61" s="253">
        <v>10</v>
      </c>
      <c r="J61" s="253">
        <v>2007</v>
      </c>
      <c r="K61" s="387" t="s">
        <v>433</v>
      </c>
      <c r="M61" s="369" t="s">
        <v>564</v>
      </c>
      <c r="N61" s="252">
        <v>3175</v>
      </c>
      <c r="O61" s="253">
        <v>12</v>
      </c>
      <c r="P61" s="253" t="s">
        <v>438</v>
      </c>
      <c r="Q61" s="387" t="s">
        <v>433</v>
      </c>
      <c r="Y61" s="369" t="s">
        <v>709</v>
      </c>
      <c r="Z61" s="253">
        <v>600</v>
      </c>
      <c r="AA61" s="253">
        <v>1</v>
      </c>
      <c r="AB61" s="253">
        <v>1996</v>
      </c>
      <c r="AC61" s="387"/>
      <c r="AE61" s="369" t="s">
        <v>820</v>
      </c>
      <c r="AF61" s="253">
        <v>330</v>
      </c>
      <c r="AG61" s="253">
        <v>2</v>
      </c>
      <c r="AH61" s="253" t="s">
        <v>438</v>
      </c>
      <c r="AI61" s="387" t="s">
        <v>434</v>
      </c>
    </row>
    <row r="62" spans="1:41" ht="15">
      <c r="A62" s="369"/>
      <c r="B62" s="253"/>
      <c r="C62" s="253"/>
      <c r="D62" s="253"/>
      <c r="G62" s="369" t="s">
        <v>467</v>
      </c>
      <c r="H62" s="252">
        <v>3400</v>
      </c>
      <c r="I62" s="253">
        <v>4</v>
      </c>
      <c r="J62" s="253" t="s">
        <v>438</v>
      </c>
      <c r="K62" s="387" t="s">
        <v>433</v>
      </c>
      <c r="M62" s="369" t="s">
        <v>565</v>
      </c>
      <c r="N62" s="253">
        <v>850</v>
      </c>
      <c r="O62" s="253">
        <v>1</v>
      </c>
      <c r="P62" s="253" t="s">
        <v>438</v>
      </c>
      <c r="Q62" s="387" t="s">
        <v>433</v>
      </c>
      <c r="Y62" s="369" t="s">
        <v>710</v>
      </c>
      <c r="Z62" s="253">
        <v>850</v>
      </c>
      <c r="AA62" s="253">
        <v>1</v>
      </c>
      <c r="AB62" s="253">
        <v>2003</v>
      </c>
      <c r="AC62" s="387" t="s">
        <v>433</v>
      </c>
      <c r="AE62" s="369" t="s">
        <v>821</v>
      </c>
      <c r="AF62" s="253">
        <v>330</v>
      </c>
      <c r="AG62" s="253">
        <v>2</v>
      </c>
      <c r="AH62" s="253" t="s">
        <v>438</v>
      </c>
      <c r="AI62" s="387" t="s">
        <v>434</v>
      </c>
    </row>
    <row r="63" spans="1:41" ht="15">
      <c r="A63" s="369"/>
      <c r="B63" s="252"/>
      <c r="C63" s="253"/>
      <c r="D63" s="253"/>
      <c r="G63" s="369" t="s">
        <v>468</v>
      </c>
      <c r="H63" s="252">
        <v>14500</v>
      </c>
      <c r="I63" s="253">
        <v>15</v>
      </c>
      <c r="J63" s="253">
        <v>2004</v>
      </c>
      <c r="K63" s="387" t="s">
        <v>433</v>
      </c>
      <c r="M63" s="369" t="s">
        <v>566</v>
      </c>
      <c r="N63" s="252">
        <v>3500</v>
      </c>
      <c r="O63" s="253">
        <v>7</v>
      </c>
      <c r="P63" s="253" t="s">
        <v>567</v>
      </c>
      <c r="Q63" s="387" t="s">
        <v>434</v>
      </c>
      <c r="Y63" s="369" t="s">
        <v>711</v>
      </c>
      <c r="Z63" s="253">
        <v>850</v>
      </c>
      <c r="AA63" s="253">
        <v>1</v>
      </c>
      <c r="AB63" s="253" t="s">
        <v>438</v>
      </c>
      <c r="AC63" s="387" t="s">
        <v>433</v>
      </c>
      <c r="AE63" s="369" t="s">
        <v>822</v>
      </c>
      <c r="AF63" s="252">
        <v>9000</v>
      </c>
      <c r="AG63" s="253">
        <v>10</v>
      </c>
      <c r="AH63" s="253" t="s">
        <v>823</v>
      </c>
      <c r="AI63" s="387" t="s">
        <v>433</v>
      </c>
    </row>
    <row r="64" spans="1:41" ht="15">
      <c r="A64" s="369"/>
      <c r="B64" s="252"/>
      <c r="C64" s="253"/>
      <c r="D64" s="253"/>
      <c r="G64" s="369" t="s">
        <v>469</v>
      </c>
      <c r="H64" s="253">
        <v>850</v>
      </c>
      <c r="I64" s="253">
        <v>1</v>
      </c>
      <c r="J64" s="253" t="s">
        <v>438</v>
      </c>
      <c r="K64" s="387" t="s">
        <v>433</v>
      </c>
      <c r="M64" s="369" t="s">
        <v>566</v>
      </c>
      <c r="N64" s="252">
        <v>1500</v>
      </c>
      <c r="O64" s="253">
        <v>3</v>
      </c>
      <c r="P64" s="253" t="s">
        <v>567</v>
      </c>
      <c r="Q64" s="387" t="s">
        <v>434</v>
      </c>
      <c r="Y64" s="369" t="s">
        <v>712</v>
      </c>
      <c r="Z64" s="252">
        <v>2000</v>
      </c>
      <c r="AA64" s="253">
        <v>1</v>
      </c>
      <c r="AB64" s="253">
        <v>2007</v>
      </c>
      <c r="AC64" s="387" t="s">
        <v>433</v>
      </c>
      <c r="AE64" s="369" t="s">
        <v>824</v>
      </c>
      <c r="AF64" s="252">
        <v>11500</v>
      </c>
      <c r="AG64" s="253">
        <v>5</v>
      </c>
      <c r="AH64" s="253">
        <v>2011</v>
      </c>
      <c r="AI64" s="387" t="s">
        <v>433</v>
      </c>
    </row>
    <row r="65" spans="1:35" ht="15">
      <c r="A65" s="369"/>
      <c r="B65" s="253"/>
      <c r="C65" s="253"/>
      <c r="D65" s="253"/>
      <c r="G65" s="369" t="s">
        <v>470</v>
      </c>
      <c r="H65" s="252">
        <v>34000</v>
      </c>
      <c r="I65" s="253">
        <v>17</v>
      </c>
      <c r="J65" s="253">
        <v>2006</v>
      </c>
      <c r="K65" s="387" t="s">
        <v>433</v>
      </c>
      <c r="M65" s="369" t="s">
        <v>568</v>
      </c>
      <c r="N65" s="253">
        <v>225</v>
      </c>
      <c r="O65" s="253">
        <v>1</v>
      </c>
      <c r="P65" s="253">
        <v>1995</v>
      </c>
      <c r="Q65" s="387"/>
      <c r="Y65" s="369" t="s">
        <v>712</v>
      </c>
      <c r="Z65" s="252">
        <v>2000</v>
      </c>
      <c r="AA65" s="253">
        <v>1</v>
      </c>
      <c r="AB65" s="253">
        <v>2007</v>
      </c>
      <c r="AC65" s="387" t="s">
        <v>433</v>
      </c>
    </row>
    <row r="66" spans="1:35" ht="15">
      <c r="A66" s="369"/>
      <c r="B66" s="253"/>
      <c r="C66" s="253"/>
      <c r="D66" s="253"/>
      <c r="G66" s="369" t="s">
        <v>471</v>
      </c>
      <c r="H66" s="252">
        <v>8000</v>
      </c>
      <c r="I66" s="253">
        <v>8</v>
      </c>
      <c r="J66" s="253" t="s">
        <v>438</v>
      </c>
      <c r="K66" s="387" t="s">
        <v>433</v>
      </c>
      <c r="M66" s="369" t="s">
        <v>569</v>
      </c>
      <c r="N66" s="253">
        <v>300</v>
      </c>
      <c r="O66" s="253">
        <v>1</v>
      </c>
      <c r="P66" s="253" t="s">
        <v>438</v>
      </c>
      <c r="Q66" s="387" t="s">
        <v>434</v>
      </c>
      <c r="Y66" s="369" t="s">
        <v>713</v>
      </c>
      <c r="Z66" s="253">
        <v>250</v>
      </c>
      <c r="AA66" s="253">
        <v>1</v>
      </c>
      <c r="AB66" s="253" t="s">
        <v>438</v>
      </c>
      <c r="AC66" s="387" t="s">
        <v>433</v>
      </c>
      <c r="AE66" s="369" t="s">
        <v>927</v>
      </c>
      <c r="AF66" s="252">
        <v>10200</v>
      </c>
      <c r="AG66" s="253">
        <v>3</v>
      </c>
      <c r="AH66" s="253">
        <v>2014</v>
      </c>
      <c r="AI66" s="387" t="s">
        <v>434</v>
      </c>
    </row>
    <row r="67" spans="1:35" ht="15">
      <c r="A67" s="369"/>
      <c r="B67" s="252"/>
      <c r="C67" s="253"/>
      <c r="D67" s="253"/>
      <c r="G67" s="369" t="s">
        <v>472</v>
      </c>
      <c r="H67" s="252">
        <v>5200</v>
      </c>
      <c r="I67" s="253">
        <v>2</v>
      </c>
      <c r="J67" s="253" t="s">
        <v>473</v>
      </c>
      <c r="K67" s="387" t="s">
        <v>433</v>
      </c>
      <c r="M67" s="369" t="s">
        <v>570</v>
      </c>
      <c r="N67" s="252">
        <v>3825</v>
      </c>
      <c r="O67" s="253">
        <v>5</v>
      </c>
      <c r="P67" s="253" t="s">
        <v>438</v>
      </c>
      <c r="Q67" s="387" t="s">
        <v>433</v>
      </c>
      <c r="Y67" s="369" t="s">
        <v>714</v>
      </c>
      <c r="Z67" s="253">
        <v>250</v>
      </c>
      <c r="AA67" s="253">
        <v>1</v>
      </c>
      <c r="AB67" s="253" t="s">
        <v>438</v>
      </c>
      <c r="AC67" s="387" t="s">
        <v>433</v>
      </c>
    </row>
    <row r="68" spans="1:35" ht="15">
      <c r="A68" s="369"/>
      <c r="B68" s="253"/>
      <c r="C68" s="253"/>
      <c r="D68" s="253"/>
      <c r="G68" s="369" t="s">
        <v>474</v>
      </c>
      <c r="H68" s="252">
        <v>16470</v>
      </c>
      <c r="I68" s="253">
        <v>30</v>
      </c>
      <c r="J68" s="253" t="s">
        <v>438</v>
      </c>
      <c r="K68" s="387" t="s">
        <v>433</v>
      </c>
      <c r="M68" s="369" t="s">
        <v>571</v>
      </c>
      <c r="N68" s="253">
        <v>750</v>
      </c>
      <c r="O68" s="253">
        <v>1</v>
      </c>
      <c r="P68" s="253" t="s">
        <v>438</v>
      </c>
      <c r="Q68" s="387" t="s">
        <v>433</v>
      </c>
      <c r="Y68" s="369" t="s">
        <v>715</v>
      </c>
      <c r="Z68" s="253">
        <v>250</v>
      </c>
      <c r="AA68" s="253">
        <v>1</v>
      </c>
      <c r="AB68" s="253" t="s">
        <v>438</v>
      </c>
      <c r="AC68" s="387" t="s">
        <v>433</v>
      </c>
    </row>
    <row r="69" spans="1:35" ht="15">
      <c r="A69" s="369"/>
      <c r="B69" s="253"/>
      <c r="C69" s="253"/>
      <c r="D69" s="253"/>
      <c r="G69" s="369" t="s">
        <v>475</v>
      </c>
      <c r="H69" s="253">
        <v>240</v>
      </c>
      <c r="I69" s="253">
        <v>1</v>
      </c>
      <c r="J69" s="253">
        <v>1995</v>
      </c>
      <c r="K69" s="387" t="s">
        <v>433</v>
      </c>
      <c r="M69" s="369" t="s">
        <v>572</v>
      </c>
      <c r="N69" s="253">
        <v>600</v>
      </c>
      <c r="O69" s="253">
        <v>1</v>
      </c>
      <c r="P69" s="253" t="s">
        <v>438</v>
      </c>
      <c r="Q69" s="387" t="s">
        <v>433</v>
      </c>
      <c r="Y69" s="369" t="s">
        <v>716</v>
      </c>
      <c r="Z69" s="253">
        <v>850</v>
      </c>
      <c r="AA69" s="253">
        <v>1</v>
      </c>
      <c r="AB69" s="253">
        <v>2010</v>
      </c>
      <c r="AC69" s="387" t="s">
        <v>433</v>
      </c>
    </row>
    <row r="70" spans="1:35" ht="15">
      <c r="A70" s="369"/>
      <c r="B70" s="252"/>
      <c r="C70" s="253"/>
      <c r="D70" s="253"/>
      <c r="G70" s="369" t="s">
        <v>476</v>
      </c>
      <c r="H70" s="252">
        <v>1750</v>
      </c>
      <c r="I70" s="253">
        <v>1</v>
      </c>
      <c r="J70" s="253" t="s">
        <v>438</v>
      </c>
      <c r="K70" s="387" t="s">
        <v>433</v>
      </c>
      <c r="M70" s="369" t="s">
        <v>573</v>
      </c>
      <c r="N70" s="252">
        <v>3300</v>
      </c>
      <c r="O70" s="253">
        <v>4</v>
      </c>
      <c r="P70" s="253" t="s">
        <v>438</v>
      </c>
      <c r="Q70" s="387" t="s">
        <v>433</v>
      </c>
      <c r="Y70" s="369" t="s">
        <v>716</v>
      </c>
      <c r="Z70" s="253">
        <v>850</v>
      </c>
      <c r="AA70" s="253">
        <v>1</v>
      </c>
      <c r="AB70" s="253">
        <v>2009</v>
      </c>
      <c r="AC70" s="387" t="s">
        <v>433</v>
      </c>
    </row>
    <row r="71" spans="1:35" ht="15">
      <c r="A71" s="369"/>
      <c r="B71" s="253"/>
      <c r="C71" s="253"/>
      <c r="D71" s="253"/>
      <c r="G71" s="369" t="s">
        <v>477</v>
      </c>
      <c r="H71" s="252">
        <v>1750</v>
      </c>
      <c r="I71" s="253">
        <v>1</v>
      </c>
      <c r="J71" s="253" t="s">
        <v>438</v>
      </c>
      <c r="K71" s="387" t="s">
        <v>433</v>
      </c>
      <c r="M71" s="369" t="s">
        <v>574</v>
      </c>
      <c r="N71" s="253">
        <v>250</v>
      </c>
      <c r="O71" s="253">
        <v>1</v>
      </c>
      <c r="P71" s="253">
        <v>1995</v>
      </c>
      <c r="Q71" s="387"/>
      <c r="Y71" s="369" t="s">
        <v>716</v>
      </c>
      <c r="Z71" s="253">
        <v>850</v>
      </c>
      <c r="AA71" s="253">
        <v>1</v>
      </c>
      <c r="AB71" s="253">
        <v>2003</v>
      </c>
      <c r="AC71" s="387" t="s">
        <v>433</v>
      </c>
    </row>
    <row r="72" spans="1:35" ht="15">
      <c r="A72" s="369"/>
      <c r="B72" s="253"/>
      <c r="C72" s="253"/>
      <c r="D72" s="253"/>
      <c r="G72" s="369" t="s">
        <v>478</v>
      </c>
      <c r="H72" s="252">
        <v>3600</v>
      </c>
      <c r="I72" s="253">
        <v>4</v>
      </c>
      <c r="J72" s="253" t="s">
        <v>438</v>
      </c>
      <c r="K72" s="387" t="s">
        <v>433</v>
      </c>
      <c r="M72" s="369" t="s">
        <v>575</v>
      </c>
      <c r="N72" s="253">
        <v>250</v>
      </c>
      <c r="O72" s="253">
        <v>1</v>
      </c>
      <c r="P72" s="253">
        <v>1995</v>
      </c>
      <c r="Q72" s="387"/>
      <c r="Y72" s="369" t="s">
        <v>717</v>
      </c>
      <c r="Z72" s="253">
        <v>850</v>
      </c>
      <c r="AA72" s="253">
        <v>1</v>
      </c>
      <c r="AB72" s="253">
        <v>2004</v>
      </c>
      <c r="AC72" s="387" t="s">
        <v>433</v>
      </c>
    </row>
    <row r="73" spans="1:35" ht="15">
      <c r="A73" s="369"/>
      <c r="B73" s="253"/>
      <c r="C73" s="253"/>
      <c r="D73" s="253"/>
      <c r="G73" s="369" t="s">
        <v>479</v>
      </c>
      <c r="H73" s="252">
        <v>18000</v>
      </c>
      <c r="I73" s="253">
        <v>10</v>
      </c>
      <c r="J73" s="253">
        <v>2003</v>
      </c>
      <c r="K73" s="387" t="s">
        <v>433</v>
      </c>
      <c r="M73" s="369" t="s">
        <v>576</v>
      </c>
      <c r="N73" s="253">
        <v>300</v>
      </c>
      <c r="O73" s="253">
        <v>1</v>
      </c>
      <c r="P73" s="253">
        <v>1996</v>
      </c>
      <c r="Q73" s="387"/>
      <c r="Y73" s="369" t="s">
        <v>718</v>
      </c>
      <c r="Z73" s="253">
        <v>900</v>
      </c>
      <c r="AA73" s="253">
        <v>1</v>
      </c>
      <c r="AB73" s="253">
        <v>2004</v>
      </c>
      <c r="AC73" s="387" t="s">
        <v>433</v>
      </c>
    </row>
    <row r="74" spans="1:35" ht="15">
      <c r="A74" s="369"/>
      <c r="B74" s="253"/>
      <c r="C74" s="253"/>
      <c r="D74" s="253"/>
      <c r="G74" s="369" t="s">
        <v>480</v>
      </c>
      <c r="H74" s="252">
        <v>6000</v>
      </c>
      <c r="I74" s="253">
        <v>3</v>
      </c>
      <c r="J74" s="253" t="s">
        <v>438</v>
      </c>
      <c r="K74" s="387" t="s">
        <v>433</v>
      </c>
      <c r="M74" s="369" t="s">
        <v>577</v>
      </c>
      <c r="N74" s="253">
        <v>300</v>
      </c>
      <c r="O74" s="253">
        <v>1</v>
      </c>
      <c r="P74" s="253">
        <v>1996</v>
      </c>
      <c r="Q74" s="387"/>
      <c r="Y74" s="369" t="s">
        <v>719</v>
      </c>
      <c r="Z74" s="253">
        <v>850</v>
      </c>
      <c r="AA74" s="253">
        <v>1</v>
      </c>
      <c r="AB74" s="253">
        <v>2003</v>
      </c>
      <c r="AC74" s="387" t="s">
        <v>433</v>
      </c>
    </row>
    <row r="75" spans="1:35" ht="15">
      <c r="A75" s="369"/>
      <c r="B75" s="252"/>
      <c r="C75" s="253"/>
      <c r="D75" s="253"/>
      <c r="G75" s="369" t="s">
        <v>481</v>
      </c>
      <c r="H75" s="252">
        <v>3850</v>
      </c>
      <c r="I75" s="253">
        <v>4</v>
      </c>
      <c r="J75" s="253">
        <v>2005</v>
      </c>
      <c r="K75" s="387" t="s">
        <v>433</v>
      </c>
      <c r="M75" s="369" t="s">
        <v>578</v>
      </c>
      <c r="N75" s="252">
        <v>1100</v>
      </c>
      <c r="O75" s="253">
        <v>2</v>
      </c>
      <c r="P75" s="253" t="s">
        <v>438</v>
      </c>
      <c r="Q75" s="387" t="s">
        <v>433</v>
      </c>
      <c r="Y75" s="369" t="s">
        <v>720</v>
      </c>
      <c r="Z75" s="253">
        <v>900</v>
      </c>
      <c r="AA75" s="253">
        <v>2</v>
      </c>
      <c r="AB75" s="253" t="s">
        <v>438</v>
      </c>
      <c r="AC75" s="387" t="s">
        <v>433</v>
      </c>
    </row>
    <row r="76" spans="1:35" ht="15">
      <c r="A76" s="369"/>
      <c r="B76" s="253"/>
      <c r="C76" s="253"/>
      <c r="D76" s="253"/>
      <c r="G76" s="369" t="s">
        <v>482</v>
      </c>
      <c r="H76" s="252">
        <v>11400</v>
      </c>
      <c r="I76" s="253">
        <v>12</v>
      </c>
      <c r="J76" s="253" t="s">
        <v>438</v>
      </c>
      <c r="K76" s="387" t="s">
        <v>433</v>
      </c>
      <c r="M76" s="369" t="s">
        <v>579</v>
      </c>
      <c r="N76" s="253">
        <v>830</v>
      </c>
      <c r="O76" s="253">
        <v>3</v>
      </c>
      <c r="P76" s="253" t="s">
        <v>438</v>
      </c>
      <c r="Q76" s="387" t="s">
        <v>433</v>
      </c>
      <c r="Y76" s="369" t="s">
        <v>721</v>
      </c>
      <c r="Z76" s="252">
        <v>1600</v>
      </c>
      <c r="AA76" s="253">
        <v>2</v>
      </c>
      <c r="AB76" s="253">
        <v>2006</v>
      </c>
      <c r="AC76" s="387" t="s">
        <v>433</v>
      </c>
    </row>
    <row r="77" spans="1:35" ht="15">
      <c r="A77" s="369"/>
      <c r="B77" s="252"/>
      <c r="C77" s="253"/>
      <c r="D77" s="253"/>
      <c r="G77" s="369" t="s">
        <v>483</v>
      </c>
      <c r="H77" s="253">
        <v>660</v>
      </c>
      <c r="I77" s="253">
        <v>1</v>
      </c>
      <c r="J77" s="253">
        <v>1998</v>
      </c>
      <c r="K77" s="387" t="s">
        <v>433</v>
      </c>
      <c r="M77" s="369" t="s">
        <v>580</v>
      </c>
      <c r="N77" s="252">
        <v>3000</v>
      </c>
      <c r="O77" s="253">
        <v>4</v>
      </c>
      <c r="P77" s="253" t="s">
        <v>438</v>
      </c>
      <c r="Q77" s="387" t="s">
        <v>433</v>
      </c>
      <c r="Y77" s="369" t="s">
        <v>722</v>
      </c>
      <c r="Z77" s="252">
        <v>15400</v>
      </c>
      <c r="AA77" s="253">
        <v>13</v>
      </c>
      <c r="AB77" s="253" t="s">
        <v>438</v>
      </c>
      <c r="AC77" s="387" t="s">
        <v>433</v>
      </c>
    </row>
    <row r="78" spans="1:35" ht="15">
      <c r="A78" s="369"/>
      <c r="B78" s="252"/>
      <c r="C78" s="253"/>
      <c r="D78" s="253"/>
      <c r="G78" s="369" t="s">
        <v>483</v>
      </c>
      <c r="H78" s="253">
        <v>600</v>
      </c>
      <c r="I78" s="253">
        <v>1</v>
      </c>
      <c r="J78" s="253">
        <v>1996</v>
      </c>
      <c r="K78" s="387" t="s">
        <v>433</v>
      </c>
      <c r="M78" s="369" t="s">
        <v>581</v>
      </c>
      <c r="N78" s="252">
        <v>1000</v>
      </c>
      <c r="O78" s="253">
        <v>1</v>
      </c>
      <c r="P78" s="253">
        <v>2006</v>
      </c>
      <c r="Q78" s="387" t="s">
        <v>433</v>
      </c>
      <c r="Y78" s="369" t="s">
        <v>723</v>
      </c>
      <c r="Z78" s="252">
        <v>6000</v>
      </c>
      <c r="AA78" s="253">
        <v>2</v>
      </c>
      <c r="AB78" s="253" t="s">
        <v>438</v>
      </c>
      <c r="AC78" s="387" t="s">
        <v>433</v>
      </c>
    </row>
    <row r="79" spans="1:35" ht="15">
      <c r="A79" s="369"/>
      <c r="B79" s="252"/>
      <c r="C79" s="253"/>
      <c r="D79" s="253"/>
      <c r="G79" s="369" t="s">
        <v>483</v>
      </c>
      <c r="H79" s="253">
        <v>225</v>
      </c>
      <c r="I79" s="253">
        <v>1</v>
      </c>
      <c r="J79" s="253">
        <v>1994</v>
      </c>
      <c r="K79" s="387" t="s">
        <v>433</v>
      </c>
      <c r="M79" s="369" t="s">
        <v>581</v>
      </c>
      <c r="N79" s="252">
        <v>1075</v>
      </c>
      <c r="O79" s="253">
        <v>1</v>
      </c>
      <c r="P79" s="253" t="s">
        <v>438</v>
      </c>
      <c r="Q79" s="387" t="s">
        <v>433</v>
      </c>
      <c r="Y79" s="369" t="s">
        <v>723</v>
      </c>
      <c r="Z79" s="252">
        <v>6000</v>
      </c>
      <c r="AA79" s="253">
        <v>2</v>
      </c>
      <c r="AB79" s="253">
        <v>2010</v>
      </c>
      <c r="AC79" s="387" t="s">
        <v>433</v>
      </c>
    </row>
    <row r="80" spans="1:35" ht="15">
      <c r="A80" s="369"/>
      <c r="B80" s="252"/>
      <c r="C80" s="253"/>
      <c r="D80" s="253"/>
      <c r="G80" s="369" t="s">
        <v>484</v>
      </c>
      <c r="H80" s="252">
        <v>23000</v>
      </c>
      <c r="I80" s="253">
        <v>10</v>
      </c>
      <c r="J80" s="253">
        <v>2006</v>
      </c>
      <c r="K80" s="387" t="s">
        <v>433</v>
      </c>
      <c r="M80" s="369" t="s">
        <v>581</v>
      </c>
      <c r="N80" s="252">
        <v>1000</v>
      </c>
      <c r="O80" s="253">
        <v>1</v>
      </c>
      <c r="P80" s="253">
        <v>2006</v>
      </c>
      <c r="Q80" s="387" t="s">
        <v>433</v>
      </c>
      <c r="Y80" s="369" t="s">
        <v>724</v>
      </c>
      <c r="Z80" s="253">
        <v>850</v>
      </c>
      <c r="AA80" s="253">
        <v>1</v>
      </c>
      <c r="AB80" s="253">
        <v>2004</v>
      </c>
      <c r="AC80" s="387" t="s">
        <v>434</v>
      </c>
    </row>
    <row r="81" spans="1:29" ht="15">
      <c r="A81" s="369"/>
      <c r="B81" s="252"/>
      <c r="C81" s="253"/>
      <c r="D81" s="253"/>
      <c r="G81" s="369" t="s">
        <v>485</v>
      </c>
      <c r="H81" s="252">
        <v>16500</v>
      </c>
      <c r="I81" s="253">
        <v>10</v>
      </c>
      <c r="J81" s="253">
        <v>2000</v>
      </c>
      <c r="K81" s="387" t="s">
        <v>434</v>
      </c>
      <c r="M81" s="369" t="s">
        <v>581</v>
      </c>
      <c r="N81" s="252">
        <v>1000</v>
      </c>
      <c r="O81" s="253">
        <v>1</v>
      </c>
      <c r="P81" s="253">
        <v>2006</v>
      </c>
      <c r="Q81" s="387" t="s">
        <v>433</v>
      </c>
      <c r="Y81" s="369" t="s">
        <v>724</v>
      </c>
      <c r="Z81" s="253">
        <v>850</v>
      </c>
      <c r="AA81" s="253">
        <v>1</v>
      </c>
      <c r="AB81" s="253">
        <v>2003</v>
      </c>
      <c r="AC81" s="387" t="s">
        <v>434</v>
      </c>
    </row>
    <row r="82" spans="1:29" ht="15">
      <c r="A82" s="369"/>
      <c r="B82" s="252"/>
      <c r="C82" s="253"/>
      <c r="D82" s="253"/>
      <c r="G82" s="369" t="s">
        <v>486</v>
      </c>
      <c r="H82" s="252">
        <v>3765</v>
      </c>
      <c r="I82" s="253">
        <v>8</v>
      </c>
      <c r="J82" s="253" t="s">
        <v>438</v>
      </c>
      <c r="K82" s="387" t="s">
        <v>433</v>
      </c>
      <c r="M82" s="369" t="s">
        <v>582</v>
      </c>
      <c r="N82" s="252">
        <v>1000</v>
      </c>
      <c r="O82" s="253">
        <v>2</v>
      </c>
      <c r="P82" s="253">
        <v>1997</v>
      </c>
      <c r="Q82" s="387" t="s">
        <v>433</v>
      </c>
      <c r="Y82" s="369" t="s">
        <v>725</v>
      </c>
      <c r="Z82" s="253">
        <v>850</v>
      </c>
      <c r="AA82" s="253">
        <v>1</v>
      </c>
      <c r="AB82" s="253">
        <v>2004</v>
      </c>
      <c r="AC82" s="387" t="s">
        <v>434</v>
      </c>
    </row>
    <row r="83" spans="1:29" ht="15">
      <c r="A83" s="369"/>
      <c r="B83" s="253"/>
      <c r="C83" s="253"/>
      <c r="D83" s="253"/>
      <c r="G83" s="369" t="s">
        <v>487</v>
      </c>
      <c r="H83" s="252">
        <v>23000</v>
      </c>
      <c r="I83" s="253">
        <v>10</v>
      </c>
      <c r="J83" s="253">
        <v>2006</v>
      </c>
      <c r="K83" s="387" t="s">
        <v>433</v>
      </c>
      <c r="M83" s="369" t="s">
        <v>583</v>
      </c>
      <c r="N83" s="253">
        <v>300</v>
      </c>
      <c r="O83" s="253">
        <v>1</v>
      </c>
      <c r="P83" s="253" t="s">
        <v>438</v>
      </c>
      <c r="Q83" s="387"/>
      <c r="Y83" s="369" t="s">
        <v>725</v>
      </c>
      <c r="Z83" s="253">
        <v>900</v>
      </c>
      <c r="AA83" s="253">
        <v>1</v>
      </c>
      <c r="AB83" s="253">
        <v>2004</v>
      </c>
      <c r="AC83" s="387" t="s">
        <v>434</v>
      </c>
    </row>
    <row r="84" spans="1:29" ht="15">
      <c r="A84" s="369"/>
      <c r="B84" s="252"/>
      <c r="C84" s="253"/>
      <c r="D84" s="253"/>
      <c r="G84" s="369" t="s">
        <v>488</v>
      </c>
      <c r="H84" s="252">
        <v>10500</v>
      </c>
      <c r="I84" s="253">
        <v>6</v>
      </c>
      <c r="J84" s="253">
        <v>2002</v>
      </c>
      <c r="K84" s="387" t="s">
        <v>433</v>
      </c>
      <c r="M84" s="369" t="s">
        <v>584</v>
      </c>
      <c r="N84" s="252">
        <v>1300</v>
      </c>
      <c r="O84" s="253">
        <v>3</v>
      </c>
      <c r="P84" s="253" t="s">
        <v>438</v>
      </c>
      <c r="Q84" s="387" t="s">
        <v>433</v>
      </c>
      <c r="Y84" s="369" t="s">
        <v>725</v>
      </c>
      <c r="Z84" s="253">
        <v>900</v>
      </c>
      <c r="AA84" s="253">
        <v>1</v>
      </c>
      <c r="AB84" s="253">
        <v>2004</v>
      </c>
      <c r="AC84" s="387" t="s">
        <v>434</v>
      </c>
    </row>
    <row r="85" spans="1:29" ht="15">
      <c r="A85" s="369"/>
      <c r="B85" s="252"/>
      <c r="C85" s="253"/>
      <c r="D85" s="253"/>
      <c r="G85" s="369" t="s">
        <v>489</v>
      </c>
      <c r="H85" s="252">
        <v>13800</v>
      </c>
      <c r="I85" s="253">
        <v>6</v>
      </c>
      <c r="J85" s="253">
        <v>2011</v>
      </c>
      <c r="K85" s="387" t="s">
        <v>433</v>
      </c>
      <c r="M85" s="369" t="s">
        <v>585</v>
      </c>
      <c r="N85" s="252">
        <v>6680</v>
      </c>
      <c r="O85" s="253">
        <v>10</v>
      </c>
      <c r="P85" s="253" t="s">
        <v>438</v>
      </c>
      <c r="Q85" s="387" t="s">
        <v>434</v>
      </c>
      <c r="Y85" s="369" t="s">
        <v>725</v>
      </c>
      <c r="Z85" s="253">
        <v>900</v>
      </c>
      <c r="AA85" s="253">
        <v>1</v>
      </c>
      <c r="AB85" s="253">
        <v>2004</v>
      </c>
      <c r="AC85" s="387" t="s">
        <v>434</v>
      </c>
    </row>
    <row r="86" spans="1:29" ht="15">
      <c r="A86" s="369"/>
      <c r="B86" s="253"/>
      <c r="C86" s="253"/>
      <c r="D86" s="253"/>
      <c r="G86" s="369" t="s">
        <v>490</v>
      </c>
      <c r="H86" s="252">
        <v>12000</v>
      </c>
      <c r="I86" s="253">
        <v>6</v>
      </c>
      <c r="J86" s="253">
        <v>2002</v>
      </c>
      <c r="K86" s="387" t="s">
        <v>433</v>
      </c>
      <c r="M86" s="369" t="s">
        <v>586</v>
      </c>
      <c r="N86" s="253">
        <v>850</v>
      </c>
      <c r="O86" s="253">
        <v>1</v>
      </c>
      <c r="P86" s="253">
        <v>2004</v>
      </c>
      <c r="Q86" s="387" t="s">
        <v>433</v>
      </c>
      <c r="Y86" s="369" t="s">
        <v>727</v>
      </c>
      <c r="Z86" s="253">
        <v>600</v>
      </c>
      <c r="AA86" s="253">
        <v>1</v>
      </c>
      <c r="AB86" s="253">
        <v>2004</v>
      </c>
      <c r="AC86" s="387" t="s">
        <v>433</v>
      </c>
    </row>
    <row r="87" spans="1:29" ht="15">
      <c r="A87" s="369"/>
      <c r="B87" s="253"/>
      <c r="C87" s="253"/>
      <c r="D87" s="253"/>
      <c r="G87" s="369" t="s">
        <v>491</v>
      </c>
      <c r="H87" s="252">
        <v>151520</v>
      </c>
      <c r="I87" s="253">
        <v>16</v>
      </c>
      <c r="J87" s="253">
        <v>2004</v>
      </c>
      <c r="K87" s="387" t="s">
        <v>433</v>
      </c>
      <c r="M87" s="369" t="s">
        <v>586</v>
      </c>
      <c r="N87" s="253">
        <v>850</v>
      </c>
      <c r="O87" s="253">
        <v>1</v>
      </c>
      <c r="P87" s="253">
        <v>2004</v>
      </c>
      <c r="Q87" s="387" t="s">
        <v>433</v>
      </c>
      <c r="Y87" s="369" t="s">
        <v>728</v>
      </c>
      <c r="Z87" s="253">
        <v>400</v>
      </c>
      <c r="AA87" s="253">
        <v>1</v>
      </c>
      <c r="AB87" s="253" t="s">
        <v>438</v>
      </c>
      <c r="AC87" s="387"/>
    </row>
    <row r="88" spans="1:29" ht="15">
      <c r="A88" s="369"/>
      <c r="B88" s="253"/>
      <c r="C88" s="253"/>
      <c r="D88" s="253"/>
      <c r="G88" s="369" t="s">
        <v>492</v>
      </c>
      <c r="H88" s="253">
        <v>750</v>
      </c>
      <c r="I88" s="253">
        <v>1</v>
      </c>
      <c r="J88" s="253">
        <v>2002</v>
      </c>
      <c r="K88" s="387" t="s">
        <v>433</v>
      </c>
      <c r="M88" s="369" t="s">
        <v>586</v>
      </c>
      <c r="N88" s="253">
        <v>225</v>
      </c>
      <c r="O88" s="253">
        <v>1</v>
      </c>
      <c r="P88" s="253">
        <v>1996</v>
      </c>
      <c r="Q88" s="387"/>
      <c r="Y88" s="369" t="s">
        <v>726</v>
      </c>
      <c r="Z88" s="253">
        <v>600</v>
      </c>
      <c r="AA88" s="253">
        <v>1</v>
      </c>
      <c r="AB88" s="253">
        <v>2004</v>
      </c>
      <c r="AC88" s="387" t="s">
        <v>433</v>
      </c>
    </row>
    <row r="89" spans="1:29" ht="15">
      <c r="A89" s="369"/>
      <c r="B89" s="252"/>
      <c r="C89" s="253"/>
      <c r="D89" s="253"/>
      <c r="G89" s="369" t="s">
        <v>492</v>
      </c>
      <c r="H89" s="253">
        <v>900</v>
      </c>
      <c r="I89" s="253">
        <v>1</v>
      </c>
      <c r="J89" s="253">
        <v>2002</v>
      </c>
      <c r="K89" s="387" t="s">
        <v>433</v>
      </c>
      <c r="M89" s="369" t="s">
        <v>587</v>
      </c>
      <c r="N89" s="252">
        <v>5100</v>
      </c>
      <c r="O89" s="253">
        <v>6</v>
      </c>
      <c r="P89" s="253">
        <v>2008</v>
      </c>
      <c r="Q89" s="387" t="s">
        <v>433</v>
      </c>
      <c r="Y89" s="369" t="s">
        <v>729</v>
      </c>
      <c r="Z89" s="252">
        <v>19800</v>
      </c>
      <c r="AA89" s="253">
        <v>12</v>
      </c>
      <c r="AB89" s="253">
        <v>2002</v>
      </c>
      <c r="AC89" s="387" t="s">
        <v>433</v>
      </c>
    </row>
    <row r="90" spans="1:29" ht="15">
      <c r="A90" s="369"/>
      <c r="B90" s="252"/>
      <c r="C90" s="253"/>
      <c r="D90" s="253"/>
      <c r="G90" s="369" t="s">
        <v>492</v>
      </c>
      <c r="H90" s="253">
        <v>500</v>
      </c>
      <c r="I90" s="253">
        <v>1</v>
      </c>
      <c r="J90" s="253">
        <v>1996</v>
      </c>
      <c r="K90" s="387" t="s">
        <v>433</v>
      </c>
      <c r="M90" s="369" t="s">
        <v>588</v>
      </c>
      <c r="N90" s="252">
        <v>5740</v>
      </c>
      <c r="O90" s="253">
        <v>14</v>
      </c>
      <c r="P90" s="253" t="s">
        <v>438</v>
      </c>
      <c r="Q90" s="387" t="s">
        <v>433</v>
      </c>
      <c r="Y90" s="369" t="s">
        <v>730</v>
      </c>
      <c r="Z90" s="253">
        <v>850</v>
      </c>
      <c r="AA90" s="253">
        <v>1</v>
      </c>
      <c r="AB90" s="253">
        <v>2003</v>
      </c>
      <c r="AC90" s="387" t="s">
        <v>433</v>
      </c>
    </row>
    <row r="91" spans="1:29" ht="15">
      <c r="A91" s="369"/>
      <c r="B91" s="253"/>
      <c r="C91" s="253"/>
      <c r="D91" s="253"/>
      <c r="G91" s="369" t="s">
        <v>492</v>
      </c>
      <c r="H91" s="253">
        <v>850</v>
      </c>
      <c r="I91" s="253">
        <v>1</v>
      </c>
      <c r="J91" s="253">
        <v>2002</v>
      </c>
      <c r="K91" s="387" t="s">
        <v>433</v>
      </c>
      <c r="M91" s="369" t="s">
        <v>589</v>
      </c>
      <c r="N91" s="253">
        <v>600</v>
      </c>
      <c r="O91" s="253">
        <v>1</v>
      </c>
      <c r="P91" s="253" t="s">
        <v>438</v>
      </c>
      <c r="Q91" s="387" t="s">
        <v>434</v>
      </c>
      <c r="Y91" s="369" t="s">
        <v>730</v>
      </c>
      <c r="Z91" s="253">
        <v>850</v>
      </c>
      <c r="AA91" s="253">
        <v>1</v>
      </c>
      <c r="AB91" s="253">
        <v>2003</v>
      </c>
      <c r="AC91" s="387" t="s">
        <v>433</v>
      </c>
    </row>
    <row r="92" spans="1:29" ht="15">
      <c r="A92" s="369"/>
      <c r="B92" s="253"/>
      <c r="C92" s="253"/>
      <c r="D92" s="253"/>
      <c r="G92" s="369" t="s">
        <v>492</v>
      </c>
      <c r="H92" s="253">
        <v>850</v>
      </c>
      <c r="I92" s="253">
        <v>1</v>
      </c>
      <c r="J92" s="253">
        <v>2002</v>
      </c>
      <c r="K92" s="387" t="s">
        <v>433</v>
      </c>
      <c r="M92" s="369" t="s">
        <v>590</v>
      </c>
      <c r="N92" s="253">
        <v>550</v>
      </c>
      <c r="O92" s="253">
        <v>2</v>
      </c>
      <c r="P92" s="253" t="s">
        <v>438</v>
      </c>
      <c r="Q92" s="387" t="s">
        <v>433</v>
      </c>
      <c r="Y92" s="369" t="s">
        <v>730</v>
      </c>
      <c r="Z92" s="253">
        <v>850</v>
      </c>
      <c r="AA92" s="253">
        <v>1</v>
      </c>
      <c r="AB92" s="253">
        <v>2003</v>
      </c>
      <c r="AC92" s="387" t="s">
        <v>433</v>
      </c>
    </row>
    <row r="93" spans="1:29" ht="15">
      <c r="A93" s="369"/>
      <c r="B93" s="253"/>
      <c r="C93" s="253"/>
      <c r="D93" s="253"/>
      <c r="G93" s="369" t="s">
        <v>492</v>
      </c>
      <c r="H93" s="253">
        <v>950</v>
      </c>
      <c r="I93" s="253">
        <v>1</v>
      </c>
      <c r="J93" s="253">
        <v>2003</v>
      </c>
      <c r="K93" s="387" t="s">
        <v>433</v>
      </c>
      <c r="M93" s="369" t="s">
        <v>591</v>
      </c>
      <c r="N93" s="253">
        <v>950</v>
      </c>
      <c r="O93" s="253">
        <v>1</v>
      </c>
      <c r="P93" s="253" t="s">
        <v>438</v>
      </c>
      <c r="Q93" s="387" t="s">
        <v>433</v>
      </c>
      <c r="Y93" s="369" t="s">
        <v>731</v>
      </c>
      <c r="Z93" s="252">
        <v>4800</v>
      </c>
      <c r="AA93" s="253">
        <v>6</v>
      </c>
      <c r="AB93" s="253">
        <v>2007</v>
      </c>
      <c r="AC93" s="387" t="s">
        <v>433</v>
      </c>
    </row>
    <row r="94" spans="1:29" ht="15">
      <c r="A94" s="369"/>
      <c r="B94" s="252"/>
      <c r="C94" s="253"/>
      <c r="D94" s="253"/>
      <c r="G94" s="369" t="s">
        <v>492</v>
      </c>
      <c r="H94" s="253">
        <v>900</v>
      </c>
      <c r="I94" s="253">
        <v>1</v>
      </c>
      <c r="J94" s="253">
        <v>2002</v>
      </c>
      <c r="K94" s="387" t="s">
        <v>433</v>
      </c>
      <c r="M94" s="369" t="s">
        <v>592</v>
      </c>
      <c r="N94" s="252">
        <v>3000</v>
      </c>
      <c r="O94" s="253">
        <v>5</v>
      </c>
      <c r="P94" s="253">
        <v>1997</v>
      </c>
      <c r="Q94" s="387" t="s">
        <v>433</v>
      </c>
      <c r="Y94" s="369" t="s">
        <v>732</v>
      </c>
      <c r="Z94" s="252">
        <v>2000</v>
      </c>
      <c r="AA94" s="253">
        <v>1</v>
      </c>
      <c r="AB94" s="253">
        <v>2005</v>
      </c>
      <c r="AC94" s="387" t="s">
        <v>433</v>
      </c>
    </row>
    <row r="95" spans="1:29" ht="15">
      <c r="A95" s="369"/>
      <c r="B95" s="253"/>
      <c r="C95" s="253"/>
      <c r="D95" s="253"/>
      <c r="G95" s="369" t="s">
        <v>493</v>
      </c>
      <c r="H95" s="252">
        <v>12000</v>
      </c>
      <c r="I95" s="253">
        <v>6</v>
      </c>
      <c r="J95" s="253">
        <v>2004</v>
      </c>
      <c r="K95" s="387" t="s">
        <v>433</v>
      </c>
      <c r="M95" s="369" t="s">
        <v>593</v>
      </c>
      <c r="N95" s="253">
        <v>600</v>
      </c>
      <c r="O95" s="253">
        <v>1</v>
      </c>
      <c r="P95" s="253">
        <v>1998</v>
      </c>
      <c r="Q95" s="387" t="s">
        <v>433</v>
      </c>
      <c r="Y95" s="369" t="s">
        <v>733</v>
      </c>
      <c r="Z95" s="253">
        <v>300</v>
      </c>
      <c r="AA95" s="253">
        <v>1</v>
      </c>
      <c r="AB95" s="253">
        <v>1996</v>
      </c>
      <c r="AC95" s="387"/>
    </row>
    <row r="96" spans="1:29" ht="15">
      <c r="A96" s="369"/>
      <c r="B96" s="253"/>
      <c r="C96" s="253"/>
      <c r="D96" s="253"/>
      <c r="G96" s="369" t="s">
        <v>493</v>
      </c>
      <c r="H96" s="252">
        <v>6000</v>
      </c>
      <c r="I96" s="253">
        <v>6</v>
      </c>
      <c r="J96" s="253">
        <v>2006</v>
      </c>
      <c r="K96" s="387" t="s">
        <v>433</v>
      </c>
      <c r="M96" s="369" t="s">
        <v>594</v>
      </c>
      <c r="N96" s="253" t="s">
        <v>438</v>
      </c>
      <c r="O96" s="253" t="s">
        <v>438</v>
      </c>
      <c r="P96" s="253">
        <v>1985</v>
      </c>
      <c r="Q96" s="387"/>
      <c r="Y96" s="369" t="s">
        <v>734</v>
      </c>
      <c r="Z96" s="253">
        <v>250</v>
      </c>
      <c r="AA96" s="253">
        <v>1</v>
      </c>
      <c r="AB96" s="253">
        <v>1995</v>
      </c>
      <c r="AC96" s="387"/>
    </row>
    <row r="97" spans="1:29" ht="15">
      <c r="A97" s="369"/>
      <c r="B97" s="253"/>
      <c r="C97" s="253"/>
      <c r="D97" s="253"/>
      <c r="G97" s="369" t="s">
        <v>494</v>
      </c>
      <c r="H97" s="253">
        <v>600</v>
      </c>
      <c r="I97" s="253">
        <v>1</v>
      </c>
      <c r="J97" s="253">
        <v>1999</v>
      </c>
      <c r="K97" s="387" t="s">
        <v>433</v>
      </c>
      <c r="M97" s="369" t="s">
        <v>595</v>
      </c>
      <c r="N97" s="253">
        <v>750</v>
      </c>
      <c r="O97" s="253">
        <v>1</v>
      </c>
      <c r="P97" s="253" t="s">
        <v>438</v>
      </c>
      <c r="Q97" s="387" t="s">
        <v>433</v>
      </c>
      <c r="Y97" s="369" t="s">
        <v>735</v>
      </c>
      <c r="Z97" s="253">
        <v>225</v>
      </c>
      <c r="AA97" s="253">
        <v>1</v>
      </c>
      <c r="AB97" s="253">
        <v>1996</v>
      </c>
      <c r="AC97" s="387"/>
    </row>
    <row r="98" spans="1:29" ht="15">
      <c r="A98" s="369"/>
      <c r="B98" s="253"/>
      <c r="C98" s="253"/>
      <c r="D98" s="253"/>
      <c r="G98" s="369" t="s">
        <v>494</v>
      </c>
      <c r="H98" s="252">
        <v>4250</v>
      </c>
      <c r="I98" s="253">
        <v>3</v>
      </c>
      <c r="J98" s="253">
        <v>1999</v>
      </c>
      <c r="K98" s="387" t="s">
        <v>433</v>
      </c>
      <c r="M98" s="369" t="s">
        <v>596</v>
      </c>
      <c r="N98" s="253">
        <v>950</v>
      </c>
      <c r="O98" s="253">
        <v>1</v>
      </c>
      <c r="P98" s="253">
        <v>2004</v>
      </c>
      <c r="Q98" s="387" t="s">
        <v>433</v>
      </c>
      <c r="Y98" s="369" t="s">
        <v>736</v>
      </c>
      <c r="Z98" s="252">
        <v>2300</v>
      </c>
      <c r="AA98" s="253">
        <v>1</v>
      </c>
      <c r="AB98" s="253">
        <v>2010</v>
      </c>
      <c r="AC98" s="387" t="s">
        <v>433</v>
      </c>
    </row>
    <row r="99" spans="1:29" ht="15">
      <c r="A99" s="369"/>
      <c r="B99" s="253"/>
      <c r="C99" s="253"/>
      <c r="D99" s="253"/>
      <c r="G99" s="369" t="s">
        <v>495</v>
      </c>
      <c r="H99" s="253">
        <v>100</v>
      </c>
      <c r="I99" s="253">
        <v>1</v>
      </c>
      <c r="J99" s="253">
        <v>1990</v>
      </c>
      <c r="K99" s="387" t="s">
        <v>433</v>
      </c>
      <c r="M99" s="369" t="s">
        <v>597</v>
      </c>
      <c r="N99" s="253">
        <v>950</v>
      </c>
      <c r="O99" s="253">
        <v>1</v>
      </c>
      <c r="P99" s="253">
        <v>2004</v>
      </c>
      <c r="Q99" s="387" t="s">
        <v>433</v>
      </c>
      <c r="Y99" s="369" t="s">
        <v>737</v>
      </c>
      <c r="Z99" s="253">
        <v>800</v>
      </c>
      <c r="AA99" s="253">
        <v>1</v>
      </c>
      <c r="AB99" s="253" t="s">
        <v>438</v>
      </c>
      <c r="AC99" s="387" t="s">
        <v>434</v>
      </c>
    </row>
    <row r="100" spans="1:29" ht="15">
      <c r="A100" s="369"/>
      <c r="B100" s="253"/>
      <c r="C100" s="253"/>
      <c r="D100" s="253"/>
      <c r="G100" s="369" t="s">
        <v>496</v>
      </c>
      <c r="H100" s="252">
        <v>122400</v>
      </c>
      <c r="I100" s="253">
        <v>36</v>
      </c>
      <c r="J100" s="253">
        <v>2013</v>
      </c>
      <c r="K100" s="387" t="s">
        <v>433</v>
      </c>
      <c r="M100" s="369" t="s">
        <v>598</v>
      </c>
      <c r="N100" s="253">
        <v>225</v>
      </c>
      <c r="O100" s="253">
        <v>1</v>
      </c>
      <c r="P100" s="253">
        <v>1995</v>
      </c>
      <c r="Q100" s="387" t="s">
        <v>433</v>
      </c>
      <c r="Y100" s="369" t="s">
        <v>738</v>
      </c>
      <c r="Z100" s="253">
        <v>850</v>
      </c>
      <c r="AA100" s="253">
        <v>1</v>
      </c>
      <c r="AB100" s="253">
        <v>2003</v>
      </c>
      <c r="AC100" s="387" t="s">
        <v>433</v>
      </c>
    </row>
    <row r="101" spans="1:29" ht="15">
      <c r="A101" s="369"/>
      <c r="B101" s="253"/>
      <c r="C101" s="253"/>
      <c r="D101" s="253"/>
      <c r="G101" s="369" t="s">
        <v>497</v>
      </c>
      <c r="H101" s="252">
        <v>18000</v>
      </c>
      <c r="I101" s="253">
        <v>18</v>
      </c>
      <c r="J101" s="253">
        <v>1998</v>
      </c>
      <c r="K101" s="387" t="s">
        <v>433</v>
      </c>
      <c r="M101" s="369" t="s">
        <v>599</v>
      </c>
      <c r="N101" s="253">
        <v>900</v>
      </c>
      <c r="O101" s="253">
        <v>1</v>
      </c>
      <c r="P101" s="253">
        <v>2010</v>
      </c>
      <c r="Q101" s="387" t="s">
        <v>433</v>
      </c>
      <c r="Y101" s="369" t="s">
        <v>739</v>
      </c>
      <c r="Z101" s="253">
        <v>850</v>
      </c>
      <c r="AA101" s="253">
        <v>1</v>
      </c>
      <c r="AB101" s="253">
        <v>2004</v>
      </c>
      <c r="AC101" s="387" t="s">
        <v>434</v>
      </c>
    </row>
    <row r="102" spans="1:29" ht="15">
      <c r="A102" s="369"/>
      <c r="B102" s="253"/>
      <c r="C102" s="253"/>
      <c r="D102" s="253"/>
      <c r="G102" s="369" t="s">
        <v>498</v>
      </c>
      <c r="H102" s="252">
        <v>12570</v>
      </c>
      <c r="I102" s="253">
        <v>16</v>
      </c>
      <c r="J102" s="253">
        <v>2004</v>
      </c>
      <c r="K102" s="387" t="s">
        <v>433</v>
      </c>
      <c r="M102" s="369" t="s">
        <v>600</v>
      </c>
      <c r="N102" s="253">
        <v>900</v>
      </c>
      <c r="O102" s="253">
        <v>1</v>
      </c>
      <c r="P102" s="253">
        <v>2010</v>
      </c>
      <c r="Q102" s="387" t="s">
        <v>434</v>
      </c>
      <c r="Y102" s="369" t="s">
        <v>739</v>
      </c>
      <c r="Z102" s="253">
        <v>900</v>
      </c>
      <c r="AA102" s="253">
        <v>1</v>
      </c>
      <c r="AB102" s="253">
        <v>2004</v>
      </c>
      <c r="AC102" s="387" t="s">
        <v>434</v>
      </c>
    </row>
    <row r="103" spans="1:29" ht="15">
      <c r="A103" s="369"/>
      <c r="B103" s="253"/>
      <c r="C103" s="253"/>
      <c r="D103" s="253"/>
      <c r="G103" s="369" t="s">
        <v>499</v>
      </c>
      <c r="H103" s="252">
        <v>11550</v>
      </c>
      <c r="I103" s="253">
        <v>7</v>
      </c>
      <c r="J103" s="253">
        <v>2006</v>
      </c>
      <c r="K103" s="387" t="s">
        <v>434</v>
      </c>
      <c r="M103" s="369" t="s">
        <v>601</v>
      </c>
      <c r="N103" s="253">
        <v>600</v>
      </c>
      <c r="O103" s="253">
        <v>1</v>
      </c>
      <c r="P103" s="253" t="s">
        <v>438</v>
      </c>
      <c r="Q103" s="387" t="s">
        <v>433</v>
      </c>
      <c r="Y103" s="369" t="s">
        <v>739</v>
      </c>
      <c r="Z103" s="253">
        <v>900</v>
      </c>
      <c r="AA103" s="253">
        <v>1</v>
      </c>
      <c r="AB103" s="253">
        <v>2004</v>
      </c>
      <c r="AC103" s="387" t="s">
        <v>434</v>
      </c>
    </row>
    <row r="104" spans="1:29" ht="15">
      <c r="A104" s="369"/>
      <c r="B104" s="253"/>
      <c r="C104" s="253"/>
      <c r="D104" s="253"/>
      <c r="G104" s="369" t="s">
        <v>500</v>
      </c>
      <c r="H104" s="252">
        <v>1000</v>
      </c>
      <c r="I104" s="253">
        <v>1</v>
      </c>
      <c r="J104" s="253">
        <v>2005</v>
      </c>
      <c r="K104" s="387" t="s">
        <v>433</v>
      </c>
      <c r="M104" s="369" t="s">
        <v>602</v>
      </c>
      <c r="N104" s="253">
        <v>225</v>
      </c>
      <c r="O104" s="253">
        <v>1</v>
      </c>
      <c r="P104" s="253" t="s">
        <v>438</v>
      </c>
      <c r="Q104" s="387"/>
      <c r="Y104" s="369" t="s">
        <v>740</v>
      </c>
      <c r="Z104" s="252">
        <v>12500</v>
      </c>
      <c r="AA104" s="253">
        <v>5</v>
      </c>
      <c r="AB104" s="253" t="s">
        <v>438</v>
      </c>
      <c r="AC104" s="387" t="s">
        <v>434</v>
      </c>
    </row>
    <row r="105" spans="1:29" ht="15">
      <c r="A105" s="369"/>
      <c r="B105" s="252"/>
      <c r="C105" s="253"/>
      <c r="D105" s="253"/>
      <c r="G105" s="369" t="s">
        <v>500</v>
      </c>
      <c r="H105" s="253">
        <v>600</v>
      </c>
      <c r="I105" s="253">
        <v>1</v>
      </c>
      <c r="J105" s="253">
        <v>1998</v>
      </c>
      <c r="K105" s="387" t="s">
        <v>433</v>
      </c>
      <c r="M105" s="369" t="s">
        <v>603</v>
      </c>
      <c r="N105" s="252">
        <v>1700</v>
      </c>
      <c r="O105" s="253">
        <v>2</v>
      </c>
      <c r="P105" s="253" t="s">
        <v>438</v>
      </c>
      <c r="Q105" s="387" t="s">
        <v>434</v>
      </c>
      <c r="Y105" s="369" t="s">
        <v>741</v>
      </c>
      <c r="Z105" s="253">
        <v>850</v>
      </c>
      <c r="AA105" s="253">
        <v>1</v>
      </c>
      <c r="AB105" s="253">
        <v>2007</v>
      </c>
      <c r="AC105" s="387" t="s">
        <v>433</v>
      </c>
    </row>
    <row r="106" spans="1:29" ht="15">
      <c r="A106" s="369"/>
      <c r="B106" s="253"/>
      <c r="C106" s="253"/>
      <c r="D106" s="253"/>
      <c r="G106" s="369" t="s">
        <v>500</v>
      </c>
      <c r="H106" s="252">
        <v>1000</v>
      </c>
      <c r="I106" s="253">
        <v>1</v>
      </c>
      <c r="J106" s="253">
        <v>2005</v>
      </c>
      <c r="K106" s="387" t="s">
        <v>433</v>
      </c>
      <c r="M106" s="369" t="s">
        <v>604</v>
      </c>
      <c r="N106" s="253">
        <v>225</v>
      </c>
      <c r="O106" s="253">
        <v>1</v>
      </c>
      <c r="P106" s="253" t="s">
        <v>438</v>
      </c>
      <c r="Q106" s="387"/>
      <c r="Y106" s="369" t="s">
        <v>742</v>
      </c>
      <c r="Z106" s="252">
        <v>4450</v>
      </c>
      <c r="AA106" s="253">
        <v>5</v>
      </c>
      <c r="AB106" s="253" t="s">
        <v>438</v>
      </c>
      <c r="AC106" s="387" t="s">
        <v>433</v>
      </c>
    </row>
    <row r="107" spans="1:29" ht="15">
      <c r="A107" s="369"/>
      <c r="B107" s="253"/>
      <c r="C107" s="253"/>
      <c r="D107" s="253"/>
      <c r="G107" s="369" t="s">
        <v>501</v>
      </c>
      <c r="H107" s="252">
        <v>1260</v>
      </c>
      <c r="I107" s="253">
        <v>2</v>
      </c>
      <c r="J107" s="253" t="s">
        <v>438</v>
      </c>
      <c r="K107" s="387" t="s">
        <v>433</v>
      </c>
      <c r="M107" s="369" t="s">
        <v>605</v>
      </c>
      <c r="N107" s="253">
        <v>250</v>
      </c>
      <c r="O107" s="253">
        <v>1</v>
      </c>
      <c r="P107" s="253" t="s">
        <v>438</v>
      </c>
      <c r="Q107" s="387"/>
      <c r="Y107" s="369" t="s">
        <v>743</v>
      </c>
      <c r="Z107" s="252">
        <v>2300</v>
      </c>
      <c r="AA107" s="253">
        <v>1</v>
      </c>
      <c r="AB107" s="253">
        <v>2012</v>
      </c>
      <c r="AC107" s="387" t="s">
        <v>433</v>
      </c>
    </row>
    <row r="108" spans="1:29" ht="15">
      <c r="A108" s="369"/>
      <c r="B108" s="253"/>
      <c r="C108" s="253"/>
      <c r="D108" s="253"/>
      <c r="G108" s="369" t="s">
        <v>502</v>
      </c>
      <c r="H108" s="252">
        <v>20400</v>
      </c>
      <c r="I108" s="253">
        <v>22</v>
      </c>
      <c r="J108" s="253" t="s">
        <v>438</v>
      </c>
      <c r="K108" s="387" t="s">
        <v>433</v>
      </c>
      <c r="M108" s="369" t="s">
        <v>606</v>
      </c>
      <c r="N108" s="253">
        <v>900</v>
      </c>
      <c r="O108" s="253">
        <v>1</v>
      </c>
      <c r="P108" s="253" t="s">
        <v>438</v>
      </c>
      <c r="Q108" s="387" t="s">
        <v>433</v>
      </c>
      <c r="Y108" s="369" t="s">
        <v>744</v>
      </c>
      <c r="Z108" s="252">
        <v>2080</v>
      </c>
      <c r="AA108" s="253">
        <v>2</v>
      </c>
      <c r="AB108" s="253" t="s">
        <v>438</v>
      </c>
      <c r="AC108" s="387" t="s">
        <v>433</v>
      </c>
    </row>
    <row r="109" spans="1:29" ht="15">
      <c r="A109" s="369"/>
      <c r="B109" s="253"/>
      <c r="C109" s="253"/>
      <c r="D109" s="253"/>
      <c r="G109" s="369" t="s">
        <v>502</v>
      </c>
      <c r="H109" s="252">
        <v>15400</v>
      </c>
      <c r="I109" s="253">
        <v>17</v>
      </c>
      <c r="J109" s="253">
        <v>2002</v>
      </c>
      <c r="K109" s="387" t="s">
        <v>433</v>
      </c>
      <c r="M109" s="369" t="s">
        <v>607</v>
      </c>
      <c r="N109" s="253">
        <v>600</v>
      </c>
      <c r="O109" s="253">
        <v>1</v>
      </c>
      <c r="P109" s="253">
        <v>1996</v>
      </c>
      <c r="Q109" s="387" t="s">
        <v>434</v>
      </c>
      <c r="Y109" s="369" t="s">
        <v>745</v>
      </c>
      <c r="Z109" s="252">
        <v>2000</v>
      </c>
      <c r="AA109" s="253">
        <v>1</v>
      </c>
      <c r="AB109" s="253" t="s">
        <v>438</v>
      </c>
      <c r="AC109" s="387" t="s">
        <v>433</v>
      </c>
    </row>
    <row r="110" spans="1:29" ht="15">
      <c r="A110" s="369"/>
      <c r="B110" s="252"/>
      <c r="C110" s="253"/>
      <c r="D110" s="253"/>
      <c r="G110" s="369" t="s">
        <v>503</v>
      </c>
      <c r="H110" s="252">
        <v>10950</v>
      </c>
      <c r="I110" s="253">
        <v>12</v>
      </c>
      <c r="J110" s="253" t="s">
        <v>438</v>
      </c>
      <c r="K110" s="387" t="s">
        <v>433</v>
      </c>
      <c r="M110" s="369" t="s">
        <v>608</v>
      </c>
      <c r="N110" s="252">
        <v>1350</v>
      </c>
      <c r="O110" s="253">
        <v>6</v>
      </c>
      <c r="P110" s="253">
        <v>1995</v>
      </c>
      <c r="Q110" s="387" t="s">
        <v>433</v>
      </c>
      <c r="Y110" s="369" t="s">
        <v>746</v>
      </c>
      <c r="Z110" s="252">
        <v>2000</v>
      </c>
      <c r="AA110" s="253">
        <v>1</v>
      </c>
      <c r="AB110" s="253" t="s">
        <v>438</v>
      </c>
      <c r="AC110" s="387" t="s">
        <v>433</v>
      </c>
    </row>
    <row r="111" spans="1:29" ht="15">
      <c r="A111" s="369"/>
      <c r="B111" s="253"/>
      <c r="C111" s="253"/>
      <c r="D111" s="253"/>
      <c r="G111" s="369" t="s">
        <v>504</v>
      </c>
      <c r="H111" s="252">
        <v>27000</v>
      </c>
      <c r="I111" s="253">
        <v>9</v>
      </c>
      <c r="J111" s="253">
        <v>2013</v>
      </c>
      <c r="K111" s="387" t="s">
        <v>433</v>
      </c>
      <c r="M111" s="369" t="s">
        <v>609</v>
      </c>
      <c r="N111" s="253">
        <v>250</v>
      </c>
      <c r="O111" s="253">
        <v>1</v>
      </c>
      <c r="P111" s="253" t="s">
        <v>438</v>
      </c>
      <c r="Q111" s="387"/>
      <c r="Y111" s="369" t="s">
        <v>747</v>
      </c>
      <c r="Z111" s="252">
        <v>2000</v>
      </c>
      <c r="AA111" s="253">
        <v>1</v>
      </c>
      <c r="AB111" s="253">
        <v>2005</v>
      </c>
      <c r="AC111" s="387" t="s">
        <v>433</v>
      </c>
    </row>
    <row r="112" spans="1:29" ht="15">
      <c r="A112" s="369"/>
      <c r="B112" s="253"/>
      <c r="C112" s="253"/>
      <c r="D112" s="253"/>
      <c r="G112" s="369" t="s">
        <v>505</v>
      </c>
      <c r="H112" s="253">
        <v>545</v>
      </c>
      <c r="I112" s="253">
        <v>5</v>
      </c>
      <c r="J112" s="253" t="s">
        <v>438</v>
      </c>
      <c r="K112" s="387" t="s">
        <v>433</v>
      </c>
      <c r="M112" s="369" t="s">
        <v>610</v>
      </c>
      <c r="N112" s="253">
        <v>460</v>
      </c>
      <c r="O112" s="253">
        <v>3</v>
      </c>
      <c r="P112" s="253" t="s">
        <v>438</v>
      </c>
      <c r="Q112" s="387" t="s">
        <v>433</v>
      </c>
      <c r="Y112" s="369" t="s">
        <v>748</v>
      </c>
      <c r="Z112" s="252">
        <v>6400</v>
      </c>
      <c r="AA112" s="253">
        <v>8</v>
      </c>
      <c r="AB112" s="253" t="s">
        <v>438</v>
      </c>
      <c r="AC112" s="387" t="s">
        <v>433</v>
      </c>
    </row>
    <row r="113" spans="1:29" ht="15">
      <c r="A113" s="369"/>
      <c r="B113" s="253"/>
      <c r="C113" s="253"/>
      <c r="D113" s="253"/>
      <c r="G113" s="369" t="s">
        <v>506</v>
      </c>
      <c r="H113" s="252">
        <v>2450</v>
      </c>
      <c r="I113" s="253">
        <v>3</v>
      </c>
      <c r="J113" s="253" t="s">
        <v>438</v>
      </c>
      <c r="K113" s="387" t="s">
        <v>433</v>
      </c>
      <c r="M113" s="369" t="s">
        <v>611</v>
      </c>
      <c r="N113" s="253">
        <v>900</v>
      </c>
      <c r="O113" s="253">
        <v>1</v>
      </c>
      <c r="P113" s="253">
        <v>2010</v>
      </c>
      <c r="Q113" s="387" t="s">
        <v>433</v>
      </c>
      <c r="Y113" s="369" t="s">
        <v>748</v>
      </c>
      <c r="Z113" s="253" t="s">
        <v>438</v>
      </c>
      <c r="AA113" s="253" t="s">
        <v>438</v>
      </c>
      <c r="AB113" s="253" t="s">
        <v>749</v>
      </c>
      <c r="AC113" s="387" t="s">
        <v>433</v>
      </c>
    </row>
    <row r="114" spans="1:29" ht="15">
      <c r="A114" s="369"/>
      <c r="B114" s="253"/>
      <c r="C114" s="253"/>
      <c r="D114" s="253"/>
      <c r="G114" s="369" t="s">
        <v>507</v>
      </c>
      <c r="H114" s="252">
        <v>2550</v>
      </c>
      <c r="I114" s="253">
        <v>3</v>
      </c>
      <c r="J114" s="253" t="s">
        <v>438</v>
      </c>
      <c r="K114" s="387" t="s">
        <v>433</v>
      </c>
      <c r="M114" s="369" t="s">
        <v>612</v>
      </c>
      <c r="N114" s="253">
        <v>650</v>
      </c>
      <c r="O114" s="253">
        <v>6</v>
      </c>
      <c r="P114" s="253" t="s">
        <v>438</v>
      </c>
      <c r="Q114" s="387" t="s">
        <v>434</v>
      </c>
      <c r="Y114" s="369" t="s">
        <v>750</v>
      </c>
      <c r="Z114" s="252">
        <v>6000</v>
      </c>
      <c r="AA114" s="253">
        <v>8</v>
      </c>
      <c r="AB114" s="253" t="s">
        <v>751</v>
      </c>
      <c r="AC114" s="387" t="s">
        <v>433</v>
      </c>
    </row>
    <row r="115" spans="1:29" ht="15">
      <c r="A115" s="369"/>
      <c r="B115" s="252"/>
      <c r="C115" s="253"/>
      <c r="D115" s="253"/>
      <c r="G115" s="369" t="s">
        <v>508</v>
      </c>
      <c r="H115" s="252">
        <v>8000</v>
      </c>
      <c r="I115" s="253">
        <v>4</v>
      </c>
      <c r="J115" s="253">
        <v>2003</v>
      </c>
      <c r="K115" s="387" t="s">
        <v>433</v>
      </c>
      <c r="M115" s="369" t="s">
        <v>613</v>
      </c>
      <c r="N115" s="252">
        <v>1700</v>
      </c>
      <c r="O115" s="253">
        <v>2</v>
      </c>
      <c r="P115" s="253" t="s">
        <v>438</v>
      </c>
      <c r="Q115" s="387" t="s">
        <v>433</v>
      </c>
      <c r="Y115" s="369" t="s">
        <v>752</v>
      </c>
      <c r="Z115" s="252">
        <v>6900</v>
      </c>
      <c r="AA115" s="253">
        <v>3</v>
      </c>
      <c r="AB115" s="253">
        <v>2010</v>
      </c>
      <c r="AC115" s="387" t="s">
        <v>433</v>
      </c>
    </row>
    <row r="116" spans="1:29" ht="15">
      <c r="A116" s="369"/>
      <c r="B116" s="253"/>
      <c r="C116" s="253"/>
      <c r="D116" s="253"/>
      <c r="G116" s="369" t="s">
        <v>509</v>
      </c>
      <c r="H116" s="253" t="s">
        <v>438</v>
      </c>
      <c r="I116" s="253" t="s">
        <v>438</v>
      </c>
      <c r="J116" s="253" t="s">
        <v>438</v>
      </c>
      <c r="K116" s="387" t="s">
        <v>434</v>
      </c>
      <c r="M116" s="369" t="s">
        <v>614</v>
      </c>
      <c r="N116" s="253">
        <v>685</v>
      </c>
      <c r="O116" s="253">
        <v>5</v>
      </c>
      <c r="P116" s="253" t="s">
        <v>438</v>
      </c>
      <c r="Q116" s="387" t="s">
        <v>433</v>
      </c>
      <c r="Y116" s="369" t="s">
        <v>753</v>
      </c>
      <c r="Z116" s="252">
        <v>1125</v>
      </c>
      <c r="AA116" s="253">
        <v>5</v>
      </c>
      <c r="AB116" s="253" t="s">
        <v>438</v>
      </c>
      <c r="AC116" s="387" t="s">
        <v>434</v>
      </c>
    </row>
    <row r="117" spans="1:29" ht="15">
      <c r="A117" s="369"/>
      <c r="B117" s="253"/>
      <c r="C117" s="253"/>
      <c r="D117" s="253"/>
      <c r="G117" s="369" t="s">
        <v>510</v>
      </c>
      <c r="H117" s="253" t="s">
        <v>438</v>
      </c>
      <c r="I117" s="253" t="s">
        <v>438</v>
      </c>
      <c r="J117" s="253" t="s">
        <v>438</v>
      </c>
      <c r="K117" s="387" t="s">
        <v>434</v>
      </c>
      <c r="M117" s="369" t="s">
        <v>615</v>
      </c>
      <c r="N117" s="253">
        <v>600</v>
      </c>
      <c r="O117" s="253">
        <v>1</v>
      </c>
      <c r="P117" s="253" t="s">
        <v>438</v>
      </c>
      <c r="Q117" s="387" t="s">
        <v>433</v>
      </c>
      <c r="Y117" s="369" t="s">
        <v>753</v>
      </c>
      <c r="Z117" s="252">
        <v>9000</v>
      </c>
      <c r="AA117" s="253">
        <v>3</v>
      </c>
      <c r="AB117" s="253">
        <v>2011</v>
      </c>
      <c r="AC117" s="387" t="s">
        <v>434</v>
      </c>
    </row>
    <row r="118" spans="1:29" ht="15">
      <c r="A118" s="369"/>
      <c r="B118" s="253"/>
      <c r="C118" s="253"/>
      <c r="D118" s="253"/>
      <c r="G118" s="369" t="s">
        <v>511</v>
      </c>
      <c r="H118" s="252">
        <v>12800</v>
      </c>
      <c r="I118" s="253">
        <v>7</v>
      </c>
      <c r="J118" s="253" t="s">
        <v>438</v>
      </c>
      <c r="K118" s="387" t="s">
        <v>433</v>
      </c>
      <c r="M118" s="369" t="s">
        <v>616</v>
      </c>
      <c r="N118" s="253">
        <v>155</v>
      </c>
      <c r="O118" s="253">
        <v>1</v>
      </c>
      <c r="P118" s="253" t="s">
        <v>438</v>
      </c>
      <c r="Q118" s="387"/>
      <c r="Y118" s="369" t="s">
        <v>755</v>
      </c>
      <c r="Z118" s="253">
        <v>800</v>
      </c>
      <c r="AA118" s="253">
        <v>1</v>
      </c>
      <c r="AB118" s="253">
        <v>2010</v>
      </c>
      <c r="AC118" s="387" t="s">
        <v>434</v>
      </c>
    </row>
    <row r="119" spans="1:29" ht="15">
      <c r="A119" s="369"/>
      <c r="B119" s="253"/>
      <c r="C119" s="253"/>
      <c r="D119" s="253"/>
      <c r="G119" s="369" t="s">
        <v>512</v>
      </c>
      <c r="H119" s="252">
        <v>14600</v>
      </c>
      <c r="I119" s="253">
        <v>17</v>
      </c>
      <c r="J119" s="253">
        <v>2002</v>
      </c>
      <c r="K119" s="387" t="s">
        <v>433</v>
      </c>
      <c r="M119" s="369" t="s">
        <v>616</v>
      </c>
      <c r="N119" s="253">
        <v>175</v>
      </c>
      <c r="O119" s="253">
        <v>1</v>
      </c>
      <c r="P119" s="253">
        <v>1990</v>
      </c>
      <c r="Q119" s="387"/>
      <c r="Y119" s="369" t="s">
        <v>754</v>
      </c>
      <c r="Z119" s="253">
        <v>225</v>
      </c>
      <c r="AA119" s="253">
        <v>1</v>
      </c>
      <c r="AB119" s="253" t="s">
        <v>438</v>
      </c>
      <c r="AC119" s="387"/>
    </row>
    <row r="120" spans="1:29" ht="15">
      <c r="A120" s="369"/>
      <c r="B120" s="253"/>
      <c r="C120" s="253"/>
      <c r="D120" s="253"/>
      <c r="G120" s="369" t="s">
        <v>513</v>
      </c>
      <c r="H120" s="252">
        <v>6900</v>
      </c>
      <c r="I120" s="253">
        <v>3</v>
      </c>
      <c r="J120" s="253">
        <v>2007</v>
      </c>
      <c r="K120" s="387" t="s">
        <v>433</v>
      </c>
      <c r="M120" s="369" t="s">
        <v>617</v>
      </c>
      <c r="N120" s="253">
        <v>225</v>
      </c>
      <c r="O120" s="253">
        <v>1</v>
      </c>
      <c r="P120" s="253">
        <v>1995</v>
      </c>
      <c r="Q120" s="387"/>
      <c r="Y120" s="369" t="s">
        <v>755</v>
      </c>
      <c r="Z120" s="253">
        <v>800</v>
      </c>
      <c r="AA120" s="253">
        <v>1</v>
      </c>
      <c r="AB120" s="253">
        <v>2012</v>
      </c>
      <c r="AC120" s="387" t="s">
        <v>434</v>
      </c>
    </row>
    <row r="121" spans="1:29" ht="15">
      <c r="A121" s="369"/>
      <c r="B121" s="253"/>
      <c r="C121" s="253"/>
      <c r="D121" s="253"/>
      <c r="G121" s="369" t="s">
        <v>513</v>
      </c>
      <c r="H121" s="252">
        <v>13800</v>
      </c>
      <c r="I121" s="253">
        <v>7</v>
      </c>
      <c r="J121" s="253">
        <v>2011</v>
      </c>
      <c r="K121" s="387" t="s">
        <v>433</v>
      </c>
      <c r="M121" s="369" t="s">
        <v>618</v>
      </c>
      <c r="N121" s="253">
        <v>850</v>
      </c>
      <c r="O121" s="253">
        <v>1</v>
      </c>
      <c r="P121" s="253">
        <v>2004</v>
      </c>
      <c r="Q121" s="387" t="s">
        <v>433</v>
      </c>
      <c r="Y121" s="369" t="s">
        <v>756</v>
      </c>
      <c r="Z121" s="252">
        <v>4500</v>
      </c>
      <c r="AA121" s="253">
        <v>18</v>
      </c>
      <c r="AB121" s="253">
        <v>1997</v>
      </c>
      <c r="AC121" s="387" t="s">
        <v>433</v>
      </c>
    </row>
    <row r="122" spans="1:29" ht="15">
      <c r="A122" s="369"/>
      <c r="B122" s="252"/>
      <c r="C122" s="253"/>
      <c r="D122" s="253"/>
      <c r="G122" s="369" t="s">
        <v>514</v>
      </c>
      <c r="H122" s="252">
        <v>1500</v>
      </c>
      <c r="I122" s="253">
        <v>2</v>
      </c>
      <c r="J122" s="253">
        <v>1995</v>
      </c>
      <c r="K122" s="387" t="s">
        <v>434</v>
      </c>
      <c r="M122" s="369" t="s">
        <v>619</v>
      </c>
      <c r="N122" s="252">
        <v>5250</v>
      </c>
      <c r="O122" s="253">
        <v>7</v>
      </c>
      <c r="P122" s="253" t="s">
        <v>438</v>
      </c>
      <c r="Q122" s="387" t="s">
        <v>433</v>
      </c>
      <c r="Y122" s="369" t="s">
        <v>757</v>
      </c>
      <c r="Z122" s="252">
        <v>8650</v>
      </c>
      <c r="AA122" s="253">
        <v>5</v>
      </c>
      <c r="AB122" s="253">
        <v>2003</v>
      </c>
      <c r="AC122" s="387" t="s">
        <v>433</v>
      </c>
    </row>
    <row r="123" spans="1:29" ht="15">
      <c r="A123" s="369"/>
      <c r="B123" s="253"/>
      <c r="C123" s="253"/>
      <c r="D123" s="253"/>
      <c r="G123" s="369" t="s">
        <v>925</v>
      </c>
      <c r="H123" s="252">
        <v>90000</v>
      </c>
      <c r="I123" s="253">
        <v>12</v>
      </c>
      <c r="J123" s="253">
        <v>2017</v>
      </c>
      <c r="K123" s="387" t="s">
        <v>434</v>
      </c>
      <c r="M123" s="369" t="s">
        <v>620</v>
      </c>
      <c r="N123" s="253">
        <v>500</v>
      </c>
      <c r="O123" s="253">
        <v>1</v>
      </c>
      <c r="P123" s="253">
        <v>1995</v>
      </c>
      <c r="Q123" s="387" t="s">
        <v>434</v>
      </c>
      <c r="Y123" s="369" t="s">
        <v>758</v>
      </c>
      <c r="Z123" s="252">
        <v>3000</v>
      </c>
      <c r="AA123" s="253">
        <v>5</v>
      </c>
      <c r="AB123" s="253">
        <v>1995</v>
      </c>
      <c r="AC123" s="387" t="s">
        <v>433</v>
      </c>
    </row>
    <row r="124" spans="1:29" ht="15">
      <c r="A124" s="369"/>
      <c r="B124" s="252"/>
      <c r="C124" s="253"/>
      <c r="D124" s="253"/>
      <c r="M124" s="369" t="s">
        <v>621</v>
      </c>
      <c r="N124" s="252">
        <v>2000</v>
      </c>
      <c r="O124" s="253">
        <v>3</v>
      </c>
      <c r="P124" s="253" t="s">
        <v>438</v>
      </c>
      <c r="Q124" s="387" t="s">
        <v>433</v>
      </c>
      <c r="Y124" s="369" t="s">
        <v>759</v>
      </c>
      <c r="Z124" s="253">
        <v>800</v>
      </c>
      <c r="AA124" s="253">
        <v>1</v>
      </c>
      <c r="AB124" s="253" t="s">
        <v>438</v>
      </c>
      <c r="AC124" s="387" t="s">
        <v>434</v>
      </c>
    </row>
    <row r="125" spans="1:29" ht="15">
      <c r="A125" s="369"/>
      <c r="B125" s="252"/>
      <c r="C125" s="253"/>
      <c r="D125" s="253"/>
      <c r="M125" s="369" t="s">
        <v>622</v>
      </c>
      <c r="N125" s="252">
        <v>2100</v>
      </c>
      <c r="O125" s="253">
        <v>3</v>
      </c>
      <c r="P125" s="253" t="s">
        <v>438</v>
      </c>
      <c r="Q125" s="387" t="s">
        <v>433</v>
      </c>
      <c r="Y125" s="369" t="s">
        <v>760</v>
      </c>
      <c r="Z125" s="252">
        <v>13200</v>
      </c>
      <c r="AA125" s="253">
        <v>8</v>
      </c>
      <c r="AB125" s="253" t="s">
        <v>751</v>
      </c>
      <c r="AC125" s="387" t="s">
        <v>433</v>
      </c>
    </row>
    <row r="126" spans="1:29" ht="15">
      <c r="A126" s="369"/>
      <c r="B126" s="253"/>
      <c r="C126" s="253"/>
      <c r="D126" s="253"/>
      <c r="M126" s="369" t="s">
        <v>623</v>
      </c>
      <c r="N126" s="253">
        <v>330</v>
      </c>
      <c r="O126" s="253">
        <v>2</v>
      </c>
      <c r="P126" s="253" t="s">
        <v>438</v>
      </c>
      <c r="Q126" s="387"/>
      <c r="Y126" s="369" t="s">
        <v>761</v>
      </c>
      <c r="Z126" s="253">
        <v>850</v>
      </c>
      <c r="AA126" s="253">
        <v>1</v>
      </c>
      <c r="AB126" s="253" t="s">
        <v>438</v>
      </c>
      <c r="AC126" s="387" t="s">
        <v>434</v>
      </c>
    </row>
    <row r="127" spans="1:29" ht="15">
      <c r="A127" s="369"/>
      <c r="B127" s="252"/>
      <c r="C127" s="253"/>
      <c r="D127" s="253"/>
      <c r="M127" s="369" t="s">
        <v>624</v>
      </c>
      <c r="N127" s="252">
        <v>2100</v>
      </c>
      <c r="O127" s="253">
        <v>3</v>
      </c>
      <c r="P127" s="253" t="s">
        <v>438</v>
      </c>
      <c r="Q127" s="387" t="s">
        <v>433</v>
      </c>
      <c r="Y127" s="369" t="s">
        <v>762</v>
      </c>
      <c r="Z127" s="252">
        <v>6300</v>
      </c>
      <c r="AA127" s="253">
        <v>7</v>
      </c>
      <c r="AB127" s="253" t="s">
        <v>763</v>
      </c>
      <c r="AC127" s="387" t="s">
        <v>433</v>
      </c>
    </row>
    <row r="128" spans="1:29" ht="15">
      <c r="A128" s="369"/>
      <c r="B128" s="252"/>
      <c r="C128" s="253"/>
      <c r="D128" s="253"/>
      <c r="M128" s="369" t="s">
        <v>625</v>
      </c>
      <c r="N128" s="252">
        <v>1750</v>
      </c>
      <c r="O128" s="253">
        <v>2</v>
      </c>
      <c r="P128" s="253" t="s">
        <v>438</v>
      </c>
      <c r="Q128" s="387" t="s">
        <v>433</v>
      </c>
      <c r="Y128" s="369" t="s">
        <v>764</v>
      </c>
      <c r="Z128" s="253">
        <v>225</v>
      </c>
      <c r="AA128" s="253">
        <v>1</v>
      </c>
      <c r="AB128" s="253">
        <v>1996</v>
      </c>
      <c r="AC128" s="387" t="s">
        <v>434</v>
      </c>
    </row>
    <row r="129" spans="1:29" ht="15">
      <c r="A129" s="369"/>
      <c r="B129" s="253"/>
      <c r="C129" s="253"/>
      <c r="D129" s="253"/>
      <c r="M129" s="369" t="s">
        <v>626</v>
      </c>
      <c r="N129" s="253">
        <v>400</v>
      </c>
      <c r="O129" s="253">
        <v>1</v>
      </c>
      <c r="P129" s="253" t="s">
        <v>438</v>
      </c>
      <c r="Q129" s="387" t="s">
        <v>433</v>
      </c>
      <c r="Y129" s="369" t="s">
        <v>765</v>
      </c>
      <c r="Z129" s="253">
        <v>225</v>
      </c>
      <c r="AA129" s="253">
        <v>1</v>
      </c>
      <c r="AB129" s="253">
        <v>1996</v>
      </c>
      <c r="AC129" s="387" t="s">
        <v>434</v>
      </c>
    </row>
    <row r="130" spans="1:29" ht="15">
      <c r="A130" s="369"/>
      <c r="B130" s="253"/>
      <c r="C130" s="253"/>
      <c r="D130" s="253"/>
      <c r="M130" s="369" t="s">
        <v>627</v>
      </c>
      <c r="N130" s="253">
        <v>400</v>
      </c>
      <c r="O130" s="253">
        <v>1</v>
      </c>
      <c r="P130" s="253" t="s">
        <v>438</v>
      </c>
      <c r="Q130" s="387" t="s">
        <v>433</v>
      </c>
      <c r="Y130" s="369" t="s">
        <v>766</v>
      </c>
      <c r="Z130" s="252">
        <v>1500</v>
      </c>
      <c r="AA130" s="253">
        <v>3</v>
      </c>
      <c r="AB130" s="253" t="s">
        <v>438</v>
      </c>
      <c r="AC130" s="387" t="s">
        <v>433</v>
      </c>
    </row>
    <row r="131" spans="1:29" ht="15">
      <c r="A131" s="369"/>
      <c r="B131" s="252"/>
      <c r="C131" s="253"/>
      <c r="D131" s="253"/>
      <c r="M131" s="369" t="s">
        <v>628</v>
      </c>
      <c r="N131" s="252">
        <v>5050</v>
      </c>
      <c r="O131" s="253">
        <v>7</v>
      </c>
      <c r="P131" s="253" t="s">
        <v>438</v>
      </c>
      <c r="Q131" s="387" t="s">
        <v>434</v>
      </c>
      <c r="Y131" s="369" t="s">
        <v>767</v>
      </c>
      <c r="Z131" s="252">
        <v>14650</v>
      </c>
      <c r="AA131" s="253">
        <v>17</v>
      </c>
      <c r="AB131" s="253" t="s">
        <v>438</v>
      </c>
      <c r="AC131" s="387" t="s">
        <v>434</v>
      </c>
    </row>
    <row r="132" spans="1:29" ht="15">
      <c r="A132" s="369"/>
      <c r="B132" s="253"/>
      <c r="C132" s="253"/>
      <c r="D132" s="253"/>
      <c r="M132" s="369" t="s">
        <v>629</v>
      </c>
      <c r="N132" s="253">
        <v>225</v>
      </c>
      <c r="O132" s="253">
        <v>1</v>
      </c>
      <c r="P132" s="253">
        <v>1995</v>
      </c>
      <c r="Q132" s="387"/>
      <c r="Y132" s="369" t="s">
        <v>768</v>
      </c>
      <c r="Z132" s="253">
        <v>800</v>
      </c>
      <c r="AA132" s="253">
        <v>1</v>
      </c>
      <c r="AB132" s="253">
        <v>2007</v>
      </c>
      <c r="AC132" s="387"/>
    </row>
    <row r="133" spans="1:29" ht="15">
      <c r="A133" s="369"/>
      <c r="B133" s="253"/>
      <c r="C133" s="253"/>
      <c r="D133" s="253"/>
      <c r="M133" s="369" t="s">
        <v>630</v>
      </c>
      <c r="N133" s="253">
        <v>600</v>
      </c>
      <c r="O133" s="253">
        <v>1</v>
      </c>
      <c r="P133" s="253" t="s">
        <v>438</v>
      </c>
      <c r="Q133" s="387" t="s">
        <v>434</v>
      </c>
      <c r="Y133" s="369" t="s">
        <v>770</v>
      </c>
      <c r="Z133" s="252">
        <v>2000</v>
      </c>
      <c r="AA133" s="253">
        <v>1</v>
      </c>
      <c r="AB133" s="253">
        <v>2004</v>
      </c>
      <c r="AC133" s="387" t="s">
        <v>433</v>
      </c>
    </row>
    <row r="134" spans="1:29" ht="15">
      <c r="M134" s="369" t="s">
        <v>769</v>
      </c>
      <c r="N134" s="253">
        <v>850</v>
      </c>
      <c r="O134" s="253">
        <v>1</v>
      </c>
      <c r="P134" s="253" t="s">
        <v>438</v>
      </c>
      <c r="Q134" s="370" t="s">
        <v>434</v>
      </c>
      <c r="Y134" s="369" t="s">
        <v>770</v>
      </c>
      <c r="Z134" s="253">
        <v>850</v>
      </c>
      <c r="AA134" s="253">
        <v>1</v>
      </c>
      <c r="AB134" s="253">
        <v>2008</v>
      </c>
      <c r="AC134" s="387" t="s">
        <v>433</v>
      </c>
    </row>
    <row r="135" spans="1:29" ht="15">
      <c r="Y135" s="369" t="s">
        <v>771</v>
      </c>
      <c r="Z135" s="253">
        <v>300</v>
      </c>
      <c r="AA135" s="253">
        <v>1</v>
      </c>
      <c r="AB135" s="253" t="s">
        <v>438</v>
      </c>
      <c r="AC135" s="387"/>
    </row>
    <row r="136" spans="1:29" ht="15">
      <c r="M136" s="369"/>
      <c r="N136" s="253"/>
      <c r="O136" s="253"/>
      <c r="P136" s="253"/>
      <c r="Y136" s="253"/>
    </row>
  </sheetData>
  <autoFilter ref="G11:AO136">
    <sortState ref="G14:AO136">
      <sortCondition ref="M11:M136"/>
    </sortState>
  </autoFilter>
  <mergeCells count="18">
    <mergeCell ref="AB11:AB12"/>
    <mergeCell ref="G11:G12"/>
    <mergeCell ref="I11:I12"/>
    <mergeCell ref="J11:J12"/>
    <mergeCell ref="M11:M12"/>
    <mergeCell ref="O11:O12"/>
    <mergeCell ref="P11:P12"/>
    <mergeCell ref="S11:S12"/>
    <mergeCell ref="U11:U12"/>
    <mergeCell ref="V11:V12"/>
    <mergeCell ref="Y11:Y12"/>
    <mergeCell ref="AA11:AA12"/>
    <mergeCell ref="AK11:AK12"/>
    <mergeCell ref="AM11:AM12"/>
    <mergeCell ref="AN11:AN12"/>
    <mergeCell ref="AE11:AE12"/>
    <mergeCell ref="AG11:AG12"/>
    <mergeCell ref="AH11:AH12"/>
  </mergeCells>
  <hyperlinks>
    <hyperlink ref="Y13" r:id="rId1"/>
    <hyperlink ref="Y14" r:id="rId2"/>
    <hyperlink ref="Y15" r:id="rId3"/>
    <hyperlink ref="Y16" r:id="rId4"/>
    <hyperlink ref="Y17" r:id="rId5"/>
    <hyperlink ref="Y18" r:id="rId6"/>
    <hyperlink ref="Y19" r:id="rId7"/>
    <hyperlink ref="Y20" r:id="rId8"/>
    <hyperlink ref="Y21" r:id="rId9"/>
    <hyperlink ref="Y22" r:id="rId10"/>
    <hyperlink ref="Y23" r:id="rId11"/>
    <hyperlink ref="Y24" r:id="rId12"/>
    <hyperlink ref="Y25" r:id="rId13"/>
    <hyperlink ref="Y26" r:id="rId14"/>
    <hyperlink ref="Y27" r:id="rId15"/>
    <hyperlink ref="Y28" r:id="rId16"/>
    <hyperlink ref="Y29" r:id="rId17"/>
    <hyperlink ref="Y30" r:id="rId18"/>
    <hyperlink ref="Y31" r:id="rId19"/>
    <hyperlink ref="Y32" r:id="rId20"/>
    <hyperlink ref="Y33" r:id="rId21"/>
    <hyperlink ref="Y34" r:id="rId22"/>
    <hyperlink ref="Y35" r:id="rId23"/>
    <hyperlink ref="Y36" r:id="rId24"/>
    <hyperlink ref="Y37" r:id="rId25"/>
    <hyperlink ref="Y38" r:id="rId26"/>
    <hyperlink ref="Y39" r:id="rId27"/>
    <hyperlink ref="Y40" r:id="rId28"/>
    <hyperlink ref="Y41" r:id="rId29"/>
    <hyperlink ref="Y42" r:id="rId30"/>
    <hyperlink ref="Y43" r:id="rId31"/>
    <hyperlink ref="Y44" r:id="rId32"/>
    <hyperlink ref="Y45" r:id="rId33"/>
    <hyperlink ref="Y46" r:id="rId34"/>
    <hyperlink ref="Y47" r:id="rId35"/>
    <hyperlink ref="Y48" r:id="rId36"/>
    <hyperlink ref="Y49" r:id="rId37"/>
    <hyperlink ref="Y50" r:id="rId38"/>
    <hyperlink ref="Y51" r:id="rId39"/>
    <hyperlink ref="Y52" r:id="rId40"/>
    <hyperlink ref="Y53" r:id="rId41"/>
    <hyperlink ref="Y54" r:id="rId42"/>
    <hyperlink ref="Y55" r:id="rId43"/>
    <hyperlink ref="Y56" r:id="rId44"/>
    <hyperlink ref="Y57" r:id="rId45"/>
    <hyperlink ref="Y58" r:id="rId46"/>
    <hyperlink ref="Y59" r:id="rId47"/>
    <hyperlink ref="Y60" r:id="rId48"/>
    <hyperlink ref="Y61" r:id="rId49"/>
    <hyperlink ref="Y62" r:id="rId50"/>
    <hyperlink ref="Y63" r:id="rId51"/>
    <hyperlink ref="Y64" r:id="rId52"/>
    <hyperlink ref="Y65" r:id="rId53"/>
    <hyperlink ref="Y66" r:id="rId54"/>
    <hyperlink ref="Y67" r:id="rId55"/>
    <hyperlink ref="Y68" r:id="rId56"/>
    <hyperlink ref="Y69" r:id="rId57"/>
    <hyperlink ref="Y70" r:id="rId58"/>
    <hyperlink ref="Y71" r:id="rId59"/>
    <hyperlink ref="Y72" r:id="rId60"/>
    <hyperlink ref="Y73" r:id="rId61"/>
    <hyperlink ref="Y74" r:id="rId62"/>
    <hyperlink ref="Y75" r:id="rId63"/>
    <hyperlink ref="Y76" r:id="rId64"/>
    <hyperlink ref="Y77" r:id="rId65"/>
    <hyperlink ref="Y78" r:id="rId66"/>
    <hyperlink ref="Y79" r:id="rId67"/>
    <hyperlink ref="Y80" r:id="rId68"/>
    <hyperlink ref="Y81" r:id="rId69"/>
    <hyperlink ref="Y82" r:id="rId70"/>
    <hyperlink ref="Y83" r:id="rId71"/>
    <hyperlink ref="Y84" r:id="rId72"/>
    <hyperlink ref="Y85" r:id="rId73"/>
    <hyperlink ref="Y88" r:id="rId74"/>
    <hyperlink ref="Y86" r:id="rId75"/>
    <hyperlink ref="Y87" r:id="rId76"/>
    <hyperlink ref="Y89" r:id="rId77"/>
    <hyperlink ref="Y90" r:id="rId78"/>
    <hyperlink ref="Y91" r:id="rId79"/>
    <hyperlink ref="Y92" r:id="rId80"/>
    <hyperlink ref="Y93" r:id="rId81"/>
    <hyperlink ref="Y94" r:id="rId82"/>
    <hyperlink ref="Y95" r:id="rId83"/>
    <hyperlink ref="Y96" r:id="rId84"/>
    <hyperlink ref="Y97" r:id="rId85"/>
    <hyperlink ref="Y98" r:id="rId86"/>
    <hyperlink ref="Y99" r:id="rId87"/>
    <hyperlink ref="Y100" r:id="rId88"/>
    <hyperlink ref="Y101" r:id="rId89"/>
    <hyperlink ref="Y102" r:id="rId90"/>
    <hyperlink ref="Y103" r:id="rId91"/>
    <hyperlink ref="Y104" r:id="rId92"/>
    <hyperlink ref="Y105" r:id="rId93"/>
    <hyperlink ref="Y106" r:id="rId94"/>
    <hyperlink ref="Y107" r:id="rId95"/>
    <hyperlink ref="Y108" r:id="rId96"/>
    <hyperlink ref="Y109" r:id="rId97"/>
    <hyperlink ref="Y110" r:id="rId98"/>
    <hyperlink ref="Y111" r:id="rId99"/>
    <hyperlink ref="Y112" r:id="rId100"/>
    <hyperlink ref="Y113" r:id="rId101"/>
    <hyperlink ref="Y114" r:id="rId102"/>
    <hyperlink ref="Y115" r:id="rId103"/>
    <hyperlink ref="Y116" r:id="rId104"/>
    <hyperlink ref="Y117" r:id="rId105"/>
    <hyperlink ref="Y119" r:id="rId106"/>
    <hyperlink ref="Y118" r:id="rId107"/>
    <hyperlink ref="Y120" r:id="rId108"/>
    <hyperlink ref="Y121" r:id="rId109"/>
    <hyperlink ref="Y122" r:id="rId110"/>
    <hyperlink ref="Y123" r:id="rId111"/>
    <hyperlink ref="Y124" r:id="rId112"/>
    <hyperlink ref="Y125" r:id="rId113"/>
    <hyperlink ref="Y126" r:id="rId114"/>
    <hyperlink ref="Y127" r:id="rId115"/>
    <hyperlink ref="Y128" r:id="rId116"/>
    <hyperlink ref="Y129" r:id="rId117"/>
    <hyperlink ref="Y130" r:id="rId118"/>
    <hyperlink ref="Y131" r:id="rId119"/>
    <hyperlink ref="Y132" r:id="rId120"/>
    <hyperlink ref="Y134" r:id="rId121"/>
    <hyperlink ref="Y133" r:id="rId122"/>
    <hyperlink ref="Y135" r:id="rId123"/>
    <hyperlink ref="G13" r:id="rId124"/>
    <hyperlink ref="G14" r:id="rId125"/>
    <hyperlink ref="G15" r:id="rId126"/>
    <hyperlink ref="G16" r:id="rId127"/>
    <hyperlink ref="G17" r:id="rId128"/>
    <hyperlink ref="G18" r:id="rId129"/>
    <hyperlink ref="G19" r:id="rId130"/>
    <hyperlink ref="G20" r:id="rId131"/>
    <hyperlink ref="G21" r:id="rId132"/>
    <hyperlink ref="G22" r:id="rId133"/>
    <hyperlink ref="G23" r:id="rId134"/>
    <hyperlink ref="G24" r:id="rId135"/>
    <hyperlink ref="G25" r:id="rId136"/>
    <hyperlink ref="G26" r:id="rId137"/>
    <hyperlink ref="G27" r:id="rId138"/>
    <hyperlink ref="G28" r:id="rId139"/>
    <hyperlink ref="G29" r:id="rId140"/>
    <hyperlink ref="G30" r:id="rId141"/>
    <hyperlink ref="G31" r:id="rId142"/>
    <hyperlink ref="G32" r:id="rId143"/>
    <hyperlink ref="G33" r:id="rId144"/>
    <hyperlink ref="G34" r:id="rId145"/>
    <hyperlink ref="G35" r:id="rId146"/>
    <hyperlink ref="G36" r:id="rId147"/>
    <hyperlink ref="G37" r:id="rId148"/>
    <hyperlink ref="G38" r:id="rId149"/>
    <hyperlink ref="G39" r:id="rId150"/>
    <hyperlink ref="G40" r:id="rId151"/>
    <hyperlink ref="G41" r:id="rId152"/>
    <hyperlink ref="G42" r:id="rId153"/>
    <hyperlink ref="G43" r:id="rId154"/>
    <hyperlink ref="G44" r:id="rId155"/>
    <hyperlink ref="G45" r:id="rId156"/>
    <hyperlink ref="G46" r:id="rId157"/>
    <hyperlink ref="G47" r:id="rId158"/>
    <hyperlink ref="G48" r:id="rId159"/>
    <hyperlink ref="G49" r:id="rId160"/>
    <hyperlink ref="G50" r:id="rId161"/>
    <hyperlink ref="G51" r:id="rId162"/>
    <hyperlink ref="G52" r:id="rId163"/>
    <hyperlink ref="G53" r:id="rId164"/>
    <hyperlink ref="G54" r:id="rId165"/>
    <hyperlink ref="G55" r:id="rId166"/>
    <hyperlink ref="G56" r:id="rId167"/>
    <hyperlink ref="G57" r:id="rId168"/>
    <hyperlink ref="G58" r:id="rId169"/>
    <hyperlink ref="G59" r:id="rId170"/>
    <hyperlink ref="G60" r:id="rId171"/>
    <hyperlink ref="G61" r:id="rId172"/>
    <hyperlink ref="G62" r:id="rId173"/>
    <hyperlink ref="G63" r:id="rId174"/>
    <hyperlink ref="G64" r:id="rId175"/>
    <hyperlink ref="G65" r:id="rId176"/>
    <hyperlink ref="G66" r:id="rId177"/>
    <hyperlink ref="G67" r:id="rId178"/>
    <hyperlink ref="G68" r:id="rId179"/>
    <hyperlink ref="G69" r:id="rId180"/>
    <hyperlink ref="G70" r:id="rId181"/>
    <hyperlink ref="G71" r:id="rId182"/>
    <hyperlink ref="G72" r:id="rId183"/>
    <hyperlink ref="G73" r:id="rId184"/>
    <hyperlink ref="G74" r:id="rId185"/>
    <hyperlink ref="G75" r:id="rId186"/>
    <hyperlink ref="G76" r:id="rId187"/>
    <hyperlink ref="G77" r:id="rId188"/>
    <hyperlink ref="G78" r:id="rId189"/>
    <hyperlink ref="G79" r:id="rId190"/>
    <hyperlink ref="G80" r:id="rId191"/>
    <hyperlink ref="G81" r:id="rId192"/>
    <hyperlink ref="G82" r:id="rId193"/>
    <hyperlink ref="G83" r:id="rId194"/>
    <hyperlink ref="G84" r:id="rId195"/>
    <hyperlink ref="G85" r:id="rId196"/>
    <hyperlink ref="G86" r:id="rId197"/>
    <hyperlink ref="G87" r:id="rId198"/>
    <hyperlink ref="G88" r:id="rId199"/>
    <hyperlink ref="G89" r:id="rId200"/>
    <hyperlink ref="G90" r:id="rId201"/>
    <hyperlink ref="G91" r:id="rId202"/>
    <hyperlink ref="G92" r:id="rId203"/>
    <hyperlink ref="G93" r:id="rId204"/>
    <hyperlink ref="G94" r:id="rId205"/>
    <hyperlink ref="G95" r:id="rId206"/>
    <hyperlink ref="G96" r:id="rId207"/>
    <hyperlink ref="G97" r:id="rId208"/>
    <hyperlink ref="G98" r:id="rId209"/>
    <hyperlink ref="G99" r:id="rId210"/>
    <hyperlink ref="G100" r:id="rId211"/>
    <hyperlink ref="G101" r:id="rId212"/>
    <hyperlink ref="G102" r:id="rId213"/>
    <hyperlink ref="G103" r:id="rId214"/>
    <hyperlink ref="G104" r:id="rId215"/>
    <hyperlink ref="G105" r:id="rId216"/>
    <hyperlink ref="G106" r:id="rId217"/>
    <hyperlink ref="G107" r:id="rId218"/>
    <hyperlink ref="G108" r:id="rId219"/>
    <hyperlink ref="G109" r:id="rId220"/>
    <hyperlink ref="G110" r:id="rId221"/>
    <hyperlink ref="G111" r:id="rId222"/>
    <hyperlink ref="G112" r:id="rId223"/>
    <hyperlink ref="G113" r:id="rId224"/>
    <hyperlink ref="G114" r:id="rId225"/>
    <hyperlink ref="G115" r:id="rId226"/>
    <hyperlink ref="G116" r:id="rId227"/>
    <hyperlink ref="G117" r:id="rId228"/>
    <hyperlink ref="G118" r:id="rId229"/>
    <hyperlink ref="G119" r:id="rId230"/>
    <hyperlink ref="G120" r:id="rId231"/>
    <hyperlink ref="G121" r:id="rId232"/>
    <hyperlink ref="G122" r:id="rId233"/>
    <hyperlink ref="G123" r:id="rId234"/>
    <hyperlink ref="M13" r:id="rId235"/>
    <hyperlink ref="M14" r:id="rId236"/>
    <hyperlink ref="M15" r:id="rId237"/>
    <hyperlink ref="M16" r:id="rId238"/>
    <hyperlink ref="M17" r:id="rId239"/>
    <hyperlink ref="M18" r:id="rId240"/>
    <hyperlink ref="M19" r:id="rId241"/>
    <hyperlink ref="M20" r:id="rId242"/>
    <hyperlink ref="M21" r:id="rId243"/>
    <hyperlink ref="M22" r:id="rId244"/>
    <hyperlink ref="M23" r:id="rId245"/>
    <hyperlink ref="M24" r:id="rId246"/>
    <hyperlink ref="M25" r:id="rId247"/>
    <hyperlink ref="M26" r:id="rId248"/>
    <hyperlink ref="M27" r:id="rId249"/>
    <hyperlink ref="M28" r:id="rId250"/>
    <hyperlink ref="M29" r:id="rId251"/>
    <hyperlink ref="M30" r:id="rId252"/>
    <hyperlink ref="M31" r:id="rId253"/>
    <hyperlink ref="M32" r:id="rId254"/>
    <hyperlink ref="M33" r:id="rId255"/>
    <hyperlink ref="M34" r:id="rId256"/>
    <hyperlink ref="M35" r:id="rId257"/>
    <hyperlink ref="M36" r:id="rId258"/>
    <hyperlink ref="M37" r:id="rId259"/>
    <hyperlink ref="M38" r:id="rId260"/>
    <hyperlink ref="M39" r:id="rId261"/>
    <hyperlink ref="M40" r:id="rId262"/>
    <hyperlink ref="M41" r:id="rId263"/>
    <hyperlink ref="M42" r:id="rId264"/>
    <hyperlink ref="M43" r:id="rId265"/>
    <hyperlink ref="M44" r:id="rId266"/>
    <hyperlink ref="M45" r:id="rId267"/>
    <hyperlink ref="M46" r:id="rId268"/>
    <hyperlink ref="M47" r:id="rId269"/>
    <hyperlink ref="M48" r:id="rId270"/>
    <hyperlink ref="M49" r:id="rId271"/>
    <hyperlink ref="M50" r:id="rId272"/>
    <hyperlink ref="M51" r:id="rId273"/>
    <hyperlink ref="M52" r:id="rId274"/>
    <hyperlink ref="M53" r:id="rId275"/>
    <hyperlink ref="M54" r:id="rId276"/>
    <hyperlink ref="M55" r:id="rId277"/>
    <hyperlink ref="M56" r:id="rId278"/>
    <hyperlink ref="M57" r:id="rId279"/>
    <hyperlink ref="M58" r:id="rId280"/>
    <hyperlink ref="M59" r:id="rId281"/>
    <hyperlink ref="M60" r:id="rId282"/>
    <hyperlink ref="M61" r:id="rId283"/>
    <hyperlink ref="M62" r:id="rId284"/>
    <hyperlink ref="M63" r:id="rId285"/>
    <hyperlink ref="M64" r:id="rId286"/>
    <hyperlink ref="M65" r:id="rId287"/>
    <hyperlink ref="M66" r:id="rId288"/>
    <hyperlink ref="M67" r:id="rId289"/>
    <hyperlink ref="M68" r:id="rId290"/>
    <hyperlink ref="M69" r:id="rId291"/>
    <hyperlink ref="M70" r:id="rId292"/>
    <hyperlink ref="M71" r:id="rId293"/>
    <hyperlink ref="M72" r:id="rId294"/>
    <hyperlink ref="M73" r:id="rId295"/>
    <hyperlink ref="M74" r:id="rId296"/>
    <hyperlink ref="M75" r:id="rId297"/>
    <hyperlink ref="M76" r:id="rId298"/>
    <hyperlink ref="M77" r:id="rId299"/>
    <hyperlink ref="M78" r:id="rId300"/>
    <hyperlink ref="M79" r:id="rId301"/>
    <hyperlink ref="M80" r:id="rId302"/>
    <hyperlink ref="M81" r:id="rId303"/>
    <hyperlink ref="M82" r:id="rId304"/>
    <hyperlink ref="M83" r:id="rId305"/>
    <hyperlink ref="M84" r:id="rId306"/>
    <hyperlink ref="M85" r:id="rId307"/>
    <hyperlink ref="M86" r:id="rId308"/>
    <hyperlink ref="M87" r:id="rId309"/>
    <hyperlink ref="M88" r:id="rId310"/>
    <hyperlink ref="M89" r:id="rId311"/>
    <hyperlink ref="M90" r:id="rId312"/>
    <hyperlink ref="M91" r:id="rId313"/>
    <hyperlink ref="M92" r:id="rId314"/>
    <hyperlink ref="M93" r:id="rId315"/>
    <hyperlink ref="M94" r:id="rId316"/>
    <hyperlink ref="M95" r:id="rId317"/>
    <hyperlink ref="M96" r:id="rId318"/>
    <hyperlink ref="M97" r:id="rId319"/>
    <hyperlink ref="M98" r:id="rId320"/>
    <hyperlink ref="M99" r:id="rId321"/>
    <hyperlink ref="M100" r:id="rId322"/>
    <hyperlink ref="M101" r:id="rId323"/>
    <hyperlink ref="M102" r:id="rId324"/>
    <hyperlink ref="M103" r:id="rId325"/>
    <hyperlink ref="M104" r:id="rId326"/>
    <hyperlink ref="M105" r:id="rId327"/>
    <hyperlink ref="M106" r:id="rId328"/>
    <hyperlink ref="M107" r:id="rId329"/>
    <hyperlink ref="M108" r:id="rId330"/>
    <hyperlink ref="M109" r:id="rId331"/>
    <hyperlink ref="M110" r:id="rId332"/>
    <hyperlink ref="M111" r:id="rId333"/>
    <hyperlink ref="M112" r:id="rId334"/>
    <hyperlink ref="M113" r:id="rId335"/>
    <hyperlink ref="M114" r:id="rId336"/>
    <hyperlink ref="M115" r:id="rId337"/>
    <hyperlink ref="M116" r:id="rId338"/>
    <hyperlink ref="M117" r:id="rId339"/>
    <hyperlink ref="M118" r:id="rId340"/>
    <hyperlink ref="M119" r:id="rId341"/>
    <hyperlink ref="M120" r:id="rId342"/>
    <hyperlink ref="M121" r:id="rId343"/>
    <hyperlink ref="M122" r:id="rId344"/>
    <hyperlink ref="M123" r:id="rId345"/>
    <hyperlink ref="M124" r:id="rId346"/>
    <hyperlink ref="M125" r:id="rId347"/>
    <hyperlink ref="M126" r:id="rId348"/>
    <hyperlink ref="M127" r:id="rId349"/>
    <hyperlink ref="M128" r:id="rId350"/>
    <hyperlink ref="M129" r:id="rId351"/>
    <hyperlink ref="M130" r:id="rId352"/>
    <hyperlink ref="M131" r:id="rId353"/>
    <hyperlink ref="M132" r:id="rId354"/>
    <hyperlink ref="M133" r:id="rId355"/>
    <hyperlink ref="S53" r:id="rId356"/>
    <hyperlink ref="S52" r:id="rId357"/>
    <hyperlink ref="S51" r:id="rId358"/>
    <hyperlink ref="S50" r:id="rId359"/>
    <hyperlink ref="S49" r:id="rId360"/>
    <hyperlink ref="S48" r:id="rId361"/>
    <hyperlink ref="S47" r:id="rId362"/>
    <hyperlink ref="S46" r:id="rId363"/>
    <hyperlink ref="S45" r:id="rId364"/>
    <hyperlink ref="S44" r:id="rId365"/>
    <hyperlink ref="S43" r:id="rId366"/>
    <hyperlink ref="S42" r:id="rId367"/>
    <hyperlink ref="S41" r:id="rId368"/>
    <hyperlink ref="S40" r:id="rId369"/>
    <hyperlink ref="S39" r:id="rId370"/>
    <hyperlink ref="S38" r:id="rId371"/>
    <hyperlink ref="S37" r:id="rId372"/>
    <hyperlink ref="S36" r:id="rId373"/>
    <hyperlink ref="S35" r:id="rId374"/>
    <hyperlink ref="S34" r:id="rId375"/>
    <hyperlink ref="S33" r:id="rId376"/>
    <hyperlink ref="S32" r:id="rId377"/>
    <hyperlink ref="S31" r:id="rId378"/>
    <hyperlink ref="S30" r:id="rId379"/>
    <hyperlink ref="S29" r:id="rId380"/>
    <hyperlink ref="S28" r:id="rId381"/>
    <hyperlink ref="S27" r:id="rId382"/>
    <hyperlink ref="S26" r:id="rId383"/>
    <hyperlink ref="S25" r:id="rId384"/>
    <hyperlink ref="S24" r:id="rId385"/>
    <hyperlink ref="S23" r:id="rId386"/>
    <hyperlink ref="S22" r:id="rId387"/>
    <hyperlink ref="S21" r:id="rId388"/>
    <hyperlink ref="S20" r:id="rId389"/>
    <hyperlink ref="S19" r:id="rId390"/>
    <hyperlink ref="S18" r:id="rId391"/>
    <hyperlink ref="S17" r:id="rId392"/>
    <hyperlink ref="S56" r:id="rId393"/>
    <hyperlink ref="S55" r:id="rId394"/>
    <hyperlink ref="S14" r:id="rId395"/>
    <hyperlink ref="S13" r:id="rId396"/>
    <hyperlink ref="M134" r:id="rId397"/>
    <hyperlink ref="AE13" r:id="rId398"/>
    <hyperlink ref="AE14" r:id="rId399"/>
    <hyperlink ref="AE15" r:id="rId400"/>
    <hyperlink ref="AE16" r:id="rId401"/>
    <hyperlink ref="AE17" r:id="rId402"/>
    <hyperlink ref="AE18" r:id="rId403"/>
    <hyperlink ref="AE19" r:id="rId404"/>
    <hyperlink ref="AE20" r:id="rId405"/>
    <hyperlink ref="AE21" r:id="rId406"/>
    <hyperlink ref="AE22" r:id="rId407"/>
    <hyperlink ref="AE23" r:id="rId408"/>
    <hyperlink ref="AE24" r:id="rId409"/>
    <hyperlink ref="AE25" r:id="rId410"/>
    <hyperlink ref="AE26" r:id="rId411"/>
    <hyperlink ref="AE27" r:id="rId412"/>
    <hyperlink ref="AE28" r:id="rId413"/>
    <hyperlink ref="AE29" r:id="rId414"/>
    <hyperlink ref="AE30" r:id="rId415"/>
    <hyperlink ref="AE31" r:id="rId416"/>
    <hyperlink ref="AE32" r:id="rId417"/>
    <hyperlink ref="AE33" r:id="rId418"/>
    <hyperlink ref="AE34" r:id="rId419"/>
    <hyperlink ref="AE35" r:id="rId420"/>
    <hyperlink ref="AE36" r:id="rId421"/>
    <hyperlink ref="AE37" r:id="rId422"/>
    <hyperlink ref="AE38" r:id="rId423"/>
    <hyperlink ref="AE39" r:id="rId424"/>
    <hyperlink ref="AE40" r:id="rId425"/>
    <hyperlink ref="AE41" r:id="rId426"/>
    <hyperlink ref="AE42" r:id="rId427"/>
    <hyperlink ref="AE43" r:id="rId428"/>
    <hyperlink ref="AE44" r:id="rId429"/>
    <hyperlink ref="AE45" r:id="rId430"/>
    <hyperlink ref="AE46" r:id="rId431"/>
    <hyperlink ref="AE47" r:id="rId432"/>
    <hyperlink ref="AE48" r:id="rId433"/>
    <hyperlink ref="AE49" r:id="rId434"/>
    <hyperlink ref="AE50" r:id="rId435"/>
    <hyperlink ref="AE51" r:id="rId436"/>
    <hyperlink ref="AE52" r:id="rId437"/>
    <hyperlink ref="AE53" r:id="rId438"/>
    <hyperlink ref="AE54" r:id="rId439"/>
    <hyperlink ref="AE55" r:id="rId440"/>
    <hyperlink ref="AE56" r:id="rId441"/>
    <hyperlink ref="AE57" r:id="rId442"/>
    <hyperlink ref="AE58" r:id="rId443"/>
    <hyperlink ref="AE59" r:id="rId444"/>
    <hyperlink ref="AE60" r:id="rId445"/>
    <hyperlink ref="AE61" r:id="rId446"/>
    <hyperlink ref="AE62" r:id="rId447"/>
    <hyperlink ref="AE63" r:id="rId448"/>
    <hyperlink ref="AE64" r:id="rId449"/>
    <hyperlink ref="AE66" r:id="rId450"/>
    <hyperlink ref="AK13" r:id="rId451"/>
    <hyperlink ref="AK14" r:id="rId452"/>
    <hyperlink ref="AK15" r:id="rId453"/>
    <hyperlink ref="AK16" r:id="rId454"/>
    <hyperlink ref="AK17" r:id="rId455"/>
    <hyperlink ref="AK18" r:id="rId456"/>
    <hyperlink ref="AK19" r:id="rId457"/>
    <hyperlink ref="AK20" r:id="rId458"/>
    <hyperlink ref="AK21" r:id="rId459"/>
    <hyperlink ref="AK22" r:id="rId460"/>
    <hyperlink ref="AK23" r:id="rId461"/>
    <hyperlink ref="AK24" r:id="rId462"/>
    <hyperlink ref="AK25" r:id="rId463"/>
    <hyperlink ref="AK26" r:id="rId464"/>
    <hyperlink ref="AK27" r:id="rId465"/>
    <hyperlink ref="AK28" r:id="rId466"/>
    <hyperlink ref="AK29" r:id="rId467"/>
    <hyperlink ref="AK30" r:id="rId468"/>
    <hyperlink ref="AK31" r:id="rId469"/>
    <hyperlink ref="AK32" r:id="rId470"/>
    <hyperlink ref="AK33" r:id="rId471"/>
    <hyperlink ref="AK34" r:id="rId472"/>
    <hyperlink ref="AK35" r:id="rId473"/>
    <hyperlink ref="AK36" r:id="rId474"/>
    <hyperlink ref="AK37" r:id="rId475"/>
    <hyperlink ref="AK38" r:id="rId476"/>
    <hyperlink ref="AK39" r:id="rId477"/>
    <hyperlink ref="AK40" r:id="rId478"/>
    <hyperlink ref="AK41" r:id="rId479"/>
    <hyperlink ref="AK42" r:id="rId480"/>
    <hyperlink ref="AK43" r:id="rId481"/>
    <hyperlink ref="AK44" r:id="rId482"/>
    <hyperlink ref="AK45" r:id="rId483"/>
    <hyperlink ref="AK46" r:id="rId484"/>
    <hyperlink ref="AK47" r:id="rId485"/>
    <hyperlink ref="AK48" r:id="rId486"/>
    <hyperlink ref="AK49" r:id="rId487"/>
    <hyperlink ref="AK50" r:id="rId488"/>
    <hyperlink ref="AK51" r:id="rId489"/>
    <hyperlink ref="AK52" r:id="rId490"/>
    <hyperlink ref="AK53" r:id="rId491"/>
    <hyperlink ref="AK54" r:id="rId492"/>
    <hyperlink ref="AK55" r:id="rId493"/>
    <hyperlink ref="AK56" r:id="rId494"/>
    <hyperlink ref="AK57" r:id="rId495"/>
    <hyperlink ref="AK58" r:id="rId49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Changelog</vt:lpstr>
      <vt:lpstr>Omschrijving</vt:lpstr>
      <vt:lpstr>CBS data 2013</vt:lpstr>
      <vt:lpstr>CHP - CBS Results by machine</vt:lpstr>
      <vt:lpstr>PP - CBS Results by machine</vt:lpstr>
      <vt:lpstr>Power Plants and CHPs compare</vt:lpstr>
      <vt:lpstr>Wind</vt:lpstr>
      <vt:lpstr>Windparks NL</vt:lpstr>
      <vt:lpstr>technical_specs</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2015-12-10T13:44:01Z</dcterms:modified>
</cp:coreProperties>
</file>