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815"/>
  <workbookPr showInkAnnotation="0" autoCompressPictures="0"/>
  <mc:AlternateContent xmlns:mc="http://schemas.openxmlformats.org/markup-compatibility/2006">
    <mc:Choice Requires="x15">
      <x15ac:absPath xmlns:x15ac="http://schemas.microsoft.com/office/spreadsheetml/2010/11/ac" url="/Users/berend/Dropbox (Quintel)/Quintel/Projects/201701_Ondersteuning toekomstvisie Enexis/De Biezen in Dongen/"/>
    </mc:Choice>
  </mc:AlternateContent>
  <bookViews>
    <workbookView xWindow="35140" yWindow="460" windowWidth="28800" windowHeight="22440" firstSheet="1" activeTab="3"/>
  </bookViews>
  <sheets>
    <sheet name="Inleiding" sheetId="18" r:id="rId1"/>
    <sheet name="ad file" sheetId="28" r:id="rId2"/>
    <sheet name="Dashboard" sheetId="17" r:id="rId3"/>
    <sheet name="Huishoudens" sheetId="13" r:id="rId4"/>
    <sheet name="Gebied" sheetId="27" r:id="rId5"/>
    <sheet name="Gebouwen" sheetId="14" r:id="rId6"/>
    <sheet name="Transport" sheetId="12" r:id="rId7"/>
    <sheet name="Industrie" sheetId="15" r:id="rId8"/>
    <sheet name="Landbouw" sheetId="16" r:id="rId9"/>
    <sheet name="Energie" sheetId="19" r:id="rId10"/>
    <sheet name="Hernieuwbare_energie" sheetId="2" r:id="rId11"/>
    <sheet name="Efficiencies" sheetId="9" r:id="rId12"/>
    <sheet name="Central_producers" sheetId="11" r:id="rId13"/>
  </sheets>
  <externalReferences>
    <externalReference r:id="rId14"/>
    <externalReference r:id="rId15"/>
    <externalReference r:id="rId16"/>
  </externalReferences>
  <definedNames>
    <definedName name="Final_demand_residences">'[1]Fuel aggregation'!$L$11</definedName>
    <definedName name="Final_demand_space_heating" localSheetId="9">Gebouwen!#REF!</definedName>
    <definedName name="Final_demand_space_heating" localSheetId="4">[2]Gebouwen!#REF!</definedName>
    <definedName name="Final_demand_space_heating">Gebouwen!#REF!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55" i="28" l="1"/>
  <c r="E27" i="2"/>
  <c r="D254" i="28"/>
  <c r="B382" i="28"/>
  <c r="B134" i="28"/>
  <c r="G43" i="13"/>
  <c r="G44" i="13"/>
  <c r="G45" i="13"/>
  <c r="G46" i="13"/>
  <c r="G47" i="13"/>
  <c r="G48" i="13"/>
  <c r="G49" i="13"/>
  <c r="G50" i="13"/>
  <c r="G51" i="13"/>
  <c r="G52" i="13"/>
  <c r="G53" i="13"/>
  <c r="G54" i="13"/>
  <c r="H43" i="13"/>
  <c r="D134" i="28"/>
  <c r="E134" i="28"/>
  <c r="B383" i="28"/>
  <c r="B135" i="28"/>
  <c r="H44" i="13"/>
  <c r="D135" i="28"/>
  <c r="E135" i="28"/>
  <c r="B384" i="28"/>
  <c r="B136" i="28"/>
  <c r="H45" i="13"/>
  <c r="D136" i="28"/>
  <c r="E136" i="28"/>
  <c r="B385" i="28"/>
  <c r="B137" i="28"/>
  <c r="H46" i="13"/>
  <c r="D137" i="28"/>
  <c r="E137" i="28"/>
  <c r="B386" i="28"/>
  <c r="B138" i="28"/>
  <c r="H47" i="13"/>
  <c r="D138" i="28"/>
  <c r="E138" i="28"/>
  <c r="B387" i="28"/>
  <c r="B139" i="28"/>
  <c r="H48" i="13"/>
  <c r="D139" i="28"/>
  <c r="E139" i="28"/>
  <c r="B388" i="28"/>
  <c r="B140" i="28"/>
  <c r="D140" i="28"/>
  <c r="E140" i="28"/>
  <c r="B389" i="28"/>
  <c r="B141" i="28"/>
  <c r="H50" i="13"/>
  <c r="D141" i="28"/>
  <c r="E141" i="28"/>
  <c r="B390" i="28"/>
  <c r="B142" i="28"/>
  <c r="H51" i="13"/>
  <c r="D142" i="28"/>
  <c r="E142" i="28"/>
  <c r="B391" i="28"/>
  <c r="B143" i="28"/>
  <c r="H52" i="13"/>
  <c r="D143" i="28"/>
  <c r="E143" i="28"/>
  <c r="B392" i="28"/>
  <c r="B144" i="28"/>
  <c r="H53" i="13"/>
  <c r="D144" i="28"/>
  <c r="E144" i="28"/>
  <c r="B393" i="28"/>
  <c r="B145" i="28"/>
  <c r="H54" i="13"/>
  <c r="D145" i="28"/>
  <c r="E145" i="28"/>
  <c r="B381" i="28"/>
  <c r="B133" i="28"/>
  <c r="G42" i="13"/>
  <c r="H42" i="13"/>
  <c r="D133" i="28"/>
  <c r="E133" i="28"/>
  <c r="B442" i="28"/>
  <c r="B230" i="28"/>
  <c r="E230" i="28"/>
  <c r="B443" i="28"/>
  <c r="B231" i="28"/>
  <c r="E231" i="28"/>
  <c r="B444" i="28"/>
  <c r="B232" i="28"/>
  <c r="E232" i="28"/>
  <c r="B445" i="28"/>
  <c r="B233" i="28"/>
  <c r="E233" i="28"/>
  <c r="B446" i="28"/>
  <c r="B234" i="28"/>
  <c r="E234" i="28"/>
  <c r="B447" i="28"/>
  <c r="B235" i="28"/>
  <c r="E235" i="28"/>
  <c r="B448" i="28"/>
  <c r="B236" i="28"/>
  <c r="E236" i="28"/>
  <c r="B449" i="28"/>
  <c r="B237" i="28"/>
  <c r="E237" i="28"/>
  <c r="B450" i="28"/>
  <c r="B238" i="28"/>
  <c r="E238" i="28"/>
  <c r="E239" i="28"/>
  <c r="F30" i="19"/>
  <c r="G30" i="19"/>
  <c r="F21" i="19"/>
  <c r="G21" i="19"/>
  <c r="H30" i="19"/>
  <c r="I30" i="19"/>
  <c r="E37" i="19"/>
  <c r="D240" i="28"/>
  <c r="B452" i="28"/>
  <c r="B240" i="28"/>
  <c r="E240" i="28"/>
  <c r="B453" i="28"/>
  <c r="B241" i="28"/>
  <c r="E241" i="28"/>
  <c r="B454" i="28"/>
  <c r="B242" i="28"/>
  <c r="E242" i="28"/>
  <c r="B455" i="28"/>
  <c r="B243" i="28"/>
  <c r="E243" i="28"/>
  <c r="E244" i="28"/>
  <c r="F31" i="19"/>
  <c r="G31" i="19"/>
  <c r="F22" i="19"/>
  <c r="G22" i="19"/>
  <c r="H31" i="19"/>
  <c r="I31" i="19"/>
  <c r="E38" i="19"/>
  <c r="D245" i="28"/>
  <c r="B457" i="28"/>
  <c r="B245" i="28"/>
  <c r="E245" i="28"/>
  <c r="F32" i="19"/>
  <c r="G32" i="19"/>
  <c r="F23" i="19"/>
  <c r="G23" i="19"/>
  <c r="H32" i="19"/>
  <c r="I32" i="19"/>
  <c r="E39" i="19"/>
  <c r="D246" i="28"/>
  <c r="B458" i="28"/>
  <c r="B246" i="28"/>
  <c r="E246" i="28"/>
  <c r="E247" i="28"/>
  <c r="E248" i="28"/>
  <c r="E249" i="28"/>
  <c r="E250" i="28"/>
  <c r="B463" i="28"/>
  <c r="B251" i="28"/>
  <c r="E251" i="28"/>
  <c r="B464" i="28"/>
  <c r="B252" i="28"/>
  <c r="E252" i="28"/>
  <c r="B465" i="28"/>
  <c r="B253" i="28"/>
  <c r="E253" i="28"/>
  <c r="B466" i="28"/>
  <c r="B254" i="28"/>
  <c r="E254" i="28"/>
  <c r="B467" i="28"/>
  <c r="B255" i="28"/>
  <c r="E255" i="28"/>
  <c r="D256" i="28"/>
  <c r="E256" i="28"/>
  <c r="D257" i="28"/>
  <c r="E257" i="28"/>
  <c r="D258" i="28"/>
  <c r="E258" i="28"/>
  <c r="D259" i="28"/>
  <c r="E259" i="28"/>
  <c r="D260" i="28"/>
  <c r="E260" i="28"/>
  <c r="B441" i="28"/>
  <c r="B229" i="28"/>
  <c r="E229" i="28"/>
  <c r="Q43" i="12"/>
  <c r="E20" i="2"/>
  <c r="E25" i="2"/>
  <c r="G33" i="13"/>
  <c r="E22" i="13"/>
  <c r="J16" i="13"/>
  <c r="E21" i="13"/>
  <c r="J15" i="13"/>
  <c r="B88" i="28"/>
  <c r="C88" i="28"/>
  <c r="E88" i="28"/>
  <c r="F34" i="19"/>
  <c r="G34" i="19"/>
  <c r="F25" i="19"/>
  <c r="G25" i="19"/>
  <c r="H34" i="19"/>
  <c r="I34" i="19"/>
  <c r="E41" i="19"/>
  <c r="F33" i="19"/>
  <c r="G33" i="19"/>
  <c r="F24" i="19"/>
  <c r="G24" i="19"/>
  <c r="H33" i="19"/>
  <c r="I33" i="19"/>
  <c r="E40" i="19"/>
  <c r="B371" i="28"/>
  <c r="B115" i="28"/>
  <c r="G27" i="13"/>
  <c r="G26" i="13"/>
  <c r="G28" i="13"/>
  <c r="G29" i="13"/>
  <c r="G30" i="13"/>
  <c r="G31" i="13"/>
  <c r="G32" i="13"/>
  <c r="G34" i="13"/>
  <c r="G35" i="13"/>
  <c r="G36" i="13"/>
  <c r="G37" i="13"/>
  <c r="H27" i="13"/>
  <c r="D115" i="28"/>
  <c r="E115" i="28"/>
  <c r="B372" i="28"/>
  <c r="B116" i="28"/>
  <c r="H28" i="13"/>
  <c r="D116" i="28"/>
  <c r="E116" i="28"/>
  <c r="B373" i="28"/>
  <c r="B117" i="28"/>
  <c r="H29" i="13"/>
  <c r="D117" i="28"/>
  <c r="E117" i="28"/>
  <c r="B374" i="28"/>
  <c r="B118" i="28"/>
  <c r="H30" i="13"/>
  <c r="D118" i="28"/>
  <c r="E118" i="28"/>
  <c r="B375" i="28"/>
  <c r="B119" i="28"/>
  <c r="H31" i="13"/>
  <c r="D119" i="28"/>
  <c r="E119" i="28"/>
  <c r="B376" i="28"/>
  <c r="B120" i="28"/>
  <c r="H32" i="13"/>
  <c r="D120" i="28"/>
  <c r="E120" i="28"/>
  <c r="B377" i="28"/>
  <c r="B121" i="28"/>
  <c r="H33" i="13"/>
  <c r="D121" i="28"/>
  <c r="E121" i="28"/>
  <c r="B378" i="28"/>
  <c r="B122" i="28"/>
  <c r="H34" i="13"/>
  <c r="D122" i="28"/>
  <c r="E122" i="28"/>
  <c r="B379" i="28"/>
  <c r="B123" i="28"/>
  <c r="H35" i="13"/>
  <c r="D123" i="28"/>
  <c r="E123" i="28"/>
  <c r="B380" i="28"/>
  <c r="B124" i="28"/>
  <c r="H36" i="13"/>
  <c r="D124" i="28"/>
  <c r="E124" i="28"/>
  <c r="B370" i="28"/>
  <c r="B114" i="28"/>
  <c r="H26" i="13"/>
  <c r="D114" i="28"/>
  <c r="E114" i="28"/>
  <c r="F12" i="27"/>
  <c r="D74" i="28"/>
  <c r="D79" i="28"/>
  <c r="D78" i="28"/>
  <c r="F11" i="27"/>
  <c r="D72" i="28"/>
  <c r="D71" i="28"/>
  <c r="D69" i="28"/>
  <c r="D65" i="28"/>
  <c r="F24" i="27"/>
  <c r="F23" i="27"/>
  <c r="F16" i="27"/>
  <c r="E38" i="13"/>
  <c r="D73" i="28"/>
  <c r="D75" i="28"/>
  <c r="D76" i="28"/>
  <c r="D77" i="28"/>
  <c r="D80" i="28"/>
  <c r="D81" i="28"/>
  <c r="E69" i="14"/>
  <c r="D223" i="28"/>
  <c r="I60" i="14"/>
  <c r="G60" i="14"/>
  <c r="B277" i="28"/>
  <c r="B223" i="28"/>
  <c r="E223" i="28"/>
  <c r="B270" i="28"/>
  <c r="B274" i="28"/>
  <c r="B273" i="28"/>
  <c r="B272" i="28"/>
  <c r="B271" i="28"/>
  <c r="F17" i="13"/>
  <c r="L39" i="13"/>
  <c r="M39" i="13"/>
  <c r="F18" i="13"/>
  <c r="L40" i="13"/>
  <c r="M40" i="13"/>
  <c r="G39" i="13"/>
  <c r="D186" i="28"/>
  <c r="B186" i="28"/>
  <c r="E186" i="28"/>
  <c r="D185" i="28"/>
  <c r="B185" i="28"/>
  <c r="E185" i="28"/>
  <c r="D184" i="28"/>
  <c r="B184" i="28"/>
  <c r="E184" i="28"/>
  <c r="B209" i="28"/>
  <c r="E209" i="28"/>
  <c r="B208" i="28"/>
  <c r="E208" i="28"/>
  <c r="B207" i="28"/>
  <c r="E207" i="28"/>
  <c r="G40" i="13"/>
  <c r="G38" i="13"/>
  <c r="D112" i="28"/>
  <c r="D219" i="28"/>
  <c r="G69" i="14"/>
  <c r="G37" i="14"/>
  <c r="G23" i="14"/>
  <c r="G39" i="14"/>
  <c r="E27" i="14"/>
  <c r="E42" i="14"/>
  <c r="G42" i="14"/>
  <c r="G44" i="14"/>
  <c r="G45" i="14"/>
  <c r="D221" i="28"/>
  <c r="E42" i="12"/>
  <c r="G42" i="12"/>
  <c r="E43" i="12"/>
  <c r="G43" i="12"/>
  <c r="E44" i="12"/>
  <c r="G44" i="12"/>
  <c r="E45" i="12"/>
  <c r="G45" i="12"/>
  <c r="E47" i="12"/>
  <c r="G47" i="12"/>
  <c r="G48" i="12"/>
  <c r="D191" i="28"/>
  <c r="B451" i="28"/>
  <c r="B239" i="28"/>
  <c r="B456" i="28"/>
  <c r="B244" i="28"/>
  <c r="B459" i="28"/>
  <c r="B247" i="28"/>
  <c r="B460" i="28"/>
  <c r="B248" i="28"/>
  <c r="B461" i="28"/>
  <c r="B249" i="28"/>
  <c r="B462" i="28"/>
  <c r="B250" i="28"/>
  <c r="B353" i="28"/>
  <c r="H44" i="14"/>
  <c r="B352" i="28"/>
  <c r="H43" i="14"/>
  <c r="B351" i="28"/>
  <c r="H42" i="14"/>
  <c r="B350" i="28"/>
  <c r="H41" i="14"/>
  <c r="B349" i="28"/>
  <c r="H40" i="14"/>
  <c r="B348" i="28"/>
  <c r="H39" i="14"/>
  <c r="B347" i="28"/>
  <c r="H38" i="14"/>
  <c r="B346" i="28"/>
  <c r="H37" i="14"/>
  <c r="B345" i="28"/>
  <c r="H36" i="14"/>
  <c r="B279" i="28"/>
  <c r="B221" i="28"/>
  <c r="E221" i="28"/>
  <c r="B344" i="28"/>
  <c r="B343" i="28"/>
  <c r="B342" i="28"/>
  <c r="B280" i="28"/>
  <c r="B219" i="28"/>
  <c r="E219" i="28"/>
  <c r="B340" i="28"/>
  <c r="G49" i="14"/>
  <c r="G50" i="14"/>
  <c r="H51" i="14"/>
  <c r="B339" i="28"/>
  <c r="H50" i="14"/>
  <c r="B338" i="28"/>
  <c r="H49" i="14"/>
  <c r="B278" i="28"/>
  <c r="B217" i="28"/>
  <c r="G52" i="14"/>
  <c r="E217" i="28"/>
  <c r="B341" i="28"/>
  <c r="H26" i="14"/>
  <c r="H27" i="14"/>
  <c r="H28" i="14"/>
  <c r="H29" i="14"/>
  <c r="B337" i="28"/>
  <c r="B336" i="28"/>
  <c r="B335" i="28"/>
  <c r="B334" i="28"/>
  <c r="G57" i="13"/>
  <c r="G58" i="13"/>
  <c r="G59" i="13"/>
  <c r="G60" i="13"/>
  <c r="G61" i="13"/>
  <c r="D101" i="28"/>
  <c r="G62" i="13"/>
  <c r="D100" i="28"/>
  <c r="D113" i="28"/>
  <c r="H47" i="12"/>
  <c r="D202" i="28"/>
  <c r="B426" i="28"/>
  <c r="B202" i="28"/>
  <c r="E202" i="28"/>
  <c r="H46" i="12"/>
  <c r="D201" i="28"/>
  <c r="B425" i="28"/>
  <c r="B201" i="28"/>
  <c r="E201" i="28"/>
  <c r="H45" i="12"/>
  <c r="D200" i="28"/>
  <c r="B424" i="28"/>
  <c r="B200" i="28"/>
  <c r="E200" i="28"/>
  <c r="H44" i="12"/>
  <c r="D199" i="28"/>
  <c r="B423" i="28"/>
  <c r="B199" i="28"/>
  <c r="E199" i="28"/>
  <c r="H43" i="12"/>
  <c r="D198" i="28"/>
  <c r="B422" i="28"/>
  <c r="B198" i="28"/>
  <c r="E198" i="28"/>
  <c r="H42" i="12"/>
  <c r="D197" i="28"/>
  <c r="B421" i="28"/>
  <c r="B197" i="28"/>
  <c r="E197" i="28"/>
  <c r="D212" i="28"/>
  <c r="B322" i="28"/>
  <c r="B212" i="28"/>
  <c r="E212" i="28"/>
  <c r="D206" i="28"/>
  <c r="B276" i="28"/>
  <c r="B206" i="28"/>
  <c r="E206" i="28"/>
  <c r="B275" i="28"/>
  <c r="B205" i="28"/>
  <c r="D205" i="28"/>
  <c r="E205" i="28"/>
  <c r="B327" i="28"/>
  <c r="B195" i="28"/>
  <c r="D195" i="28"/>
  <c r="E195" i="28"/>
  <c r="B326" i="28"/>
  <c r="B194" i="28"/>
  <c r="D194" i="28"/>
  <c r="E194" i="28"/>
  <c r="B325" i="28"/>
  <c r="B193" i="28"/>
  <c r="D193" i="28"/>
  <c r="E193" i="28"/>
  <c r="B324" i="28"/>
  <c r="B192" i="28"/>
  <c r="D192" i="28"/>
  <c r="E192" i="28"/>
  <c r="B323" i="28"/>
  <c r="B191" i="28"/>
  <c r="E191" i="28"/>
  <c r="B78" i="28"/>
  <c r="C78" i="28"/>
  <c r="E78" i="28"/>
  <c r="B77" i="28"/>
  <c r="E77" i="28"/>
  <c r="B76" i="28"/>
  <c r="E76" i="28"/>
  <c r="B75" i="28"/>
  <c r="E75" i="28"/>
  <c r="B73" i="28"/>
  <c r="E73" i="28"/>
  <c r="D159" i="28"/>
  <c r="B297" i="28"/>
  <c r="B159" i="28"/>
  <c r="E159" i="28"/>
  <c r="D160" i="28"/>
  <c r="B298" i="28"/>
  <c r="B160" i="28"/>
  <c r="E160" i="28"/>
  <c r="D161" i="28"/>
  <c r="B299" i="28"/>
  <c r="B161" i="28"/>
  <c r="E161" i="28"/>
  <c r="D162" i="28"/>
  <c r="B300" i="28"/>
  <c r="B162" i="28"/>
  <c r="E162" i="28"/>
  <c r="D163" i="28"/>
  <c r="B301" i="28"/>
  <c r="B163" i="28"/>
  <c r="E163" i="28"/>
  <c r="D164" i="28"/>
  <c r="B302" i="28"/>
  <c r="B164" i="28"/>
  <c r="E164" i="28"/>
  <c r="D165" i="28"/>
  <c r="B303" i="28"/>
  <c r="B165" i="28"/>
  <c r="E165" i="28"/>
  <c r="D166" i="28"/>
  <c r="B304" i="28"/>
  <c r="B166" i="28"/>
  <c r="E166" i="28"/>
  <c r="D167" i="28"/>
  <c r="B305" i="28"/>
  <c r="B167" i="28"/>
  <c r="E167" i="28"/>
  <c r="D168" i="28"/>
  <c r="B306" i="28"/>
  <c r="B168" i="28"/>
  <c r="E168" i="28"/>
  <c r="D169" i="28"/>
  <c r="B307" i="28"/>
  <c r="B169" i="28"/>
  <c r="E169" i="28"/>
  <c r="D170" i="28"/>
  <c r="B308" i="28"/>
  <c r="B170" i="28"/>
  <c r="E170" i="28"/>
  <c r="D171" i="28"/>
  <c r="B309" i="28"/>
  <c r="B171" i="28"/>
  <c r="E171" i="28"/>
  <c r="D172" i="28"/>
  <c r="B310" i="28"/>
  <c r="B172" i="28"/>
  <c r="E172" i="28"/>
  <c r="D173" i="28"/>
  <c r="B311" i="28"/>
  <c r="B173" i="28"/>
  <c r="E173" i="28"/>
  <c r="D174" i="28"/>
  <c r="B312" i="28"/>
  <c r="B174" i="28"/>
  <c r="E174" i="28"/>
  <c r="D175" i="28"/>
  <c r="B313" i="28"/>
  <c r="B175" i="28"/>
  <c r="E175" i="28"/>
  <c r="D176" i="28"/>
  <c r="B314" i="28"/>
  <c r="B176" i="28"/>
  <c r="E176" i="28"/>
  <c r="D177" i="28"/>
  <c r="B315" i="28"/>
  <c r="B177" i="28"/>
  <c r="E177" i="28"/>
  <c r="D178" i="28"/>
  <c r="B316" i="28"/>
  <c r="B178" i="28"/>
  <c r="E178" i="28"/>
  <c r="D179" i="28"/>
  <c r="B317" i="28"/>
  <c r="B179" i="28"/>
  <c r="E179" i="28"/>
  <c r="D180" i="28"/>
  <c r="B318" i="28"/>
  <c r="B180" i="28"/>
  <c r="E180" i="28"/>
  <c r="D181" i="28"/>
  <c r="B319" i="28"/>
  <c r="B181" i="28"/>
  <c r="E181" i="28"/>
  <c r="D182" i="28"/>
  <c r="B320" i="28"/>
  <c r="B182" i="28"/>
  <c r="E182" i="28"/>
  <c r="D183" i="28"/>
  <c r="B321" i="28"/>
  <c r="B183" i="28"/>
  <c r="E183" i="28"/>
  <c r="B296" i="28"/>
  <c r="B158" i="28"/>
  <c r="D158" i="28"/>
  <c r="E158" i="28"/>
  <c r="D154" i="28"/>
  <c r="B289" i="28"/>
  <c r="B154" i="28"/>
  <c r="E154" i="28"/>
  <c r="D153" i="28"/>
  <c r="B288" i="28"/>
  <c r="B153" i="28"/>
  <c r="E153" i="28"/>
  <c r="D152" i="28"/>
  <c r="B287" i="28"/>
  <c r="B152" i="28"/>
  <c r="E152" i="28"/>
  <c r="D151" i="28"/>
  <c r="B286" i="28"/>
  <c r="B151" i="28"/>
  <c r="E151" i="28"/>
  <c r="D150" i="28"/>
  <c r="B285" i="28"/>
  <c r="B150" i="28"/>
  <c r="E150" i="28"/>
  <c r="D149" i="28"/>
  <c r="B284" i="28"/>
  <c r="B149" i="28"/>
  <c r="E149" i="28"/>
  <c r="D148" i="28"/>
  <c r="B283" i="28"/>
  <c r="B148" i="28"/>
  <c r="E148" i="28"/>
  <c r="D147" i="28"/>
  <c r="B282" i="28"/>
  <c r="B147" i="28"/>
  <c r="E147" i="28"/>
  <c r="G55" i="13"/>
  <c r="D132" i="28"/>
  <c r="B292" i="28"/>
  <c r="B132" i="28"/>
  <c r="E132" i="28"/>
  <c r="B295" i="28"/>
  <c r="B113" i="28"/>
  <c r="E113" i="28"/>
  <c r="B294" i="28"/>
  <c r="B112" i="28"/>
  <c r="E112" i="28"/>
  <c r="G73" i="13"/>
  <c r="G71" i="13"/>
  <c r="G72" i="13"/>
  <c r="H73" i="13"/>
  <c r="D110" i="28"/>
  <c r="B369" i="28"/>
  <c r="B110" i="28"/>
  <c r="E110" i="28"/>
  <c r="H72" i="13"/>
  <c r="D109" i="28"/>
  <c r="B368" i="28"/>
  <c r="B109" i="28"/>
  <c r="E109" i="28"/>
  <c r="H71" i="13"/>
  <c r="D108" i="28"/>
  <c r="B367" i="28"/>
  <c r="B108" i="28"/>
  <c r="E108" i="28"/>
  <c r="G74" i="13"/>
  <c r="D107" i="28"/>
  <c r="B293" i="28"/>
  <c r="B107" i="28"/>
  <c r="E107" i="28"/>
  <c r="D105" i="28"/>
  <c r="B366" i="28"/>
  <c r="B105" i="28"/>
  <c r="E105" i="28"/>
  <c r="H59" i="13"/>
  <c r="D104" i="28"/>
  <c r="B365" i="28"/>
  <c r="B104" i="28"/>
  <c r="E104" i="28"/>
  <c r="H58" i="13"/>
  <c r="D103" i="28"/>
  <c r="B364" i="28"/>
  <c r="B103" i="28"/>
  <c r="E103" i="28"/>
  <c r="H57" i="13"/>
  <c r="D102" i="28"/>
  <c r="B363" i="28"/>
  <c r="B102" i="28"/>
  <c r="E102" i="28"/>
  <c r="B291" i="28"/>
  <c r="B101" i="28"/>
  <c r="E101" i="28"/>
  <c r="B290" i="28"/>
  <c r="B100" i="28"/>
  <c r="E100" i="28"/>
  <c r="G68" i="13"/>
  <c r="G64" i="13"/>
  <c r="G65" i="13"/>
  <c r="G66" i="13"/>
  <c r="G67" i="13"/>
  <c r="H68" i="13"/>
  <c r="D98" i="28"/>
  <c r="B362" i="28"/>
  <c r="B98" i="28"/>
  <c r="E98" i="28"/>
  <c r="H65" i="13"/>
  <c r="D97" i="28"/>
  <c r="B361" i="28"/>
  <c r="B97" i="28"/>
  <c r="E97" i="28"/>
  <c r="H64" i="13"/>
  <c r="D96" i="28"/>
  <c r="B360" i="28"/>
  <c r="B96" i="28"/>
  <c r="E96" i="28"/>
  <c r="H67" i="13"/>
  <c r="D95" i="28"/>
  <c r="B359" i="28"/>
  <c r="B95" i="28"/>
  <c r="E95" i="28"/>
  <c r="H66" i="13"/>
  <c r="D94" i="28"/>
  <c r="B358" i="28"/>
  <c r="B94" i="28"/>
  <c r="E94" i="28"/>
  <c r="G69" i="13"/>
  <c r="D93" i="28"/>
  <c r="B281" i="28"/>
  <c r="B93" i="28"/>
  <c r="E93" i="28"/>
  <c r="D128" i="28"/>
  <c r="D127" i="28"/>
  <c r="D126" i="28"/>
  <c r="B357" i="28"/>
  <c r="B129" i="28"/>
  <c r="E129" i="28"/>
  <c r="B356" i="28"/>
  <c r="B128" i="28"/>
  <c r="E128" i="28"/>
  <c r="B355" i="28"/>
  <c r="B127" i="28"/>
  <c r="E127" i="28"/>
  <c r="B354" i="28"/>
  <c r="B126" i="28"/>
  <c r="E126" i="28"/>
  <c r="B265" i="28"/>
  <c r="B266" i="28"/>
  <c r="B267" i="28"/>
  <c r="B268" i="28"/>
  <c r="B269" i="28"/>
  <c r="E84" i="13"/>
  <c r="C281" i="28"/>
  <c r="G49" i="12"/>
  <c r="C266" i="28"/>
  <c r="E266" i="28"/>
  <c r="C267" i="28"/>
  <c r="E267" i="28"/>
  <c r="C268" i="28"/>
  <c r="E268" i="28"/>
  <c r="C269" i="28"/>
  <c r="E269" i="28"/>
  <c r="C270" i="28"/>
  <c r="E270" i="28"/>
  <c r="C271" i="28"/>
  <c r="E271" i="28"/>
  <c r="C272" i="28"/>
  <c r="E272" i="28"/>
  <c r="C273" i="28"/>
  <c r="E273" i="28"/>
  <c r="C274" i="28"/>
  <c r="E274" i="28"/>
  <c r="C275" i="28"/>
  <c r="E275" i="28"/>
  <c r="C276" i="28"/>
  <c r="E276" i="28"/>
  <c r="C277" i="28"/>
  <c r="E277" i="28"/>
  <c r="C278" i="28"/>
  <c r="E278" i="28"/>
  <c r="C279" i="28"/>
  <c r="E279" i="28"/>
  <c r="C280" i="28"/>
  <c r="E280" i="28"/>
  <c r="E281" i="28"/>
  <c r="C282" i="28"/>
  <c r="E282" i="28"/>
  <c r="C283" i="28"/>
  <c r="E283" i="28"/>
  <c r="C284" i="28"/>
  <c r="E284" i="28"/>
  <c r="C285" i="28"/>
  <c r="E285" i="28"/>
  <c r="C286" i="28"/>
  <c r="E286" i="28"/>
  <c r="C287" i="28"/>
  <c r="E287" i="28"/>
  <c r="C288" i="28"/>
  <c r="E288" i="28"/>
  <c r="C289" i="28"/>
  <c r="E289" i="28"/>
  <c r="C290" i="28"/>
  <c r="E290" i="28"/>
  <c r="C291" i="28"/>
  <c r="E291" i="28"/>
  <c r="C292" i="28"/>
  <c r="E292" i="28"/>
  <c r="C293" i="28"/>
  <c r="E293" i="28"/>
  <c r="C294" i="28"/>
  <c r="E294" i="28"/>
  <c r="C295" i="28"/>
  <c r="E295" i="28"/>
  <c r="C296" i="28"/>
  <c r="E296" i="28"/>
  <c r="C297" i="28"/>
  <c r="E297" i="28"/>
  <c r="C298" i="28"/>
  <c r="E298" i="28"/>
  <c r="C299" i="28"/>
  <c r="E299" i="28"/>
  <c r="C300" i="28"/>
  <c r="E300" i="28"/>
  <c r="C301" i="28"/>
  <c r="E301" i="28"/>
  <c r="C302" i="28"/>
  <c r="E302" i="28"/>
  <c r="C303" i="28"/>
  <c r="E303" i="28"/>
  <c r="C304" i="28"/>
  <c r="E304" i="28"/>
  <c r="C305" i="28"/>
  <c r="E305" i="28"/>
  <c r="C306" i="28"/>
  <c r="E306" i="28"/>
  <c r="C307" i="28"/>
  <c r="E307" i="28"/>
  <c r="C308" i="28"/>
  <c r="E308" i="28"/>
  <c r="C309" i="28"/>
  <c r="E309" i="28"/>
  <c r="C310" i="28"/>
  <c r="E310" i="28"/>
  <c r="C311" i="28"/>
  <c r="E311" i="28"/>
  <c r="C312" i="28"/>
  <c r="E312" i="28"/>
  <c r="C313" i="28"/>
  <c r="E313" i="28"/>
  <c r="C314" i="28"/>
  <c r="E314" i="28"/>
  <c r="C315" i="28"/>
  <c r="E315" i="28"/>
  <c r="C316" i="28"/>
  <c r="E316" i="28"/>
  <c r="C317" i="28"/>
  <c r="E317" i="28"/>
  <c r="C318" i="28"/>
  <c r="E318" i="28"/>
  <c r="C319" i="28"/>
  <c r="E319" i="28"/>
  <c r="C320" i="28"/>
  <c r="E320" i="28"/>
  <c r="C321" i="28"/>
  <c r="E321" i="28"/>
  <c r="C322" i="28"/>
  <c r="E322" i="28"/>
  <c r="C323" i="28"/>
  <c r="E323" i="28"/>
  <c r="C324" i="28"/>
  <c r="E324" i="28"/>
  <c r="C325" i="28"/>
  <c r="E325" i="28"/>
  <c r="C326" i="28"/>
  <c r="E326" i="28"/>
  <c r="C327" i="28"/>
  <c r="E327" i="28"/>
  <c r="B328" i="28"/>
  <c r="C328" i="28"/>
  <c r="E328" i="28"/>
  <c r="B329" i="28"/>
  <c r="C329" i="28"/>
  <c r="E329" i="28"/>
  <c r="B330" i="28"/>
  <c r="C330" i="28"/>
  <c r="E330" i="28"/>
  <c r="B331" i="28"/>
  <c r="C331" i="28"/>
  <c r="E331" i="28"/>
  <c r="B332" i="28"/>
  <c r="C332" i="28"/>
  <c r="E332" i="28"/>
  <c r="B333" i="28"/>
  <c r="C333" i="28"/>
  <c r="E333" i="28"/>
  <c r="C334" i="28"/>
  <c r="E334" i="28"/>
  <c r="C335" i="28"/>
  <c r="E335" i="28"/>
  <c r="C336" i="28"/>
  <c r="E336" i="28"/>
  <c r="C337" i="28"/>
  <c r="E337" i="28"/>
  <c r="C338" i="28"/>
  <c r="E338" i="28"/>
  <c r="C339" i="28"/>
  <c r="E339" i="28"/>
  <c r="C340" i="28"/>
  <c r="E340" i="28"/>
  <c r="C341" i="28"/>
  <c r="E341" i="28"/>
  <c r="C342" i="28"/>
  <c r="E342" i="28"/>
  <c r="C343" i="28"/>
  <c r="E343" i="28"/>
  <c r="C344" i="28"/>
  <c r="E344" i="28"/>
  <c r="C345" i="28"/>
  <c r="E345" i="28"/>
  <c r="C346" i="28"/>
  <c r="E346" i="28"/>
  <c r="C347" i="28"/>
  <c r="E347" i="28"/>
  <c r="C348" i="28"/>
  <c r="E348" i="28"/>
  <c r="C349" i="28"/>
  <c r="E349" i="28"/>
  <c r="C350" i="28"/>
  <c r="E350" i="28"/>
  <c r="C351" i="28"/>
  <c r="E351" i="28"/>
  <c r="C352" i="28"/>
  <c r="E352" i="28"/>
  <c r="C353" i="28"/>
  <c r="E353" i="28"/>
  <c r="C354" i="28"/>
  <c r="E354" i="28"/>
  <c r="C355" i="28"/>
  <c r="E355" i="28"/>
  <c r="C356" i="28"/>
  <c r="E356" i="28"/>
  <c r="C357" i="28"/>
  <c r="E357" i="28"/>
  <c r="C358" i="28"/>
  <c r="E358" i="28"/>
  <c r="C359" i="28"/>
  <c r="E359" i="28"/>
  <c r="C360" i="28"/>
  <c r="E360" i="28"/>
  <c r="C361" i="28"/>
  <c r="E361" i="28"/>
  <c r="C362" i="28"/>
  <c r="E362" i="28"/>
  <c r="C363" i="28"/>
  <c r="E363" i="28"/>
  <c r="C364" i="28"/>
  <c r="E364" i="28"/>
  <c r="C365" i="28"/>
  <c r="E365" i="28"/>
  <c r="C366" i="28"/>
  <c r="E366" i="28"/>
  <c r="C367" i="28"/>
  <c r="E367" i="28"/>
  <c r="C368" i="28"/>
  <c r="E368" i="28"/>
  <c r="C369" i="28"/>
  <c r="E369" i="28"/>
  <c r="C370" i="28"/>
  <c r="E370" i="28"/>
  <c r="C371" i="28"/>
  <c r="E371" i="28"/>
  <c r="C372" i="28"/>
  <c r="E372" i="28"/>
  <c r="C373" i="28"/>
  <c r="E373" i="28"/>
  <c r="C374" i="28"/>
  <c r="E374" i="28"/>
  <c r="C375" i="28"/>
  <c r="E375" i="28"/>
  <c r="C376" i="28"/>
  <c r="E376" i="28"/>
  <c r="C377" i="28"/>
  <c r="E377" i="28"/>
  <c r="C378" i="28"/>
  <c r="E378" i="28"/>
  <c r="C379" i="28"/>
  <c r="E379" i="28"/>
  <c r="C380" i="28"/>
  <c r="E380" i="28"/>
  <c r="C381" i="28"/>
  <c r="E381" i="28"/>
  <c r="C382" i="28"/>
  <c r="E382" i="28"/>
  <c r="C383" i="28"/>
  <c r="E383" i="28"/>
  <c r="C384" i="28"/>
  <c r="E384" i="28"/>
  <c r="C385" i="28"/>
  <c r="E385" i="28"/>
  <c r="C386" i="28"/>
  <c r="E386" i="28"/>
  <c r="C387" i="28"/>
  <c r="E387" i="28"/>
  <c r="C388" i="28"/>
  <c r="E388" i="28"/>
  <c r="C389" i="28"/>
  <c r="E389" i="28"/>
  <c r="C390" i="28"/>
  <c r="E390" i="28"/>
  <c r="C391" i="28"/>
  <c r="E391" i="28"/>
  <c r="C392" i="28"/>
  <c r="E392" i="28"/>
  <c r="C393" i="28"/>
  <c r="E393" i="28"/>
  <c r="B394" i="28"/>
  <c r="C394" i="28"/>
  <c r="E394" i="28"/>
  <c r="B395" i="28"/>
  <c r="C395" i="28"/>
  <c r="E395" i="28"/>
  <c r="B396" i="28"/>
  <c r="C396" i="28"/>
  <c r="E396" i="28"/>
  <c r="B397" i="28"/>
  <c r="C397" i="28"/>
  <c r="E397" i="28"/>
  <c r="B398" i="28"/>
  <c r="C398" i="28"/>
  <c r="E398" i="28"/>
  <c r="B399" i="28"/>
  <c r="C399" i="28"/>
  <c r="E399" i="28"/>
  <c r="B400" i="28"/>
  <c r="C400" i="28"/>
  <c r="E400" i="28"/>
  <c r="B401" i="28"/>
  <c r="C401" i="28"/>
  <c r="E401" i="28"/>
  <c r="B402" i="28"/>
  <c r="C402" i="28"/>
  <c r="E402" i="28"/>
  <c r="B403" i="28"/>
  <c r="C403" i="28"/>
  <c r="E403" i="28"/>
  <c r="B404" i="28"/>
  <c r="C404" i="28"/>
  <c r="E404" i="28"/>
  <c r="B405" i="28"/>
  <c r="C405" i="28"/>
  <c r="E405" i="28"/>
  <c r="B406" i="28"/>
  <c r="C406" i="28"/>
  <c r="E406" i="28"/>
  <c r="B407" i="28"/>
  <c r="C407" i="28"/>
  <c r="E407" i="28"/>
  <c r="B408" i="28"/>
  <c r="C408" i="28"/>
  <c r="E408" i="28"/>
  <c r="B409" i="28"/>
  <c r="C409" i="28"/>
  <c r="E409" i="28"/>
  <c r="B410" i="28"/>
  <c r="C410" i="28"/>
  <c r="E410" i="28"/>
  <c r="B411" i="28"/>
  <c r="C411" i="28"/>
  <c r="E411" i="28"/>
  <c r="B412" i="28"/>
  <c r="C412" i="28"/>
  <c r="E412" i="28"/>
  <c r="B413" i="28"/>
  <c r="C413" i="28"/>
  <c r="E413" i="28"/>
  <c r="B414" i="28"/>
  <c r="C414" i="28"/>
  <c r="E414" i="28"/>
  <c r="B415" i="28"/>
  <c r="C415" i="28"/>
  <c r="E415" i="28"/>
  <c r="B416" i="28"/>
  <c r="C416" i="28"/>
  <c r="E416" i="28"/>
  <c r="B417" i="28"/>
  <c r="C417" i="28"/>
  <c r="E417" i="28"/>
  <c r="B418" i="28"/>
  <c r="C418" i="28"/>
  <c r="E418" i="28"/>
  <c r="B419" i="28"/>
  <c r="C419" i="28"/>
  <c r="E419" i="28"/>
  <c r="B420" i="28"/>
  <c r="C420" i="28"/>
  <c r="E420" i="28"/>
  <c r="C421" i="28"/>
  <c r="E421" i="28"/>
  <c r="C422" i="28"/>
  <c r="E422" i="28"/>
  <c r="C423" i="28"/>
  <c r="E423" i="28"/>
  <c r="C424" i="28"/>
  <c r="E424" i="28"/>
  <c r="C425" i="28"/>
  <c r="E425" i="28"/>
  <c r="C426" i="28"/>
  <c r="E426" i="28"/>
  <c r="B427" i="28"/>
  <c r="C427" i="28"/>
  <c r="E427" i="28"/>
  <c r="B428" i="28"/>
  <c r="C428" i="28"/>
  <c r="E428" i="28"/>
  <c r="B429" i="28"/>
  <c r="C429" i="28"/>
  <c r="E429" i="28"/>
  <c r="B430" i="28"/>
  <c r="C430" i="28"/>
  <c r="E430" i="28"/>
  <c r="B431" i="28"/>
  <c r="C431" i="28"/>
  <c r="E431" i="28"/>
  <c r="B432" i="28"/>
  <c r="C432" i="28"/>
  <c r="E432" i="28"/>
  <c r="B433" i="28"/>
  <c r="C433" i="28"/>
  <c r="E433" i="28"/>
  <c r="B434" i="28"/>
  <c r="C434" i="28"/>
  <c r="E434" i="28"/>
  <c r="B435" i="28"/>
  <c r="C435" i="28"/>
  <c r="E435" i="28"/>
  <c r="B436" i="28"/>
  <c r="C436" i="28"/>
  <c r="E436" i="28"/>
  <c r="B437" i="28"/>
  <c r="C437" i="28"/>
  <c r="E437" i="28"/>
  <c r="B438" i="28"/>
  <c r="C438" i="28"/>
  <c r="E438" i="28"/>
  <c r="B439" i="28"/>
  <c r="C439" i="28"/>
  <c r="E439" i="28"/>
  <c r="B440" i="28"/>
  <c r="C440" i="28"/>
  <c r="E440" i="28"/>
  <c r="C441" i="28"/>
  <c r="E441" i="28"/>
  <c r="C442" i="28"/>
  <c r="E442" i="28"/>
  <c r="C443" i="28"/>
  <c r="E443" i="28"/>
  <c r="C444" i="28"/>
  <c r="E444" i="28"/>
  <c r="C445" i="28"/>
  <c r="E445" i="28"/>
  <c r="C446" i="28"/>
  <c r="E446" i="28"/>
  <c r="C447" i="28"/>
  <c r="E447" i="28"/>
  <c r="C448" i="28"/>
  <c r="E448" i="28"/>
  <c r="C449" i="28"/>
  <c r="E449" i="28"/>
  <c r="C450" i="28"/>
  <c r="E450" i="28"/>
  <c r="C451" i="28"/>
  <c r="E451" i="28"/>
  <c r="C452" i="28"/>
  <c r="E452" i="28"/>
  <c r="C453" i="28"/>
  <c r="E453" i="28"/>
  <c r="C454" i="28"/>
  <c r="E454" i="28"/>
  <c r="C455" i="28"/>
  <c r="E455" i="28"/>
  <c r="C456" i="28"/>
  <c r="E456" i="28"/>
  <c r="C457" i="28"/>
  <c r="E457" i="28"/>
  <c r="C458" i="28"/>
  <c r="E458" i="28"/>
  <c r="C459" i="28"/>
  <c r="E459" i="28"/>
  <c r="C460" i="28"/>
  <c r="E460" i="28"/>
  <c r="C461" i="28"/>
  <c r="E461" i="28"/>
  <c r="C462" i="28"/>
  <c r="E462" i="28"/>
  <c r="C463" i="28"/>
  <c r="E463" i="28"/>
  <c r="C464" i="28"/>
  <c r="E464" i="28"/>
  <c r="C465" i="28"/>
  <c r="E465" i="28"/>
  <c r="C466" i="28"/>
  <c r="E466" i="28"/>
  <c r="C467" i="28"/>
  <c r="E467" i="28"/>
  <c r="C265" i="28"/>
  <c r="E265" i="28"/>
  <c r="B16" i="28"/>
  <c r="C16" i="28"/>
  <c r="E16" i="28"/>
  <c r="B5" i="28"/>
  <c r="C5" i="28"/>
  <c r="E5" i="28"/>
  <c r="B6" i="28"/>
  <c r="C6" i="28"/>
  <c r="E6" i="28"/>
  <c r="B7" i="28"/>
  <c r="C7" i="28"/>
  <c r="E7" i="28"/>
  <c r="B8" i="28"/>
  <c r="C8" i="28"/>
  <c r="E8" i="28"/>
  <c r="B9" i="28"/>
  <c r="C9" i="28"/>
  <c r="E9" i="28"/>
  <c r="B10" i="28"/>
  <c r="E10" i="28"/>
  <c r="B11" i="28"/>
  <c r="C11" i="28"/>
  <c r="E11" i="28"/>
  <c r="B12" i="28"/>
  <c r="C12" i="28"/>
  <c r="E12" i="28"/>
  <c r="B13" i="28"/>
  <c r="C13" i="28"/>
  <c r="E13" i="28"/>
  <c r="B14" i="28"/>
  <c r="C14" i="28"/>
  <c r="E14" i="28"/>
  <c r="B15" i="28"/>
  <c r="C15" i="28"/>
  <c r="E15" i="28"/>
  <c r="B17" i="28"/>
  <c r="C17" i="28"/>
  <c r="E17" i="28"/>
  <c r="B18" i="28"/>
  <c r="E18" i="28"/>
  <c r="B19" i="28"/>
  <c r="C19" i="28"/>
  <c r="E19" i="28"/>
  <c r="B20" i="28"/>
  <c r="C20" i="28"/>
  <c r="E20" i="28"/>
  <c r="B21" i="28"/>
  <c r="C21" i="28"/>
  <c r="E21" i="28"/>
  <c r="B22" i="28"/>
  <c r="C22" i="28"/>
  <c r="E22" i="28"/>
  <c r="B23" i="28"/>
  <c r="C23" i="28"/>
  <c r="E23" i="28"/>
  <c r="B24" i="28"/>
  <c r="E24" i="28"/>
  <c r="B25" i="28"/>
  <c r="C25" i="28"/>
  <c r="E25" i="28"/>
  <c r="B26" i="28"/>
  <c r="C26" i="28"/>
  <c r="E26" i="28"/>
  <c r="B27" i="28"/>
  <c r="C27" i="28"/>
  <c r="E27" i="28"/>
  <c r="B28" i="28"/>
  <c r="C28" i="28"/>
  <c r="E28" i="28"/>
  <c r="B29" i="28"/>
  <c r="C29" i="28"/>
  <c r="E29" i="28"/>
  <c r="B30" i="28"/>
  <c r="C30" i="28"/>
  <c r="E30" i="28"/>
  <c r="B31" i="28"/>
  <c r="C31" i="28"/>
  <c r="E31" i="28"/>
  <c r="B32" i="28"/>
  <c r="C32" i="28"/>
  <c r="E32" i="28"/>
  <c r="B33" i="28"/>
  <c r="C33" i="28"/>
  <c r="E33" i="28"/>
  <c r="B34" i="28"/>
  <c r="C34" i="28"/>
  <c r="E34" i="28"/>
  <c r="B35" i="28"/>
  <c r="C35" i="28"/>
  <c r="E35" i="28"/>
  <c r="B36" i="28"/>
  <c r="C36" i="28"/>
  <c r="E36" i="28"/>
  <c r="B37" i="28"/>
  <c r="C37" i="28"/>
  <c r="E37" i="28"/>
  <c r="B38" i="28"/>
  <c r="C38" i="28"/>
  <c r="E38" i="28"/>
  <c r="B39" i="28"/>
  <c r="C39" i="28"/>
  <c r="E39" i="28"/>
  <c r="B40" i="28"/>
  <c r="C40" i="28"/>
  <c r="E40" i="28"/>
  <c r="B41" i="28"/>
  <c r="C41" i="28"/>
  <c r="E41" i="28"/>
  <c r="B42" i="28"/>
  <c r="C42" i="28"/>
  <c r="E42" i="28"/>
  <c r="B43" i="28"/>
  <c r="C43" i="28"/>
  <c r="E43" i="28"/>
  <c r="B44" i="28"/>
  <c r="C44" i="28"/>
  <c r="E44" i="28"/>
  <c r="B45" i="28"/>
  <c r="C45" i="28"/>
  <c r="E45" i="28"/>
  <c r="B46" i="28"/>
  <c r="C46" i="28"/>
  <c r="E46" i="28"/>
  <c r="B47" i="28"/>
  <c r="C47" i="28"/>
  <c r="E47" i="28"/>
  <c r="B48" i="28"/>
  <c r="C48" i="28"/>
  <c r="E48" i="28"/>
  <c r="B49" i="28"/>
  <c r="C49" i="28"/>
  <c r="E49" i="28"/>
  <c r="B50" i="28"/>
  <c r="C50" i="28"/>
  <c r="E50" i="28"/>
  <c r="B51" i="28"/>
  <c r="C51" i="28"/>
  <c r="E51" i="28"/>
  <c r="B52" i="28"/>
  <c r="C52" i="28"/>
  <c r="E52" i="28"/>
  <c r="B53" i="28"/>
  <c r="C53" i="28"/>
  <c r="E53" i="28"/>
  <c r="B54" i="28"/>
  <c r="C54" i="28"/>
  <c r="E54" i="28"/>
  <c r="B55" i="28"/>
  <c r="C55" i="28"/>
  <c r="E55" i="28"/>
  <c r="B56" i="28"/>
  <c r="C56" i="28"/>
  <c r="E56" i="28"/>
  <c r="B57" i="28"/>
  <c r="C57" i="28"/>
  <c r="E57" i="28"/>
  <c r="B58" i="28"/>
  <c r="C58" i="28"/>
  <c r="E58" i="28"/>
  <c r="B59" i="28"/>
  <c r="C59" i="28"/>
  <c r="E59" i="28"/>
  <c r="B60" i="28"/>
  <c r="C60" i="28"/>
  <c r="E60" i="28"/>
  <c r="B61" i="28"/>
  <c r="C61" i="28"/>
  <c r="E61" i="28"/>
  <c r="B62" i="28"/>
  <c r="C62" i="28"/>
  <c r="E62" i="28"/>
  <c r="B63" i="28"/>
  <c r="C63" i="28"/>
  <c r="E63" i="28"/>
  <c r="B64" i="28"/>
  <c r="C64" i="28"/>
  <c r="E64" i="28"/>
  <c r="B65" i="28"/>
  <c r="C65" i="28"/>
  <c r="E65" i="28"/>
  <c r="B66" i="28"/>
  <c r="C66" i="28"/>
  <c r="E66" i="28"/>
  <c r="B67" i="28"/>
  <c r="C67" i="28"/>
  <c r="E67" i="28"/>
  <c r="B68" i="28"/>
  <c r="C68" i="28"/>
  <c r="E68" i="28"/>
  <c r="B69" i="28"/>
  <c r="C69" i="28"/>
  <c r="E69" i="28"/>
  <c r="B70" i="28"/>
  <c r="C70" i="28"/>
  <c r="E70" i="28"/>
  <c r="B71" i="28"/>
  <c r="C71" i="28"/>
  <c r="E71" i="28"/>
  <c r="B72" i="28"/>
  <c r="C72" i="28"/>
  <c r="E72" i="28"/>
  <c r="B74" i="28"/>
  <c r="C74" i="28"/>
  <c r="E74" i="28"/>
  <c r="B79" i="28"/>
  <c r="C79" i="28"/>
  <c r="E79" i="28"/>
  <c r="B80" i="28"/>
  <c r="E80" i="28"/>
  <c r="B81" i="28"/>
  <c r="E81" i="28"/>
  <c r="B82" i="28"/>
  <c r="C82" i="28"/>
  <c r="E82" i="28"/>
  <c r="B83" i="28"/>
  <c r="C83" i="28"/>
  <c r="E83" i="28"/>
  <c r="B84" i="28"/>
  <c r="C84" i="28"/>
  <c r="E84" i="28"/>
  <c r="B85" i="28"/>
  <c r="C85" i="28"/>
  <c r="E85" i="28"/>
  <c r="B86" i="28"/>
  <c r="C86" i="28"/>
  <c r="E86" i="28"/>
  <c r="B87" i="28"/>
  <c r="C87" i="28"/>
  <c r="E87" i="28"/>
  <c r="B4" i="28"/>
  <c r="C4" i="28"/>
  <c r="E4" i="28"/>
  <c r="C81" i="28"/>
  <c r="C80" i="28"/>
  <c r="C77" i="28"/>
  <c r="C76" i="28"/>
  <c r="C75" i="28"/>
  <c r="C73" i="28"/>
  <c r="C24" i="28"/>
  <c r="C18" i="28"/>
  <c r="C10" i="28"/>
  <c r="G159" i="15"/>
  <c r="E46" i="12"/>
  <c r="G90" i="13"/>
  <c r="G91" i="13"/>
  <c r="G92" i="13"/>
  <c r="G93" i="13"/>
  <c r="E45" i="19"/>
  <c r="E48" i="12"/>
  <c r="E98" i="15"/>
  <c r="E97" i="15"/>
  <c r="G45" i="19"/>
  <c r="G53" i="12"/>
  <c r="G54" i="12"/>
  <c r="G55" i="12"/>
  <c r="G56" i="12"/>
  <c r="G57" i="12"/>
  <c r="H16" i="12"/>
  <c r="H17" i="12"/>
  <c r="H18" i="12"/>
  <c r="H19" i="12"/>
  <c r="F26" i="12"/>
  <c r="H26" i="12"/>
  <c r="G48" i="16"/>
  <c r="G49" i="16"/>
  <c r="G50" i="16"/>
  <c r="E51" i="16"/>
  <c r="G51" i="16"/>
  <c r="E30" i="16"/>
  <c r="E31" i="16"/>
  <c r="E32" i="16"/>
  <c r="E34" i="16"/>
  <c r="E52" i="16"/>
  <c r="G52" i="16"/>
  <c r="H37" i="16"/>
  <c r="H32" i="16"/>
  <c r="E53" i="16"/>
  <c r="G53" i="16"/>
  <c r="G54" i="16"/>
  <c r="F185" i="15"/>
  <c r="H184" i="15"/>
  <c r="K184" i="15"/>
  <c r="H185" i="15"/>
  <c r="K185" i="15"/>
  <c r="M185" i="15"/>
  <c r="F186" i="15"/>
  <c r="K186" i="15"/>
  <c r="M186" i="15"/>
  <c r="E146" i="15"/>
  <c r="F146" i="15"/>
  <c r="G146" i="15"/>
  <c r="E155" i="15"/>
  <c r="H155" i="15"/>
  <c r="G166" i="15"/>
  <c r="G97" i="15"/>
  <c r="I97" i="15"/>
  <c r="G98" i="15"/>
  <c r="I98" i="15"/>
  <c r="I100" i="15"/>
  <c r="E102" i="15"/>
  <c r="F125" i="15"/>
  <c r="E122" i="15"/>
  <c r="E123" i="15"/>
  <c r="F123" i="15"/>
  <c r="E164" i="15"/>
  <c r="F164" i="15"/>
  <c r="G165" i="15"/>
  <c r="G57" i="14"/>
  <c r="G58" i="14"/>
  <c r="G59" i="14"/>
  <c r="E23" i="9"/>
  <c r="F95" i="17"/>
  <c r="F94" i="17"/>
  <c r="F93" i="17"/>
  <c r="F92" i="17"/>
  <c r="F91" i="17"/>
  <c r="F90" i="17"/>
  <c r="F89" i="17"/>
  <c r="F88" i="17"/>
  <c r="F14" i="17"/>
  <c r="E17" i="16"/>
  <c r="E65" i="12"/>
  <c r="F64" i="12"/>
  <c r="F65" i="12"/>
  <c r="E63" i="12"/>
  <c r="F62" i="12"/>
  <c r="F63" i="12"/>
  <c r="H56" i="12"/>
  <c r="H51" i="16"/>
  <c r="H37" i="13"/>
  <c r="E39" i="14"/>
  <c r="E37" i="14"/>
  <c r="E60" i="14"/>
  <c r="E52" i="14"/>
  <c r="F16" i="14"/>
  <c r="E44" i="14"/>
  <c r="F17" i="14"/>
  <c r="E45" i="14"/>
  <c r="G65" i="14"/>
  <c r="E30" i="14"/>
  <c r="E31" i="14"/>
  <c r="H183" i="17"/>
  <c r="F183" i="17"/>
  <c r="E159" i="15"/>
  <c r="E158" i="15"/>
  <c r="E157" i="15"/>
  <c r="E156" i="15"/>
  <c r="E124" i="15"/>
  <c r="F126" i="15"/>
  <c r="F124" i="15"/>
  <c r="E145" i="15"/>
  <c r="F145" i="15"/>
  <c r="G145" i="15"/>
  <c r="E42" i="16"/>
  <c r="E37" i="16"/>
  <c r="E36" i="16"/>
  <c r="E41" i="16"/>
  <c r="E44" i="16"/>
  <c r="E55" i="16"/>
  <c r="H54" i="16"/>
  <c r="E54" i="16"/>
  <c r="H53" i="16"/>
  <c r="I53" i="16"/>
  <c r="H52" i="16"/>
  <c r="I52" i="16"/>
  <c r="I51" i="16"/>
  <c r="H50" i="16"/>
  <c r="I50" i="16"/>
  <c r="H49" i="16"/>
  <c r="I49" i="16"/>
  <c r="H48" i="16"/>
  <c r="I48" i="16"/>
  <c r="D19" i="16"/>
  <c r="D18" i="16"/>
  <c r="D17" i="16"/>
  <c r="E27" i="15"/>
  <c r="E26" i="15"/>
  <c r="F278" i="17"/>
  <c r="F277" i="17"/>
  <c r="F276" i="17"/>
  <c r="F275" i="17"/>
  <c r="F274" i="17"/>
  <c r="H53" i="12"/>
  <c r="H54" i="12"/>
  <c r="H55" i="12"/>
  <c r="F165" i="17"/>
  <c r="F189" i="17"/>
  <c r="F188" i="17"/>
  <c r="F184" i="17"/>
  <c r="F182" i="17"/>
  <c r="F178" i="17"/>
  <c r="F177" i="17"/>
  <c r="F176" i="17"/>
  <c r="F175" i="17"/>
  <c r="F174" i="17"/>
  <c r="F170" i="17"/>
  <c r="F169" i="17"/>
  <c r="F168" i="17"/>
  <c r="F167" i="17"/>
  <c r="F166" i="17"/>
  <c r="F157" i="17"/>
  <c r="F156" i="17"/>
  <c r="F154" i="17"/>
  <c r="F153" i="17"/>
  <c r="F152" i="17"/>
  <c r="F151" i="17"/>
  <c r="F150" i="17"/>
  <c r="F147" i="17"/>
  <c r="F114" i="17"/>
  <c r="F113" i="17"/>
  <c r="F112" i="17"/>
  <c r="F111" i="17"/>
  <c r="F110" i="17"/>
  <c r="F142" i="17"/>
  <c r="F137" i="17"/>
  <c r="F136" i="17"/>
  <c r="F135" i="17"/>
  <c r="F131" i="17"/>
  <c r="F130" i="17"/>
  <c r="F129" i="17"/>
  <c r="F125" i="17"/>
  <c r="F124" i="17"/>
  <c r="F123" i="17"/>
  <c r="F122" i="17"/>
  <c r="F121" i="17"/>
  <c r="F117" i="17"/>
  <c r="F116" i="17"/>
  <c r="F115" i="17"/>
  <c r="F109" i="17"/>
  <c r="F102" i="17"/>
  <c r="F101" i="17"/>
  <c r="F17" i="17"/>
  <c r="F18" i="17"/>
  <c r="F19" i="17"/>
  <c r="F16" i="17"/>
  <c r="F15" i="17"/>
  <c r="F13" i="17"/>
  <c r="F47" i="17"/>
  <c r="F46" i="17"/>
  <c r="F45" i="17"/>
  <c r="F44" i="17"/>
  <c r="F43" i="17"/>
  <c r="F42" i="17"/>
  <c r="F41" i="17"/>
  <c r="F40" i="17"/>
  <c r="F39" i="17"/>
  <c r="F38" i="17"/>
  <c r="F26" i="17"/>
  <c r="F36" i="17"/>
  <c r="F84" i="17"/>
  <c r="F83" i="17"/>
  <c r="F82" i="17"/>
  <c r="F81" i="17"/>
  <c r="F80" i="17"/>
  <c r="F76" i="17"/>
  <c r="F75" i="17"/>
  <c r="F74" i="17"/>
  <c r="F70" i="17"/>
  <c r="F69" i="17"/>
  <c r="F68" i="17"/>
  <c r="F64" i="17"/>
  <c r="F63" i="17"/>
  <c r="F62" i="17"/>
  <c r="F61" i="17"/>
  <c r="F60" i="17"/>
  <c r="F59" i="17"/>
  <c r="F58" i="17"/>
  <c r="F57" i="17"/>
  <c r="F56" i="17"/>
  <c r="F55" i="17"/>
  <c r="F54" i="17"/>
  <c r="F53" i="17"/>
  <c r="F52" i="17"/>
  <c r="F31" i="17"/>
  <c r="E69" i="13"/>
  <c r="F30" i="17"/>
  <c r="E74" i="13"/>
  <c r="F29" i="17"/>
  <c r="E60" i="13"/>
  <c r="F28" i="17"/>
  <c r="E55" i="13"/>
  <c r="F27" i="17"/>
  <c r="F23" i="17"/>
  <c r="H117" i="15"/>
  <c r="H118" i="15"/>
  <c r="G94" i="13"/>
  <c r="E94" i="13"/>
  <c r="G164" i="15"/>
  <c r="E165" i="15"/>
  <c r="E26" i="12"/>
  <c r="E28" i="12"/>
  <c r="K97" i="15"/>
  <c r="K98" i="15"/>
  <c r="K100" i="15"/>
  <c r="H125" i="15"/>
  <c r="E125" i="15"/>
  <c r="G117" i="15"/>
  <c r="H27" i="12"/>
  <c r="H28" i="12"/>
  <c r="F28" i="12"/>
  <c r="G31" i="14"/>
  <c r="F267" i="17"/>
  <c r="F266" i="17"/>
  <c r="F262" i="17"/>
  <c r="F258" i="17"/>
  <c r="F259" i="17"/>
  <c r="F260" i="17"/>
  <c r="F261" i="17"/>
  <c r="F257" i="17"/>
  <c r="F247" i="17"/>
  <c r="F248" i="17"/>
  <c r="F249" i="17"/>
  <c r="F250" i="17"/>
  <c r="F251" i="17"/>
  <c r="F252" i="17"/>
  <c r="F253" i="17"/>
  <c r="F239" i="17"/>
  <c r="F242" i="17"/>
  <c r="F243" i="17"/>
  <c r="F244" i="17"/>
  <c r="F245" i="17"/>
  <c r="F198" i="17"/>
  <c r="F199" i="17"/>
  <c r="F200" i="17"/>
  <c r="F201" i="17"/>
  <c r="F202" i="17"/>
  <c r="F203" i="17"/>
  <c r="F204" i="17"/>
  <c r="F205" i="17"/>
  <c r="F206" i="17"/>
  <c r="F207" i="17"/>
  <c r="F208" i="17"/>
  <c r="F209" i="17"/>
  <c r="F210" i="17"/>
  <c r="F211" i="17"/>
  <c r="F212" i="17"/>
  <c r="F213" i="17"/>
  <c r="F214" i="17"/>
  <c r="F192" i="17"/>
  <c r="F235" i="17"/>
  <c r="F236" i="17"/>
  <c r="F234" i="17"/>
  <c r="F227" i="17"/>
  <c r="F226" i="17"/>
  <c r="F228" i="17"/>
  <c r="F229" i="17"/>
  <c r="F230" i="17"/>
  <c r="F218" i="17"/>
  <c r="F219" i="17"/>
  <c r="F220" i="17"/>
  <c r="F221" i="17"/>
  <c r="F222" i="17"/>
  <c r="F195" i="17"/>
  <c r="F196" i="17"/>
  <c r="E114" i="15"/>
  <c r="E115" i="15"/>
  <c r="E116" i="15"/>
  <c r="E117" i="15"/>
  <c r="F13" i="15"/>
  <c r="F12" i="15"/>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F184" i="15"/>
  <c r="F115" i="15"/>
  <c r="F116" i="15"/>
  <c r="F117" i="15"/>
  <c r="F114" i="15"/>
  <c r="E18" i="14"/>
  <c r="I19" i="12"/>
  <c r="F19" i="12"/>
  <c r="E22" i="9"/>
  <c r="E57" i="12"/>
  <c r="H57" i="12"/>
  <c r="H48" i="12"/>
  <c r="F103" i="17"/>
  <c r="F104" i="17"/>
  <c r="F98" i="17"/>
  <c r="F141" i="17"/>
</calcChain>
</file>

<file path=xl/sharedStrings.xml><?xml version="1.0" encoding="utf-8"?>
<sst xmlns="http://schemas.openxmlformats.org/spreadsheetml/2006/main" count="1621" uniqueCount="927">
  <si>
    <t/>
  </si>
  <si>
    <t>Energiegebruik winning van delfstoffen (gas en elektr.) [TJ]</t>
  </si>
  <si>
    <t>Energiegebruik energieproductie (alleen elektr.) [TJ]</t>
  </si>
  <si>
    <t>Energiegebruik industrie (gas en elektr.) [TJ]</t>
  </si>
  <si>
    <t>Energiegebruik bouwnijverheid (gas en elektr.) [TJ]</t>
  </si>
  <si>
    <t>Totaal elektriciteitsgebruik woningen [TJ]</t>
  </si>
  <si>
    <t>Totaal gasgebruik gas woningen (temperatuurgecorrigeerd) [TJ]</t>
  </si>
  <si>
    <t>Totaal bekend energiegebruik Industrie en Energie, excl. gasgebruik Energieproductie [TJ]</t>
  </si>
  <si>
    <t>Elektriciteitsgebruik Industrie (SBI C) [TJ]</t>
  </si>
  <si>
    <t>Gas geleverd aan Industrie (SBI C) [TJ]</t>
  </si>
  <si>
    <t>Elektriciteitsgebruik Winning van delfstoffen (SBI B) [TJ]</t>
  </si>
  <si>
    <t>Gasgebruik Winning van delfstoffen (SBI B) [TJ]</t>
  </si>
  <si>
    <t>Elektriciteitsgebruik Bouwnijverheid (SBI F) [TJ]</t>
  </si>
  <si>
    <t>Gasgebruik Bouwnijverheid (SBI F) [TJ]</t>
  </si>
  <si>
    <t>Energiegebruik afvalverwerking (gas en elektr.) [TJ]</t>
  </si>
  <si>
    <t>Elektriciteitsgebruik Afvalverwerking [TJ]</t>
  </si>
  <si>
    <t>Gasgebruik Afvalverwerking [TJ]</t>
  </si>
  <si>
    <t>TJ/kWh</t>
  </si>
  <si>
    <t>TJ</t>
  </si>
  <si>
    <t>%</t>
  </si>
  <si>
    <t>Gelderland</t>
  </si>
  <si>
    <t>Data [TJ]</t>
  </si>
  <si>
    <t>Transport</t>
  </si>
  <si>
    <t>FLH</t>
  </si>
  <si>
    <t>Efficiency</t>
  </si>
  <si>
    <t>This page contains all efficiencies, used for the conversion of FD to UD</t>
  </si>
  <si>
    <t>buildings_chp_engine_biogas</t>
  </si>
  <si>
    <t>buildings_collective_chp_network_gas</t>
  </si>
  <si>
    <t>buildings_collective_chp_wood_pellets</t>
  </si>
  <si>
    <t>buildings_collective_geothermal</t>
  </si>
  <si>
    <t>buildings_cooling_airconditioning_electricity</t>
  </si>
  <si>
    <t>buildings_cooling_collective_heatpump_water_water_ts_electricity</t>
  </si>
  <si>
    <t>buildings_cooling_heatpump_air_water_network_gas</t>
  </si>
  <si>
    <t>COP</t>
  </si>
  <si>
    <t>buildings_heat_network_connection_steam_hot_water</t>
  </si>
  <si>
    <t>buildings_lighting_efficient_fluorescent_electricity</t>
  </si>
  <si>
    <t>buildings_lighting_led_electricity</t>
  </si>
  <si>
    <t>buildings_lighting_standard_fluorescent_electricity</t>
  </si>
  <si>
    <t>buildings_space_heater_coal</t>
  </si>
  <si>
    <t>buildings_space_heater_collective_heatpump_water_water_ts_electricity</t>
  </si>
  <si>
    <t>buildings_space_heater_crude_oil</t>
  </si>
  <si>
    <t>buildings_space_heater_district_heating_steam_hot_water</t>
  </si>
  <si>
    <t>buildings_space_heater_electricity</t>
  </si>
  <si>
    <t>buildings_space_heater_heatpump_air_water_network_gas</t>
  </si>
  <si>
    <t>buildings_space_heater_network_gas</t>
  </si>
  <si>
    <t>buildings_space_heater_solar_thermal</t>
  </si>
  <si>
    <t>buildings_space_heater_wood_pellets</t>
  </si>
  <si>
    <t>households_collective_chp_biogas</t>
  </si>
  <si>
    <t>households_collective_chp_biogas_dumped_heat</t>
  </si>
  <si>
    <t>households_collective_chp_network_gas</t>
  </si>
  <si>
    <t>households_collective_chp_wood_pellets</t>
  </si>
  <si>
    <t>households_collective_geothermal</t>
  </si>
  <si>
    <t>households_cooker_halogen_electricity</t>
  </si>
  <si>
    <t>households_cooker_induction_electricity</t>
  </si>
  <si>
    <t>households_cooker_network_gas</t>
  </si>
  <si>
    <t>households_cooker_resistive_electricity</t>
  </si>
  <si>
    <t>households_cooker_wood_pellets</t>
  </si>
  <si>
    <t>households_cooling_airconditioning_electricity</t>
  </si>
  <si>
    <t>households_cooling_heatpump_air_water_electricity</t>
  </si>
  <si>
    <t>households_cooling_heatpump_ground_water_electricity</t>
  </si>
  <si>
    <t>households_heat_network_connection_steam_hot_water</t>
  </si>
  <si>
    <t>households_lighting_efficient_fluorescent_electricity</t>
  </si>
  <si>
    <t>households_lighting_incandescent_electricity</t>
  </si>
  <si>
    <t>households_lighting_led_electricity</t>
  </si>
  <si>
    <t>households_space_heater_coal</t>
  </si>
  <si>
    <t>households_space_heater_combined_network_gas</t>
  </si>
  <si>
    <t>households_space_heater_crude_oil</t>
  </si>
  <si>
    <t>households_space_heater_district_heating_steam_hot_water</t>
  </si>
  <si>
    <t>households_space_heater_electricity</t>
  </si>
  <si>
    <t>households_space_heater_heatpump_air_water_electricity</t>
  </si>
  <si>
    <t>households_space_heater_heatpump_ground_water_electricity</t>
  </si>
  <si>
    <t>households_space_heater_hybrid_heatpump_air_water_electricity</t>
  </si>
  <si>
    <t>households_space_heater_micro_chp_network_gas</t>
  </si>
  <si>
    <t>households_space_heater_network_gas</t>
  </si>
  <si>
    <t>households_space_heater_wood_pellets</t>
  </si>
  <si>
    <t>households_water_heater_coal</t>
  </si>
  <si>
    <t>households_water_heater_combined_network_gas</t>
  </si>
  <si>
    <t>households_water_heater_crude_oil</t>
  </si>
  <si>
    <t>households_water_heater_district_heating_steam_hot_water</t>
  </si>
  <si>
    <t>households_water_heater_fuel_cell_chp_network_gas</t>
  </si>
  <si>
    <t>households_water_heater_heatpump_air_water_electricity</t>
  </si>
  <si>
    <t>households_water_heater_heatpump_ground_water_electricity</t>
  </si>
  <si>
    <t>households_water_heater_hybrid_heatpump_air_water_electricity</t>
  </si>
  <si>
    <t>households_water_heater_micro_chp_network_gas</t>
  </si>
  <si>
    <t>households_water_heater_network_gas</t>
  </si>
  <si>
    <t>households_water_heater_resistive_electricity</t>
  </si>
  <si>
    <t>households_water_heater_solar_thermal</t>
  </si>
  <si>
    <t>households_water_heater_wood_pellets</t>
  </si>
  <si>
    <t>transport_car_using_compressed_natural_gas</t>
  </si>
  <si>
    <t>transport_car_using_diesel_mix</t>
  </si>
  <si>
    <t>transport_car_using_electricity</t>
  </si>
  <si>
    <t>transport_car_using_gasoline_mix</t>
  </si>
  <si>
    <t>transport_car_using_hydrogen</t>
  </si>
  <si>
    <t>transport_car_using_lpg</t>
  </si>
  <si>
    <t>transport_plane_using_kerosene</t>
  </si>
  <si>
    <t>transport_ship_using_diesel_mix</t>
  </si>
  <si>
    <t>transport_ship_using_lng_mix</t>
  </si>
  <si>
    <t>transport_train_using_coal</t>
  </si>
  <si>
    <t>transport_train_using_diesel</t>
  </si>
  <si>
    <t>transport_train_using_electricity</t>
  </si>
  <si>
    <t>transport_truck_using_compressed_natural_gas</t>
  </si>
  <si>
    <t>transport_truck_using_diesel_mix</t>
  </si>
  <si>
    <t>transport_truck_using_electricity</t>
  </si>
  <si>
    <t>transport_truck_using_gasoline_mix</t>
  </si>
  <si>
    <t>transport_truck_using_lng_mix</t>
  </si>
  <si>
    <t>transport_plane_using_gasoline</t>
  </si>
  <si>
    <t>transport_plane_using_bio_ethanol</t>
  </si>
  <si>
    <t>industry_burner_coal</t>
  </si>
  <si>
    <t>industry_burner_crude_oil</t>
  </si>
  <si>
    <t>industry_burner_network_gas</t>
  </si>
  <si>
    <t>industry_burner_wood_pellets</t>
  </si>
  <si>
    <t>industry_chemicals_burner_coal</t>
  </si>
  <si>
    <t>industry_chemicals_burner_crude_oil</t>
  </si>
  <si>
    <t>industry_chemicals_burner_network_gas</t>
  </si>
  <si>
    <t>industry_chemicals_burner_wood_pellets</t>
  </si>
  <si>
    <t>agriculture_burner_crude_oil</t>
  </si>
  <si>
    <t>agriculture_burner_network_gas</t>
  </si>
  <si>
    <t>agriculture_burner_wood_pellets</t>
  </si>
  <si>
    <t>agriculture_final_demand_steam_hot_water</t>
  </si>
  <si>
    <t>agriculture_geothermal</t>
  </si>
  <si>
    <t>agriculture_heatpump_water_water_ts_electricity</t>
  </si>
  <si>
    <t>heat</t>
  </si>
  <si>
    <t>Efficiencies</t>
  </si>
  <si>
    <t>industry_chp_combined_cycle_gas_power_fuelmix</t>
  </si>
  <si>
    <t>industry_chp_engine_gas_power_fuelmix</t>
  </si>
  <si>
    <t>industry_chp_turbine_gas_power_fuelmix</t>
  </si>
  <si>
    <t>industry_chp_ultra_supercritical_coal</t>
  </si>
  <si>
    <t>Output_capacity</t>
  </si>
  <si>
    <t>Input_capacity</t>
  </si>
  <si>
    <t>energy_power_combined_cycle_ccs_coal</t>
  </si>
  <si>
    <t>energy_power_combined_cycle_ccs_network_gas</t>
  </si>
  <si>
    <t>energy_power_combined_cycle_coal</t>
  </si>
  <si>
    <t>energy_power_combined_cycle_network_gas</t>
  </si>
  <si>
    <t>energy_power_engine_diesel</t>
  </si>
  <si>
    <t>energy_power_engine_network_gas</t>
  </si>
  <si>
    <t>energy_power_geothermal</t>
  </si>
  <si>
    <t>energy_power_hydro_river</t>
  </si>
  <si>
    <t>energy_power_nuclear_gen2_uranium_oxide</t>
  </si>
  <si>
    <t>energy_power_nuclear_gen3_uranium_oxide</t>
  </si>
  <si>
    <t>energy_power_solar_csp_solar_radiation</t>
  </si>
  <si>
    <t>energy_power_solar_pv_solar_radiation</t>
  </si>
  <si>
    <t>energy_power_supercritical_coal</t>
  </si>
  <si>
    <t>energy_power_supercritical_waste_mix</t>
  </si>
  <si>
    <t>energy_power_turbine_network_gas</t>
  </si>
  <si>
    <t>energy_power_ultra_supercritical_ccs_coal</t>
  </si>
  <si>
    <t>energy_power_ultra_supercritical_coal</t>
  </si>
  <si>
    <t>energy_power_ultra_supercritical_cofiring_coal</t>
  </si>
  <si>
    <t>energy_power_ultra_supercritical_crude_oil</t>
  </si>
  <si>
    <t>energy_power_ultra_supercritical_lignite</t>
  </si>
  <si>
    <t>energy_power_ultra_supercritical_network_gas</t>
  </si>
  <si>
    <t>energy_power_ultra_supercritical_oxyfuel_ccs_lignite</t>
  </si>
  <si>
    <t>energy_power_wind_turbine_coastal</t>
  </si>
  <si>
    <t>energy_power_wind_turbine_inland</t>
  </si>
  <si>
    <t>energy_power_wind_turbine_offshore</t>
  </si>
  <si>
    <t>households_solar_pv_solar_radiation</t>
  </si>
  <si>
    <t>Treinen</t>
  </si>
  <si>
    <t>Elektriciteit</t>
  </si>
  <si>
    <t>Diesel</t>
  </si>
  <si>
    <t>UD</t>
  </si>
  <si>
    <t>UD share</t>
  </si>
  <si>
    <t>Kolen</t>
  </si>
  <si>
    <t>Binnenvaart</t>
  </si>
  <si>
    <t>Vliegtuigen</t>
  </si>
  <si>
    <t>Personenauto's</t>
  </si>
  <si>
    <t>CNG</t>
  </si>
  <si>
    <t>Totaal</t>
  </si>
  <si>
    <t>Benzine</t>
  </si>
  <si>
    <t>LPG</t>
  </si>
  <si>
    <t>Mobiele werktuigen</t>
  </si>
  <si>
    <t>Aantallen</t>
  </si>
  <si>
    <t>diesel</t>
  </si>
  <si>
    <t>LNG</t>
  </si>
  <si>
    <t>Elektrisch</t>
  </si>
  <si>
    <t>benzine</t>
  </si>
  <si>
    <t>Waterstof</t>
  </si>
  <si>
    <t>[TJ]</t>
  </si>
  <si>
    <t>Warmtelevering woningen temperatuurgecc (schatting) [TJ]</t>
  </si>
  <si>
    <t>Houtkachels woningen hern. Warmte [TJ]</t>
  </si>
  <si>
    <t>Warmte</t>
  </si>
  <si>
    <t>FD</t>
  </si>
  <si>
    <t>Electric heat pump ground</t>
  </si>
  <si>
    <t>Electric heat pump air</t>
  </si>
  <si>
    <t>Conventional electric airconditioning</t>
  </si>
  <si>
    <t>Computers / Media</t>
  </si>
  <si>
    <t>gas</t>
  </si>
  <si>
    <t>FD [TJ]</t>
  </si>
  <si>
    <t>Totaal warmtenet</t>
  </si>
  <si>
    <t>Biomassa ketel</t>
  </si>
  <si>
    <t>Warmtenetten</t>
  </si>
  <si>
    <t>UD [TJ]</t>
  </si>
  <si>
    <t>WKK gas</t>
  </si>
  <si>
    <t>Airconditioning</t>
  </si>
  <si>
    <t>Gas</t>
  </si>
  <si>
    <t>TL</t>
  </si>
  <si>
    <t>LED</t>
  </si>
  <si>
    <t>WKK biomassa</t>
  </si>
  <si>
    <t>WKK biogas</t>
  </si>
  <si>
    <t>WKK analyse</t>
  </si>
  <si>
    <t>Total</t>
  </si>
  <si>
    <t>Ruwe olie</t>
  </si>
  <si>
    <t>Biobrandstoffen</t>
  </si>
  <si>
    <t>biodiesel</t>
  </si>
  <si>
    <t>bioethanol</t>
  </si>
  <si>
    <t>Wind</t>
  </si>
  <si>
    <t>MWh</t>
  </si>
  <si>
    <t>Gas geleverd</t>
  </si>
  <si>
    <t>Elektriciteit gebruik</t>
  </si>
  <si>
    <t>metal</t>
  </si>
  <si>
    <t>chemical</t>
  </si>
  <si>
    <t>other</t>
  </si>
  <si>
    <t>PJ</t>
  </si>
  <si>
    <t>steel</t>
  </si>
  <si>
    <t>aluminium</t>
  </si>
  <si>
    <t>ETM w/o steel</t>
  </si>
  <si>
    <t>UD,FD</t>
  </si>
  <si>
    <t>of aluminium</t>
  </si>
  <si>
    <t>of other</t>
  </si>
  <si>
    <t>of aluminium smelt</t>
  </si>
  <si>
    <t>Total UD</t>
  </si>
  <si>
    <t>other_metals</t>
  </si>
  <si>
    <t>divided by share of UD</t>
  </si>
  <si>
    <t>WKK</t>
  </si>
  <si>
    <t>#</t>
  </si>
  <si>
    <t>km2</t>
  </si>
  <si>
    <t>TJ/jaar</t>
  </si>
  <si>
    <t>MW</t>
  </si>
  <si>
    <t>Biogas WKK</t>
  </si>
  <si>
    <t>Gas WKK</t>
  </si>
  <si>
    <t>Gasturbine WKK</t>
  </si>
  <si>
    <t>(Kolen WKK is landelijk 0)</t>
  </si>
  <si>
    <t>Dan is er door de gas WKK zoveel elektriciteit geproduceerd</t>
  </si>
  <si>
    <t>En door de biogas WKK (8000 FLH)</t>
  </si>
  <si>
    <t>Total lokale elektriciteitsproductie</t>
  </si>
  <si>
    <t>Het restant van de totale gasvraag gaat naar de gasketel</t>
  </si>
  <si>
    <t>Hoeveel elektriciteit naar el. Warmtepom WKO</t>
  </si>
  <si>
    <t>Hoeveel elektriciteit naar geothermisch</t>
  </si>
  <si>
    <t>Hoeveel elektriciteit naar overige apparatuur (licht)</t>
  </si>
  <si>
    <t>Totaal is FD electricity</t>
  </si>
  <si>
    <t>Totale elektriciteitsvraag</t>
  </si>
  <si>
    <t>olie ketel</t>
  </si>
  <si>
    <t>gas ketel</t>
  </si>
  <si>
    <t>WKKs</t>
  </si>
  <si>
    <t>warmtelevering</t>
  </si>
  <si>
    <t>2013 nu, (waarde twee keer zo laag voor 2014!)</t>
  </si>
  <si>
    <t>Gasmotor WKK</t>
  </si>
  <si>
    <t>Output [TJ]</t>
  </si>
  <si>
    <t>Gas input [TJ]</t>
  </si>
  <si>
    <t>Totaal WKKs industrie</t>
  </si>
  <si>
    <t>Totale gasvraag</t>
  </si>
  <si>
    <t>Resterende gasvraag</t>
  </si>
  <si>
    <t>Gebruik [TJ]</t>
  </si>
  <si>
    <t>Data</t>
  </si>
  <si>
    <t>mobiele werktuigen</t>
  </si>
  <si>
    <t>Huishoudens</t>
  </si>
  <si>
    <t>Nulmeting</t>
  </si>
  <si>
    <t>Dashboard</t>
  </si>
  <si>
    <t>Sector</t>
  </si>
  <si>
    <t>Final demand</t>
  </si>
  <si>
    <t>Percentage van nuttige warmte in ruimteverwarming geleverd door</t>
  </si>
  <si>
    <t>Ruimteverwarming</t>
  </si>
  <si>
    <t>Warm water</t>
  </si>
  <si>
    <t>Koeling</t>
  </si>
  <si>
    <t>Verlichting</t>
  </si>
  <si>
    <t>Koken</t>
  </si>
  <si>
    <t>Apparatuur</t>
  </si>
  <si>
    <t>Percentage van nuttige warmte voor warm water geleverd door</t>
  </si>
  <si>
    <t>Percentage van nuttige energie voor koeling geleverd door</t>
  </si>
  <si>
    <t>Percentage van licht (nuttige energie) geleverd door</t>
  </si>
  <si>
    <t>Percentage van nuttige warmte voor koken geleverd door</t>
  </si>
  <si>
    <t>Percentage van finale elektriciteitsvraag voor apparaten</t>
  </si>
  <si>
    <t>Basisjaar</t>
  </si>
  <si>
    <t>Eenheid</t>
  </si>
  <si>
    <t>Waarde</t>
  </si>
  <si>
    <t>Aspect</t>
  </si>
  <si>
    <t>Biodiesel</t>
  </si>
  <si>
    <t>Bio ethanol</t>
  </si>
  <si>
    <t>Kerosine</t>
  </si>
  <si>
    <t>Bio LNG</t>
  </si>
  <si>
    <t xml:space="preserve">Geen bio LNG gebruik </t>
  </si>
  <si>
    <t>Geen waterstof gebruik</t>
  </si>
  <si>
    <t>Biokerosine</t>
  </si>
  <si>
    <t>Geen biokerosine gebruik</t>
  </si>
  <si>
    <t>Geen kerosine gebruik gerapporteerd (Teuge?)</t>
  </si>
  <si>
    <t>Geen LNG gebruik (gerapporteerd)</t>
  </si>
  <si>
    <t>Finale energievraag transport</t>
  </si>
  <si>
    <t>Bedrijfsvervoer</t>
  </si>
  <si>
    <t>Nuttig aandeel bedrijfskms</t>
  </si>
  <si>
    <t>Nuttig aandeel treinkms</t>
  </si>
  <si>
    <t>Schepen</t>
  </si>
  <si>
    <t>Nuttig aandeel schipkms</t>
  </si>
  <si>
    <t>Diesel (dual fuel)</t>
  </si>
  <si>
    <t>Finale energievraag voor woningen</t>
  </si>
  <si>
    <t>Gebouwen</t>
  </si>
  <si>
    <t>Finale energievraag voor gebouwen</t>
  </si>
  <si>
    <t>Warmtepomp WKO</t>
  </si>
  <si>
    <t>Olieketel</t>
  </si>
  <si>
    <t>Warmtenet</t>
  </si>
  <si>
    <t>Gasketel</t>
  </si>
  <si>
    <t>Lucht water gas warmptepomp</t>
  </si>
  <si>
    <t>Zonthermische panelen</t>
  </si>
  <si>
    <t>Biomassaketel</t>
  </si>
  <si>
    <t>Efficiënte TL</t>
  </si>
  <si>
    <t>Standaard TL</t>
  </si>
  <si>
    <t>Finale energievraag voor apparaten</t>
  </si>
  <si>
    <t>Aardgas</t>
  </si>
  <si>
    <t>Olie</t>
  </si>
  <si>
    <t>Geen LNG schepen</t>
  </si>
  <si>
    <t>Finale energievraag voor</t>
  </si>
  <si>
    <t>Industrie</t>
  </si>
  <si>
    <t>Metaal</t>
  </si>
  <si>
    <t>Chemie</t>
  </si>
  <si>
    <t>Overig</t>
  </si>
  <si>
    <t>Warmte (overig)</t>
  </si>
  <si>
    <t>Nuttig aandeel warmte</t>
  </si>
  <si>
    <t>Gas (energetisch)</t>
  </si>
  <si>
    <t>Gas (niet energetisch)</t>
  </si>
  <si>
    <t>Olie (energetisch)</t>
  </si>
  <si>
    <t>Olie (niet energetisch)</t>
  </si>
  <si>
    <t>Houtpellets</t>
  </si>
  <si>
    <t>Kolen (energetisch)</t>
  </si>
  <si>
    <t>Kolen (niet energetisch)</t>
  </si>
  <si>
    <t>Aantal</t>
  </si>
  <si>
    <t>Landbouw</t>
  </si>
  <si>
    <t>Finale energievraag industrie</t>
  </si>
  <si>
    <t>Overige apparatuur (licht)</t>
  </si>
  <si>
    <t>El. Warmtepomp WKO</t>
  </si>
  <si>
    <t>Geothermie</t>
  </si>
  <si>
    <t>Werktuigen</t>
  </si>
  <si>
    <t>Gas ketel</t>
  </si>
  <si>
    <t>Gebied</t>
  </si>
  <si>
    <t>Algemeen</t>
  </si>
  <si>
    <t>Opmerkingen</t>
  </si>
  <si>
    <t>Aantal inwoners</t>
  </si>
  <si>
    <t>Aantal huishoudens</t>
  </si>
  <si>
    <t>Aantal personenauto's</t>
  </si>
  <si>
    <t xml:space="preserve">Landbouwareaal </t>
  </si>
  <si>
    <t>Land geschikt voor windmolens</t>
  </si>
  <si>
    <t>CO2-uitstoot 1990</t>
  </si>
  <si>
    <t>Land geschikt voor zonnepanelen</t>
  </si>
  <si>
    <t>MT</t>
  </si>
  <si>
    <t>Hernieuwbare energie</t>
  </si>
  <si>
    <t>Zie voor de capaciteiten etc. de resp. sheets</t>
  </si>
  <si>
    <t>AVR</t>
  </si>
  <si>
    <t>Windmolens</t>
  </si>
  <si>
    <t>Zonnepanelen gebouwen</t>
  </si>
  <si>
    <t>Zonnepanelen huishoudens</t>
  </si>
  <si>
    <t>Zonnepanelen weides</t>
  </si>
  <si>
    <t xml:space="preserve"> ondergebracht in de sector waar ze toegepast worden</t>
  </si>
  <si>
    <t>Sommige  vormen van hernieuwbare energie zijn reeds</t>
  </si>
  <si>
    <t>fractie van potentieel</t>
  </si>
  <si>
    <t>Waterkracht</t>
  </si>
  <si>
    <t>Apparaten</t>
  </si>
  <si>
    <t>Percentage van nuttige warmte voor warmtenet geleverd door</t>
  </si>
  <si>
    <t>biogas WKK</t>
  </si>
  <si>
    <t>houtpellets WKK</t>
  </si>
  <si>
    <t>gas WKK</t>
  </si>
  <si>
    <t>Stadsverwarming</t>
  </si>
  <si>
    <t>Gebouwde omgeving</t>
  </si>
  <si>
    <t>FD [l]</t>
  </si>
  <si>
    <t>Energieverbruik</t>
  </si>
  <si>
    <t>ETM waarde</t>
  </si>
  <si>
    <t>Totaal elektriciteit</t>
  </si>
  <si>
    <t>Totaal voor verwarming</t>
  </si>
  <si>
    <t>wellicht ook nog aanvoer vanuit warmtenetten (dat is het geval in een geschaald scenario)</t>
  </si>
  <si>
    <t>agriculture_chp_engine_biogas</t>
  </si>
  <si>
    <t>agriculture_chp_engine_network_gas</t>
  </si>
  <si>
    <t>agriculture_chp_supercritical_wood_pellets</t>
  </si>
  <si>
    <t>buildings_solar_pv_solar_radiation</t>
  </si>
  <si>
    <t>energy_chp_combined_cycle_network_gas</t>
  </si>
  <si>
    <t>energy_chp_supercritical_waste_mix</t>
  </si>
  <si>
    <t>energy_chp_ultra_supercritical_coal</t>
  </si>
  <si>
    <t>energy_chp_ultra_supercritical_cofiring_coal</t>
  </si>
  <si>
    <t>energy_chp_ultra_supercritical_lignite</t>
  </si>
  <si>
    <t>Aanname: dezelfde technologie splits als voor NL</t>
  </si>
  <si>
    <t>elektriciteit</t>
  </si>
  <si>
    <t>warmte</t>
  </si>
  <si>
    <t>ruwe olie</t>
  </si>
  <si>
    <t>Metaal industrie</t>
  </si>
  <si>
    <t>Bedrijfsvoertuigen</t>
  </si>
  <si>
    <t>Overig gasgebruik gaat allemaal naar other sector</t>
  </si>
  <si>
    <t>Energetisch deel</t>
  </si>
  <si>
    <t>Energetisch FD [TJ]</t>
  </si>
  <si>
    <t>Energetisch gas</t>
  </si>
  <si>
    <t>Gas (restant na WKKs)</t>
  </si>
  <si>
    <t>Restant (WKK)</t>
  </si>
  <si>
    <t>Kolenketel</t>
  </si>
  <si>
    <t>Houtpellets ketel</t>
  </si>
  <si>
    <t>Elektrische apparatuur</t>
  </si>
  <si>
    <t>HR combiketel</t>
  </si>
  <si>
    <t>Bodemwarmtepomp</t>
  </si>
  <si>
    <t>Micro-WKK</t>
  </si>
  <si>
    <t>Thermische zonnecollectoren</t>
  </si>
  <si>
    <t>Luchtwarmtepomp</t>
  </si>
  <si>
    <t>Houtpelletkachel</t>
  </si>
  <si>
    <t>Elektrische  kachel/ bijstook</t>
  </si>
  <si>
    <t>Hybride warmtepomp</t>
  </si>
  <si>
    <t>Brandstofcel</t>
  </si>
  <si>
    <t>Gloeilampen</t>
  </si>
  <si>
    <t>Spaarlampen</t>
  </si>
  <si>
    <t>LED lampen</t>
  </si>
  <si>
    <t>Halogeen</t>
  </si>
  <si>
    <t>Biomassa</t>
  </si>
  <si>
    <t>Inductie</t>
  </si>
  <si>
    <t>Vaatwassers</t>
  </si>
  <si>
    <t>Koelkasten/vriezers</t>
  </si>
  <si>
    <t>Wasmachines</t>
  </si>
  <si>
    <t>Drogers</t>
  </si>
  <si>
    <t>TV</t>
  </si>
  <si>
    <t>Computers/media</t>
  </si>
  <si>
    <t>Stofzuigers</t>
  </si>
  <si>
    <t xml:space="preserve">Hieronder staan de finale gebruiken, technology shares en application shares voor Gelderland, zoals die het ETM ingaan. </t>
  </si>
  <si>
    <t>Noot</t>
  </si>
  <si>
    <t>Warmte (chemie)</t>
  </si>
  <si>
    <t>geschaalde ETM waarde</t>
  </si>
  <si>
    <t>Warmtepomp (gas)</t>
  </si>
  <si>
    <t>Zonnethermie</t>
  </si>
  <si>
    <t>Houtpelletketel</t>
  </si>
  <si>
    <t>Voor woningen</t>
  </si>
  <si>
    <t>Restant</t>
  </si>
  <si>
    <t>Warmte output [TJ]</t>
  </si>
  <si>
    <t>Elektrical efficiency</t>
  </si>
  <si>
    <t>Warmte efficiency</t>
  </si>
  <si>
    <t>Zon PV</t>
  </si>
  <si>
    <t>Resthout</t>
  </si>
  <si>
    <t>Bedraagt de fractie van het potentieel voor huishoudens</t>
  </si>
  <si>
    <t>Rivier</t>
  </si>
  <si>
    <t>Afval</t>
  </si>
  <si>
    <t>Inleiding</t>
  </si>
  <si>
    <t>Structuur</t>
  </si>
  <si>
    <t>In het ETM wordt dit onderscheid gemaakt om bijvoorbeeld over de verandering in het aantal passagierskms (UD) te kunnen spreken,  waaruit dan een energiegebruik (FD) volgt</t>
  </si>
  <si>
    <t>HR ketel</t>
  </si>
  <si>
    <t>Elektrische kachel/bijstook</t>
  </si>
  <si>
    <t>Lucht warmtepomp</t>
  </si>
  <si>
    <t>Bodem warmtepomp</t>
  </si>
  <si>
    <t>Micro WKK</t>
  </si>
  <si>
    <t>Zonnecollector</t>
  </si>
  <si>
    <t>Hout</t>
  </si>
  <si>
    <t>Totale energievraag</t>
  </si>
  <si>
    <t>Elektriciteitsgebruik</t>
  </si>
  <si>
    <t>Gasgebruik</t>
  </si>
  <si>
    <t xml:space="preserve">Hieronder worden de nuttige gebruiken, technology shares en application shares voor huishoudens bepaald. </t>
  </si>
  <si>
    <t xml:space="preserve">Hieronder worden de nuttige gebruiken, technology shares en application shares voor gebouwen bepaald. </t>
  </si>
  <si>
    <t>Efficiency [km/MJ]</t>
  </si>
  <si>
    <t>FD share</t>
  </si>
  <si>
    <t xml:space="preserve">Hieronder worden de nuttige gebruiken, technology shares en application shares voor transport bepaald. </t>
  </si>
  <si>
    <t xml:space="preserve">Hieronder worden de nuttige gebruiken, technology shares en application shares voor industrie bepaald. </t>
  </si>
  <si>
    <t xml:space="preserve">Hieronder worden de nuttige gebruiken, technology shares en application shares voor landbouw bepaald. </t>
  </si>
  <si>
    <t xml:space="preserve">Waar data ontbrak en aanvullende data (nog) niet gevonden is, zijn geschaalde waardes van de Nederlandse dataset gebruikt. </t>
  </si>
  <si>
    <t>Splitsing energiedragers</t>
  </si>
  <si>
    <t>Splitsing energiedragers per sector</t>
  </si>
  <si>
    <t>Energiedragers</t>
  </si>
  <si>
    <t>Niet-energetische olie</t>
  </si>
  <si>
    <t>Niet-energetische kolen</t>
  </si>
  <si>
    <t>ETM UD share</t>
  </si>
  <si>
    <t>WKK (vervolg)</t>
  </si>
  <si>
    <t>UD share [%]</t>
  </si>
  <si>
    <t>Technologie</t>
  </si>
  <si>
    <t>Energiedrager</t>
  </si>
  <si>
    <t>Oude waardes</t>
  </si>
  <si>
    <t>Echte UD share</t>
  </si>
  <si>
    <t>Gas WKK ETM capaciteit</t>
  </si>
  <si>
    <t>Gasturbine WKK ETM capaciteit</t>
  </si>
  <si>
    <t xml:space="preserve">Metaal </t>
  </si>
  <si>
    <t>UD van elektriciteit</t>
  </si>
  <si>
    <t>Overig elektriciteitsgebruik gaat allemaal naar overige industrie</t>
  </si>
  <si>
    <t>Echte vraag [TJ]</t>
  </si>
  <si>
    <t>Niet-energetisch gas</t>
  </si>
  <si>
    <t>Overige industrie</t>
  </si>
  <si>
    <t>Chemische industrie</t>
  </si>
  <si>
    <t>Hieronder staat de structuur van dit excel bestand, met de sheets weergegeven als nodes.</t>
  </si>
  <si>
    <t>Berekeningen en bewerkingen</t>
  </si>
  <si>
    <t>Legenda</t>
  </si>
  <si>
    <t>Useful demand, oftwel nuttige vraag van een bepaalde grootheid</t>
  </si>
  <si>
    <t>Final demand,  oftewel finale vraag van een bepaalde energiedrager</t>
  </si>
  <si>
    <t>Technology share</t>
  </si>
  <si>
    <t>Application share</t>
  </si>
  <si>
    <t>staat voor de efficiëntie, vaak zonder eenheid gespecificeerd</t>
  </si>
  <si>
    <t>Afkortingen en terminologie</t>
  </si>
  <si>
    <t>Geschaalde ETM waarde</t>
  </si>
  <si>
    <t>GLD papierindustrie had in 2010 een energievraag van</t>
  </si>
  <si>
    <t>Resultaten voor het ETM (voor Quintel)</t>
  </si>
  <si>
    <t>Hieronder staat de opwek van hernieuwbare energie overeenkomstig de nulmeting en klimaatmonitor, die omgerekend wordt naar het aantal units van een technologie.</t>
  </si>
  <si>
    <t>Nuttig aandeel personenkms</t>
  </si>
  <si>
    <t>Echte UD shares</t>
  </si>
  <si>
    <t>Staal</t>
  </si>
  <si>
    <t>Aluminium</t>
  </si>
  <si>
    <t>Overig metaal</t>
  </si>
  <si>
    <t>Metaalanalyse</t>
  </si>
  <si>
    <t>resp shares gegeven een 80:20 UD share</t>
  </si>
  <si>
    <t>% electriciteit</t>
  </si>
  <si>
    <t>Gas WKK heeft met 3600 FLH, 43% elektrische efficiency een productie van</t>
  </si>
  <si>
    <t>Omgerekend naar TJ</t>
  </si>
  <si>
    <t>Dan is er aan gasvraag (delen door efficiëntie)</t>
  </si>
  <si>
    <t>En die voor gebouwen</t>
  </si>
  <si>
    <t>Central_producers</t>
  </si>
  <si>
    <t>een technology share is het aandeel dat een bepaalde technologie in een bepaalde toepassing heeft, bijv. Het aandeel Warmte geleverd door een HR ketel voor ruimteverwarming</t>
  </si>
  <si>
    <t>een application share is het aandeel dat een bepaalde toepassing van een energiedrager heeft binnen een bepaalde sector, bijv. Het gasgebruik voor ruimteverwarming binnen het totale energiegebruik in huishoudens</t>
  </si>
  <si>
    <t>Geel gearceerde cellen zijn expliciete aannames.</t>
  </si>
  <si>
    <t>Deze pagina (voor Quintel) bevat efficiënties van technologieën in het ETM.</t>
  </si>
  <si>
    <t>Deze pagina (voor Quintel) bevat eigenschappen van de centrales in het ETM.</t>
  </si>
  <si>
    <t>Energie</t>
  </si>
  <si>
    <t>Hieronder wordt het vermogen van centrale WKKs opgeteld bij het vermogen van elektriciteitscentrales. Dit wordt gedaan omdat de door WKKs geproduceerde elektriciteit wel in Gelderland aankomt, maar de geproduceerde warmte niet.</t>
  </si>
  <si>
    <t>Centrale</t>
  </si>
  <si>
    <t>Voor de opwek van fossiele elektriciteit zijn geschaalde waardes van de Nederlandse dataset gebruikt. Deze waardes zijn direct af te zien aan de stand van de schuifjes.</t>
  </si>
  <si>
    <t>Gasverbruik per huishouden type flat [m3]</t>
  </si>
  <si>
    <t>TJ/m3 gas</t>
  </si>
  <si>
    <t>Hier alleen ter informatie</t>
  </si>
  <si>
    <t>Geschat opgesteld vermogen]</t>
  </si>
  <si>
    <t>Aantal zonneweides</t>
  </si>
  <si>
    <t>Aantal windmolens</t>
  </si>
  <si>
    <t>Aantal units</t>
  </si>
  <si>
    <t>Energetische beschikbaarheid</t>
  </si>
  <si>
    <t>Data from other tab</t>
  </si>
  <si>
    <t>Data to other tab</t>
  </si>
  <si>
    <t>Scenario specific input</t>
  </si>
  <si>
    <t>Hier komt het gasverbruik dat niet voor andere toepassingen wordt gebruikt terecht</t>
  </si>
  <si>
    <t>For check</t>
  </si>
  <si>
    <t>Input as well as data to other tab</t>
  </si>
  <si>
    <t>Inwoners</t>
  </si>
  <si>
    <t>Dakpotentieel zon PV bedrijven</t>
  </si>
  <si>
    <t>Dakpotentieel zon PV huishoudens</t>
  </si>
  <si>
    <t>Houtpalletkachel</t>
  </si>
  <si>
    <t>In dit bestand wordt de input van het ETM bepaald aan de hand van diverse bronnen</t>
  </si>
  <si>
    <t>Het uitgangspunt is …,vanwaaruit wij de data onderverdeeld hebben naar de vijf sectoren die in de vraagzijde van het ETM bestaan:</t>
  </si>
  <si>
    <t>In deze sheets worden de energiebruiken uit brononderzoek gesplitst naar toepassing en technologie. Het basisjaar is 2013, hoewel enkele bronnen waarschijnlijk data opleveren voor 2015</t>
  </si>
  <si>
    <t>Zie 6_residences_source_analysis_paddepoel N.xlsx (in dezelfde map) voor de achterliggende analyse</t>
  </si>
  <si>
    <t>Huishoudens alle types [#]</t>
  </si>
  <si>
    <t>Elektriciteitsgebruik per huishouden [kWh]</t>
  </si>
  <si>
    <t>schatting dat ergens 50x50 m beschikbaar is - mogelijk ook leeg laten</t>
  </si>
  <si>
    <t>Deze waarde er hard ingezet</t>
  </si>
  <si>
    <t>Opgewekte PV stroom op daken HH</t>
  </si>
  <si>
    <t>Opgewekte PV stroom op daken bedrijven</t>
  </si>
  <si>
    <t>TJ/jr</t>
  </si>
  <si>
    <t>Opwekbare hoeveelheid PV stroom op daken HH</t>
  </si>
  <si>
    <t>Opwekbare hoeveelheid PV stroom op daken gebouwen</t>
  </si>
  <si>
    <t>tweaked Final demand per carrier to equal total final demand from input analysis and obtain same UD shares as NL</t>
  </si>
  <si>
    <t>Aantal (geschaald vanuit NL)</t>
  </si>
  <si>
    <t>Vermogen (MWe)</t>
  </si>
  <si>
    <t>Opgesteld vermogen (MWe)</t>
  </si>
  <si>
    <t>Nieuw opgesteld vermogen (Mwe)</t>
  </si>
  <si>
    <t>Nieuw aantal</t>
  </si>
  <si>
    <t># huishoudens NL</t>
  </si>
  <si>
    <t>Schaalfactor</t>
  </si>
  <si>
    <t>Deze pagina bevat data over de eigenschappen van Gelderland als gebied</t>
  </si>
  <si>
    <t>Bron</t>
  </si>
  <si>
    <t>Schaling voor blanco (SER 2023 basis)</t>
  </si>
  <si>
    <t>Huishoudens oud</t>
  </si>
  <si>
    <t>Huishoudens nieuw</t>
  </si>
  <si>
    <t>Share of useful heating old houses</t>
  </si>
  <si>
    <t>Share of useful heating new houses</t>
  </si>
  <si>
    <t>Share of useful cooling old houses</t>
  </si>
  <si>
    <t>Share of useful cooling new houses</t>
  </si>
  <si>
    <t>NL current UD  for heat in old</t>
  </si>
  <si>
    <t>NL current UD  for heat in new houses</t>
  </si>
  <si>
    <t>Tweak schaling 1 NPB</t>
  </si>
  <si>
    <t>Original .ad file</t>
  </si>
  <si>
    <t>input</t>
  </si>
  <si>
    <t>value</t>
  </si>
  <si>
    <t>Overwrite</t>
  </si>
  <si>
    <t>New statement</t>
  </si>
  <si>
    <t>- enabled.etengine = true</t>
  </si>
  <si>
    <t>- enabled.etmodel = true</t>
  </si>
  <si>
    <t>- analysis_year = 2013</t>
  </si>
  <si>
    <t>- has_agriculture = true</t>
  </si>
  <si>
    <t>false</t>
  </si>
  <si>
    <t>- has_buildings = true</t>
  </si>
  <si>
    <t>- has_climate = true</t>
  </si>
  <si>
    <t>- has_coastline = true</t>
  </si>
  <si>
    <t>- has_cold_network = false</t>
  </si>
  <si>
    <t>- has_electricity_storage = true</t>
  </si>
  <si>
    <t>- has_employment = true</t>
  </si>
  <si>
    <t>- has_fce = true</t>
  </si>
  <si>
    <t>- has_industry = true</t>
  </si>
  <si>
    <t>- has_lignite = false</t>
  </si>
  <si>
    <t>- has_merit_order = true</t>
  </si>
  <si>
    <t>- has_metal = true</t>
  </si>
  <si>
    <t>- has_mountains = false</t>
  </si>
  <si>
    <t>- has_old_technologies = true</t>
  </si>
  <si>
    <t>- has_solar_csp = false</t>
  </si>
  <si>
    <t>- has_import_export = true</t>
  </si>
  <si>
    <t>- use_network_calculations = true</t>
  </si>
  <si>
    <t>- use_merit_order_demands = true</t>
  </si>
  <si>
    <t>- has_aggregated_chemical_industry = false</t>
  </si>
  <si>
    <t>- has_detailed_chemical_industry = true</t>
  </si>
  <si>
    <t>- has_aggregated_other_industry = false</t>
  </si>
  <si>
    <t>- has_detailed_other_industry = true</t>
  </si>
  <si>
    <t>- buildings_insulation_constant_1 = 0.73</t>
  </si>
  <si>
    <t>- buildings_insulation_constant_2 = 0.13</t>
  </si>
  <si>
    <t>- buildings_insulation_cost_constant = 39402.4</t>
  </si>
  <si>
    <t>- buildings_insulation_employment_constant = 0.0093</t>
  </si>
  <si>
    <t>- co2_percentage_free = 0.85</t>
  </si>
  <si>
    <t>- co2_price = 0.005</t>
  </si>
  <si>
    <t>- economic_multiplier = 1.0</t>
  </si>
  <si>
    <t>- employment_fraction_production = 0.5</t>
  </si>
  <si>
    <t>- employment_local_fraction = 0.2</t>
  </si>
  <si>
    <t>- export_electricity_primary_demand_factor = 1.0</t>
  </si>
  <si>
    <t>- import_electricity_primary_demand_factor = 1.82</t>
  </si>
  <si>
    <t>- insulation_level_buildings_max = 3.0</t>
  </si>
  <si>
    <t>- insulation_level_buildings_min = 0.6</t>
  </si>
  <si>
    <t>- insulation_level_new_houses_max = 3.0</t>
  </si>
  <si>
    <t>- insulation_level_new_houses_min = 1.8</t>
  </si>
  <si>
    <t>- insulation_level_old_houses_max = 3.0</t>
  </si>
  <si>
    <t>- insulation_level_old_houses_min = 0.5</t>
  </si>
  <si>
    <t>- new_houses_insulation_constant_1 = 1.85</t>
  </si>
  <si>
    <t>- new_houses_insulation_constant_2 = 0.05</t>
  </si>
  <si>
    <t>- new_houses_insulation_cost_constant = 7071.0</t>
  </si>
  <si>
    <t>- new_houses_insulation_employment_constant = 0.014</t>
  </si>
  <si>
    <t>- old_houses_insulation_constant_1 = 0.66</t>
  </si>
  <si>
    <t>- old_houses_insulation_constant_2 = 0.16</t>
  </si>
  <si>
    <t>- old_houses_insulation_cost_constant = 5962.7</t>
  </si>
  <si>
    <t>- old_houses_insulation_employment_constant = 0.014</t>
  </si>
  <si>
    <t>- man_hours_per_man_year = 1800.0</t>
  </si>
  <si>
    <t>- technical_lifetime_insulation = 30.0</t>
  </si>
  <si>
    <t>- investment_hv_net_low = 0.2</t>
  </si>
  <si>
    <t>- investment_hv_net_high = 0.25</t>
  </si>
  <si>
    <t>- investment_hv_net_per_turbine = 1.2</t>
  </si>
  <si>
    <t>- base_dataset = nl</t>
  </si>
  <si>
    <t>- scaling.area_attribute = number_of_residences</t>
  </si>
  <si>
    <t>- scaling.base_value = 7449298</t>
  </si>
  <si>
    <t xml:space="preserve">- scaling.has_agriculture = </t>
  </si>
  <si>
    <t xml:space="preserve">- scaling.has_energy = </t>
  </si>
  <si>
    <t xml:space="preserve">- scaling.has_industry = </t>
  </si>
  <si>
    <t>Number of cars</t>
  </si>
  <si>
    <t>0</t>
  </si>
  <si>
    <t>- init.energy_production_biodiesel = 2618880000</t>
  </si>
  <si>
    <t>- init.energy_production_bio_ethanol = 0</t>
  </si>
  <si>
    <t>- init.energy_production_woody_biomass = 1700</t>
  </si>
  <si>
    <t>- init.energy_extraction_natural_gas = 41601</t>
  </si>
  <si>
    <t>- init.energy_extraction_crude_oil = 13665</t>
  </si>
  <si>
    <t>- init.buildings_appliances_coal_share = 0</t>
  </si>
  <si>
    <t>- init.buildings_appliances_crude_oil_share = 0</t>
  </si>
  <si>
    <t>- init.buildings_appliances_electricity_share = 100</t>
  </si>
  <si>
    <t>- init.buildings_appliances_network_gas_share = 0</t>
  </si>
  <si>
    <t>- init.buildings_appliances_wood_pellets_share = 0</t>
  </si>
  <si>
    <t>- init.agriculture_useful_demand_electricity = 799000000</t>
  </si>
  <si>
    <t>- init.agriculture_useful_demand_useable_heat = 1596054800</t>
  </si>
  <si>
    <t>- init.buildings_useful_demand_appliances = 1321106111.11111</t>
  </si>
  <si>
    <t>- init.buildings_useful_demand_cooling = 650703380.588877</t>
  </si>
  <si>
    <t>- init.buildings_useful_demand_for_space_heating = 4741241000</t>
  </si>
  <si>
    <t>- init.buildings_useful_demand_light = 244872159.121908</t>
  </si>
  <si>
    <t>- init.households_useful_demand_cooking_per_person = 131830500</t>
  </si>
  <si>
    <t>- init.households_useful_demand_electric_appliances_clothes_dryer = 185752577.319588</t>
  </si>
  <si>
    <t>- init.households_useful_demand_electric_appliances_computer_media = 318432989.690722</t>
  </si>
  <si>
    <t>- init.households_useful_demand_electric_appliances_dishwasher = 132680412.371134</t>
  </si>
  <si>
    <t>- init.households_useful_demand_electric_appliances_fridge_freezer = 371505154.639175</t>
  </si>
  <si>
    <t>- init.households_useful_demand_electric_appliances_other = 185752577.319588</t>
  </si>
  <si>
    <t>- init.households_useful_demand_electric_appliances_television = 238824742.268041</t>
  </si>
  <si>
    <t>- init.households_useful_demand_electric_appliances_vacuum_cleaner = 79608247.4226804</t>
  </si>
  <si>
    <t>- init.households_useful_demand_electric_appliances_washing_machine = 132680412.371134</t>
  </si>
  <si>
    <t>- init.households_useful_demand_for_cooling_new_houses = 78864826.8624166</t>
  </si>
  <si>
    <t>- init.households_useful_demand_for_cooling_old_houses = 896935173.137583</t>
  </si>
  <si>
    <t>- init.households_useful_demand_hot_water = 1913796500</t>
  </si>
  <si>
    <t>- init.households_useful_demand_lighting = 29036000</t>
  </si>
  <si>
    <t>- init.households_useful_demand_new_houses_heat_per_person = 777783969.528575</t>
  </si>
  <si>
    <t>- init.households_useful_demand_old_houses_heat_per_person = 8845791300.47142</t>
  </si>
  <si>
    <t>- init.industry_other_metals_production = 282.158048072975</t>
  </si>
  <si>
    <t>- init.industry_aluminium_production = 0</t>
  </si>
  <si>
    <t>- init.industry_steel_production = 0</t>
  </si>
  <si>
    <t>- init.industry_useful_demand_for_chemical_fertilizers = 0</t>
  </si>
  <si>
    <t>- init.industry_useful_demand_for_chemical_other_coal_non_energetic = 26.6759436806622</t>
  </si>
  <si>
    <t>- init.industry_useful_demand_for_chemical_other_crude_oil_non_energetic = 0</t>
  </si>
  <si>
    <t>- init.industry_useful_demand_for_chemical_other_electricity = 0</t>
  </si>
  <si>
    <t>- init.industry_useful_demand_for_chemical_other_network_gas_non_energetic = 141.11790955292</t>
  </si>
  <si>
    <t>- init.industry_useful_demand_for_chemical_other_useable_heat = 31.1674046606051</t>
  </si>
  <si>
    <t>- init.industry_useful_demand_for_chemical_other_wood_pellets_non_energetic = 0</t>
  </si>
  <si>
    <t>- init.industry_useful_demand_for_chemical_refineries = 0</t>
  </si>
  <si>
    <t>- init.industry_useful_demand_for_other_aggregated_industry_nl_coal = 41.2203323727411</t>
  </si>
  <si>
    <t>- init.industry_useful_demand_for_other_aggregated_industry_nl_coal_non_energetic = 154.590169910297</t>
  </si>
  <si>
    <t>- init.industry_useful_demand_for_other_aggregated_industry_nl_crude_oil = 2.49403755821377</t>
  </si>
  <si>
    <t>- init.industry_useful_demand_for_other_aggregated_industry_nl_crude_oil_non_energetic = 21.6263429424659</t>
  </si>
  <si>
    <t>- init.industry_useful_demand_for_other_aggregated_industry_nl_electricity = 51.2133216452432</t>
  </si>
  <si>
    <t>- init.industry_useful_demand_for_other_aggregated_industry_nl_network_gas = 21.0195391133348</t>
  </si>
  <si>
    <t>- init.industry_useful_demand_for_other_aggregated_industry_nl_network_gas_non_energetic = 0</t>
  </si>
  <si>
    <t>- init.industry_useful_demand_for_other_aggregated_industry_nl_useable_heat = 14.6238254750454</t>
  </si>
  <si>
    <t>- init.industry_useful_demand_for_other_aggregated_industry_nl_wood_pellets = 23.7472302686937</t>
  </si>
  <si>
    <t>- init.industry_useful_demand_for_other_aggregated_industry_nl_wood_pellets_non_energetic = 0</t>
  </si>
  <si>
    <t>- init.industry_useful_demand_for_other_food = 490.131784988851</t>
  </si>
  <si>
    <t>- init.industry_useful_demand_for_other_ict = 0</t>
  </si>
  <si>
    <t>- init.industry_useful_demand_for_other_minerals = 0</t>
  </si>
  <si>
    <t>- init.industry_useful_demand_for_other_mining = 0</t>
  </si>
  <si>
    <t>- init.industry_useful_demand_for_other_paper = 90.3633772030366</t>
  </si>
  <si>
    <t>- init.other_useful_demand_non_energetic = 0</t>
  </si>
  <si>
    <t>- init.transport_useful_demand_car_kms = 4725612390.30604</t>
  </si>
  <si>
    <t>- init.transport_useful_demand_planes = 1441142.5566407</t>
  </si>
  <si>
    <t>- init.transport_useful_demand_ship_kms = 0</t>
  </si>
  <si>
    <t>- init.transport_useful_demand_trains = 85561627.0491803</t>
  </si>
  <si>
    <t>- init.transport_useful_demand_truck_kms = 727964503.172684</t>
  </si>
  <si>
    <t>- init.agriculture_burner_crude_oil_share = 0.197662386028349</t>
  </si>
  <si>
    <t>- init.agriculture_burner_network_gas_share = 47.9870741280312</t>
  </si>
  <si>
    <t>- init.agriculture_burner_wood_pellets_share = 0</t>
  </si>
  <si>
    <t>- init.agriculture_final_demand_steam_hot_water_share = 51.3140275634646</t>
  </si>
  <si>
    <t>- init.agriculture_geothermal_share = 0</t>
  </si>
  <si>
    <t>- init.agriculture_heatpump_water_water_ts_electricity_share = 0.501235922475845</t>
  </si>
  <si>
    <t>- init.buildings_chp_engine_biogas_share = 0</t>
  </si>
  <si>
    <t>- init.buildings_collective_chp_network_gas_share = 100</t>
  </si>
  <si>
    <t>- init.buildings_collective_chp_wood_pellets_share = 0</t>
  </si>
  <si>
    <t>- init.buildings_collective_geothermal_share = 0</t>
  </si>
  <si>
    <t>- init.buildings_cooling_airconditioning_share = 95.6</t>
  </si>
  <si>
    <t>- init.buildings_cooling_collective_heatpump_water_water_ts_electricity_share = 4.4</t>
  </si>
  <si>
    <t>- init.buildings_cooling_heatpump_air_water_network_gas_share = 0</t>
  </si>
  <si>
    <t>- init.buildings_heat_network_connection_steam_hot_water_share = 0</t>
  </si>
  <si>
    <t>- init.buildings_lighting_efficient_fluorescent_electricity_share = 6.5</t>
  </si>
  <si>
    <t>- init.buildings_lighting_led_electricity_share = 1.6</t>
  </si>
  <si>
    <t>- init.buildings_lighting_standard_fluorescent_electricity_share = 91.9</t>
  </si>
  <si>
    <t>- init.buildings_space_heater_coal_share = 0.168732194798788</t>
  </si>
  <si>
    <t>- init.buildings_space_heater_collective_heatpump_water_water_ts_electricity_share = 3.39573542032561</t>
  </si>
  <si>
    <t>- init.buildings_space_heater_crude_oil_share = 0</t>
  </si>
  <si>
    <t>- init.buildings_space_heater_district_heating_steam_hot_water_share = 2.38334225153288</t>
  </si>
  <si>
    <t>- init.buildings_space_heater_electricity_share = 0</t>
  </si>
  <si>
    <t>- init.buildings_space_heater_heatpump_air_water_network_gas_share = 0</t>
  </si>
  <si>
    <t>- init.buildings_space_heater_network_gas_share = 93.9119314964162</t>
  </si>
  <si>
    <t>- init.buildings_space_heater_solar_thermal_share = 0.140258636926492</t>
  </si>
  <si>
    <t>- init.buildings_space_heater_wood_pellets_share = 0</t>
  </si>
  <si>
    <t>- init.households_collective_chp_biogas_share = 0</t>
  </si>
  <si>
    <t>- init.households_collective_chp_network_gas_share = 0</t>
  </si>
  <si>
    <t>- init.households_collective_chp_wood_pellets_share = 0</t>
  </si>
  <si>
    <t>- init.households_collective_geothermal_share = 0</t>
  </si>
  <si>
    <t>- init.households_cooker_halogen_electricity_share = 25.8604799344613</t>
  </si>
  <si>
    <t>- init.households_cooker_induction_electricity_share = 9.69730070052074</t>
  </si>
  <si>
    <t>- init.households_cooker_network_gas_share = 61.2089008234058</t>
  </si>
  <si>
    <t>- init.households_cooker_resistive_electricity_share = 3.23331854161215</t>
  </si>
  <si>
    <t>- init.households_cooker_wood_pellets_share = 0</t>
  </si>
  <si>
    <t>- init.households_cooling_airconditioning_electricity_share = 69.7806927649108</t>
  </si>
  <si>
    <t>- init.households_cooling_heatpump_air_water_electricity_share = 0</t>
  </si>
  <si>
    <t>- init.households_cooling_heatpump_ground_water_electricity_share = 30.2193072350892</t>
  </si>
  <si>
    <t>- init.households_heat_network_connection_steam_hot_water_share = 100</t>
  </si>
  <si>
    <t>- init.households_lighting_efficient_fluorescent_electricity_share = 48.500137760022</t>
  </si>
  <si>
    <t>- init.households_lighting_incandescent_electricity_share = 49.5023419203747</t>
  </si>
  <si>
    <t>- init.households_lighting_led_electricity_share = 1.99752031960325</t>
  </si>
  <si>
    <t>- init.households_space_heater_coal_share = 0</t>
  </si>
  <si>
    <t>- init.households_space_heater_combined_network_gas_share = 77.2989358039281</t>
  </si>
  <si>
    <t>- init.households_space_heater_crude_oil_share = 0</t>
  </si>
  <si>
    <t>- init.households_space_heater_district_heating_steam_hot_water_share = 0</t>
  </si>
  <si>
    <t>- init.households_space_heater_electricity_share = 1.04025787912812</t>
  </si>
  <si>
    <t>- init.households_space_heater_heatpump_air_water_electricity_share = 3.28069341322874</t>
  </si>
  <si>
    <t>- init.households_space_heater_heatpump_ground_water_electricity_share = 0.772103900217118</t>
  </si>
  <si>
    <t>- init.households_space_heater_hybrid_heatpump_air_water_electricity_share = 0</t>
  </si>
  <si>
    <t>- init.households_space_heater_micro_chp_network_gas_share = 0</t>
  </si>
  <si>
    <t>- init.households_space_heater_network_gas_share = 8.69531308814713</t>
  </si>
  <si>
    <t>- init.households_space_heater_wood_pellets_share = 8.9126959153508</t>
  </si>
  <si>
    <t>- init.households_water_heater_coal_share = 0</t>
  </si>
  <si>
    <t>- init.households_water_heater_combined_network_gas_share = 81.9656112862575</t>
  </si>
  <si>
    <t>- init.households_water_heater_crude_oil_share = 0</t>
  </si>
  <si>
    <t>- init.households_water_heater_district_heating_steam_hot_water_share = 0</t>
  </si>
  <si>
    <t>- init.households_water_heater_fuel_cell_chp_network_gas_share = 0</t>
  </si>
  <si>
    <t>- init.households_water_heater_heatpump_air_water_electricity_share = 2.74950863375495</t>
  </si>
  <si>
    <t>- init.households_water_heater_heatpump_ground_water_electricity_share = 0.606647571985841</t>
  </si>
  <si>
    <t>- init.households_water_heater_hybrid_heatpump_air_water_electricity_share = 0</t>
  </si>
  <si>
    <t>- init.households_water_heater_micro_chp_network_gas_share = 0</t>
  </si>
  <si>
    <t>- init.households_water_heater_network_gas_share = 9.15483960807745</t>
  </si>
  <si>
    <t>- init.households_water_heater_resistive_electricity_share = 5.52339289992431</t>
  </si>
  <si>
    <t>- init.households_water_heater_solar_thermal_share = 0</t>
  </si>
  <si>
    <t>- init.households_water_heater_wood_pellets_share = 0</t>
  </si>
  <si>
    <t>- init.industry_chemicals_fertilizers_burner_coal_share = 100</t>
  </si>
  <si>
    <t>- init.industry_chemicals_fertilizers_burner_crude_oil_share = 0</t>
  </si>
  <si>
    <t>- init.industry_chemicals_fertilizers_burner_network_gas_share = 0</t>
  </si>
  <si>
    <t>- init.industry_final_demand_for_chemical_fertilizers_steam_hot_water_share = 0</t>
  </si>
  <si>
    <t>- init.industry_chemicals_fertilizers_burner_wood_pellets_share = 0</t>
  </si>
  <si>
    <t>- init.industry_chemicals_other_burner_coal_share = 0</t>
  </si>
  <si>
    <t>- init.industry_chemicals_other_burner_crude_oil_share = 53.4530506749107</t>
  </si>
  <si>
    <t>- init.industry_chemicals_other_burner_network_gas_share = 17.1229842746418</t>
  </si>
  <si>
    <t>- init.industry_chemicals_other_burner_wood_pellets_share = 0</t>
  </si>
  <si>
    <t>- init.industry_final_demand_for_chemical_other_steam_hot_water_share = 29.4239650504475</t>
  </si>
  <si>
    <t>- init.industry_chemicals_refineries_burner_coal_share = 100</t>
  </si>
  <si>
    <t>- init.industry_chemicals_refineries_burner_crude_oil_share = 0</t>
  </si>
  <si>
    <t>- init.industry_chemicals_refineries_burner_network_gas_share = 0</t>
  </si>
  <si>
    <t>- init.industry_chemicals_refineries_burner_wood_pellets_share = 0</t>
  </si>
  <si>
    <t>- init.industry_final_demand_for_chemical_refineries_steam_hot_water_share = 0</t>
  </si>
  <si>
    <t>- init.industry_other_food_burner_coal_share = 1.80417080937014</t>
  </si>
  <si>
    <t>- init.industry_other_food_burner_crude_oil_share = 0.358639162564959</t>
  </si>
  <si>
    <t>- init.industry_other_food_burner_network_gas_share = 62.4978347095529</t>
  </si>
  <si>
    <t>- init.industry_other_food_burner_wood_pellets_share = 0.586805311707835</t>
  </si>
  <si>
    <t>- init.industry_other_food_heater_electricity_share = 0</t>
  </si>
  <si>
    <t>- init.industry_final_demand_for_other_food_steam_hot_water_share = 34.7525500068041</t>
  </si>
  <si>
    <t>- init.industry_other_paper_burner_coal_share = 0</t>
  </si>
  <si>
    <t>- init.industry_other_paper_burner_crude_oil_share = 0</t>
  </si>
  <si>
    <t>- init.industry_other_paper_burner_network_gas_share = 26.5996955861627</t>
  </si>
  <si>
    <t>- init.industry_other_paper_burner_wood_pellets_share = 0.506635988267926</t>
  </si>
  <si>
    <t>- init.industry_other_paper_heater_electricity_share = 0</t>
  </si>
  <si>
    <t>- init.industry_final_demand_for_other_paper_steam_hot_water_share = 72.8936684255694</t>
  </si>
  <si>
    <t>- init.transport_car_using_compressed_natural_gas_share = 0</t>
  </si>
  <si>
    <t>- init.transport_car_using_diesel_mix_share = 23.5542403992663</t>
  </si>
  <si>
    <t>- init.transport_car_using_electricity_share = 0.117872662597227</t>
  </si>
  <si>
    <t>- init.transport_car_using_gasoline_mix_share = 72.1750208589054</t>
  </si>
  <si>
    <t>- init.transport_car_using_hydrogen_share = 0</t>
  </si>
  <si>
    <t>- init.transport_car_using_lpg_share = 4.15286607923108</t>
  </si>
  <si>
    <t>- init.transport_road_mixer_diesel_biodiesel_share = 3.16</t>
  </si>
  <si>
    <t>- init.transport_road_mixer_diesel_diesel_share = 96.84</t>
  </si>
  <si>
    <t>- init.transport_road_mixer_gasoline_ethanol_share = 3.26</t>
  </si>
  <si>
    <t>- init.transport_road_mixer_gasoline_gasoline_share = 96.74</t>
  </si>
  <si>
    <t>- init.transport_ship_using_diesel_mix_share = 100</t>
  </si>
  <si>
    <t>- init.transport_ship_using_lng_mix_share = 0</t>
  </si>
  <si>
    <t>- init.transport_train_using_coal_share = 0</t>
  </si>
  <si>
    <t>- init.transport_train_using_diesel_share = 5.11575948253576</t>
  </si>
  <si>
    <t>- init.transport_train_using_electricity_share = 94.8842405174642</t>
  </si>
  <si>
    <t>- init.transport_truck_using_compressed_natural_gas_share = 0.295200049604385</t>
  </si>
  <si>
    <t>- init.transport_truck_using_diesel_mix_share = 98.715912948368</t>
  </si>
  <si>
    <t>- init.transport_truck_using_electricity_share = 0.00459100863905135</t>
  </si>
  <si>
    <t>- init.transport_truck_using_gasoline_mix_share = 0.984295993388588</t>
  </si>
  <si>
    <t>- init.transport_truck_using_lng_mix_share = 0</t>
  </si>
  <si>
    <t>- init.number_of_agriculture_chp_engine_biogas = 13.1270588235294</t>
  </si>
  <si>
    <t>- init.number_of_agriculture_chp_engine_network_gas = 17.0113239543256</t>
  </si>
  <si>
    <t>- init.number_of_agriculture_chp_supercritical_wood_pellets = 0</t>
  </si>
  <si>
    <t>- init.number_of_energy_chp_combined_cycle_network_gas = 0.728458049886621</t>
  </si>
  <si>
    <t>- init.number_of_energy_chp_supercritical_waste_mix = 0.404865649963689</t>
  </si>
  <si>
    <t>- init.number_of_energy_chp_ultra_supercritical_coal = 0</t>
  </si>
  <si>
    <t>- init.number_of_energy_chp_ultra_supercritical_cofiring_coal = 0</t>
  </si>
  <si>
    <t>- init.number_of_energy_heater_for_heat_network_network_gas = 0.801371925418931</t>
  </si>
  <si>
    <t>- init.number_of_energy_heater_for_heat_network_waste_mix = 0</t>
  </si>
  <si>
    <t>- init.number_of_energy_heater_for_heat_network_wood_pellets = 0</t>
  </si>
  <si>
    <t>- init.number_of_energy_power_combined_cycle_coal = 0</t>
  </si>
  <si>
    <t>- init.number_of_energy_power_combined_cycle_network_gas = 0</t>
  </si>
  <si>
    <t>- init.number_of_energy_power_hydro_river = 0</t>
  </si>
  <si>
    <t>- init.number_of_energy_power_nuclear_gen2_uranium_oxide = 0</t>
  </si>
  <si>
    <t>- init.number_of_energy_power_solar_pv_solar_radiation = 0</t>
  </si>
  <si>
    <t>- init.number_of_energy_power_supercritical_coal = 0</t>
  </si>
  <si>
    <t>- init.number_of_energy_power_ultra_supercritical_coal = 0</t>
  </si>
  <si>
    <t>- init.number_of_energy_power_ultra_supercritical_cofiring_coal = 0</t>
  </si>
  <si>
    <t>- init.number_of_energy_power_ultra_supercritical_network_gas = 0</t>
  </si>
  <si>
    <t>- init.number_of_energy_power_wind_turbine_coastal = 0</t>
  </si>
  <si>
    <t>- init.number_of_energy_power_wind_turbine_inland = 4</t>
  </si>
  <si>
    <t>- init.number_of_energy_power_wind_turbine_offshore = 0</t>
  </si>
  <si>
    <t>- init.number_of_industry_chp_combined_cycle_gas_power_fuelmix = 1.27260220125786</t>
  </si>
  <si>
    <t>- init.number_of_industry_chp_engine_gas_power_fuelmix = 0</t>
  </si>
  <si>
    <t>- init.number_of_industry_chp_turbine_gas_power_fuelmix = 0</t>
  </si>
  <si>
    <t>- init.households_solar_pv_solar_radiation_market_penetration = 0.887139367531524</t>
  </si>
  <si>
    <t>- init.buildings_solar_pv_solar_radiation_market_penetration = 0.126193998033176</t>
  </si>
  <si>
    <t>Cooking</t>
  </si>
  <si>
    <t>Lighting</t>
  </si>
  <si>
    <t>Space heating</t>
  </si>
  <si>
    <t>Hot water</t>
  </si>
  <si>
    <t>Cooling</t>
  </si>
  <si>
    <t>Appliances</t>
  </si>
  <si>
    <t>District heating</t>
  </si>
  <si>
    <t># Cooking</t>
  </si>
  <si>
    <t># Cooling</t>
  </si>
  <si>
    <t># Lighting</t>
  </si>
  <si>
    <t># Space heating</t>
  </si>
  <si>
    <t># Hot water</t>
  </si>
  <si>
    <t># Appliances</t>
  </si>
  <si>
    <t># HOUSEHOLDS</t>
  </si>
  <si>
    <t># AREA ATTRIBUTES</t>
  </si>
  <si>
    <t>HOUSEHOLDS</t>
  </si>
  <si>
    <t>INDUSTRY</t>
  </si>
  <si>
    <t># INDUSTRY</t>
  </si>
  <si>
    <t>TRANSPORT</t>
  </si>
  <si>
    <t>AGRICULTURE</t>
  </si>
  <si>
    <t>BUILDINGS</t>
  </si>
  <si>
    <t>OTHER</t>
  </si>
  <si>
    <t># transport shares</t>
  </si>
  <si>
    <t># TRANSPORT</t>
  </si>
  <si>
    <t># AGRICULTURE</t>
  </si>
  <si>
    <t># district heating</t>
  </si>
  <si>
    <t># OTHER</t>
  </si>
  <si>
    <t>aantal bedrijven</t>
  </si>
  <si>
    <t># BUILDINGS</t>
  </si>
  <si>
    <t># District heating</t>
  </si>
  <si>
    <t># Heating</t>
  </si>
  <si>
    <t>average efficiency</t>
  </si>
  <si>
    <t>ENERGY</t>
  </si>
  <si>
    <t># ENERGY</t>
  </si>
  <si>
    <t>AD file Drenthe</t>
  </si>
  <si>
    <t>ad file NPB</t>
  </si>
  <si>
    <t>- id = 13</t>
  </si>
  <si>
    <t>- parent_id = 13</t>
  </si>
  <si>
    <t>Drenthe gebiedsgegevens</t>
  </si>
  <si>
    <t>Inwoners (#)</t>
  </si>
  <si>
    <t>Woningen (#)</t>
  </si>
  <si>
    <t>Isolatiegraad woningen &lt;1992 (m2K/W)</t>
  </si>
  <si>
    <t>Isolatiegraad woningen &gt;1992  (m2K/W)</t>
  </si>
  <si>
    <t>Isolatiegraad gebouwen  (m2K/W)</t>
  </si>
  <si>
    <t>Personenauto's (#)</t>
  </si>
  <si>
    <t>Gebouwen (#)</t>
  </si>
  <si>
    <t>Landbouwareaal (km2)</t>
  </si>
  <si>
    <t>Kustlijn</t>
  </si>
  <si>
    <t>Concentratiegebied wind land (km2)</t>
  </si>
  <si>
    <t>Concentratiegebied wind zee (km2)</t>
  </si>
  <si>
    <t>Concentratiegebied zon (km2)</t>
  </si>
  <si>
    <t>Daken beschikbaar voor zon PV woningen (km2)</t>
  </si>
  <si>
    <t>Daken beschikbaar voor zon PV gebouwen (km2)</t>
  </si>
  <si>
    <t>CO2 emissie 1990 (Mton)</t>
  </si>
  <si>
    <t>Productie biodiesel (TJ)</t>
  </si>
  <si>
    <t>Productie ethanol (TJ)</t>
  </si>
  <si>
    <t>Gaswinning (TJ)</t>
  </si>
  <si>
    <t>Oliewinning (TJ)</t>
  </si>
  <si>
    <t>We houden de gesschaalde waarde</t>
  </si>
  <si>
    <t>Alle woningen iig pre 2000, eerste steekproef op BAG ook pre 1991</t>
  </si>
  <si>
    <t>Dakpotentieel is obv Paddepoel noord, kunnen we beter maken</t>
  </si>
  <si>
    <t>- init.energy_production_biodiesel</t>
  </si>
  <si>
    <t>- init.energy_production_bio_ethanol</t>
  </si>
  <si>
    <t>- init.energy_production_woody_biomass</t>
  </si>
  <si>
    <t>- init.energy_extraction_natural_gas</t>
  </si>
  <si>
    <t>- init.energy_extraction_crude_oil</t>
  </si>
  <si>
    <t xml:space="preserve">Geinstalleerd vermogen volgens klimaatmonitor: </t>
  </si>
  <si>
    <t xml:space="preserve"> kWp</t>
  </si>
  <si>
    <t>Aantal adressen waar panelen geinstalleerd zijn:</t>
  </si>
  <si>
    <t>Fuel use</t>
  </si>
  <si>
    <t>Scaled</t>
  </si>
  <si>
    <t xml:space="preserve"># huishoudens detailgebied </t>
  </si>
  <si>
    <t>- area = de_Biezen</t>
  </si>
  <si>
    <t>- has_other = true</t>
  </si>
  <si>
    <t>- annual_infrastructure_cost_electricity = 0.32315796736820035</t>
  </si>
  <si>
    <t>- annual_infrastructure_cost_gas = 0.25924053514841267</t>
  </si>
  <si>
    <t>- areable_land = 3.298657269450088</t>
  </si>
  <si>
    <t>- capacity_buffer_decentral_in_mj_s = 3.5708062692618823</t>
  </si>
  <si>
    <t>- capacity_buffer_in_mj_s = 0.2856645015409506</t>
  </si>
  <si>
    <t>- co2_emission_1990 = 0.027307308876621663</t>
  </si>
  <si>
    <t>- coast_line = 0.08052168137185545</t>
  </si>
  <si>
    <t>- interconnector_capacity = 1.0444608337591006</t>
  </si>
  <si>
    <t>- land_available_for_solar = 3.2986597690144763</t>
  </si>
  <si>
    <t>- number_of_buildings = 70.05172030975268</t>
  </si>
  <si>
    <t>- number_of_cars = 1413.2560262725428</t>
  </si>
  <si>
    <t>- number_of_residences = 1330.0</t>
  </si>
  <si>
    <t>- number_of_inhabitants = 2995.8305802774976</t>
  </si>
  <si>
    <t>- number_of_new_residences = 296.59000821285446</t>
  </si>
  <si>
    <t>- number_of_old_residences = 1033.4099917871456</t>
  </si>
  <si>
    <t>- offshore_suitable_for_wind = 8.853635604321374</t>
  </si>
  <si>
    <t>- onshore_suitable_for_wind = 4.916821692460148</t>
  </si>
  <si>
    <t>- residences_roof_surface_available_for_pv = 0.025941907546187578</t>
  </si>
  <si>
    <t>- buildings_roof_surface_available_for_pv = 0.012979880788766943</t>
  </si>
  <si>
    <t>- scaling.value = 1330</t>
  </si>
  <si>
    <t>Methode: We hebben het geinstalleerd vermogen en het percentage van adressen dat panelen heeft, gebruikt om het totale potentieel te bepalen (obv 265 Wp panelen met 1.6 m2 oppervlak)</t>
  </si>
  <si>
    <t xml:space="preserve">Dit leidt tot een totaal potentieel van 2.9 ha. De geschaalde waarde is 2.6 ha. We denken dat een licht hoger potentieel wel kan kloppen, en blijven bovenstaande methode gebruiken. </t>
  </si>
  <si>
    <t xml:space="preserve">Query: </t>
  </si>
  <si>
    <t>V(energy_chp_combined_cycle_network_gas</t>
  </si>
  <si>
    <t>number_of_units)</t>
  </si>
  <si>
    <t>V(energy_power_combined_cycle_network_gas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</si>
</sst>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00"/>
    <numFmt numFmtId="166" formatCode="0.00000"/>
    <numFmt numFmtId="167" formatCode="0.0000"/>
    <numFmt numFmtId="168" formatCode="0.000"/>
  </numFmts>
  <fonts count="42" x14ac:knownFonts="1">
    <font>
      <sz val="10"/>
      <name val="Arial"/>
    </font>
    <font>
      <sz val="12"/>
      <color theme="1"/>
      <name val="Calibri"/>
      <family val="2"/>
      <scheme val="minor"/>
    </font>
    <font>
      <sz val="12"/>
      <color theme="1"/>
      <name val="Calibri"/>
      <family val="2"/>
    </font>
    <font>
      <sz val="12"/>
      <color theme="1"/>
      <name val="Calibri"/>
      <family val="2"/>
      <scheme val="minor"/>
    </font>
    <font>
      <sz val="12"/>
      <color theme="1"/>
      <name val="Calibri"/>
      <family val="2"/>
      <scheme val="minor"/>
    </font>
    <font>
      <b/>
      <sz val="10"/>
      <name val="Arial"/>
    </font>
    <font>
      <sz val="12"/>
      <color rgb="FF3F3F76"/>
      <name val="Calibri"/>
      <family val="2"/>
      <scheme val="minor"/>
    </font>
    <font>
      <sz val="10"/>
      <name val="Arial"/>
    </font>
    <font>
      <u/>
      <sz val="10"/>
      <color theme="10"/>
      <name val="Arial"/>
    </font>
    <font>
      <u/>
      <sz val="10"/>
      <color theme="11"/>
      <name val="Arial"/>
    </font>
    <font>
      <sz val="10"/>
      <color theme="1"/>
      <name val="Arial"/>
    </font>
    <font>
      <sz val="10"/>
      <color rgb="FFFF0000"/>
      <name val="Arial"/>
    </font>
    <font>
      <sz val="12"/>
      <color rgb="FF006100"/>
      <name val="Calibri"/>
      <family val="2"/>
      <scheme val="minor"/>
    </font>
    <font>
      <b/>
      <sz val="12"/>
      <color theme="1"/>
      <name val="Calibri"/>
      <family val="2"/>
      <scheme val="minor"/>
    </font>
    <font>
      <sz val="12"/>
      <name val="Calibri"/>
      <scheme val="minor"/>
    </font>
    <font>
      <sz val="12"/>
      <color indexed="8"/>
      <name val="Calibri"/>
      <family val="2"/>
    </font>
    <font>
      <sz val="11"/>
      <name val="Calibri"/>
    </font>
    <font>
      <b/>
      <sz val="16"/>
      <color theme="3"/>
      <name val="Calibri"/>
      <scheme val="minor"/>
    </font>
    <font>
      <b/>
      <sz val="12"/>
      <color theme="3"/>
      <name val="Calibri"/>
      <scheme val="minor"/>
    </font>
    <font>
      <b/>
      <sz val="12"/>
      <color rgb="FF000000"/>
      <name val="Calibri"/>
      <family val="2"/>
      <scheme val="minor"/>
    </font>
    <font>
      <u/>
      <sz val="12"/>
      <color rgb="FF000000"/>
      <name val="Calibri"/>
      <scheme val="minor"/>
    </font>
    <font>
      <u/>
      <sz val="12"/>
      <color theme="1"/>
      <name val="Calibri"/>
      <scheme val="minor"/>
    </font>
    <font>
      <b/>
      <sz val="12"/>
      <name val="Calibri"/>
      <family val="2"/>
      <scheme val="minor"/>
    </font>
    <font>
      <i/>
      <sz val="12"/>
      <color theme="1"/>
      <name val="Calibri"/>
      <scheme val="minor"/>
    </font>
    <font>
      <sz val="12"/>
      <color rgb="FF000000"/>
      <name val="Calibri"/>
      <family val="2"/>
      <scheme val="minor"/>
    </font>
    <font>
      <sz val="11"/>
      <name val="Arial"/>
    </font>
    <font>
      <b/>
      <sz val="14"/>
      <color theme="3"/>
      <name val="Calibri"/>
    </font>
    <font>
      <b/>
      <sz val="11"/>
      <color theme="3"/>
      <name val="Calibri"/>
    </font>
    <font>
      <b/>
      <sz val="11"/>
      <color theme="1"/>
      <name val="Calibri"/>
    </font>
    <font>
      <sz val="11"/>
      <color rgb="FF3F3F76"/>
      <name val="Calibri"/>
    </font>
    <font>
      <sz val="11"/>
      <color theme="1"/>
      <name val="Calibri"/>
    </font>
    <font>
      <b/>
      <sz val="11"/>
      <name val="Calibri"/>
    </font>
    <font>
      <sz val="11"/>
      <color rgb="FF0088CC"/>
      <name val="Calibri"/>
    </font>
    <font>
      <u/>
      <sz val="11"/>
      <color theme="10"/>
      <name val="Calibri"/>
    </font>
    <font>
      <sz val="11"/>
      <color indexed="8"/>
      <name val="Calibri"/>
    </font>
    <font>
      <sz val="11"/>
      <color theme="1"/>
      <name val="Calibri"/>
      <scheme val="minor"/>
    </font>
    <font>
      <sz val="11"/>
      <color indexed="206"/>
      <name val="Arial"/>
    </font>
    <font>
      <b/>
      <sz val="10"/>
      <color theme="1"/>
      <name val="Arial"/>
    </font>
    <font>
      <sz val="10"/>
      <color indexed="23"/>
      <name val="Arial"/>
    </font>
    <font>
      <sz val="12"/>
      <color rgb="FF9C0006"/>
      <name val="Calibri"/>
      <family val="2"/>
    </font>
    <font>
      <sz val="12"/>
      <color rgb="FF9C5700"/>
      <name val="Calibri"/>
      <family val="2"/>
    </font>
    <font>
      <sz val="10"/>
      <name val="Verdana"/>
    </font>
  </fonts>
  <fills count="28">
    <fill>
      <patternFill patternType="none"/>
    </fill>
    <fill>
      <patternFill patternType="gray125"/>
    </fill>
    <fill>
      <patternFill patternType="solid">
        <fgColor indexed="22"/>
        <bgColor indexed="64"/>
      </patternFill>
    </fill>
    <fill>
      <patternFill patternType="solid">
        <fgColor rgb="FFFFCC99"/>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FFFF"/>
        <bgColor rgb="FF000000"/>
      </patternFill>
    </fill>
    <fill>
      <patternFill patternType="solid">
        <fgColor theme="6"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DCE6F1"/>
        <bgColor rgb="FF000000"/>
      </patternFill>
    </fill>
    <fill>
      <patternFill patternType="solid">
        <fgColor theme="4" tint="0.39997558519241921"/>
        <bgColor indexed="64"/>
      </patternFill>
    </fill>
    <fill>
      <patternFill patternType="solid">
        <fgColor theme="5" tint="0.59999389629810485"/>
        <bgColor indexed="64"/>
      </patternFill>
    </fill>
    <fill>
      <patternFill patternType="solid">
        <fgColor indexed="65"/>
        <bgColor indexed="64"/>
      </patternFill>
    </fill>
    <fill>
      <patternFill patternType="solid">
        <fgColor theme="4" tint="0.79998168889431442"/>
        <bgColor rgb="FF000000"/>
      </patternFill>
    </fill>
    <fill>
      <patternFill patternType="solid">
        <fgColor auto="1"/>
        <bgColor rgb="FF000000"/>
      </patternFill>
    </fill>
    <fill>
      <patternFill patternType="solid">
        <fgColor indexed="65"/>
        <bgColor rgb="FF000000"/>
      </patternFill>
    </fill>
    <fill>
      <patternFill patternType="solid">
        <fgColor theme="5" tint="0.39997558519241921"/>
        <bgColor indexed="64"/>
      </patternFill>
    </fill>
    <fill>
      <patternFill patternType="solid">
        <fgColor theme="0" tint="-0.14999847407452621"/>
        <bgColor indexed="64"/>
      </patternFill>
    </fill>
    <fill>
      <patternFill patternType="solid">
        <fgColor rgb="FFDA9694"/>
        <bgColor rgb="FF000000"/>
      </patternFill>
    </fill>
    <fill>
      <patternFill patternType="solid">
        <fgColor theme="4" tint="0.59999389629810485"/>
        <bgColor indexed="64"/>
      </patternFill>
    </fill>
    <fill>
      <patternFill patternType="solid">
        <fgColor theme="5" tint="0.59999389629810485"/>
        <bgColor indexed="65"/>
      </patternFill>
    </fill>
    <fill>
      <patternFill patternType="lightUp">
        <fgColor theme="9"/>
        <bgColor theme="5" tint="0.59996337778862885"/>
      </patternFill>
    </fill>
    <fill>
      <patternFill patternType="solid">
        <fgColor theme="9" tint="0.39997558519241921"/>
        <bgColor indexed="64"/>
      </patternFill>
    </fill>
    <fill>
      <patternFill patternType="solid">
        <fgColor rgb="FFFFC7CE"/>
      </patternFill>
    </fill>
    <fill>
      <patternFill patternType="solid">
        <fgColor rgb="FFFFEB9C"/>
      </patternFill>
    </fill>
    <fill>
      <patternFill patternType="solid">
        <fgColor theme="6" tint="0.79998168889431442"/>
        <bgColor indexed="64"/>
      </patternFill>
    </fill>
  </fills>
  <borders count="44">
    <border>
      <left/>
      <right/>
      <top/>
      <bottom/>
      <diagonal/>
    </border>
    <border>
      <left style="thin">
        <color indexed="8"/>
      </left>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diagonal/>
    </border>
    <border>
      <left/>
      <right/>
      <top/>
      <bottom style="thin">
        <color auto="1"/>
      </bottom>
      <diagonal/>
    </border>
    <border>
      <left style="medium">
        <color auto="1"/>
      </left>
      <right/>
      <top/>
      <bottom style="thin">
        <color auto="1"/>
      </bottom>
      <diagonal/>
    </border>
    <border>
      <left/>
      <right style="medium">
        <color auto="1"/>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style="thin">
        <color theme="0"/>
      </left>
      <right/>
      <top/>
      <bottom/>
      <diagonal/>
    </border>
    <border>
      <left style="thin">
        <color theme="0"/>
      </left>
      <right style="medium">
        <color auto="1"/>
      </right>
      <top/>
      <bottom/>
      <diagonal/>
    </border>
    <border>
      <left style="medium">
        <color auto="1"/>
      </left>
      <right style="medium">
        <color auto="1"/>
      </right>
      <top style="medium">
        <color auto="1"/>
      </top>
      <bottom style="medium">
        <color auto="1"/>
      </bottom>
      <diagonal/>
    </border>
    <border>
      <left style="thin">
        <color theme="0"/>
      </left>
      <right/>
      <top/>
      <bottom style="thin">
        <color auto="1"/>
      </bottom>
      <diagonal/>
    </border>
    <border>
      <left style="medium">
        <color auto="1"/>
      </left>
      <right/>
      <top style="thin">
        <color auto="1"/>
      </top>
      <bottom/>
      <diagonal/>
    </border>
    <border>
      <left style="thin">
        <color theme="0"/>
      </left>
      <right/>
      <top style="thin">
        <color auto="1"/>
      </top>
      <bottom/>
      <diagonal/>
    </border>
    <border>
      <left/>
      <right style="thin">
        <color auto="1"/>
      </right>
      <top style="thin">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right style="medium">
        <color auto="1"/>
      </right>
      <top style="thin">
        <color auto="1"/>
      </top>
      <bottom/>
      <diagonal/>
    </border>
    <border>
      <left/>
      <right style="medium">
        <color auto="1"/>
      </right>
      <top/>
      <bottom style="thin">
        <color auto="1"/>
      </bottom>
      <diagonal/>
    </border>
    <border>
      <left style="medium">
        <color auto="1"/>
      </left>
      <right/>
      <top/>
      <bottom style="medium">
        <color auto="1"/>
      </bottom>
      <diagonal/>
    </border>
    <border>
      <left style="thin">
        <color theme="0"/>
      </left>
      <right/>
      <top/>
      <bottom style="medium">
        <color auto="1"/>
      </bottom>
      <diagonal/>
    </border>
    <border>
      <left/>
      <right style="thin">
        <color rgb="FF000000"/>
      </right>
      <top/>
      <bottom style="thin">
        <color auto="1"/>
      </bottom>
      <diagonal/>
    </border>
    <border>
      <left/>
      <right/>
      <top/>
      <bottom style="medium">
        <color indexed="8"/>
      </bottom>
      <diagonal/>
    </border>
    <border>
      <left style="medium">
        <color indexed="8"/>
      </left>
      <right/>
      <top style="medium">
        <color indexed="8"/>
      </top>
      <bottom/>
      <diagonal/>
    </border>
    <border>
      <left style="medium">
        <color indexed="8"/>
      </left>
      <right/>
      <top/>
      <bottom/>
      <diagonal/>
    </border>
    <border>
      <left style="thin">
        <color rgb="FF7F7F7F"/>
      </left>
      <right style="thin">
        <color rgb="FF7F7F7F"/>
      </right>
      <top style="thin">
        <color rgb="FF7F7F7F"/>
      </top>
      <bottom/>
      <diagonal/>
    </border>
    <border>
      <left style="thin">
        <color rgb="FF7F7F7F"/>
      </left>
      <right style="thin">
        <color auto="1"/>
      </right>
      <top style="thin">
        <color rgb="FF7F7F7F"/>
      </top>
      <bottom style="thin">
        <color rgb="FF7F7F7F"/>
      </bottom>
      <diagonal/>
    </border>
    <border>
      <left style="thin">
        <color rgb="FF7F7F7F"/>
      </left>
      <right style="thin">
        <color auto="1"/>
      </right>
      <top style="thin">
        <color rgb="FF7F7F7F"/>
      </top>
      <bottom style="thin">
        <color auto="1"/>
      </bottom>
      <diagonal/>
    </border>
    <border>
      <left style="thin">
        <color rgb="FF7F7F7F"/>
      </left>
      <right style="thin">
        <color rgb="FF7F7F7F"/>
      </right>
      <top style="thin">
        <color auto="1"/>
      </top>
      <bottom style="thin">
        <color rgb="FF7F7F7F"/>
      </bottom>
      <diagonal/>
    </border>
    <border>
      <left style="thin">
        <color rgb="FF7F7F7F"/>
      </left>
      <right style="thin">
        <color auto="1"/>
      </right>
      <top style="thin">
        <color auto="1"/>
      </top>
      <bottom style="thin">
        <color rgb="FF7F7F7F"/>
      </bottom>
      <diagonal/>
    </border>
  </borders>
  <cellStyleXfs count="5007">
    <xf numFmtId="0" fontId="0" fillId="0" borderId="0"/>
    <xf numFmtId="0" fontId="6" fillId="3" borderId="2"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7"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7" fillId="0" borderId="0" applyFont="0" applyFill="0" applyBorder="0" applyAlignment="0" applyProtection="0"/>
    <xf numFmtId="0" fontId="12" fillId="6" borderId="0" applyNumberFormat="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 fillId="22"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9" fillId="25" borderId="0" applyNumberFormat="0" applyBorder="0" applyAlignment="0" applyProtection="0"/>
    <xf numFmtId="0" fontId="40" fillId="26" borderId="0" applyNumberFormat="0" applyBorder="0" applyAlignment="0" applyProtection="0"/>
  </cellStyleXfs>
  <cellXfs count="591">
    <xf numFmtId="0" fontId="0" fillId="0" borderId="0" xfId="0"/>
    <xf numFmtId="0" fontId="0" fillId="4" borderId="0" xfId="0" applyFill="1"/>
    <xf numFmtId="0" fontId="0" fillId="0" borderId="0" xfId="0" applyFont="1"/>
    <xf numFmtId="2" fontId="0" fillId="0" borderId="0" xfId="0" applyNumberFormat="1"/>
    <xf numFmtId="0" fontId="6" fillId="3" borderId="2" xfId="1"/>
    <xf numFmtId="0" fontId="0" fillId="0" borderId="3" xfId="0" applyBorder="1"/>
    <xf numFmtId="0" fontId="0" fillId="0" borderId="0" xfId="0" applyBorder="1"/>
    <xf numFmtId="0" fontId="14" fillId="4" borderId="0" xfId="0" applyFont="1" applyFill="1" applyAlignment="1">
      <alignment horizontal="left"/>
    </xf>
    <xf numFmtId="2" fontId="14" fillId="4" borderId="0" xfId="0" applyNumberFormat="1" applyFont="1" applyFill="1"/>
    <xf numFmtId="0" fontId="14" fillId="4" borderId="0" xfId="0" applyFont="1" applyFill="1"/>
    <xf numFmtId="0" fontId="0" fillId="8" borderId="0" xfId="0" applyFill="1"/>
    <xf numFmtId="0" fontId="0" fillId="4" borderId="9" xfId="0" applyFill="1" applyBorder="1"/>
    <xf numFmtId="0" fontId="0" fillId="4" borderId="6" xfId="0" applyFont="1" applyFill="1" applyBorder="1"/>
    <xf numFmtId="0" fontId="5" fillId="2" borderId="0" xfId="0" applyFont="1" applyFill="1" applyBorder="1"/>
    <xf numFmtId="0" fontId="0" fillId="13" borderId="0" xfId="0" applyFill="1"/>
    <xf numFmtId="0" fontId="0" fillId="0" borderId="7" xfId="0" applyBorder="1"/>
    <xf numFmtId="0" fontId="0" fillId="0" borderId="9" xfId="0" applyBorder="1"/>
    <xf numFmtId="0" fontId="0" fillId="4" borderId="19" xfId="0" applyFill="1" applyBorder="1"/>
    <xf numFmtId="0" fontId="0" fillId="0" borderId="19" xfId="0" applyBorder="1"/>
    <xf numFmtId="0" fontId="0" fillId="0" borderId="10" xfId="0" applyBorder="1"/>
    <xf numFmtId="0" fontId="0" fillId="0" borderId="11" xfId="0" applyBorder="1"/>
    <xf numFmtId="0" fontId="0" fillId="0" borderId="15" xfId="0" applyBorder="1"/>
    <xf numFmtId="0" fontId="0" fillId="0" borderId="12" xfId="0" applyBorder="1"/>
    <xf numFmtId="0" fontId="0" fillId="0" borderId="16" xfId="0" applyBorder="1"/>
    <xf numFmtId="0" fontId="0" fillId="0" borderId="14" xfId="0" applyBorder="1"/>
    <xf numFmtId="0" fontId="0" fillId="0" borderId="13" xfId="0" applyBorder="1"/>
    <xf numFmtId="0" fontId="5" fillId="5" borderId="12" xfId="0" applyFont="1" applyFill="1" applyBorder="1"/>
    <xf numFmtId="0" fontId="17" fillId="4" borderId="0" xfId="0" applyFont="1" applyFill="1"/>
    <xf numFmtId="0" fontId="0" fillId="4" borderId="0" xfId="0" applyFont="1" applyFill="1"/>
    <xf numFmtId="0" fontId="0" fillId="4" borderId="0" xfId="0" applyFont="1" applyFill="1" applyAlignment="1">
      <alignment horizontal="center"/>
    </xf>
    <xf numFmtId="0" fontId="0" fillId="4" borderId="0" xfId="0" applyFont="1" applyFill="1" applyAlignment="1">
      <alignment horizontal="right"/>
    </xf>
    <xf numFmtId="0" fontId="18" fillId="4" borderId="0" xfId="0" applyFont="1" applyFill="1"/>
    <xf numFmtId="0" fontId="13" fillId="0" borderId="10" xfId="0" applyFont="1" applyBorder="1"/>
    <xf numFmtId="0" fontId="0" fillId="4" borderId="11" xfId="0" applyFont="1" applyFill="1" applyBorder="1"/>
    <xf numFmtId="0" fontId="0" fillId="4" borderId="11" xfId="0" applyFont="1" applyFill="1" applyBorder="1" applyAlignment="1">
      <alignment horizontal="center"/>
    </xf>
    <xf numFmtId="0" fontId="0" fillId="4" borderId="15" xfId="0" applyFont="1" applyFill="1" applyBorder="1" applyAlignment="1">
      <alignment horizontal="right"/>
    </xf>
    <xf numFmtId="0" fontId="0" fillId="4" borderId="0" xfId="0" applyFont="1" applyFill="1" applyBorder="1" applyAlignment="1">
      <alignment horizontal="right"/>
    </xf>
    <xf numFmtId="0" fontId="0" fillId="4" borderId="0" xfId="0" applyFont="1" applyFill="1" applyBorder="1" applyAlignment="1">
      <alignment horizontal="left" vertical="top" wrapText="1"/>
    </xf>
    <xf numFmtId="0" fontId="13" fillId="4" borderId="20" xfId="0" applyFont="1" applyFill="1" applyBorder="1"/>
    <xf numFmtId="0" fontId="0" fillId="4" borderId="21" xfId="0" applyFont="1" applyFill="1" applyBorder="1"/>
    <xf numFmtId="0" fontId="0" fillId="4" borderId="21" xfId="0" applyFont="1" applyFill="1" applyBorder="1" applyAlignment="1">
      <alignment horizontal="center"/>
    </xf>
    <xf numFmtId="0" fontId="0" fillId="4" borderId="21" xfId="0" applyFont="1" applyFill="1" applyBorder="1" applyAlignment="1">
      <alignment horizontal="right"/>
    </xf>
    <xf numFmtId="0" fontId="0" fillId="4" borderId="0" xfId="0" applyFont="1" applyFill="1" applyBorder="1"/>
    <xf numFmtId="0" fontId="0" fillId="4" borderId="0" xfId="0" applyFont="1" applyFill="1" applyBorder="1" applyAlignment="1">
      <alignment horizontal="center"/>
    </xf>
    <xf numFmtId="0" fontId="19" fillId="7" borderId="8" xfId="0" applyFont="1" applyFill="1" applyBorder="1"/>
    <xf numFmtId="0" fontId="19" fillId="0" borderId="7" xfId="0" applyFont="1" applyBorder="1"/>
    <xf numFmtId="0" fontId="13" fillId="4" borderId="0" xfId="0" applyFont="1" applyFill="1" applyBorder="1"/>
    <xf numFmtId="0" fontId="13" fillId="4" borderId="0" xfId="0" applyFont="1" applyFill="1" applyBorder="1" applyAlignment="1">
      <alignment horizontal="center"/>
    </xf>
    <xf numFmtId="0" fontId="13" fillId="4" borderId="0" xfId="0" applyFont="1" applyFill="1" applyBorder="1" applyAlignment="1">
      <alignment horizontal="right"/>
    </xf>
    <xf numFmtId="0" fontId="13" fillId="4" borderId="6" xfId="0" applyFont="1" applyFill="1" applyBorder="1"/>
    <xf numFmtId="0" fontId="0" fillId="0" borderId="0" xfId="0" applyFont="1" applyFill="1" applyBorder="1"/>
    <xf numFmtId="3" fontId="0" fillId="0" borderId="22" xfId="0" applyNumberFormat="1" applyFont="1" applyFill="1" applyBorder="1" applyAlignment="1">
      <alignment horizontal="center"/>
    </xf>
    <xf numFmtId="0" fontId="13" fillId="4" borderId="21" xfId="0" applyFont="1" applyFill="1" applyBorder="1"/>
    <xf numFmtId="0" fontId="19" fillId="7" borderId="7" xfId="0" applyFont="1" applyFill="1" applyBorder="1"/>
    <xf numFmtId="0" fontId="20" fillId="7" borderId="0" xfId="0" applyFont="1" applyFill="1" applyBorder="1" applyAlignment="1">
      <alignment vertical="top"/>
    </xf>
    <xf numFmtId="2" fontId="0" fillId="0" borderId="24" xfId="0" applyNumberFormat="1" applyFont="1" applyFill="1" applyBorder="1" applyAlignment="1">
      <alignment horizontal="right"/>
    </xf>
    <xf numFmtId="0" fontId="0" fillId="14" borderId="0" xfId="0" applyFill="1"/>
    <xf numFmtId="0" fontId="21" fillId="14" borderId="6" xfId="0" applyFont="1" applyFill="1" applyBorder="1"/>
    <xf numFmtId="0" fontId="21" fillId="14" borderId="0" xfId="0" applyFont="1" applyFill="1" applyBorder="1"/>
    <xf numFmtId="0" fontId="0" fillId="14" borderId="0" xfId="0" applyFont="1" applyFill="1" applyBorder="1"/>
    <xf numFmtId="0" fontId="0" fillId="14" borderId="0" xfId="0" applyFont="1" applyFill="1" applyAlignment="1">
      <alignment horizontal="right"/>
    </xf>
    <xf numFmtId="2" fontId="0" fillId="14" borderId="0" xfId="339" applyNumberFormat="1" applyFont="1" applyFill="1" applyBorder="1" applyAlignment="1">
      <alignment horizontal="right"/>
    </xf>
    <xf numFmtId="0" fontId="0" fillId="14" borderId="0" xfId="0" applyFont="1" applyFill="1" applyBorder="1" applyAlignment="1">
      <alignment horizontal="left"/>
    </xf>
    <xf numFmtId="0" fontId="0" fillId="14" borderId="0" xfId="0" applyFont="1" applyFill="1" applyBorder="1" applyAlignment="1">
      <alignment horizontal="left" indent="2"/>
    </xf>
    <xf numFmtId="0" fontId="0" fillId="14" borderId="0" xfId="0" applyFont="1" applyFill="1" applyBorder="1" applyAlignment="1">
      <alignment horizontal="right"/>
    </xf>
    <xf numFmtId="2" fontId="0" fillId="14" borderId="24" xfId="339" applyNumberFormat="1" applyFont="1" applyFill="1" applyBorder="1"/>
    <xf numFmtId="0" fontId="0" fillId="14" borderId="0" xfId="0" applyFont="1" applyFill="1" applyBorder="1" applyAlignment="1">
      <alignment horizontal="left" vertical="top" wrapText="1"/>
    </xf>
    <xf numFmtId="10" fontId="0" fillId="14" borderId="0" xfId="339" applyNumberFormat="1" applyFont="1" applyFill="1" applyBorder="1" applyAlignment="1">
      <alignment horizontal="right"/>
    </xf>
    <xf numFmtId="0" fontId="21" fillId="14" borderId="8" xfId="0" applyFont="1" applyFill="1" applyBorder="1"/>
    <xf numFmtId="0" fontId="21" fillId="14" borderId="7" xfId="0" applyFont="1" applyFill="1" applyBorder="1"/>
    <xf numFmtId="0" fontId="0" fillId="14" borderId="7" xfId="0" applyFont="1" applyFill="1" applyBorder="1"/>
    <xf numFmtId="0" fontId="0" fillId="14" borderId="25" xfId="0" applyFont="1" applyFill="1" applyBorder="1" applyAlignment="1">
      <alignment horizontal="center"/>
    </xf>
    <xf numFmtId="2" fontId="0" fillId="14" borderId="7" xfId="339" applyNumberFormat="1" applyFont="1" applyFill="1" applyBorder="1" applyAlignment="1">
      <alignment horizontal="right"/>
    </xf>
    <xf numFmtId="10" fontId="0" fillId="14" borderId="7" xfId="339" applyNumberFormat="1" applyFont="1" applyFill="1" applyBorder="1" applyAlignment="1">
      <alignment horizontal="right"/>
    </xf>
    <xf numFmtId="0" fontId="0" fillId="14" borderId="22" xfId="0" applyFont="1" applyFill="1" applyBorder="1" applyAlignment="1">
      <alignment horizontal="center"/>
    </xf>
    <xf numFmtId="2" fontId="0" fillId="14" borderId="24" xfId="339" applyNumberFormat="1" applyFont="1" applyFill="1" applyBorder="1" applyAlignment="1">
      <alignment horizontal="right"/>
    </xf>
    <xf numFmtId="2" fontId="0" fillId="14" borderId="7" xfId="0" applyNumberFormat="1" applyFont="1" applyFill="1" applyBorder="1" applyAlignment="1">
      <alignment horizontal="right"/>
    </xf>
    <xf numFmtId="0" fontId="0" fillId="14" borderId="7" xfId="0" applyFont="1" applyFill="1" applyBorder="1" applyAlignment="1">
      <alignment horizontal="right"/>
    </xf>
    <xf numFmtId="0" fontId="0" fillId="7" borderId="0" xfId="0" applyFill="1" applyAlignment="1">
      <alignment horizontal="right"/>
    </xf>
    <xf numFmtId="0" fontId="0" fillId="7" borderId="0" xfId="0" applyFill="1" applyAlignment="1">
      <alignment horizontal="left" vertical="top" wrapText="1"/>
    </xf>
    <xf numFmtId="2" fontId="0" fillId="14" borderId="0" xfId="0" applyNumberFormat="1" applyFont="1" applyFill="1" applyBorder="1" applyAlignment="1">
      <alignment horizontal="right"/>
    </xf>
    <xf numFmtId="0" fontId="0" fillId="14" borderId="9" xfId="0" applyFill="1" applyBorder="1"/>
    <xf numFmtId="0" fontId="19" fillId="15" borderId="20" xfId="0" applyFont="1" applyFill="1" applyBorder="1" applyAlignment="1">
      <alignment vertical="top"/>
    </xf>
    <xf numFmtId="0" fontId="21" fillId="15" borderId="21" xfId="0" applyFont="1" applyFill="1" applyBorder="1"/>
    <xf numFmtId="0" fontId="13" fillId="15" borderId="21" xfId="0" applyFont="1" applyFill="1" applyBorder="1"/>
    <xf numFmtId="0" fontId="13" fillId="15" borderId="21" xfId="0" applyFont="1" applyFill="1" applyBorder="1" applyAlignment="1">
      <alignment horizontal="center"/>
    </xf>
    <xf numFmtId="0" fontId="13" fillId="15" borderId="21" xfId="0" applyFont="1" applyFill="1" applyBorder="1" applyAlignment="1">
      <alignment horizontal="right"/>
    </xf>
    <xf numFmtId="0" fontId="0" fillId="15" borderId="6" xfId="0" applyFill="1" applyBorder="1"/>
    <xf numFmtId="0" fontId="0" fillId="15" borderId="0" xfId="0" applyFont="1" applyFill="1" applyBorder="1"/>
    <xf numFmtId="3" fontId="0" fillId="15" borderId="22" xfId="0" applyNumberFormat="1" applyFont="1" applyFill="1" applyBorder="1" applyAlignment="1">
      <alignment horizontal="center"/>
    </xf>
    <xf numFmtId="3" fontId="0" fillId="15" borderId="0" xfId="0" applyNumberFormat="1" applyFont="1" applyFill="1" applyBorder="1" applyAlignment="1">
      <alignment horizontal="right"/>
    </xf>
    <xf numFmtId="0" fontId="0" fillId="15" borderId="0" xfId="0" applyFill="1" applyBorder="1"/>
    <xf numFmtId="0" fontId="21" fillId="15" borderId="6" xfId="0" applyFont="1" applyFill="1" applyBorder="1"/>
    <xf numFmtId="0" fontId="21" fillId="15" borderId="0" xfId="0" applyFont="1" applyFill="1" applyBorder="1"/>
    <xf numFmtId="0" fontId="0" fillId="15" borderId="22" xfId="0" applyFont="1" applyFill="1" applyBorder="1" applyAlignment="1">
      <alignment horizontal="center"/>
    </xf>
    <xf numFmtId="9" fontId="4" fillId="15" borderId="0" xfId="339" applyFont="1" applyFill="1" applyBorder="1" applyAlignment="1">
      <alignment horizontal="right"/>
    </xf>
    <xf numFmtId="0" fontId="0" fillId="15" borderId="0" xfId="0" applyFont="1" applyFill="1" applyBorder="1" applyAlignment="1">
      <alignment horizontal="left"/>
    </xf>
    <xf numFmtId="0" fontId="0" fillId="15" borderId="0" xfId="0" applyFont="1" applyFill="1" applyBorder="1" applyAlignment="1">
      <alignment horizontal="left" indent="2"/>
    </xf>
    <xf numFmtId="3" fontId="0" fillId="15" borderId="23" xfId="0" applyNumberFormat="1" applyFont="1" applyFill="1" applyBorder="1" applyAlignment="1">
      <alignment horizontal="center"/>
    </xf>
    <xf numFmtId="2" fontId="0" fillId="15" borderId="24" xfId="0" applyNumberFormat="1" applyFont="1" applyFill="1" applyBorder="1" applyAlignment="1">
      <alignment horizontal="right"/>
    </xf>
    <xf numFmtId="0" fontId="0" fillId="15" borderId="0" xfId="0" applyFont="1" applyFill="1" applyAlignment="1">
      <alignment horizontal="right"/>
    </xf>
    <xf numFmtId="0" fontId="0" fillId="15" borderId="0" xfId="0" applyFont="1" applyFill="1" applyBorder="1" applyAlignment="1">
      <alignment horizontal="right"/>
    </xf>
    <xf numFmtId="0" fontId="0" fillId="15" borderId="0" xfId="0" applyFont="1" applyFill="1" applyBorder="1" applyAlignment="1">
      <alignment horizontal="left" vertical="top" wrapText="1"/>
    </xf>
    <xf numFmtId="2" fontId="14" fillId="15" borderId="0" xfId="339" applyNumberFormat="1" applyFont="1" applyFill="1" applyBorder="1" applyAlignment="1">
      <alignment horizontal="right"/>
    </xf>
    <xf numFmtId="164" fontId="22" fillId="15" borderId="0" xfId="339" applyNumberFormat="1" applyFont="1" applyFill="1" applyBorder="1" applyAlignment="1">
      <alignment horizontal="right"/>
    </xf>
    <xf numFmtId="0" fontId="21" fillId="15" borderId="8" xfId="0" applyFont="1" applyFill="1" applyBorder="1"/>
    <xf numFmtId="0" fontId="21" fillId="15" borderId="7" xfId="0" applyFont="1" applyFill="1" applyBorder="1"/>
    <xf numFmtId="0" fontId="0" fillId="15" borderId="7" xfId="0" applyFont="1" applyFill="1" applyBorder="1"/>
    <xf numFmtId="0" fontId="0" fillId="15" borderId="25" xfId="0" applyFont="1" applyFill="1" applyBorder="1" applyAlignment="1">
      <alignment horizontal="center"/>
    </xf>
    <xf numFmtId="2" fontId="0" fillId="15" borderId="7" xfId="0" applyNumberFormat="1" applyFont="1" applyFill="1" applyBorder="1" applyAlignment="1">
      <alignment horizontal="right"/>
    </xf>
    <xf numFmtId="0" fontId="0" fillId="15" borderId="7" xfId="0" applyFont="1" applyFill="1" applyBorder="1" applyAlignment="1">
      <alignment horizontal="right"/>
    </xf>
    <xf numFmtId="2" fontId="0" fillId="15" borderId="11" xfId="339" applyNumberFormat="1" applyFont="1" applyFill="1" applyBorder="1" applyAlignment="1">
      <alignment horizontal="right"/>
    </xf>
    <xf numFmtId="9" fontId="0" fillId="15" borderId="0" xfId="339" applyFont="1" applyFill="1" applyBorder="1" applyAlignment="1">
      <alignment horizontal="right"/>
    </xf>
    <xf numFmtId="2" fontId="0" fillId="15" borderId="0" xfId="339" applyNumberFormat="1" applyFont="1" applyFill="1" applyBorder="1" applyAlignment="1">
      <alignment horizontal="right"/>
    </xf>
    <xf numFmtId="2" fontId="0" fillId="15" borderId="24" xfId="339" applyNumberFormat="1" applyFont="1" applyFill="1" applyBorder="1"/>
    <xf numFmtId="10" fontId="0" fillId="15" borderId="0" xfId="339" applyNumberFormat="1" applyFont="1" applyFill="1" applyBorder="1"/>
    <xf numFmtId="2" fontId="0" fillId="15" borderId="0" xfId="339" applyNumberFormat="1" applyFont="1" applyFill="1" applyBorder="1"/>
    <xf numFmtId="2" fontId="23" fillId="15" borderId="7" xfId="339" applyNumberFormat="1" applyFont="1" applyFill="1" applyBorder="1" applyAlignment="1">
      <alignment horizontal="right"/>
    </xf>
    <xf numFmtId="10" fontId="23" fillId="15" borderId="7" xfId="339" applyNumberFormat="1" applyFont="1" applyFill="1" applyBorder="1" applyAlignment="1">
      <alignment horizontal="right"/>
    </xf>
    <xf numFmtId="2" fontId="23" fillId="15" borderId="0" xfId="339" applyNumberFormat="1" applyFont="1" applyFill="1" applyBorder="1" applyAlignment="1">
      <alignment horizontal="right"/>
    </xf>
    <xf numFmtId="10" fontId="23" fillId="15" borderId="0" xfId="339" applyNumberFormat="1" applyFont="1" applyFill="1" applyBorder="1" applyAlignment="1">
      <alignment horizontal="right"/>
    </xf>
    <xf numFmtId="2" fontId="0" fillId="15" borderId="7" xfId="339" applyNumberFormat="1" applyFont="1" applyFill="1" applyBorder="1" applyAlignment="1">
      <alignment horizontal="right"/>
    </xf>
    <xf numFmtId="10" fontId="0" fillId="15" borderId="7" xfId="339" applyNumberFormat="1" applyFont="1" applyFill="1" applyBorder="1" applyAlignment="1">
      <alignment horizontal="right"/>
    </xf>
    <xf numFmtId="0" fontId="21" fillId="9" borderId="6" xfId="0" applyFont="1" applyFill="1" applyBorder="1"/>
    <xf numFmtId="0" fontId="21" fillId="9" borderId="0" xfId="0" applyFont="1" applyFill="1" applyBorder="1"/>
    <xf numFmtId="0" fontId="24" fillId="9" borderId="0" xfId="0" applyFont="1" applyFill="1" applyBorder="1"/>
    <xf numFmtId="0" fontId="0" fillId="9" borderId="0" xfId="0" applyFont="1" applyFill="1" applyAlignment="1">
      <alignment horizontal="right"/>
    </xf>
    <xf numFmtId="2" fontId="0" fillId="9" borderId="0" xfId="339" applyNumberFormat="1" applyFont="1" applyFill="1" applyBorder="1" applyAlignment="1">
      <alignment horizontal="right"/>
    </xf>
    <xf numFmtId="0" fontId="0" fillId="9" borderId="0" xfId="0" applyFont="1" applyFill="1" applyAlignment="1">
      <alignment horizontal="left"/>
    </xf>
    <xf numFmtId="0" fontId="0" fillId="9" borderId="0" xfId="0" applyFont="1" applyFill="1" applyBorder="1" applyAlignment="1">
      <alignment horizontal="left" indent="2"/>
    </xf>
    <xf numFmtId="0" fontId="0" fillId="9" borderId="0" xfId="0" applyFont="1" applyFill="1" applyBorder="1" applyAlignment="1">
      <alignment horizontal="right"/>
    </xf>
    <xf numFmtId="0" fontId="0" fillId="9" borderId="0" xfId="0" applyFont="1" applyFill="1" applyBorder="1" applyAlignment="1">
      <alignment horizontal="left" vertical="top" wrapText="1"/>
    </xf>
    <xf numFmtId="10" fontId="0" fillId="9" borderId="0" xfId="339" applyNumberFormat="1" applyFont="1" applyFill="1" applyBorder="1" applyAlignment="1">
      <alignment horizontal="right"/>
    </xf>
    <xf numFmtId="0" fontId="21" fillId="9" borderId="8" xfId="0" applyFont="1" applyFill="1" applyBorder="1"/>
    <xf numFmtId="0" fontId="21" fillId="9" borderId="7" xfId="0" applyFont="1" applyFill="1" applyBorder="1"/>
    <xf numFmtId="0" fontId="0" fillId="9" borderId="7" xfId="0" applyFont="1" applyFill="1" applyBorder="1"/>
    <xf numFmtId="0" fontId="0" fillId="9" borderId="25" xfId="0" applyFont="1" applyFill="1" applyBorder="1" applyAlignment="1">
      <alignment horizontal="center"/>
    </xf>
    <xf numFmtId="2" fontId="0" fillId="9" borderId="7" xfId="339" applyNumberFormat="1" applyFont="1" applyFill="1" applyBorder="1" applyAlignment="1">
      <alignment horizontal="right"/>
    </xf>
    <xf numFmtId="10" fontId="0" fillId="9" borderId="7" xfId="339" applyNumberFormat="1" applyFont="1" applyFill="1" applyBorder="1" applyAlignment="1">
      <alignment horizontal="right"/>
    </xf>
    <xf numFmtId="0" fontId="0" fillId="9" borderId="0" xfId="0" applyFont="1" applyFill="1" applyBorder="1"/>
    <xf numFmtId="0" fontId="0" fillId="9" borderId="0" xfId="0" applyFont="1" applyFill="1" applyBorder="1" applyAlignment="1">
      <alignment horizontal="left"/>
    </xf>
    <xf numFmtId="0" fontId="0" fillId="9" borderId="22" xfId="0" applyFont="1" applyFill="1" applyBorder="1" applyAlignment="1">
      <alignment horizontal="center"/>
    </xf>
    <xf numFmtId="2" fontId="0" fillId="9" borderId="24" xfId="339" applyNumberFormat="1" applyFont="1" applyFill="1" applyBorder="1" applyAlignment="1">
      <alignment horizontal="right"/>
    </xf>
    <xf numFmtId="2" fontId="0" fillId="9" borderId="0" xfId="0" applyNumberFormat="1" applyFont="1" applyFill="1" applyBorder="1" applyAlignment="1">
      <alignment horizontal="right"/>
    </xf>
    <xf numFmtId="164" fontId="7" fillId="15" borderId="0" xfId="339" applyNumberFormat="1" applyFont="1" applyFill="1" applyBorder="1" applyAlignment="1">
      <alignment horizontal="right"/>
    </xf>
    <xf numFmtId="164" fontId="0" fillId="15" borderId="0" xfId="339" applyNumberFormat="1" applyFont="1" applyFill="1" applyBorder="1" applyAlignment="1">
      <alignment horizontal="right"/>
    </xf>
    <xf numFmtId="0" fontId="21" fillId="15" borderId="26" xfId="0" applyFont="1" applyFill="1" applyBorder="1"/>
    <xf numFmtId="0" fontId="21" fillId="15" borderId="11" xfId="0" applyFont="1" applyFill="1" applyBorder="1"/>
    <xf numFmtId="0" fontId="0" fillId="15" borderId="11" xfId="0" applyFont="1" applyFill="1" applyBorder="1"/>
    <xf numFmtId="10" fontId="0" fillId="15" borderId="11" xfId="339" applyNumberFormat="1" applyFont="1" applyFill="1" applyBorder="1" applyAlignment="1">
      <alignment horizontal="right"/>
    </xf>
    <xf numFmtId="0" fontId="0" fillId="15" borderId="0" xfId="0" applyFill="1" applyAlignment="1">
      <alignment horizontal="left"/>
    </xf>
    <xf numFmtId="10" fontId="0" fillId="15" borderId="0" xfId="339" applyNumberFormat="1" applyFont="1" applyFill="1" applyBorder="1" applyAlignment="1">
      <alignment horizontal="right"/>
    </xf>
    <xf numFmtId="0" fontId="0" fillId="15" borderId="0" xfId="0" applyFill="1" applyAlignment="1">
      <alignment horizontal="left" indent="2"/>
    </xf>
    <xf numFmtId="0" fontId="0" fillId="15" borderId="27" xfId="0" applyFont="1" applyFill="1" applyBorder="1" applyAlignment="1">
      <alignment horizontal="center"/>
    </xf>
    <xf numFmtId="9" fontId="0" fillId="15" borderId="11" xfId="339" applyFont="1" applyFill="1" applyBorder="1" applyAlignment="1">
      <alignment horizontal="right"/>
    </xf>
    <xf numFmtId="0" fontId="0" fillId="15" borderId="0" xfId="0" applyFill="1" applyAlignment="1">
      <alignment horizontal="right"/>
    </xf>
    <xf numFmtId="0" fontId="4" fillId="4" borderId="0" xfId="0" applyFont="1" applyFill="1" applyBorder="1"/>
    <xf numFmtId="0" fontId="19" fillId="14" borderId="20" xfId="0" applyFont="1" applyFill="1" applyBorder="1" applyAlignment="1">
      <alignment vertical="top"/>
    </xf>
    <xf numFmtId="0" fontId="21" fillId="14" borderId="21" xfId="0" applyFont="1" applyFill="1" applyBorder="1"/>
    <xf numFmtId="0" fontId="13" fillId="14" borderId="21" xfId="0" applyFont="1" applyFill="1" applyBorder="1"/>
    <xf numFmtId="0" fontId="13" fillId="14" borderId="21" xfId="0" applyFont="1" applyFill="1" applyBorder="1" applyAlignment="1">
      <alignment horizontal="center"/>
    </xf>
    <xf numFmtId="0" fontId="13" fillId="14" borderId="21" xfId="0" applyFont="1" applyFill="1" applyBorder="1" applyAlignment="1">
      <alignment horizontal="right"/>
    </xf>
    <xf numFmtId="0" fontId="0" fillId="14" borderId="6" xfId="0" applyFill="1" applyBorder="1"/>
    <xf numFmtId="3" fontId="0" fillId="14" borderId="22" xfId="0" applyNumberFormat="1" applyFont="1" applyFill="1" applyBorder="1" applyAlignment="1">
      <alignment horizontal="center"/>
    </xf>
    <xf numFmtId="3" fontId="0" fillId="14" borderId="0" xfId="0" applyNumberFormat="1" applyFont="1" applyFill="1" applyBorder="1" applyAlignment="1">
      <alignment horizontal="right"/>
    </xf>
    <xf numFmtId="0" fontId="0" fillId="14" borderId="0" xfId="0" applyFill="1" applyBorder="1"/>
    <xf numFmtId="9" fontId="4" fillId="14" borderId="0" xfId="339" applyFont="1" applyFill="1" applyBorder="1" applyAlignment="1">
      <alignment horizontal="right"/>
    </xf>
    <xf numFmtId="2" fontId="0" fillId="14" borderId="24" xfId="0" applyNumberFormat="1" applyFont="1" applyFill="1" applyBorder="1" applyAlignment="1">
      <alignment horizontal="right"/>
    </xf>
    <xf numFmtId="2" fontId="14" fillId="14" borderId="0" xfId="339" applyNumberFormat="1" applyFont="1" applyFill="1" applyBorder="1" applyAlignment="1">
      <alignment horizontal="right"/>
    </xf>
    <xf numFmtId="164" fontId="22" fillId="14" borderId="0" xfId="339" applyNumberFormat="1" applyFont="1" applyFill="1" applyBorder="1" applyAlignment="1">
      <alignment horizontal="right"/>
    </xf>
    <xf numFmtId="2" fontId="0" fillId="14" borderId="11" xfId="339" applyNumberFormat="1" applyFont="1" applyFill="1" applyBorder="1" applyAlignment="1">
      <alignment horizontal="right"/>
    </xf>
    <xf numFmtId="9" fontId="0" fillId="14" borderId="0" xfId="339" applyFont="1" applyFill="1" applyBorder="1" applyAlignment="1">
      <alignment horizontal="right"/>
    </xf>
    <xf numFmtId="10" fontId="0" fillId="14" borderId="0" xfId="339" applyNumberFormat="1" applyFont="1" applyFill="1" applyBorder="1"/>
    <xf numFmtId="0" fontId="0" fillId="14" borderId="0" xfId="0" applyFont="1" applyFill="1"/>
    <xf numFmtId="2" fontId="23" fillId="14" borderId="7" xfId="339" applyNumberFormat="1" applyFont="1" applyFill="1" applyBorder="1" applyAlignment="1">
      <alignment horizontal="right"/>
    </xf>
    <xf numFmtId="10" fontId="23" fillId="14" borderId="7" xfId="339" applyNumberFormat="1" applyFont="1" applyFill="1" applyBorder="1" applyAlignment="1">
      <alignment horizontal="right"/>
    </xf>
    <xf numFmtId="0" fontId="24" fillId="14" borderId="0" xfId="0" applyFont="1" applyFill="1" applyBorder="1"/>
    <xf numFmtId="0" fontId="0" fillId="14" borderId="0" xfId="0" applyFill="1" applyAlignment="1">
      <alignment horizontal="left"/>
    </xf>
    <xf numFmtId="0" fontId="19" fillId="16" borderId="20" xfId="0" applyFont="1" applyFill="1" applyBorder="1" applyAlignment="1">
      <alignment vertical="top"/>
    </xf>
    <xf numFmtId="0" fontId="21" fillId="16" borderId="21" xfId="0" applyFont="1" applyFill="1" applyBorder="1"/>
    <xf numFmtId="0" fontId="13" fillId="16" borderId="21" xfId="0" applyFont="1" applyFill="1" applyBorder="1"/>
    <xf numFmtId="0" fontId="13" fillId="16" borderId="21" xfId="0" applyFont="1" applyFill="1" applyBorder="1" applyAlignment="1">
      <alignment horizontal="center"/>
    </xf>
    <xf numFmtId="0" fontId="13" fillId="16" borderId="21" xfId="0" applyFont="1" applyFill="1" applyBorder="1" applyAlignment="1">
      <alignment horizontal="right"/>
    </xf>
    <xf numFmtId="0" fontId="0" fillId="16" borderId="6" xfId="0" applyFill="1" applyBorder="1"/>
    <xf numFmtId="0" fontId="0" fillId="16" borderId="0" xfId="0" applyFont="1" applyFill="1" applyBorder="1"/>
    <xf numFmtId="3" fontId="0" fillId="16" borderId="22" xfId="0" applyNumberFormat="1" applyFont="1" applyFill="1" applyBorder="1" applyAlignment="1">
      <alignment horizontal="center"/>
    </xf>
    <xf numFmtId="3" fontId="0" fillId="16" borderId="0" xfId="0" applyNumberFormat="1" applyFont="1" applyFill="1" applyBorder="1" applyAlignment="1">
      <alignment horizontal="right"/>
    </xf>
    <xf numFmtId="0" fontId="0" fillId="16" borderId="0" xfId="0" applyFill="1" applyBorder="1"/>
    <xf numFmtId="0" fontId="21" fillId="16" borderId="6" xfId="0" applyFont="1" applyFill="1" applyBorder="1"/>
    <xf numFmtId="0" fontId="21" fillId="16" borderId="0" xfId="0" applyFont="1" applyFill="1" applyBorder="1"/>
    <xf numFmtId="0" fontId="0" fillId="16" borderId="22" xfId="0" applyFont="1" applyFill="1" applyBorder="1" applyAlignment="1">
      <alignment horizontal="center"/>
    </xf>
    <xf numFmtId="9" fontId="4" fillId="16" borderId="0" xfId="339" applyFont="1" applyFill="1" applyBorder="1" applyAlignment="1">
      <alignment horizontal="right"/>
    </xf>
    <xf numFmtId="0" fontId="0" fillId="16" borderId="0" xfId="0" applyFont="1" applyFill="1" applyBorder="1" applyAlignment="1">
      <alignment horizontal="left"/>
    </xf>
    <xf numFmtId="2" fontId="0" fillId="16" borderId="24" xfId="0" applyNumberFormat="1" applyFont="1" applyFill="1" applyBorder="1" applyAlignment="1">
      <alignment horizontal="right"/>
    </xf>
    <xf numFmtId="0" fontId="0" fillId="16" borderId="0" xfId="0" applyFont="1" applyFill="1" applyAlignment="1">
      <alignment horizontal="right"/>
    </xf>
    <xf numFmtId="0" fontId="0" fillId="16" borderId="0" xfId="0" applyFont="1" applyFill="1" applyBorder="1" applyAlignment="1">
      <alignment horizontal="left" indent="2"/>
    </xf>
    <xf numFmtId="0" fontId="0" fillId="16" borderId="0" xfId="0" applyFont="1" applyFill="1" applyBorder="1" applyAlignment="1">
      <alignment horizontal="right"/>
    </xf>
    <xf numFmtId="164" fontId="7" fillId="16" borderId="0" xfId="339" applyNumberFormat="1" applyFont="1" applyFill="1" applyBorder="1" applyAlignment="1">
      <alignment horizontal="right"/>
    </xf>
    <xf numFmtId="164" fontId="0" fillId="16" borderId="0" xfId="339" applyNumberFormat="1" applyFont="1" applyFill="1" applyBorder="1" applyAlignment="1">
      <alignment horizontal="right"/>
    </xf>
    <xf numFmtId="0" fontId="21" fillId="16" borderId="8" xfId="0" applyFont="1" applyFill="1" applyBorder="1"/>
    <xf numFmtId="0" fontId="21" fillId="16" borderId="7" xfId="0" applyFont="1" applyFill="1" applyBorder="1"/>
    <xf numFmtId="0" fontId="0" fillId="16" borderId="7" xfId="0" applyFont="1" applyFill="1" applyBorder="1"/>
    <xf numFmtId="0" fontId="0" fillId="16" borderId="25" xfId="0" applyFont="1" applyFill="1" applyBorder="1" applyAlignment="1">
      <alignment horizontal="center"/>
    </xf>
    <xf numFmtId="2" fontId="0" fillId="16" borderId="7" xfId="0" applyNumberFormat="1" applyFont="1" applyFill="1" applyBorder="1" applyAlignment="1">
      <alignment horizontal="right"/>
    </xf>
    <xf numFmtId="0" fontId="0" fillId="16" borderId="7" xfId="0" applyFont="1" applyFill="1" applyBorder="1" applyAlignment="1">
      <alignment horizontal="right"/>
    </xf>
    <xf numFmtId="2" fontId="0" fillId="16" borderId="11" xfId="339" applyNumberFormat="1" applyFont="1" applyFill="1" applyBorder="1" applyAlignment="1">
      <alignment horizontal="right"/>
    </xf>
    <xf numFmtId="9" fontId="0" fillId="16" borderId="0" xfId="339" applyFont="1" applyFill="1" applyBorder="1" applyAlignment="1">
      <alignment horizontal="right"/>
    </xf>
    <xf numFmtId="2" fontId="0" fillId="16" borderId="0" xfId="339" applyNumberFormat="1" applyFont="1" applyFill="1" applyBorder="1" applyAlignment="1">
      <alignment horizontal="right"/>
    </xf>
    <xf numFmtId="2" fontId="0" fillId="16" borderId="24" xfId="339" applyNumberFormat="1" applyFont="1" applyFill="1" applyBorder="1"/>
    <xf numFmtId="10" fontId="0" fillId="16" borderId="0" xfId="339" applyNumberFormat="1" applyFont="1" applyFill="1" applyBorder="1"/>
    <xf numFmtId="0" fontId="0" fillId="16" borderId="0" xfId="0" applyFont="1" applyFill="1" applyBorder="1" applyAlignment="1">
      <alignment horizontal="left" vertical="top" wrapText="1"/>
    </xf>
    <xf numFmtId="0" fontId="21" fillId="16" borderId="26" xfId="0" applyFont="1" applyFill="1" applyBorder="1"/>
    <xf numFmtId="0" fontId="21" fillId="16" borderId="11" xfId="0" applyFont="1" applyFill="1" applyBorder="1"/>
    <xf numFmtId="0" fontId="0" fillId="16" borderId="11" xfId="0" applyFont="1" applyFill="1" applyBorder="1"/>
    <xf numFmtId="10" fontId="0" fillId="16" borderId="11" xfId="339" applyNumberFormat="1" applyFont="1" applyFill="1" applyBorder="1" applyAlignment="1">
      <alignment horizontal="right"/>
    </xf>
    <xf numFmtId="10" fontId="0" fillId="16" borderId="0" xfId="339" applyNumberFormat="1" applyFont="1" applyFill="1" applyBorder="1" applyAlignment="1">
      <alignment horizontal="right"/>
    </xf>
    <xf numFmtId="2" fontId="0" fillId="16" borderId="7" xfId="339" applyNumberFormat="1" applyFont="1" applyFill="1" applyBorder="1" applyAlignment="1">
      <alignment horizontal="right"/>
    </xf>
    <xf numFmtId="10" fontId="0" fillId="16" borderId="7" xfId="339" applyNumberFormat="1" applyFont="1" applyFill="1" applyBorder="1" applyAlignment="1">
      <alignment horizontal="right"/>
    </xf>
    <xf numFmtId="0" fontId="4" fillId="4" borderId="0" xfId="0" applyFont="1" applyFill="1" applyBorder="1" applyAlignment="1">
      <alignment horizontal="center"/>
    </xf>
    <xf numFmtId="0" fontId="10" fillId="14" borderId="21" xfId="0" applyFont="1" applyFill="1" applyBorder="1" applyAlignment="1">
      <alignment horizontal="right"/>
    </xf>
    <xf numFmtId="0" fontId="0" fillId="17" borderId="0" xfId="0" applyFill="1" applyAlignment="1">
      <alignment horizontal="right"/>
    </xf>
    <xf numFmtId="0" fontId="0" fillId="14" borderId="0" xfId="0" applyFont="1" applyFill="1" applyBorder="1" applyAlignment="1">
      <alignment horizontal="center"/>
    </xf>
    <xf numFmtId="0" fontId="0" fillId="14" borderId="0" xfId="0" applyFont="1" applyFill="1" applyBorder="1" applyAlignment="1">
      <alignment horizontal="center" vertical="top" wrapText="1"/>
    </xf>
    <xf numFmtId="0" fontId="0" fillId="14" borderId="0" xfId="0" applyFont="1" applyFill="1" applyAlignment="1">
      <alignment horizontal="center"/>
    </xf>
    <xf numFmtId="0" fontId="0" fillId="5" borderId="10" xfId="0" applyFill="1" applyBorder="1"/>
    <xf numFmtId="0" fontId="0" fillId="5" borderId="14" xfId="0" applyFill="1" applyBorder="1"/>
    <xf numFmtId="0" fontId="0" fillId="15" borderId="0" xfId="0" applyFont="1" applyFill="1" applyAlignment="1">
      <alignment horizontal="center"/>
    </xf>
    <xf numFmtId="0" fontId="0" fillId="15" borderId="0" xfId="0" applyFont="1" applyFill="1" applyBorder="1" applyAlignment="1">
      <alignment horizontal="center"/>
    </xf>
    <xf numFmtId="0" fontId="0" fillId="15" borderId="0" xfId="0" applyFont="1" applyFill="1" applyBorder="1" applyAlignment="1">
      <alignment horizontal="center" vertical="top" wrapText="1"/>
    </xf>
    <xf numFmtId="0" fontId="0" fillId="9" borderId="0" xfId="0" applyFont="1" applyFill="1" applyAlignment="1">
      <alignment horizontal="center"/>
    </xf>
    <xf numFmtId="0" fontId="0" fillId="15" borderId="11" xfId="0" applyFont="1" applyFill="1" applyBorder="1" applyAlignment="1">
      <alignment horizontal="center"/>
    </xf>
    <xf numFmtId="0" fontId="0" fillId="16" borderId="0" xfId="0" applyFont="1" applyFill="1" applyAlignment="1">
      <alignment horizontal="center"/>
    </xf>
    <xf numFmtId="0" fontId="0" fillId="16" borderId="0" xfId="0" applyFont="1" applyFill="1" applyBorder="1" applyAlignment="1">
      <alignment horizontal="center"/>
    </xf>
    <xf numFmtId="0" fontId="0" fillId="16" borderId="11" xfId="0" applyFont="1" applyFill="1" applyBorder="1" applyAlignment="1">
      <alignment horizontal="center"/>
    </xf>
    <xf numFmtId="0" fontId="0" fillId="11" borderId="0" xfId="0" applyFill="1" applyAlignment="1">
      <alignment horizontal="center"/>
    </xf>
    <xf numFmtId="0" fontId="0" fillId="17" borderId="0" xfId="0" applyFill="1" applyAlignment="1">
      <alignment horizontal="center"/>
    </xf>
    <xf numFmtId="2" fontId="0" fillId="14" borderId="0" xfId="339" applyNumberFormat="1" applyFont="1" applyFill="1" applyBorder="1"/>
    <xf numFmtId="0" fontId="0" fillId="4" borderId="29" xfId="0" applyFont="1" applyFill="1" applyBorder="1" applyAlignment="1">
      <alignment horizontal="right"/>
    </xf>
    <xf numFmtId="0" fontId="0" fillId="4" borderId="9" xfId="0" applyFont="1" applyFill="1" applyBorder="1" applyAlignment="1">
      <alignment horizontal="right"/>
    </xf>
    <xf numFmtId="0" fontId="0" fillId="4" borderId="9" xfId="0" applyFont="1" applyFill="1" applyBorder="1" applyAlignment="1">
      <alignment horizontal="left" vertical="top" wrapText="1"/>
    </xf>
    <xf numFmtId="0" fontId="0" fillId="4" borderId="30" xfId="0" applyFont="1" applyFill="1" applyBorder="1" applyAlignment="1">
      <alignment horizontal="right"/>
    </xf>
    <xf numFmtId="0" fontId="0" fillId="9" borderId="29" xfId="0" applyFont="1" applyFill="1" applyBorder="1" applyAlignment="1">
      <alignment horizontal="right"/>
    </xf>
    <xf numFmtId="0" fontId="0" fillId="9" borderId="9" xfId="0" applyFont="1" applyFill="1" applyBorder="1" applyAlignment="1">
      <alignment horizontal="right"/>
    </xf>
    <xf numFmtId="0" fontId="0" fillId="9" borderId="30" xfId="0" applyFont="1" applyFill="1" applyBorder="1" applyAlignment="1">
      <alignment horizontal="right"/>
    </xf>
    <xf numFmtId="0" fontId="0" fillId="9" borderId="31" xfId="0" applyFont="1" applyFill="1" applyBorder="1" applyAlignment="1">
      <alignment horizontal="right"/>
    </xf>
    <xf numFmtId="0" fontId="0" fillId="9" borderId="32" xfId="0" applyFont="1" applyFill="1" applyBorder="1" applyAlignment="1">
      <alignment horizontal="right"/>
    </xf>
    <xf numFmtId="0" fontId="0" fillId="9" borderId="11" xfId="0" applyFont="1" applyFill="1" applyBorder="1" applyAlignment="1">
      <alignment horizontal="right"/>
    </xf>
    <xf numFmtId="0" fontId="0" fillId="4" borderId="31" xfId="0" applyFont="1" applyFill="1" applyBorder="1" applyAlignment="1">
      <alignment horizontal="right"/>
    </xf>
    <xf numFmtId="0" fontId="0" fillId="4" borderId="32" xfId="0" applyFont="1" applyFill="1" applyBorder="1" applyAlignment="1">
      <alignment horizontal="right"/>
    </xf>
    <xf numFmtId="0" fontId="0" fillId="9" borderId="29" xfId="0" applyFont="1" applyFill="1" applyBorder="1" applyAlignment="1">
      <alignment horizontal="left" vertical="top" wrapText="1"/>
    </xf>
    <xf numFmtId="0" fontId="0" fillId="9" borderId="9" xfId="0" applyFont="1" applyFill="1" applyBorder="1" applyAlignment="1">
      <alignment horizontal="left" vertical="top" wrapText="1"/>
    </xf>
    <xf numFmtId="0" fontId="0" fillId="9" borderId="9" xfId="0" applyFill="1" applyBorder="1" applyAlignment="1">
      <alignment horizontal="right"/>
    </xf>
    <xf numFmtId="0" fontId="0" fillId="9" borderId="31" xfId="0" applyFill="1" applyBorder="1" applyAlignment="1">
      <alignment horizontal="right"/>
    </xf>
    <xf numFmtId="0" fontId="0" fillId="9" borderId="32" xfId="0" applyFill="1" applyBorder="1" applyAlignment="1">
      <alignment horizontal="right"/>
    </xf>
    <xf numFmtId="0" fontId="0" fillId="9" borderId="30" xfId="0" applyFill="1" applyBorder="1" applyAlignment="1">
      <alignment horizontal="right"/>
    </xf>
    <xf numFmtId="0" fontId="21" fillId="14" borderId="33" xfId="0" applyFont="1" applyFill="1" applyBorder="1"/>
    <xf numFmtId="0" fontId="21" fillId="14" borderId="19" xfId="0" applyFont="1" applyFill="1" applyBorder="1"/>
    <xf numFmtId="0" fontId="0" fillId="14" borderId="19" xfId="0" applyFont="1" applyFill="1" applyBorder="1"/>
    <xf numFmtId="0" fontId="0" fillId="14" borderId="34" xfId="0" applyFont="1" applyFill="1" applyBorder="1" applyAlignment="1">
      <alignment horizontal="center"/>
    </xf>
    <xf numFmtId="2" fontId="23" fillId="14" borderId="19" xfId="339" applyNumberFormat="1" applyFont="1" applyFill="1" applyBorder="1" applyAlignment="1">
      <alignment horizontal="right"/>
    </xf>
    <xf numFmtId="10" fontId="23" fillId="14" borderId="19" xfId="339" applyNumberFormat="1" applyFont="1" applyFill="1" applyBorder="1" applyAlignment="1">
      <alignment horizontal="right"/>
    </xf>
    <xf numFmtId="0" fontId="0" fillId="7" borderId="0" xfId="0" applyFill="1"/>
    <xf numFmtId="0" fontId="0" fillId="14" borderId="19" xfId="0" applyFill="1" applyBorder="1"/>
    <xf numFmtId="0" fontId="0" fillId="4" borderId="19" xfId="0" applyFont="1" applyFill="1" applyBorder="1" applyAlignment="1">
      <alignment horizontal="left" vertical="top" wrapText="1"/>
    </xf>
    <xf numFmtId="0" fontId="0" fillId="4" borderId="19" xfId="0" applyFont="1" applyFill="1" applyBorder="1" applyAlignment="1">
      <alignment horizontal="right"/>
    </xf>
    <xf numFmtId="0" fontId="0" fillId="4" borderId="0" xfId="0" applyFill="1" applyBorder="1"/>
    <xf numFmtId="0" fontId="5" fillId="14" borderId="0" xfId="0" applyFont="1" applyFill="1"/>
    <xf numFmtId="0" fontId="0" fillId="17" borderId="0" xfId="0" applyFill="1"/>
    <xf numFmtId="0" fontId="0" fillId="14" borderId="36" xfId="0" applyFill="1" applyBorder="1"/>
    <xf numFmtId="0" fontId="0" fillId="14" borderId="37" xfId="0" applyFill="1" applyBorder="1"/>
    <xf numFmtId="0" fontId="0" fillId="14" borderId="38" xfId="0" applyFill="1" applyBorder="1"/>
    <xf numFmtId="2" fontId="0" fillId="0" borderId="15" xfId="0" applyNumberFormat="1" applyBorder="1"/>
    <xf numFmtId="2" fontId="0" fillId="0" borderId="16" xfId="0" applyNumberFormat="1" applyBorder="1"/>
    <xf numFmtId="2" fontId="0" fillId="0" borderId="13" xfId="0" applyNumberFormat="1" applyBorder="1"/>
    <xf numFmtId="2" fontId="0" fillId="0" borderId="14" xfId="0" applyNumberFormat="1" applyBorder="1"/>
    <xf numFmtId="2" fontId="0" fillId="0" borderId="3" xfId="0" applyNumberFormat="1" applyBorder="1"/>
    <xf numFmtId="0" fontId="0" fillId="14" borderId="3" xfId="0" applyFill="1" applyBorder="1"/>
    <xf numFmtId="2" fontId="0" fillId="14" borderId="0" xfId="0" applyNumberFormat="1" applyFill="1"/>
    <xf numFmtId="1" fontId="0" fillId="0" borderId="11" xfId="0" applyNumberFormat="1" applyBorder="1"/>
    <xf numFmtId="2" fontId="0" fillId="0" borderId="0" xfId="0" applyNumberFormat="1" applyBorder="1"/>
    <xf numFmtId="2" fontId="0" fillId="0" borderId="7" xfId="0" applyNumberFormat="1" applyBorder="1"/>
    <xf numFmtId="164" fontId="0" fillId="14" borderId="0" xfId="0" applyNumberFormat="1" applyFont="1" applyFill="1"/>
    <xf numFmtId="2" fontId="0" fillId="0" borderId="11" xfId="0" applyNumberFormat="1" applyBorder="1"/>
    <xf numFmtId="0" fontId="0" fillId="14" borderId="20" xfId="0" applyFill="1" applyBorder="1"/>
    <xf numFmtId="2" fontId="0" fillId="14" borderId="0" xfId="0" applyNumberFormat="1" applyFill="1" applyBorder="1"/>
    <xf numFmtId="0" fontId="0" fillId="14" borderId="0" xfId="0" applyFill="1" applyBorder="1" applyAlignment="1">
      <alignment horizontal="center"/>
    </xf>
    <xf numFmtId="2" fontId="5" fillId="14" borderId="0" xfId="0" applyNumberFormat="1" applyFont="1" applyFill="1"/>
    <xf numFmtId="2" fontId="5" fillId="19" borderId="0" xfId="0" applyNumberFormat="1" applyFont="1" applyFill="1"/>
    <xf numFmtId="0" fontId="5" fillId="19" borderId="0" xfId="0" applyFont="1" applyFill="1"/>
    <xf numFmtId="164" fontId="5" fillId="19" borderId="0" xfId="0" applyNumberFormat="1" applyFont="1" applyFill="1"/>
    <xf numFmtId="2" fontId="0" fillId="14" borderId="15" xfId="0" applyNumberFormat="1" applyFill="1" applyBorder="1"/>
    <xf numFmtId="2" fontId="0" fillId="14" borderId="16" xfId="0" applyNumberFormat="1" applyFill="1" applyBorder="1"/>
    <xf numFmtId="2" fontId="0" fillId="14" borderId="13" xfId="0" applyNumberFormat="1" applyFill="1" applyBorder="1"/>
    <xf numFmtId="2" fontId="0" fillId="14" borderId="3" xfId="0" applyNumberFormat="1" applyFill="1" applyBorder="1"/>
    <xf numFmtId="0" fontId="5" fillId="17" borderId="0" xfId="0" applyFont="1" applyFill="1"/>
    <xf numFmtId="2" fontId="0" fillId="0" borderId="10" xfId="0" applyNumberFormat="1" applyBorder="1"/>
    <xf numFmtId="2" fontId="0" fillId="0" borderId="12" xfId="0" applyNumberFormat="1" applyBorder="1"/>
    <xf numFmtId="2" fontId="5" fillId="0" borderId="16" xfId="0" applyNumberFormat="1" applyFont="1" applyBorder="1"/>
    <xf numFmtId="2" fontId="5" fillId="0" borderId="13" xfId="0" applyNumberFormat="1" applyFont="1" applyBorder="1"/>
    <xf numFmtId="2" fontId="11" fillId="0" borderId="0" xfId="0" applyNumberFormat="1" applyFont="1"/>
    <xf numFmtId="2" fontId="0" fillId="5" borderId="10" xfId="0" applyNumberFormat="1" applyFill="1" applyBorder="1"/>
    <xf numFmtId="2" fontId="0" fillId="5" borderId="14" xfId="0" applyNumberFormat="1" applyFill="1" applyBorder="1"/>
    <xf numFmtId="2" fontId="0" fillId="5" borderId="7" xfId="0" applyNumberFormat="1" applyFill="1" applyBorder="1"/>
    <xf numFmtId="2" fontId="0" fillId="5" borderId="11" xfId="0" applyNumberFormat="1" applyFill="1" applyBorder="1"/>
    <xf numFmtId="2" fontId="0" fillId="5" borderId="0" xfId="0" applyNumberFormat="1" applyFill="1" applyBorder="1"/>
    <xf numFmtId="2" fontId="0" fillId="20" borderId="15" xfId="0" applyNumberFormat="1" applyFill="1" applyBorder="1"/>
    <xf numFmtId="2" fontId="0" fillId="17" borderId="0" xfId="0" applyNumberFormat="1" applyFill="1"/>
    <xf numFmtId="2" fontId="0" fillId="20" borderId="16" xfId="0" applyNumberFormat="1" applyFill="1" applyBorder="1"/>
    <xf numFmtId="2" fontId="0" fillId="18" borderId="15" xfId="0" applyNumberFormat="1" applyFill="1" applyBorder="1"/>
    <xf numFmtId="2" fontId="0" fillId="18" borderId="16" xfId="0" applyNumberFormat="1" applyFill="1" applyBorder="1"/>
    <xf numFmtId="2" fontId="0" fillId="18" borderId="13" xfId="0" applyNumberFormat="1" applyFill="1" applyBorder="1"/>
    <xf numFmtId="2" fontId="0" fillId="10" borderId="11" xfId="0" applyNumberFormat="1" applyFill="1" applyBorder="1"/>
    <xf numFmtId="0" fontId="0" fillId="5" borderId="12" xfId="0" applyFill="1" applyBorder="1"/>
    <xf numFmtId="2" fontId="0" fillId="10" borderId="0" xfId="0" applyNumberFormat="1" applyFill="1" applyBorder="1"/>
    <xf numFmtId="2" fontId="0" fillId="14" borderId="14" xfId="0" applyNumberFormat="1" applyFill="1" applyBorder="1"/>
    <xf numFmtId="2" fontId="0" fillId="14" borderId="7" xfId="0" applyNumberFormat="1" applyFill="1" applyBorder="1"/>
    <xf numFmtId="2" fontId="0" fillId="14" borderId="15" xfId="0" applyNumberFormat="1" applyFont="1" applyFill="1" applyBorder="1"/>
    <xf numFmtId="2" fontId="0" fillId="14" borderId="12" xfId="0" applyNumberFormat="1" applyFill="1" applyBorder="1"/>
    <xf numFmtId="0" fontId="0" fillId="21" borderId="0" xfId="0" applyFill="1"/>
    <xf numFmtId="2" fontId="0" fillId="15" borderId="0" xfId="0" applyNumberFormat="1" applyFont="1" applyFill="1" applyBorder="1" applyAlignment="1">
      <alignment horizontal="right"/>
    </xf>
    <xf numFmtId="3" fontId="0" fillId="14" borderId="0" xfId="0" applyNumberFormat="1" applyFill="1"/>
    <xf numFmtId="0" fontId="13" fillId="14" borderId="10" xfId="0" applyFont="1" applyFill="1" applyBorder="1"/>
    <xf numFmtId="0" fontId="13" fillId="14" borderId="11" xfId="0" applyFont="1" applyFill="1" applyBorder="1"/>
    <xf numFmtId="0" fontId="0" fillId="14" borderId="11" xfId="0" applyFont="1" applyFill="1" applyBorder="1"/>
    <xf numFmtId="2" fontId="0" fillId="14" borderId="0" xfId="0" applyNumberFormat="1" applyFont="1" applyFill="1"/>
    <xf numFmtId="0" fontId="0" fillId="17" borderId="0" xfId="0" applyFont="1" applyFill="1"/>
    <xf numFmtId="0" fontId="25" fillId="4" borderId="3" xfId="0" applyFont="1" applyFill="1" applyBorder="1"/>
    <xf numFmtId="2" fontId="25" fillId="14" borderId="3" xfId="0" applyNumberFormat="1" applyFont="1" applyFill="1" applyBorder="1"/>
    <xf numFmtId="9" fontId="3" fillId="15" borderId="0" xfId="339" applyFont="1" applyFill="1" applyBorder="1" applyAlignment="1">
      <alignment horizontal="right"/>
    </xf>
    <xf numFmtId="2" fontId="6" fillId="3" borderId="2" xfId="1" applyNumberFormat="1" applyAlignment="1">
      <alignment horizontal="right"/>
    </xf>
    <xf numFmtId="9" fontId="3" fillId="14" borderId="0" xfId="339" applyFont="1" applyFill="1" applyBorder="1" applyAlignment="1">
      <alignment horizontal="right"/>
    </xf>
    <xf numFmtId="2" fontId="6" fillId="3" borderId="2" xfId="1" applyNumberFormat="1"/>
    <xf numFmtId="0" fontId="26" fillId="4" borderId="0" xfId="0" applyFont="1" applyFill="1"/>
    <xf numFmtId="0" fontId="16" fillId="4" borderId="0" xfId="0" applyFont="1" applyFill="1"/>
    <xf numFmtId="0" fontId="27" fillId="4" borderId="0" xfId="0" applyFont="1" applyFill="1"/>
    <xf numFmtId="0" fontId="16" fillId="4" borderId="0" xfId="0" applyFont="1" applyFill="1" applyAlignment="1">
      <alignment horizontal="center"/>
    </xf>
    <xf numFmtId="0" fontId="16" fillId="4" borderId="0" xfId="0" applyFont="1" applyFill="1" applyAlignment="1">
      <alignment horizontal="right"/>
    </xf>
    <xf numFmtId="0" fontId="16" fillId="4" borderId="19" xfId="0" applyFont="1" applyFill="1" applyBorder="1"/>
    <xf numFmtId="0" fontId="16" fillId="0" borderId="19" xfId="0" applyFont="1" applyBorder="1"/>
    <xf numFmtId="0" fontId="16" fillId="0" borderId="0" xfId="0" applyFont="1"/>
    <xf numFmtId="0" fontId="16" fillId="4" borderId="0" xfId="0" applyFont="1" applyFill="1" applyBorder="1" applyAlignment="1">
      <alignment horizontal="left" vertical="top" wrapText="1"/>
    </xf>
    <xf numFmtId="0" fontId="28" fillId="0" borderId="10" xfId="0" applyFont="1" applyBorder="1"/>
    <xf numFmtId="0" fontId="16" fillId="4" borderId="11" xfId="0" applyFont="1" applyFill="1" applyBorder="1"/>
    <xf numFmtId="0" fontId="16" fillId="4" borderId="11" xfId="0" applyFont="1" applyFill="1" applyBorder="1" applyAlignment="1">
      <alignment horizontal="center"/>
    </xf>
    <xf numFmtId="0" fontId="16" fillId="4" borderId="15" xfId="0" applyFont="1" applyFill="1" applyBorder="1" applyAlignment="1">
      <alignment horizontal="right"/>
    </xf>
    <xf numFmtId="0" fontId="16" fillId="4" borderId="0" xfId="0" applyFont="1" applyFill="1" applyBorder="1" applyAlignment="1">
      <alignment horizontal="right"/>
    </xf>
    <xf numFmtId="0" fontId="29" fillId="3" borderId="2" xfId="1" applyFont="1"/>
    <xf numFmtId="164" fontId="16" fillId="12" borderId="0" xfId="0" applyNumberFormat="1" applyFont="1" applyFill="1" applyBorder="1"/>
    <xf numFmtId="0" fontId="30" fillId="22" borderId="0" xfId="4999" applyFont="1"/>
    <xf numFmtId="0" fontId="16" fillId="23" borderId="0" xfId="0" applyFont="1" applyFill="1"/>
    <xf numFmtId="0" fontId="16" fillId="4" borderId="9" xfId="0" applyFont="1" applyFill="1" applyBorder="1"/>
    <xf numFmtId="0" fontId="16" fillId="14" borderId="0" xfId="0" applyFont="1" applyFill="1"/>
    <xf numFmtId="0" fontId="16" fillId="0" borderId="9" xfId="0" applyFont="1" applyBorder="1"/>
    <xf numFmtId="0" fontId="31" fillId="14" borderId="0" xfId="0" applyFont="1" applyFill="1"/>
    <xf numFmtId="0" fontId="31" fillId="19" borderId="0" xfId="0" applyFont="1" applyFill="1"/>
    <xf numFmtId="0" fontId="16" fillId="0" borderId="10" xfId="0" applyFont="1" applyBorder="1"/>
    <xf numFmtId="164" fontId="16" fillId="14" borderId="0" xfId="0" applyNumberFormat="1" applyFont="1" applyFill="1"/>
    <xf numFmtId="0" fontId="16" fillId="0" borderId="14" xfId="0" applyFont="1" applyBorder="1"/>
    <xf numFmtId="0" fontId="29" fillId="3" borderId="39" xfId="1" applyFont="1" applyBorder="1"/>
    <xf numFmtId="0" fontId="16" fillId="0" borderId="3" xfId="0" applyFont="1" applyBorder="1"/>
    <xf numFmtId="164" fontId="29" fillId="3" borderId="2" xfId="1" applyNumberFormat="1" applyFont="1"/>
    <xf numFmtId="164" fontId="31" fillId="19" borderId="0" xfId="0" applyNumberFormat="1" applyFont="1" applyFill="1"/>
    <xf numFmtId="164" fontId="16" fillId="0" borderId="11" xfId="0" applyNumberFormat="1" applyFont="1" applyBorder="1"/>
    <xf numFmtId="0" fontId="16" fillId="0" borderId="11" xfId="0" applyFont="1" applyBorder="1"/>
    <xf numFmtId="2" fontId="30" fillId="22" borderId="3" xfId="4999" applyNumberFormat="1" applyFont="1" applyBorder="1"/>
    <xf numFmtId="0" fontId="16" fillId="0" borderId="12" xfId="0" applyFont="1" applyBorder="1"/>
    <xf numFmtId="164" fontId="16" fillId="0" borderId="0" xfId="0" applyNumberFormat="1" applyFont="1" applyBorder="1"/>
    <xf numFmtId="0" fontId="16" fillId="0" borderId="0" xfId="0" applyFont="1" applyBorder="1"/>
    <xf numFmtId="164" fontId="16" fillId="0" borderId="7" xfId="0" applyNumberFormat="1" applyFont="1" applyBorder="1"/>
    <xf numFmtId="0" fontId="16" fillId="0" borderId="7" xfId="0" applyFont="1" applyBorder="1"/>
    <xf numFmtId="0" fontId="16" fillId="0" borderId="17" xfId="0" applyFont="1" applyBorder="1"/>
    <xf numFmtId="164" fontId="16" fillId="0" borderId="18" xfId="0" applyNumberFormat="1" applyFont="1" applyBorder="1"/>
    <xf numFmtId="0" fontId="16" fillId="0" borderId="18" xfId="0" applyFont="1" applyBorder="1"/>
    <xf numFmtId="2" fontId="16" fillId="0" borderId="28" xfId="0" applyNumberFormat="1" applyFont="1" applyBorder="1"/>
    <xf numFmtId="2" fontId="16" fillId="14" borderId="0" xfId="0" applyNumberFormat="1" applyFont="1" applyFill="1"/>
    <xf numFmtId="2" fontId="31" fillId="19" borderId="0" xfId="0" applyNumberFormat="1" applyFont="1" applyFill="1"/>
    <xf numFmtId="164" fontId="16" fillId="0" borderId="4" xfId="0" applyNumberFormat="1" applyFont="1" applyBorder="1"/>
    <xf numFmtId="0" fontId="32" fillId="14" borderId="0" xfId="0" applyFont="1" applyFill="1"/>
    <xf numFmtId="0" fontId="33" fillId="14" borderId="0" xfId="1776" applyFont="1" applyFill="1"/>
    <xf numFmtId="164" fontId="16" fillId="0" borderId="5" xfId="0" applyNumberFormat="1" applyFont="1" applyBorder="1"/>
    <xf numFmtId="164" fontId="16" fillId="12" borderId="7" xfId="0" applyNumberFormat="1" applyFont="1" applyFill="1" applyBorder="1"/>
    <xf numFmtId="164" fontId="30" fillId="22" borderId="5" xfId="4999" applyNumberFormat="1" applyFont="1" applyBorder="1"/>
    <xf numFmtId="164" fontId="30" fillId="22" borderId="7" xfId="4999" applyNumberFormat="1" applyFont="1" applyBorder="1"/>
    <xf numFmtId="2" fontId="16" fillId="0" borderId="13" xfId="0" applyNumberFormat="1" applyFont="1" applyBorder="1"/>
    <xf numFmtId="0" fontId="16" fillId="14" borderId="0" xfId="0" applyFont="1" applyFill="1" applyBorder="1"/>
    <xf numFmtId="0" fontId="16" fillId="14" borderId="0" xfId="0" quotePrefix="1" applyFont="1" applyFill="1"/>
    <xf numFmtId="0" fontId="16" fillId="17" borderId="0" xfId="0" applyFont="1" applyFill="1"/>
    <xf numFmtId="164" fontId="16" fillId="0" borderId="15" xfId="0" applyNumberFormat="1" applyFont="1" applyBorder="1"/>
    <xf numFmtId="164" fontId="16" fillId="0" borderId="12" xfId="0" applyNumberFormat="1" applyFont="1" applyBorder="1"/>
    <xf numFmtId="0" fontId="16" fillId="0" borderId="16" xfId="0" applyFont="1" applyBorder="1"/>
    <xf numFmtId="164" fontId="16" fillId="0" borderId="14" xfId="0" applyNumberFormat="1" applyFont="1" applyBorder="1"/>
    <xf numFmtId="0" fontId="16" fillId="0" borderId="13" xfId="0" applyFont="1" applyBorder="1"/>
    <xf numFmtId="164" fontId="16" fillId="0" borderId="13" xfId="0" applyNumberFormat="1" applyFont="1" applyBorder="1"/>
    <xf numFmtId="0" fontId="16" fillId="7" borderId="9" xfId="0" applyFont="1" applyFill="1" applyBorder="1"/>
    <xf numFmtId="0" fontId="16" fillId="14" borderId="19" xfId="0" applyFont="1" applyFill="1" applyBorder="1"/>
    <xf numFmtId="0" fontId="16" fillId="14" borderId="9" xfId="0" applyFont="1" applyFill="1" applyBorder="1"/>
    <xf numFmtId="0" fontId="16" fillId="19" borderId="0" xfId="0" applyFont="1" applyFill="1"/>
    <xf numFmtId="0" fontId="31" fillId="0" borderId="7" xfId="0" applyFont="1" applyBorder="1"/>
    <xf numFmtId="0" fontId="16" fillId="19" borderId="10" xfId="0" applyFont="1" applyFill="1" applyBorder="1"/>
    <xf numFmtId="0" fontId="16" fillId="14" borderId="11" xfId="0" applyFont="1" applyFill="1" applyBorder="1"/>
    <xf numFmtId="0" fontId="16" fillId="14" borderId="15" xfId="0" applyFont="1" applyFill="1" applyBorder="1"/>
    <xf numFmtId="0" fontId="16" fillId="0" borderId="15" xfId="0" applyFont="1" applyBorder="1"/>
    <xf numFmtId="0" fontId="16" fillId="19" borderId="12" xfId="0" applyFont="1" applyFill="1" applyBorder="1"/>
    <xf numFmtId="0" fontId="16" fillId="23" borderId="0" xfId="0" applyFont="1" applyFill="1" applyBorder="1"/>
    <xf numFmtId="0" fontId="16" fillId="14" borderId="16" xfId="0" applyFont="1" applyFill="1" applyBorder="1"/>
    <xf numFmtId="0" fontId="29" fillId="3" borderId="40" xfId="1" applyFont="1" applyBorder="1"/>
    <xf numFmtId="0" fontId="16" fillId="19" borderId="14" xfId="0" applyFont="1" applyFill="1" applyBorder="1"/>
    <xf numFmtId="0" fontId="29" fillId="3" borderId="41" xfId="1" applyFont="1" applyBorder="1"/>
    <xf numFmtId="0" fontId="16" fillId="14" borderId="7" xfId="0" applyFont="1" applyFill="1" applyBorder="1"/>
    <xf numFmtId="0" fontId="16" fillId="14" borderId="13" xfId="0" applyFont="1" applyFill="1" applyBorder="1"/>
    <xf numFmtId="0" fontId="16" fillId="4" borderId="0" xfId="0" applyFont="1" applyFill="1" applyBorder="1"/>
    <xf numFmtId="0" fontId="16" fillId="0" borderId="10" xfId="0" applyFont="1" applyFill="1" applyBorder="1"/>
    <xf numFmtId="2" fontId="16" fillId="0" borderId="11" xfId="0" applyNumberFormat="1" applyFont="1" applyBorder="1"/>
    <xf numFmtId="0" fontId="16" fillId="0" borderId="12" xfId="0" applyFont="1" applyFill="1" applyBorder="1"/>
    <xf numFmtId="2" fontId="16" fillId="0" borderId="0" xfId="0" applyNumberFormat="1" applyFont="1" applyBorder="1"/>
    <xf numFmtId="0" fontId="30" fillId="22" borderId="16" xfId="4999" applyFont="1" applyBorder="1"/>
    <xf numFmtId="0" fontId="16" fillId="0" borderId="14" xfId="0" applyFont="1" applyFill="1" applyBorder="1"/>
    <xf numFmtId="2" fontId="16" fillId="0" borderId="7" xfId="0" applyNumberFormat="1" applyFont="1" applyBorder="1"/>
    <xf numFmtId="0" fontId="30" fillId="22" borderId="7" xfId="4999" applyFont="1" applyBorder="1"/>
    <xf numFmtId="2" fontId="16" fillId="0" borderId="17" xfId="0" applyNumberFormat="1" applyFont="1" applyBorder="1"/>
    <xf numFmtId="2" fontId="16" fillId="0" borderId="10" xfId="0" applyNumberFormat="1" applyFont="1" applyBorder="1"/>
    <xf numFmtId="2" fontId="30" fillId="22" borderId="15" xfId="4999" applyNumberFormat="1" applyFont="1" applyBorder="1"/>
    <xf numFmtId="2" fontId="16" fillId="0" borderId="12" xfId="0" applyNumberFormat="1" applyFont="1" applyBorder="1"/>
    <xf numFmtId="2" fontId="30" fillId="22" borderId="16" xfId="4999" applyNumberFormat="1" applyFont="1" applyBorder="1"/>
    <xf numFmtId="2" fontId="16" fillId="0" borderId="14" xfId="0" applyNumberFormat="1" applyFont="1" applyBorder="1"/>
    <xf numFmtId="2" fontId="30" fillId="22" borderId="13" xfId="4999" applyNumberFormat="1" applyFont="1" applyBorder="1"/>
    <xf numFmtId="2" fontId="16" fillId="4" borderId="14" xfId="0" applyNumberFormat="1" applyFont="1" applyFill="1" applyBorder="1"/>
    <xf numFmtId="2" fontId="30" fillId="22" borderId="28" xfId="4999" applyNumberFormat="1" applyFont="1" applyBorder="1"/>
    <xf numFmtId="164" fontId="16" fillId="14" borderId="0" xfId="0" applyNumberFormat="1" applyFont="1" applyFill="1" applyBorder="1"/>
    <xf numFmtId="10" fontId="16" fillId="14" borderId="11" xfId="340" applyNumberFormat="1" applyFont="1" applyFill="1" applyBorder="1"/>
    <xf numFmtId="10" fontId="16" fillId="14" borderId="15" xfId="340" applyNumberFormat="1" applyFont="1" applyFill="1" applyBorder="1"/>
    <xf numFmtId="10" fontId="16" fillId="14" borderId="0" xfId="340" applyNumberFormat="1" applyFont="1" applyFill="1" applyBorder="1"/>
    <xf numFmtId="10" fontId="16" fillId="14" borderId="16" xfId="340" applyNumberFormat="1" applyFont="1" applyFill="1" applyBorder="1"/>
    <xf numFmtId="10" fontId="16" fillId="14" borderId="7" xfId="340" applyNumberFormat="1" applyFont="1" applyFill="1" applyBorder="1"/>
    <xf numFmtId="10" fontId="16" fillId="14" borderId="13" xfId="340" applyNumberFormat="1" applyFont="1" applyFill="1" applyBorder="1"/>
    <xf numFmtId="2" fontId="16" fillId="14" borderId="18" xfId="0" applyNumberFormat="1" applyFont="1" applyFill="1" applyBorder="1"/>
    <xf numFmtId="2" fontId="16" fillId="14" borderId="13" xfId="0" applyNumberFormat="1" applyFont="1" applyFill="1" applyBorder="1"/>
    <xf numFmtId="2" fontId="16" fillId="0" borderId="5" xfId="0" applyNumberFormat="1" applyFont="1" applyBorder="1"/>
    <xf numFmtId="0" fontId="28" fillId="14" borderId="10" xfId="0" applyFont="1" applyFill="1" applyBorder="1"/>
    <xf numFmtId="0" fontId="28" fillId="14" borderId="11" xfId="0" applyFont="1" applyFill="1" applyBorder="1"/>
    <xf numFmtId="1" fontId="16" fillId="0" borderId="7" xfId="0" applyNumberFormat="1" applyFont="1" applyBorder="1"/>
    <xf numFmtId="1" fontId="29" fillId="3" borderId="2" xfId="1" applyNumberFormat="1" applyFont="1"/>
    <xf numFmtId="1" fontId="16" fillId="14" borderId="0" xfId="0" applyNumberFormat="1" applyFont="1" applyFill="1"/>
    <xf numFmtId="164" fontId="31" fillId="19" borderId="7" xfId="0" applyNumberFormat="1" applyFont="1" applyFill="1" applyBorder="1"/>
    <xf numFmtId="2" fontId="31" fillId="19" borderId="7" xfId="0" applyNumberFormat="1" applyFont="1" applyFill="1" applyBorder="1"/>
    <xf numFmtId="0" fontId="31" fillId="19" borderId="7" xfId="0" applyFont="1" applyFill="1" applyBorder="1"/>
    <xf numFmtId="0" fontId="31" fillId="4" borderId="0" xfId="0" applyFont="1" applyFill="1"/>
    <xf numFmtId="2" fontId="16" fillId="0" borderId="3" xfId="0" applyNumberFormat="1" applyFont="1" applyBorder="1"/>
    <xf numFmtId="0" fontId="16" fillId="14" borderId="10" xfId="0" applyFont="1" applyFill="1" applyBorder="1"/>
    <xf numFmtId="0" fontId="16" fillId="14" borderId="12" xfId="0" applyFont="1" applyFill="1" applyBorder="1"/>
    <xf numFmtId="0" fontId="16" fillId="14" borderId="14" xfId="0" applyFont="1" applyFill="1" applyBorder="1"/>
    <xf numFmtId="164" fontId="16" fillId="0" borderId="16" xfId="0" applyNumberFormat="1" applyFont="1" applyBorder="1"/>
    <xf numFmtId="164" fontId="16" fillId="14" borderId="7" xfId="0" applyNumberFormat="1" applyFont="1" applyFill="1" applyBorder="1"/>
    <xf numFmtId="2" fontId="16" fillId="0" borderId="11" xfId="0" applyNumberFormat="1" applyFont="1" applyFill="1" applyBorder="1"/>
    <xf numFmtId="2" fontId="16" fillId="0" borderId="0" xfId="0" applyNumberFormat="1" applyFont="1" applyFill="1" applyBorder="1"/>
    <xf numFmtId="2" fontId="16" fillId="0" borderId="7" xfId="0" applyNumberFormat="1" applyFont="1" applyFill="1" applyBorder="1"/>
    <xf numFmtId="2" fontId="34" fillId="0" borderId="0" xfId="897" applyNumberFormat="1" applyFont="1" applyFill="1" applyBorder="1"/>
    <xf numFmtId="2" fontId="34" fillId="0" borderId="7" xfId="897" applyNumberFormat="1" applyFont="1" applyFill="1" applyBorder="1"/>
    <xf numFmtId="1" fontId="16" fillId="0" borderId="0" xfId="0" applyNumberFormat="1" applyFont="1" applyBorder="1"/>
    <xf numFmtId="2" fontId="35" fillId="22" borderId="3" xfId="4999" applyNumberFormat="1" applyFont="1" applyBorder="1"/>
    <xf numFmtId="164" fontId="35" fillId="22" borderId="7" xfId="4999" applyNumberFormat="1" applyFont="1" applyBorder="1"/>
    <xf numFmtId="2" fontId="35" fillId="22" borderId="15" xfId="4999" applyNumberFormat="1" applyFont="1" applyBorder="1"/>
    <xf numFmtId="2" fontId="35" fillId="22" borderId="16" xfId="4999" applyNumberFormat="1" applyFont="1" applyBorder="1"/>
    <xf numFmtId="2" fontId="35" fillId="22" borderId="13" xfId="4999" applyNumberFormat="1" applyFont="1" applyBorder="1"/>
    <xf numFmtId="0" fontId="30" fillId="22" borderId="0" xfId="4999" applyFont="1" applyBorder="1"/>
    <xf numFmtId="0" fontId="30" fillId="22" borderId="5" xfId="4999" applyFont="1" applyBorder="1"/>
    <xf numFmtId="0" fontId="31" fillId="14" borderId="0" xfId="0" applyFont="1" applyFill="1" applyBorder="1"/>
    <xf numFmtId="1" fontId="31" fillId="19" borderId="7" xfId="0" applyNumberFormat="1" applyFont="1" applyFill="1" applyBorder="1"/>
    <xf numFmtId="1" fontId="16" fillId="19" borderId="7" xfId="0" applyNumberFormat="1" applyFont="1" applyFill="1" applyBorder="1"/>
    <xf numFmtId="0" fontId="16" fillId="7" borderId="0" xfId="0" applyFont="1" applyFill="1" applyBorder="1" applyAlignment="1">
      <alignment horizontal="left" vertical="top" wrapText="1"/>
    </xf>
    <xf numFmtId="0" fontId="31" fillId="0" borderId="0" xfId="0" applyFont="1" applyBorder="1"/>
    <xf numFmtId="0" fontId="31" fillId="0" borderId="16" xfId="0" applyFont="1" applyBorder="1"/>
    <xf numFmtId="164" fontId="16" fillId="4" borderId="0" xfId="0" applyNumberFormat="1" applyFont="1" applyFill="1"/>
    <xf numFmtId="164" fontId="16" fillId="4" borderId="3" xfId="0" applyNumberFormat="1" applyFont="1" applyFill="1" applyBorder="1"/>
    <xf numFmtId="2" fontId="16" fillId="4" borderId="0" xfId="0" applyNumberFormat="1" applyFont="1" applyFill="1"/>
    <xf numFmtId="164" fontId="16" fillId="4" borderId="0" xfId="0" applyNumberFormat="1" applyFont="1" applyFill="1" applyBorder="1"/>
    <xf numFmtId="164" fontId="30" fillId="22" borderId="3" xfId="4999" applyNumberFormat="1" applyFont="1" applyBorder="1"/>
    <xf numFmtId="164" fontId="16" fillId="0" borderId="10" xfId="0" applyNumberFormat="1" applyFont="1" applyBorder="1"/>
    <xf numFmtId="164" fontId="30" fillId="22" borderId="11" xfId="4999" applyNumberFormat="1" applyFont="1" applyBorder="1"/>
    <xf numFmtId="164" fontId="30" fillId="22" borderId="15" xfId="4999" applyNumberFormat="1" applyFont="1" applyBorder="1"/>
    <xf numFmtId="164" fontId="30" fillId="22" borderId="0" xfId="4999" applyNumberFormat="1" applyFont="1" applyBorder="1"/>
    <xf numFmtId="164" fontId="30" fillId="22" borderId="16" xfId="4999" applyNumberFormat="1" applyFont="1" applyBorder="1"/>
    <xf numFmtId="164" fontId="16" fillId="13" borderId="0" xfId="0" applyNumberFormat="1" applyFont="1" applyFill="1" applyBorder="1"/>
    <xf numFmtId="164" fontId="16" fillId="0" borderId="0" xfId="0" applyNumberFormat="1" applyFont="1"/>
    <xf numFmtId="164" fontId="16" fillId="18" borderId="0" xfId="0" applyNumberFormat="1" applyFont="1" applyFill="1"/>
    <xf numFmtId="0" fontId="16" fillId="7" borderId="0" xfId="0" applyFont="1" applyFill="1"/>
    <xf numFmtId="0" fontId="16" fillId="4" borderId="19" xfId="0" applyFont="1" applyFill="1" applyBorder="1" applyAlignment="1">
      <alignment horizontal="left" vertical="top" wrapText="1"/>
    </xf>
    <xf numFmtId="0" fontId="16" fillId="4" borderId="19" xfId="0" applyFont="1" applyFill="1" applyBorder="1" applyAlignment="1">
      <alignment horizontal="right"/>
    </xf>
    <xf numFmtId="0" fontId="31" fillId="2" borderId="1" xfId="0" applyFont="1" applyFill="1" applyBorder="1"/>
    <xf numFmtId="0" fontId="30" fillId="0" borderId="1" xfId="0" applyFont="1" applyFill="1" applyBorder="1" applyAlignment="1">
      <alignment horizontal="left" indent="1"/>
    </xf>
    <xf numFmtId="2" fontId="29" fillId="3" borderId="2" xfId="1" applyNumberFormat="1" applyFont="1"/>
    <xf numFmtId="168" fontId="30" fillId="22" borderId="7" xfId="4999" applyNumberFormat="1" applyFont="1" applyBorder="1"/>
    <xf numFmtId="168" fontId="29" fillId="3" borderId="2" xfId="1" applyNumberFormat="1" applyFont="1"/>
    <xf numFmtId="167" fontId="29" fillId="3" borderId="2" xfId="1" applyNumberFormat="1" applyFont="1"/>
    <xf numFmtId="167" fontId="29" fillId="0" borderId="0" xfId="1" applyNumberFormat="1" applyFont="1" applyFill="1" applyBorder="1"/>
    <xf numFmtId="167" fontId="30" fillId="22" borderId="3" xfId="4999" applyNumberFormat="1" applyFont="1" applyBorder="1"/>
    <xf numFmtId="168" fontId="29" fillId="3" borderId="42" xfId="1" applyNumberFormat="1" applyFont="1" applyBorder="1"/>
    <xf numFmtId="168" fontId="29" fillId="3" borderId="2" xfId="1" applyNumberFormat="1" applyFont="1" applyBorder="1"/>
    <xf numFmtId="167" fontId="16" fillId="14" borderId="0" xfId="0" applyNumberFormat="1" applyFont="1" applyFill="1"/>
    <xf numFmtId="167" fontId="35" fillId="22" borderId="7" xfId="4999" applyNumberFormat="1" applyFont="1" applyBorder="1"/>
    <xf numFmtId="166" fontId="16" fillId="0" borderId="7" xfId="0" applyNumberFormat="1" applyFont="1" applyBorder="1"/>
    <xf numFmtId="166" fontId="16" fillId="14" borderId="0" xfId="0" applyNumberFormat="1" applyFont="1" applyFill="1"/>
    <xf numFmtId="0" fontId="5" fillId="14" borderId="0" xfId="0" applyFont="1" applyFill="1" applyAlignment="1">
      <alignment horizontal="center"/>
    </xf>
    <xf numFmtId="0" fontId="25" fillId="0" borderId="3" xfId="0" applyFont="1" applyBorder="1"/>
    <xf numFmtId="2" fontId="25" fillId="0" borderId="3" xfId="0" applyNumberFormat="1" applyFont="1" applyBorder="1" applyAlignment="1"/>
    <xf numFmtId="2" fontId="36" fillId="0" borderId="3" xfId="0" applyNumberFormat="1" applyFont="1" applyBorder="1" applyAlignment="1"/>
    <xf numFmtId="0" fontId="25" fillId="4" borderId="3" xfId="0" applyFont="1" applyFill="1" applyBorder="1" applyAlignment="1">
      <alignment horizontal="left"/>
    </xf>
    <xf numFmtId="1" fontId="0" fillId="14" borderId="0" xfId="0" applyNumberFormat="1" applyFont="1" applyFill="1"/>
    <xf numFmtId="2" fontId="25" fillId="0" borderId="3" xfId="0" applyNumberFormat="1" applyFont="1" applyBorder="1"/>
    <xf numFmtId="2" fontId="36" fillId="0" borderId="3" xfId="0" applyNumberFormat="1" applyFont="1" applyBorder="1"/>
    <xf numFmtId="3" fontId="0" fillId="14" borderId="10" xfId="0" applyNumberFormat="1" applyFill="1" applyBorder="1"/>
    <xf numFmtId="0" fontId="0" fillId="14" borderId="11" xfId="0" applyFill="1" applyBorder="1"/>
    <xf numFmtId="0" fontId="0" fillId="14" borderId="15" xfId="0" applyFill="1" applyBorder="1"/>
    <xf numFmtId="3" fontId="0" fillId="14" borderId="14" xfId="0" applyNumberFormat="1" applyFill="1" applyBorder="1"/>
    <xf numFmtId="0" fontId="0" fillId="14" borderId="7" xfId="0" applyFill="1" applyBorder="1"/>
    <xf numFmtId="0" fontId="0" fillId="14" borderId="13" xfId="0" applyFill="1" applyBorder="1"/>
    <xf numFmtId="165" fontId="25" fillId="4" borderId="3" xfId="0" applyNumberFormat="1" applyFont="1" applyFill="1" applyBorder="1" applyAlignment="1"/>
    <xf numFmtId="0" fontId="13" fillId="0" borderId="11" xfId="0" applyFont="1" applyBorder="1"/>
    <xf numFmtId="167" fontId="30" fillId="22" borderId="16" xfId="4999" applyNumberFormat="1" applyFont="1" applyBorder="1"/>
    <xf numFmtId="167" fontId="30" fillId="22" borderId="15" xfId="4999" applyNumberFormat="1" applyFont="1" applyBorder="1"/>
    <xf numFmtId="167" fontId="30" fillId="22" borderId="13" xfId="4999" applyNumberFormat="1" applyFont="1" applyBorder="1"/>
    <xf numFmtId="168" fontId="16" fillId="0" borderId="11" xfId="0" applyNumberFormat="1" applyFont="1" applyBorder="1"/>
    <xf numFmtId="168" fontId="16" fillId="0" borderId="0" xfId="0" applyNumberFormat="1" applyFont="1" applyBorder="1"/>
    <xf numFmtId="168" fontId="16" fillId="0" borderId="7" xfId="0" applyNumberFormat="1" applyFont="1" applyBorder="1"/>
    <xf numFmtId="168" fontId="16" fillId="0" borderId="0" xfId="0" applyNumberFormat="1" applyFont="1"/>
    <xf numFmtId="168" fontId="16" fillId="4" borderId="0" xfId="0" applyNumberFormat="1" applyFont="1" applyFill="1"/>
    <xf numFmtId="166" fontId="35" fillId="22" borderId="3" xfId="4999" applyNumberFormat="1" applyFont="1" applyBorder="1"/>
    <xf numFmtId="167" fontId="16" fillId="0" borderId="11" xfId="0" applyNumberFormat="1" applyFont="1" applyBorder="1"/>
    <xf numFmtId="167" fontId="16" fillId="0" borderId="0" xfId="0" applyNumberFormat="1" applyFont="1" applyBorder="1"/>
    <xf numFmtId="167" fontId="16" fillId="0" borderId="7" xfId="0" applyNumberFormat="1" applyFont="1" applyBorder="1"/>
    <xf numFmtId="167" fontId="29" fillId="3" borderId="2" xfId="1" applyNumberFormat="1" applyFont="1" applyBorder="1"/>
    <xf numFmtId="4" fontId="6" fillId="3" borderId="2" xfId="1" applyNumberFormat="1" applyAlignment="1">
      <alignment vertical="top" wrapText="1"/>
    </xf>
    <xf numFmtId="49" fontId="5" fillId="0" borderId="0" xfId="0" applyNumberFormat="1" applyFont="1"/>
    <xf numFmtId="0" fontId="5" fillId="0" borderId="0" xfId="0" applyFont="1"/>
    <xf numFmtId="49" fontId="0" fillId="0" borderId="0" xfId="0" applyNumberFormat="1"/>
    <xf numFmtId="0" fontId="0" fillId="0" borderId="0" xfId="0" applyNumberFormat="1"/>
    <xf numFmtId="164" fontId="0" fillId="0" borderId="0" xfId="0" applyNumberFormat="1"/>
    <xf numFmtId="168" fontId="0" fillId="0" borderId="0" xfId="0" applyNumberFormat="1"/>
    <xf numFmtId="11" fontId="6" fillId="3" borderId="2" xfId="1" applyNumberFormat="1"/>
    <xf numFmtId="164" fontId="6" fillId="3" borderId="2" xfId="1" applyNumberFormat="1"/>
    <xf numFmtId="2" fontId="16" fillId="23" borderId="0" xfId="0" applyNumberFormat="1" applyFont="1" applyFill="1"/>
    <xf numFmtId="0" fontId="0" fillId="19" borderId="0" xfId="0" applyFill="1"/>
    <xf numFmtId="0" fontId="5" fillId="27" borderId="0" xfId="0" applyFont="1" applyFill="1"/>
    <xf numFmtId="0" fontId="0" fillId="27" borderId="0" xfId="0" applyFill="1"/>
    <xf numFmtId="0" fontId="0" fillId="27" borderId="7" xfId="0" applyFill="1" applyBorder="1"/>
    <xf numFmtId="0" fontId="10" fillId="27" borderId="0" xfId="0" applyFont="1" applyFill="1"/>
    <xf numFmtId="0" fontId="2" fillId="27" borderId="0" xfId="5005" applyFont="1" applyFill="1"/>
    <xf numFmtId="2" fontId="0" fillId="13" borderId="0" xfId="0" applyNumberFormat="1" applyFill="1"/>
    <xf numFmtId="9" fontId="16" fillId="14" borderId="0" xfId="339" applyFont="1" applyFill="1"/>
    <xf numFmtId="9" fontId="29" fillId="3" borderId="2" xfId="339" applyFont="1" applyFill="1" applyBorder="1"/>
    <xf numFmtId="0" fontId="38" fillId="4" borderId="0" xfId="0" applyFont="1" applyFill="1" applyBorder="1"/>
    <xf numFmtId="0" fontId="37" fillId="4" borderId="0" xfId="0" applyFont="1" applyFill="1" applyBorder="1"/>
    <xf numFmtId="0" fontId="5" fillId="4" borderId="0" xfId="0" applyFont="1" applyFill="1" applyBorder="1"/>
    <xf numFmtId="0" fontId="0" fillId="19" borderId="3" xfId="0" applyFill="1" applyBorder="1"/>
    <xf numFmtId="0" fontId="5" fillId="19" borderId="3" xfId="0" applyFont="1" applyFill="1" applyBorder="1"/>
    <xf numFmtId="0" fontId="0" fillId="24" borderId="3" xfId="0" applyFill="1" applyBorder="1"/>
    <xf numFmtId="0" fontId="0" fillId="4" borderId="3" xfId="0" applyFill="1" applyBorder="1"/>
    <xf numFmtId="0" fontId="41" fillId="24" borderId="0" xfId="0" applyFont="1" applyFill="1" applyAlignment="1">
      <alignment horizontal="right"/>
    </xf>
    <xf numFmtId="0" fontId="41" fillId="24" borderId="3" xfId="0" applyFont="1" applyFill="1" applyBorder="1" applyAlignment="1">
      <alignment horizontal="right"/>
    </xf>
    <xf numFmtId="0" fontId="0" fillId="24" borderId="3" xfId="0" applyFill="1" applyBorder="1" applyAlignment="1">
      <alignment horizontal="right"/>
    </xf>
    <xf numFmtId="2" fontId="0" fillId="24" borderId="3" xfId="0" applyNumberFormat="1" applyFill="1" applyBorder="1"/>
    <xf numFmtId="0" fontId="2" fillId="0" borderId="0" xfId="5005" applyNumberFormat="1" applyFont="1" applyFill="1"/>
    <xf numFmtId="0" fontId="2" fillId="0" borderId="0" xfId="5006" applyNumberFormat="1" applyFont="1" applyFill="1"/>
    <xf numFmtId="11" fontId="1" fillId="0" borderId="2" xfId="1" applyNumberFormat="1" applyFont="1" applyFill="1"/>
    <xf numFmtId="0" fontId="10" fillId="0" borderId="0" xfId="0" applyNumberFormat="1" applyFont="1"/>
    <xf numFmtId="167" fontId="10" fillId="0" borderId="0" xfId="0" applyNumberFormat="1" applyFont="1"/>
    <xf numFmtId="165" fontId="16" fillId="23" borderId="0" xfId="0" applyNumberFormat="1" applyFont="1" applyFill="1"/>
    <xf numFmtId="0" fontId="0" fillId="10" borderId="0" xfId="0" applyFill="1"/>
    <xf numFmtId="0" fontId="0" fillId="0" borderId="0" xfId="0" applyFill="1"/>
    <xf numFmtId="0" fontId="25" fillId="0" borderId="0" xfId="0" applyFont="1" applyFill="1" applyBorder="1"/>
    <xf numFmtId="0" fontId="0" fillId="0" borderId="0" xfId="0" applyFill="1" applyBorder="1"/>
    <xf numFmtId="2" fontId="0" fillId="0" borderId="0" xfId="0" applyNumberFormat="1" applyFill="1"/>
    <xf numFmtId="168" fontId="16" fillId="14" borderId="0" xfId="0" applyNumberFormat="1" applyFont="1" applyFill="1"/>
    <xf numFmtId="168" fontId="30" fillId="22" borderId="13" xfId="4999" applyNumberFormat="1" applyFont="1" applyBorder="1"/>
    <xf numFmtId="168" fontId="30" fillId="22" borderId="5" xfId="4999" applyNumberFormat="1" applyFont="1" applyBorder="1"/>
    <xf numFmtId="168" fontId="29" fillId="3" borderId="43" xfId="1" applyNumberFormat="1" applyFont="1" applyBorder="1"/>
    <xf numFmtId="168" fontId="29" fillId="3" borderId="40" xfId="1" applyNumberFormat="1" applyFont="1" applyBorder="1"/>
    <xf numFmtId="168" fontId="31" fillId="19" borderId="0" xfId="0" applyNumberFormat="1" applyFont="1" applyFill="1"/>
    <xf numFmtId="0" fontId="30" fillId="0" borderId="0" xfId="5006" applyNumberFormat="1" applyFont="1" applyFill="1"/>
    <xf numFmtId="0" fontId="0" fillId="4" borderId="14" xfId="0" applyFont="1" applyFill="1" applyBorder="1" applyAlignment="1">
      <alignment horizontal="left" vertical="top" wrapText="1"/>
    </xf>
    <xf numFmtId="0" fontId="0" fillId="4" borderId="7" xfId="0" applyFont="1" applyFill="1" applyBorder="1" applyAlignment="1">
      <alignment horizontal="left" vertical="top" wrapText="1"/>
    </xf>
    <xf numFmtId="0" fontId="0" fillId="4" borderId="13" xfId="0" applyFont="1" applyFill="1" applyBorder="1" applyAlignment="1">
      <alignment horizontal="left" vertical="top" wrapText="1"/>
    </xf>
    <xf numFmtId="0" fontId="16" fillId="4" borderId="14" xfId="0" applyFont="1" applyFill="1" applyBorder="1" applyAlignment="1">
      <alignment horizontal="left" vertical="top" wrapText="1"/>
    </xf>
    <xf numFmtId="0" fontId="16" fillId="4" borderId="7" xfId="0" applyFont="1" applyFill="1" applyBorder="1" applyAlignment="1">
      <alignment horizontal="left" vertical="top" wrapText="1"/>
    </xf>
    <xf numFmtId="0" fontId="16" fillId="4" borderId="13" xfId="0" applyFont="1" applyFill="1" applyBorder="1" applyAlignment="1">
      <alignment horizontal="left" vertical="top" wrapText="1"/>
    </xf>
    <xf numFmtId="0" fontId="0" fillId="7" borderId="14" xfId="0" applyFill="1" applyBorder="1" applyAlignment="1">
      <alignment horizontal="left" vertical="top" wrapText="1"/>
    </xf>
    <xf numFmtId="0" fontId="0" fillId="7" borderId="7" xfId="0" applyFill="1" applyBorder="1" applyAlignment="1">
      <alignment horizontal="left" vertical="top" wrapText="1"/>
    </xf>
    <xf numFmtId="0" fontId="0" fillId="7" borderId="35" xfId="0" applyFill="1" applyBorder="1" applyAlignment="1">
      <alignment horizontal="left" vertical="top" wrapText="1"/>
    </xf>
    <xf numFmtId="0" fontId="16" fillId="7" borderId="14" xfId="0" applyFont="1" applyFill="1" applyBorder="1" applyAlignment="1">
      <alignment horizontal="left" vertical="top" wrapText="1"/>
    </xf>
    <xf numFmtId="0" fontId="16" fillId="7" borderId="7" xfId="0" applyFont="1" applyFill="1" applyBorder="1" applyAlignment="1">
      <alignment horizontal="left" vertical="top" wrapText="1"/>
    </xf>
    <xf numFmtId="0" fontId="16" fillId="7" borderId="35" xfId="0" applyFont="1" applyFill="1" applyBorder="1" applyAlignment="1">
      <alignment horizontal="left" vertical="top" wrapText="1"/>
    </xf>
  </cellXfs>
  <cellStyles count="5007">
    <cellStyle name="40% - Accent2" xfId="4999" builtinId="35"/>
    <cellStyle name="Bad" xfId="5005" builtinId="2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8"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49" builtinId="9" hidden="1"/>
    <cellStyle name="Followed Hyperlink" xfId="2150" builtinId="9" hidden="1"/>
    <cellStyle name="Followed Hyperlink" xfId="2151" builtinId="9" hidden="1"/>
    <cellStyle name="Followed Hyperlink" xfId="2152" builtinId="9" hidden="1"/>
    <cellStyle name="Followed Hyperlink" xfId="2153" builtinId="9" hidden="1"/>
    <cellStyle name="Followed Hyperlink" xfId="2154" builtinId="9" hidden="1"/>
    <cellStyle name="Followed Hyperlink" xfId="2155" builtinId="9" hidden="1"/>
    <cellStyle name="Followed Hyperlink" xfId="2156" builtinId="9" hidden="1"/>
    <cellStyle name="Followed Hyperlink" xfId="2157" builtinId="9" hidden="1"/>
    <cellStyle name="Followed Hyperlink" xfId="2158" builtinId="9" hidden="1"/>
    <cellStyle name="Followed Hyperlink" xfId="2159" builtinId="9" hidden="1"/>
    <cellStyle name="Followed Hyperlink" xfId="2160" builtinId="9" hidden="1"/>
    <cellStyle name="Followed Hyperlink" xfId="2161" builtinId="9" hidden="1"/>
    <cellStyle name="Followed Hyperlink" xfId="2162" builtinId="9" hidden="1"/>
    <cellStyle name="Followed Hyperlink" xfId="2163" builtinId="9" hidden="1"/>
    <cellStyle name="Followed Hyperlink" xfId="2164" builtinId="9" hidden="1"/>
    <cellStyle name="Followed Hyperlink" xfId="2165" builtinId="9" hidden="1"/>
    <cellStyle name="Followed Hyperlink" xfId="2166" builtinId="9" hidden="1"/>
    <cellStyle name="Followed Hyperlink" xfId="2167" builtinId="9" hidden="1"/>
    <cellStyle name="Followed Hyperlink" xfId="2168" builtinId="9" hidden="1"/>
    <cellStyle name="Followed Hyperlink" xfId="2169" builtinId="9" hidden="1"/>
    <cellStyle name="Followed Hyperlink" xfId="2170" builtinId="9" hidden="1"/>
    <cellStyle name="Followed Hyperlink" xfId="2171" builtinId="9" hidden="1"/>
    <cellStyle name="Followed Hyperlink" xfId="2172" builtinId="9" hidden="1"/>
    <cellStyle name="Followed Hyperlink" xfId="2173" builtinId="9" hidden="1"/>
    <cellStyle name="Followed Hyperlink" xfId="2174" builtinId="9" hidden="1"/>
    <cellStyle name="Followed Hyperlink" xfId="2175" builtinId="9" hidden="1"/>
    <cellStyle name="Followed Hyperlink" xfId="2176" builtinId="9" hidden="1"/>
    <cellStyle name="Followed Hyperlink" xfId="2177" builtinId="9" hidden="1"/>
    <cellStyle name="Followed Hyperlink" xfId="2178" builtinId="9" hidden="1"/>
    <cellStyle name="Followed Hyperlink" xfId="2179" builtinId="9" hidden="1"/>
    <cellStyle name="Followed Hyperlink" xfId="2180" builtinId="9" hidden="1"/>
    <cellStyle name="Followed Hyperlink" xfId="2181" builtinId="9" hidden="1"/>
    <cellStyle name="Followed Hyperlink" xfId="2182" builtinId="9" hidden="1"/>
    <cellStyle name="Followed Hyperlink" xfId="2183" builtinId="9" hidden="1"/>
    <cellStyle name="Followed Hyperlink" xfId="2184" builtinId="9" hidden="1"/>
    <cellStyle name="Followed Hyperlink" xfId="2185" builtinId="9" hidden="1"/>
    <cellStyle name="Followed Hyperlink" xfId="2186" builtinId="9" hidden="1"/>
    <cellStyle name="Followed Hyperlink" xfId="2187" builtinId="9" hidden="1"/>
    <cellStyle name="Followed Hyperlink" xfId="2188" builtinId="9" hidden="1"/>
    <cellStyle name="Followed Hyperlink" xfId="2189" builtinId="9" hidden="1"/>
    <cellStyle name="Followed Hyperlink" xfId="2190" builtinId="9" hidden="1"/>
    <cellStyle name="Followed Hyperlink" xfId="2191" builtinId="9" hidden="1"/>
    <cellStyle name="Followed Hyperlink" xfId="2192" builtinId="9" hidden="1"/>
    <cellStyle name="Followed Hyperlink" xfId="2193" builtinId="9" hidden="1"/>
    <cellStyle name="Followed Hyperlink" xfId="2194" builtinId="9" hidden="1"/>
    <cellStyle name="Followed Hyperlink" xfId="2195" builtinId="9" hidden="1"/>
    <cellStyle name="Followed Hyperlink" xfId="2196" builtinId="9" hidden="1"/>
    <cellStyle name="Followed Hyperlink" xfId="2197" builtinId="9" hidden="1"/>
    <cellStyle name="Followed Hyperlink" xfId="2198" builtinId="9" hidden="1"/>
    <cellStyle name="Followed Hyperlink" xfId="2199" builtinId="9" hidden="1"/>
    <cellStyle name="Followed Hyperlink" xfId="2200" builtinId="9" hidden="1"/>
    <cellStyle name="Followed Hyperlink" xfId="2201" builtinId="9" hidden="1"/>
    <cellStyle name="Followed Hyperlink" xfId="2202" builtinId="9" hidden="1"/>
    <cellStyle name="Followed Hyperlink" xfId="2203" builtinId="9" hidden="1"/>
    <cellStyle name="Followed Hyperlink" xfId="2204"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87" builtinId="9" hidden="1"/>
    <cellStyle name="Followed Hyperlink" xfId="2288" builtinId="9" hidden="1"/>
    <cellStyle name="Followed Hyperlink" xfId="2289" builtinId="9" hidden="1"/>
    <cellStyle name="Followed Hyperlink" xfId="2290" builtinId="9" hidden="1"/>
    <cellStyle name="Followed Hyperlink" xfId="2291" builtinId="9" hidden="1"/>
    <cellStyle name="Followed Hyperlink" xfId="2292" builtinId="9" hidden="1"/>
    <cellStyle name="Followed Hyperlink" xfId="2293" builtinId="9" hidden="1"/>
    <cellStyle name="Followed Hyperlink" xfId="2294" builtinId="9" hidden="1"/>
    <cellStyle name="Followed Hyperlink" xfId="2295" builtinId="9" hidden="1"/>
    <cellStyle name="Followed Hyperlink" xfId="2296" builtinId="9" hidden="1"/>
    <cellStyle name="Followed Hyperlink" xfId="2297" builtinId="9" hidden="1"/>
    <cellStyle name="Followed Hyperlink" xfId="2298" builtinId="9" hidden="1"/>
    <cellStyle name="Followed Hyperlink" xfId="2299" builtinId="9" hidden="1"/>
    <cellStyle name="Followed Hyperlink" xfId="2300" builtinId="9" hidden="1"/>
    <cellStyle name="Followed Hyperlink" xfId="2301" builtinId="9" hidden="1"/>
    <cellStyle name="Followed Hyperlink" xfId="2302" builtinId="9" hidden="1"/>
    <cellStyle name="Followed Hyperlink" xfId="2303" builtinId="9" hidden="1"/>
    <cellStyle name="Followed Hyperlink" xfId="2304" builtinId="9" hidden="1"/>
    <cellStyle name="Followed Hyperlink" xfId="2305" builtinId="9" hidden="1"/>
    <cellStyle name="Followed Hyperlink" xfId="2306" builtinId="9" hidden="1"/>
    <cellStyle name="Followed Hyperlink" xfId="2307" builtinId="9" hidden="1"/>
    <cellStyle name="Followed Hyperlink" xfId="2308" builtinId="9" hidden="1"/>
    <cellStyle name="Followed Hyperlink" xfId="2309" builtinId="9" hidden="1"/>
    <cellStyle name="Followed Hyperlink" xfId="2310" builtinId="9" hidden="1"/>
    <cellStyle name="Followed Hyperlink" xfId="2311" builtinId="9" hidden="1"/>
    <cellStyle name="Followed Hyperlink" xfId="2312" builtinId="9" hidden="1"/>
    <cellStyle name="Followed Hyperlink" xfId="2313" builtinId="9" hidden="1"/>
    <cellStyle name="Followed Hyperlink" xfId="2314" builtinId="9" hidden="1"/>
    <cellStyle name="Followed Hyperlink" xfId="2315" builtinId="9" hidden="1"/>
    <cellStyle name="Followed Hyperlink" xfId="2316" builtinId="9" hidden="1"/>
    <cellStyle name="Followed Hyperlink" xfId="2317" builtinId="9" hidden="1"/>
    <cellStyle name="Followed Hyperlink" xfId="2318" builtinId="9" hidden="1"/>
    <cellStyle name="Followed Hyperlink" xfId="2319" builtinId="9" hidden="1"/>
    <cellStyle name="Followed Hyperlink" xfId="2320" builtinId="9" hidden="1"/>
    <cellStyle name="Followed Hyperlink" xfId="2321" builtinId="9" hidden="1"/>
    <cellStyle name="Followed Hyperlink" xfId="2322" builtinId="9" hidden="1"/>
    <cellStyle name="Followed Hyperlink" xfId="2323" builtinId="9" hidden="1"/>
    <cellStyle name="Followed Hyperlink" xfId="2324" builtinId="9" hidden="1"/>
    <cellStyle name="Followed Hyperlink" xfId="2325" builtinId="9" hidden="1"/>
    <cellStyle name="Followed Hyperlink" xfId="2326"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2406" builtinId="9" hidden="1"/>
    <cellStyle name="Followed Hyperlink" xfId="2407" builtinId="9" hidden="1"/>
    <cellStyle name="Followed Hyperlink" xfId="2408" builtinId="9" hidden="1"/>
    <cellStyle name="Followed Hyperlink" xfId="2409" builtinId="9" hidden="1"/>
    <cellStyle name="Followed Hyperlink" xfId="2410" builtinId="9" hidden="1"/>
    <cellStyle name="Followed Hyperlink" xfId="2411" builtinId="9" hidden="1"/>
    <cellStyle name="Followed Hyperlink" xfId="2412" builtinId="9" hidden="1"/>
    <cellStyle name="Followed Hyperlink" xfId="2413" builtinId="9" hidden="1"/>
    <cellStyle name="Followed Hyperlink" xfId="2414" builtinId="9" hidden="1"/>
    <cellStyle name="Followed Hyperlink" xfId="2415" builtinId="9" hidden="1"/>
    <cellStyle name="Followed Hyperlink" xfId="2416" builtinId="9" hidden="1"/>
    <cellStyle name="Followed Hyperlink" xfId="2417" builtinId="9" hidden="1"/>
    <cellStyle name="Followed Hyperlink" xfId="2418" builtinId="9" hidden="1"/>
    <cellStyle name="Followed Hyperlink" xfId="2419" builtinId="9" hidden="1"/>
    <cellStyle name="Followed Hyperlink" xfId="2420" builtinId="9" hidden="1"/>
    <cellStyle name="Followed Hyperlink" xfId="2421" builtinId="9" hidden="1"/>
    <cellStyle name="Followed Hyperlink" xfId="2422" builtinId="9" hidden="1"/>
    <cellStyle name="Followed Hyperlink" xfId="2423" builtinId="9" hidden="1"/>
    <cellStyle name="Followed Hyperlink" xfId="2424" builtinId="9" hidden="1"/>
    <cellStyle name="Followed Hyperlink" xfId="2425" builtinId="9" hidden="1"/>
    <cellStyle name="Followed Hyperlink" xfId="2426" builtinId="9" hidden="1"/>
    <cellStyle name="Followed Hyperlink" xfId="2427" builtinId="9" hidden="1"/>
    <cellStyle name="Followed Hyperlink" xfId="2428" builtinId="9" hidden="1"/>
    <cellStyle name="Followed Hyperlink" xfId="2429" builtinId="9" hidden="1"/>
    <cellStyle name="Followed Hyperlink" xfId="2430" builtinId="9" hidden="1"/>
    <cellStyle name="Followed Hyperlink" xfId="2431" builtinId="9" hidden="1"/>
    <cellStyle name="Followed Hyperlink" xfId="2432" builtinId="9" hidden="1"/>
    <cellStyle name="Followed Hyperlink" xfId="2433" builtinId="9" hidden="1"/>
    <cellStyle name="Followed Hyperlink" xfId="2434" builtinId="9" hidden="1"/>
    <cellStyle name="Followed Hyperlink" xfId="2435" builtinId="9" hidden="1"/>
    <cellStyle name="Followed Hyperlink" xfId="2436" builtinId="9" hidden="1"/>
    <cellStyle name="Followed Hyperlink" xfId="2437" builtinId="9" hidden="1"/>
    <cellStyle name="Followed Hyperlink" xfId="2438"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26" builtinId="9" hidden="1"/>
    <cellStyle name="Followed Hyperlink" xfId="2527" builtinId="9" hidden="1"/>
    <cellStyle name="Followed Hyperlink" xfId="2528"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Followed Hyperlink" xfId="2649" builtinId="9" hidden="1"/>
    <cellStyle name="Followed Hyperlink" xfId="2650" builtinId="9" hidden="1"/>
    <cellStyle name="Followed Hyperlink" xfId="2651" builtinId="9" hidden="1"/>
    <cellStyle name="Followed Hyperlink" xfId="2652" builtinId="9" hidden="1"/>
    <cellStyle name="Followed Hyperlink" xfId="2653" builtinId="9" hidden="1"/>
    <cellStyle name="Followed Hyperlink" xfId="2654" builtinId="9" hidden="1"/>
    <cellStyle name="Followed Hyperlink" xfId="2655" builtinId="9" hidden="1"/>
    <cellStyle name="Followed Hyperlink" xfId="2656" builtinId="9" hidden="1"/>
    <cellStyle name="Followed Hyperlink" xfId="2657" builtinId="9" hidden="1"/>
    <cellStyle name="Followed Hyperlink" xfId="2658" builtinId="9" hidden="1"/>
    <cellStyle name="Followed Hyperlink" xfId="2659" builtinId="9" hidden="1"/>
    <cellStyle name="Followed Hyperlink" xfId="2660" builtinId="9" hidden="1"/>
    <cellStyle name="Followed Hyperlink" xfId="2661" builtinId="9" hidden="1"/>
    <cellStyle name="Followed Hyperlink" xfId="2662" builtinId="9" hidden="1"/>
    <cellStyle name="Followed Hyperlink" xfId="2663" builtinId="9" hidden="1"/>
    <cellStyle name="Followed Hyperlink" xfId="2664" builtinId="9" hidden="1"/>
    <cellStyle name="Followed Hyperlink" xfId="2665" builtinId="9" hidden="1"/>
    <cellStyle name="Followed Hyperlink" xfId="2666" builtinId="9" hidden="1"/>
    <cellStyle name="Followed Hyperlink" xfId="2667" builtinId="9" hidden="1"/>
    <cellStyle name="Followed Hyperlink" xfId="2668" builtinId="9" hidden="1"/>
    <cellStyle name="Followed Hyperlink" xfId="2669" builtinId="9" hidden="1"/>
    <cellStyle name="Followed Hyperlink" xfId="2670" builtinId="9" hidden="1"/>
    <cellStyle name="Followed Hyperlink" xfId="2671" builtinId="9" hidden="1"/>
    <cellStyle name="Followed Hyperlink" xfId="2672" builtinId="9" hidden="1"/>
    <cellStyle name="Followed Hyperlink" xfId="2673" builtinId="9" hidden="1"/>
    <cellStyle name="Followed Hyperlink" xfId="2674" builtinId="9" hidden="1"/>
    <cellStyle name="Followed Hyperlink" xfId="2675" builtinId="9" hidden="1"/>
    <cellStyle name="Followed Hyperlink" xfId="2676" builtinId="9" hidden="1"/>
    <cellStyle name="Followed Hyperlink" xfId="2677" builtinId="9" hidden="1"/>
    <cellStyle name="Followed Hyperlink" xfId="2678" builtinId="9" hidden="1"/>
    <cellStyle name="Followed Hyperlink" xfId="2679" builtinId="9" hidden="1"/>
    <cellStyle name="Followed Hyperlink" xfId="2680" builtinId="9" hidden="1"/>
    <cellStyle name="Followed Hyperlink" xfId="2681" builtinId="9" hidden="1"/>
    <cellStyle name="Followed Hyperlink" xfId="2682" builtinId="9" hidden="1"/>
    <cellStyle name="Followed Hyperlink" xfId="2683" builtinId="9" hidden="1"/>
    <cellStyle name="Followed Hyperlink" xfId="2684" builtinId="9" hidden="1"/>
    <cellStyle name="Followed Hyperlink" xfId="2685" builtinId="9" hidden="1"/>
    <cellStyle name="Followed Hyperlink" xfId="2686" builtinId="9" hidden="1"/>
    <cellStyle name="Followed Hyperlink" xfId="2687" builtinId="9" hidden="1"/>
    <cellStyle name="Followed Hyperlink" xfId="2688" builtinId="9" hidden="1"/>
    <cellStyle name="Followed Hyperlink" xfId="2689" builtinId="9" hidden="1"/>
    <cellStyle name="Followed Hyperlink" xfId="2690"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2" builtinId="9" hidden="1"/>
    <cellStyle name="Followed Hyperlink" xfId="2773" builtinId="9" hidden="1"/>
    <cellStyle name="Followed Hyperlink" xfId="2774" builtinId="9" hidden="1"/>
    <cellStyle name="Followed Hyperlink" xfId="2775" builtinId="9" hidden="1"/>
    <cellStyle name="Followed Hyperlink" xfId="2776"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Followed Hyperlink" xfId="2802" builtinId="9" hidden="1"/>
    <cellStyle name="Followed Hyperlink" xfId="2803" builtinId="9" hidden="1"/>
    <cellStyle name="Followed Hyperlink" xfId="2804" builtinId="9" hidden="1"/>
    <cellStyle name="Followed Hyperlink" xfId="2805" builtinId="9" hidden="1"/>
    <cellStyle name="Followed Hyperlink" xfId="2806" builtinId="9" hidden="1"/>
    <cellStyle name="Followed Hyperlink" xfId="2807" builtinId="9" hidden="1"/>
    <cellStyle name="Followed Hyperlink" xfId="2808" builtinId="9" hidden="1"/>
    <cellStyle name="Followed Hyperlink" xfId="2809" builtinId="9" hidden="1"/>
    <cellStyle name="Followed Hyperlink" xfId="2810" builtinId="9" hidden="1"/>
    <cellStyle name="Followed Hyperlink" xfId="2811"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6" builtinId="9" hidden="1"/>
    <cellStyle name="Followed Hyperlink" xfId="2847" builtinId="9" hidden="1"/>
    <cellStyle name="Followed Hyperlink" xfId="2848" builtinId="9" hidden="1"/>
    <cellStyle name="Followed Hyperlink" xfId="2849" builtinId="9" hidden="1"/>
    <cellStyle name="Followed Hyperlink" xfId="2850" builtinId="9" hidden="1"/>
    <cellStyle name="Followed Hyperlink" xfId="2851" builtinId="9" hidden="1"/>
    <cellStyle name="Followed Hyperlink" xfId="2852" builtinId="9" hidden="1"/>
    <cellStyle name="Followed Hyperlink" xfId="2853" builtinId="9" hidden="1"/>
    <cellStyle name="Followed Hyperlink" xfId="2854" builtinId="9" hidden="1"/>
    <cellStyle name="Followed Hyperlink" xfId="2855" builtinId="9" hidden="1"/>
    <cellStyle name="Followed Hyperlink" xfId="2856" builtinId="9" hidden="1"/>
    <cellStyle name="Followed Hyperlink" xfId="2857" builtinId="9" hidden="1"/>
    <cellStyle name="Followed Hyperlink" xfId="2858" builtinId="9" hidden="1"/>
    <cellStyle name="Followed Hyperlink" xfId="2859" builtinId="9" hidden="1"/>
    <cellStyle name="Followed Hyperlink" xfId="2860" builtinId="9" hidden="1"/>
    <cellStyle name="Followed Hyperlink" xfId="2861" builtinId="9" hidden="1"/>
    <cellStyle name="Followed Hyperlink" xfId="2862" builtinId="9" hidden="1"/>
    <cellStyle name="Followed Hyperlink" xfId="2863" builtinId="9" hidden="1"/>
    <cellStyle name="Followed Hyperlink" xfId="2864" builtinId="9" hidden="1"/>
    <cellStyle name="Followed Hyperlink" xfId="2865" builtinId="9" hidden="1"/>
    <cellStyle name="Followed Hyperlink" xfId="2866" builtinId="9" hidden="1"/>
    <cellStyle name="Followed Hyperlink" xfId="2867" builtinId="9" hidden="1"/>
    <cellStyle name="Followed Hyperlink" xfId="2868" builtinId="9" hidden="1"/>
    <cellStyle name="Followed Hyperlink" xfId="2869" builtinId="9" hidden="1"/>
    <cellStyle name="Followed Hyperlink" xfId="2870" builtinId="9" hidden="1"/>
    <cellStyle name="Followed Hyperlink" xfId="2871" builtinId="9" hidden="1"/>
    <cellStyle name="Followed Hyperlink" xfId="2872" builtinId="9" hidden="1"/>
    <cellStyle name="Followed Hyperlink" xfId="2873" builtinId="9" hidden="1"/>
    <cellStyle name="Followed Hyperlink" xfId="2874" builtinId="9" hidden="1"/>
    <cellStyle name="Followed Hyperlink" xfId="2875" builtinId="9" hidden="1"/>
    <cellStyle name="Followed Hyperlink" xfId="2876" builtinId="9" hidden="1"/>
    <cellStyle name="Followed Hyperlink" xfId="2877" builtinId="9" hidden="1"/>
    <cellStyle name="Followed Hyperlink" xfId="2878" builtinId="9" hidden="1"/>
    <cellStyle name="Followed Hyperlink" xfId="2879" builtinId="9" hidden="1"/>
    <cellStyle name="Followed Hyperlink" xfId="2880" builtinId="9" hidden="1"/>
    <cellStyle name="Followed Hyperlink" xfId="2881" builtinId="9" hidden="1"/>
    <cellStyle name="Followed Hyperlink" xfId="2882" builtinId="9" hidden="1"/>
    <cellStyle name="Followed Hyperlink" xfId="2883" builtinId="9" hidden="1"/>
    <cellStyle name="Followed Hyperlink" xfId="2884" builtinId="9" hidden="1"/>
    <cellStyle name="Followed Hyperlink" xfId="2885" builtinId="9" hidden="1"/>
    <cellStyle name="Followed Hyperlink" xfId="2886" builtinId="9" hidden="1"/>
    <cellStyle name="Followed Hyperlink" xfId="2887" builtinId="9" hidden="1"/>
    <cellStyle name="Followed Hyperlink" xfId="2888" builtinId="9" hidden="1"/>
    <cellStyle name="Followed Hyperlink" xfId="2889" builtinId="9" hidden="1"/>
    <cellStyle name="Followed Hyperlink" xfId="2890" builtinId="9" hidden="1"/>
    <cellStyle name="Followed Hyperlink" xfId="2891" builtinId="9" hidden="1"/>
    <cellStyle name="Followed Hyperlink" xfId="2892" builtinId="9" hidden="1"/>
    <cellStyle name="Followed Hyperlink" xfId="2893" builtinId="9" hidden="1"/>
    <cellStyle name="Followed Hyperlink" xfId="2894" builtinId="9" hidden="1"/>
    <cellStyle name="Followed Hyperlink" xfId="2895" builtinId="9" hidden="1"/>
    <cellStyle name="Followed Hyperlink" xfId="2896" builtinId="9" hidden="1"/>
    <cellStyle name="Followed Hyperlink" xfId="2897" builtinId="9" hidden="1"/>
    <cellStyle name="Followed Hyperlink" xfId="2898" builtinId="9" hidden="1"/>
    <cellStyle name="Followed Hyperlink" xfId="2899" builtinId="9" hidden="1"/>
    <cellStyle name="Followed Hyperlink" xfId="2900" builtinId="9" hidden="1"/>
    <cellStyle name="Followed Hyperlink" xfId="2901" builtinId="9" hidden="1"/>
    <cellStyle name="Followed Hyperlink" xfId="2902" builtinId="9" hidden="1"/>
    <cellStyle name="Followed Hyperlink" xfId="2903" builtinId="9" hidden="1"/>
    <cellStyle name="Followed Hyperlink" xfId="2904" builtinId="9" hidden="1"/>
    <cellStyle name="Followed Hyperlink" xfId="2905" builtinId="9" hidden="1"/>
    <cellStyle name="Followed Hyperlink" xfId="2906" builtinId="9" hidden="1"/>
    <cellStyle name="Followed Hyperlink" xfId="2907" builtinId="9" hidden="1"/>
    <cellStyle name="Followed Hyperlink" xfId="2908" builtinId="9" hidden="1"/>
    <cellStyle name="Followed Hyperlink" xfId="2909" builtinId="9" hidden="1"/>
    <cellStyle name="Followed Hyperlink" xfId="2910"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1" builtinId="9" hidden="1"/>
    <cellStyle name="Followed Hyperlink" xfId="2982" builtinId="9" hidden="1"/>
    <cellStyle name="Followed Hyperlink" xfId="2983" builtinId="9" hidden="1"/>
    <cellStyle name="Followed Hyperlink" xfId="2984"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6" builtinId="9" hidden="1"/>
    <cellStyle name="Followed Hyperlink" xfId="3007" builtinId="9" hidden="1"/>
    <cellStyle name="Followed Hyperlink" xfId="3008" builtinId="9" hidden="1"/>
    <cellStyle name="Followed Hyperlink" xfId="3009" builtinId="9" hidden="1"/>
    <cellStyle name="Followed Hyperlink" xfId="3010" builtinId="9" hidden="1"/>
    <cellStyle name="Followed Hyperlink" xfId="3011" builtinId="9" hidden="1"/>
    <cellStyle name="Followed Hyperlink" xfId="3012" builtinId="9" hidden="1"/>
    <cellStyle name="Followed Hyperlink" xfId="3013" builtinId="9" hidden="1"/>
    <cellStyle name="Followed Hyperlink" xfId="3014" builtinId="9" hidden="1"/>
    <cellStyle name="Followed Hyperlink" xfId="3015" builtinId="9" hidden="1"/>
    <cellStyle name="Followed Hyperlink" xfId="3016" builtinId="9" hidden="1"/>
    <cellStyle name="Followed Hyperlink" xfId="3017" builtinId="9" hidden="1"/>
    <cellStyle name="Followed Hyperlink" xfId="3018" builtinId="9" hidden="1"/>
    <cellStyle name="Followed Hyperlink" xfId="3019" builtinId="9" hidden="1"/>
    <cellStyle name="Followed Hyperlink" xfId="3020" builtinId="9" hidden="1"/>
    <cellStyle name="Followed Hyperlink" xfId="3021" builtinId="9" hidden="1"/>
    <cellStyle name="Followed Hyperlink" xfId="3022" builtinId="9" hidden="1"/>
    <cellStyle name="Followed Hyperlink" xfId="3023" builtinId="9" hidden="1"/>
    <cellStyle name="Followed Hyperlink" xfId="3024" builtinId="9" hidden="1"/>
    <cellStyle name="Followed Hyperlink" xfId="3025" builtinId="9" hidden="1"/>
    <cellStyle name="Followed Hyperlink" xfId="3026" builtinId="9" hidden="1"/>
    <cellStyle name="Followed Hyperlink" xfId="3027" builtinId="9" hidden="1"/>
    <cellStyle name="Followed Hyperlink" xfId="3028" builtinId="9" hidden="1"/>
    <cellStyle name="Followed Hyperlink" xfId="3029" builtinId="9" hidden="1"/>
    <cellStyle name="Followed Hyperlink" xfId="3030" builtinId="9" hidden="1"/>
    <cellStyle name="Followed Hyperlink" xfId="3031" builtinId="9" hidden="1"/>
    <cellStyle name="Followed Hyperlink" xfId="3032" builtinId="9" hidden="1"/>
    <cellStyle name="Followed Hyperlink" xfId="3033" builtinId="9" hidden="1"/>
    <cellStyle name="Followed Hyperlink" xfId="3034" builtinId="9" hidden="1"/>
    <cellStyle name="Followed Hyperlink" xfId="3035" builtinId="9" hidden="1"/>
    <cellStyle name="Followed Hyperlink" xfId="3036" builtinId="9" hidden="1"/>
    <cellStyle name="Followed Hyperlink" xfId="3037" builtinId="9" hidden="1"/>
    <cellStyle name="Followed Hyperlink" xfId="3038" builtinId="9" hidden="1"/>
    <cellStyle name="Followed Hyperlink" xfId="3039" builtinId="9" hidden="1"/>
    <cellStyle name="Followed Hyperlink" xfId="3040" builtinId="9" hidden="1"/>
    <cellStyle name="Followed Hyperlink" xfId="3041" builtinId="9" hidden="1"/>
    <cellStyle name="Followed Hyperlink" xfId="3042" builtinId="9" hidden="1"/>
    <cellStyle name="Followed Hyperlink" xfId="3043" builtinId="9" hidden="1"/>
    <cellStyle name="Followed Hyperlink" xfId="3044" builtinId="9" hidden="1"/>
    <cellStyle name="Followed Hyperlink" xfId="3045" builtinId="9" hidden="1"/>
    <cellStyle name="Followed Hyperlink" xfId="3046" builtinId="9" hidden="1"/>
    <cellStyle name="Followed Hyperlink" xfId="3047" builtinId="9" hidden="1"/>
    <cellStyle name="Followed Hyperlink" xfId="3048" builtinId="9" hidden="1"/>
    <cellStyle name="Followed Hyperlink" xfId="3049" builtinId="9" hidden="1"/>
    <cellStyle name="Followed Hyperlink" xfId="3050" builtinId="9" hidden="1"/>
    <cellStyle name="Followed Hyperlink" xfId="3051" builtinId="9" hidden="1"/>
    <cellStyle name="Followed Hyperlink" xfId="3052" builtinId="9" hidden="1"/>
    <cellStyle name="Followed Hyperlink" xfId="3053" builtinId="9" hidden="1"/>
    <cellStyle name="Followed Hyperlink" xfId="3054" builtinId="9" hidden="1"/>
    <cellStyle name="Followed Hyperlink" xfId="3055" builtinId="9" hidden="1"/>
    <cellStyle name="Followed Hyperlink" xfId="3056" builtinId="9" hidden="1"/>
    <cellStyle name="Followed Hyperlink" xfId="3057" builtinId="9" hidden="1"/>
    <cellStyle name="Followed Hyperlink" xfId="3058" builtinId="9" hidden="1"/>
    <cellStyle name="Followed Hyperlink" xfId="3059" builtinId="9" hidden="1"/>
    <cellStyle name="Followed Hyperlink" xfId="3060" builtinId="9" hidden="1"/>
    <cellStyle name="Followed Hyperlink" xfId="3061" builtinId="9" hidden="1"/>
    <cellStyle name="Followed Hyperlink" xfId="3062" builtinId="9" hidden="1"/>
    <cellStyle name="Followed Hyperlink" xfId="3063" builtinId="9" hidden="1"/>
    <cellStyle name="Followed Hyperlink" xfId="3064" builtinId="9" hidden="1"/>
    <cellStyle name="Followed Hyperlink" xfId="3065" builtinId="9" hidden="1"/>
    <cellStyle name="Followed Hyperlink" xfId="3066" builtinId="9" hidden="1"/>
    <cellStyle name="Followed Hyperlink" xfId="3067" builtinId="9" hidden="1"/>
    <cellStyle name="Followed Hyperlink" xfId="3068" builtinId="9" hidden="1"/>
    <cellStyle name="Followed Hyperlink" xfId="3069" builtinId="9" hidden="1"/>
    <cellStyle name="Followed Hyperlink" xfId="3070" builtinId="9" hidden="1"/>
    <cellStyle name="Followed Hyperlink" xfId="3071" builtinId="9" hidden="1"/>
    <cellStyle name="Followed Hyperlink" xfId="3072" builtinId="9" hidden="1"/>
    <cellStyle name="Followed Hyperlink" xfId="3073" builtinId="9" hidden="1"/>
    <cellStyle name="Followed Hyperlink" xfId="3074" builtinId="9" hidden="1"/>
    <cellStyle name="Followed Hyperlink" xfId="3075" builtinId="9" hidden="1"/>
    <cellStyle name="Followed Hyperlink" xfId="3076" builtinId="9" hidden="1"/>
    <cellStyle name="Followed Hyperlink" xfId="3077" builtinId="9" hidden="1"/>
    <cellStyle name="Followed Hyperlink" xfId="3078" builtinId="9" hidden="1"/>
    <cellStyle name="Followed Hyperlink" xfId="3079" builtinId="9" hidden="1"/>
    <cellStyle name="Followed Hyperlink" xfId="3080" builtinId="9" hidden="1"/>
    <cellStyle name="Followed Hyperlink" xfId="3081" builtinId="9" hidden="1"/>
    <cellStyle name="Followed Hyperlink" xfId="3082" builtinId="9" hidden="1"/>
    <cellStyle name="Followed Hyperlink" xfId="3083" builtinId="9" hidden="1"/>
    <cellStyle name="Followed Hyperlink" xfId="3084" builtinId="9" hidden="1"/>
    <cellStyle name="Followed Hyperlink" xfId="3085" builtinId="9" hidden="1"/>
    <cellStyle name="Followed Hyperlink" xfId="3086" builtinId="9" hidden="1"/>
    <cellStyle name="Followed Hyperlink" xfId="3087" builtinId="9" hidden="1"/>
    <cellStyle name="Followed Hyperlink" xfId="3088" builtinId="9" hidden="1"/>
    <cellStyle name="Followed Hyperlink" xfId="3089" builtinId="9" hidden="1"/>
    <cellStyle name="Followed Hyperlink" xfId="3090" builtinId="9" hidden="1"/>
    <cellStyle name="Followed Hyperlink" xfId="3091" builtinId="9" hidden="1"/>
    <cellStyle name="Followed Hyperlink" xfId="3092" builtinId="9" hidden="1"/>
    <cellStyle name="Followed Hyperlink" xfId="3093" builtinId="9" hidden="1"/>
    <cellStyle name="Followed Hyperlink" xfId="3094" builtinId="9" hidden="1"/>
    <cellStyle name="Followed Hyperlink" xfId="3095" builtinId="9" hidden="1"/>
    <cellStyle name="Followed Hyperlink" xfId="3096" builtinId="9" hidden="1"/>
    <cellStyle name="Followed Hyperlink" xfId="3097" builtinId="9" hidden="1"/>
    <cellStyle name="Followed Hyperlink" xfId="3098" builtinId="9" hidden="1"/>
    <cellStyle name="Followed Hyperlink" xfId="3099" builtinId="9" hidden="1"/>
    <cellStyle name="Followed Hyperlink" xfId="3100" builtinId="9" hidden="1"/>
    <cellStyle name="Followed Hyperlink" xfId="3101" builtinId="9" hidden="1"/>
    <cellStyle name="Followed Hyperlink" xfId="3102" builtinId="9" hidden="1"/>
    <cellStyle name="Followed Hyperlink" xfId="3103" builtinId="9" hidden="1"/>
    <cellStyle name="Followed Hyperlink" xfId="3104" builtinId="9" hidden="1"/>
    <cellStyle name="Followed Hyperlink" xfId="3105" builtinId="9" hidden="1"/>
    <cellStyle name="Followed Hyperlink" xfId="3106" builtinId="9" hidden="1"/>
    <cellStyle name="Followed Hyperlink" xfId="3107" builtinId="9" hidden="1"/>
    <cellStyle name="Followed Hyperlink" xfId="3108" builtinId="9" hidden="1"/>
    <cellStyle name="Followed Hyperlink" xfId="3109" builtinId="9" hidden="1"/>
    <cellStyle name="Followed Hyperlink" xfId="3110" builtinId="9" hidden="1"/>
    <cellStyle name="Followed Hyperlink" xfId="3111" builtinId="9" hidden="1"/>
    <cellStyle name="Followed Hyperlink" xfId="3112" builtinId="9" hidden="1"/>
    <cellStyle name="Followed Hyperlink" xfId="3113" builtinId="9" hidden="1"/>
    <cellStyle name="Followed Hyperlink" xfId="3114" builtinId="9" hidden="1"/>
    <cellStyle name="Followed Hyperlink" xfId="3115" builtinId="9" hidden="1"/>
    <cellStyle name="Followed Hyperlink" xfId="3116" builtinId="9" hidden="1"/>
    <cellStyle name="Followed Hyperlink" xfId="3117" builtinId="9" hidden="1"/>
    <cellStyle name="Followed Hyperlink" xfId="3118" builtinId="9" hidden="1"/>
    <cellStyle name="Followed Hyperlink" xfId="3119" builtinId="9" hidden="1"/>
    <cellStyle name="Followed Hyperlink" xfId="3120" builtinId="9" hidden="1"/>
    <cellStyle name="Followed Hyperlink" xfId="3121" builtinId="9" hidden="1"/>
    <cellStyle name="Followed Hyperlink" xfId="3122" builtinId="9" hidden="1"/>
    <cellStyle name="Followed Hyperlink" xfId="3123" builtinId="9" hidden="1"/>
    <cellStyle name="Followed Hyperlink" xfId="3124" builtinId="9" hidden="1"/>
    <cellStyle name="Followed Hyperlink" xfId="3125" builtinId="9" hidden="1"/>
    <cellStyle name="Followed Hyperlink" xfId="3126" builtinId="9" hidden="1"/>
    <cellStyle name="Followed Hyperlink" xfId="3127" builtinId="9" hidden="1"/>
    <cellStyle name="Followed Hyperlink" xfId="3128" builtinId="9" hidden="1"/>
    <cellStyle name="Followed Hyperlink" xfId="3129" builtinId="9" hidden="1"/>
    <cellStyle name="Followed Hyperlink" xfId="3130" builtinId="9" hidden="1"/>
    <cellStyle name="Followed Hyperlink" xfId="3131" builtinId="9" hidden="1"/>
    <cellStyle name="Followed Hyperlink" xfId="3132" builtinId="9" hidden="1"/>
    <cellStyle name="Followed Hyperlink" xfId="3133" builtinId="9" hidden="1"/>
    <cellStyle name="Followed Hyperlink" xfId="3134" builtinId="9" hidden="1"/>
    <cellStyle name="Followed Hyperlink" xfId="3135" builtinId="9" hidden="1"/>
    <cellStyle name="Followed Hyperlink" xfId="3136" builtinId="9" hidden="1"/>
    <cellStyle name="Followed Hyperlink" xfId="3137" builtinId="9" hidden="1"/>
    <cellStyle name="Followed Hyperlink" xfId="3138" builtinId="9" hidden="1"/>
    <cellStyle name="Followed Hyperlink" xfId="3139" builtinId="9" hidden="1"/>
    <cellStyle name="Followed Hyperlink" xfId="3140" builtinId="9" hidden="1"/>
    <cellStyle name="Followed Hyperlink" xfId="3141" builtinId="9" hidden="1"/>
    <cellStyle name="Followed Hyperlink" xfId="3142" builtinId="9" hidden="1"/>
    <cellStyle name="Followed Hyperlink" xfId="3143" builtinId="9" hidden="1"/>
    <cellStyle name="Followed Hyperlink" xfId="3144" builtinId="9" hidden="1"/>
    <cellStyle name="Followed Hyperlink" xfId="3145" builtinId="9" hidden="1"/>
    <cellStyle name="Followed Hyperlink" xfId="3146" builtinId="9" hidden="1"/>
    <cellStyle name="Followed Hyperlink" xfId="3147" builtinId="9" hidden="1"/>
    <cellStyle name="Followed Hyperlink" xfId="3148" builtinId="9" hidden="1"/>
    <cellStyle name="Followed Hyperlink" xfId="3149" builtinId="9" hidden="1"/>
    <cellStyle name="Followed Hyperlink" xfId="3150" builtinId="9" hidden="1"/>
    <cellStyle name="Followed Hyperlink" xfId="3151" builtinId="9" hidden="1"/>
    <cellStyle name="Followed Hyperlink" xfId="3152" builtinId="9" hidden="1"/>
    <cellStyle name="Followed Hyperlink" xfId="3153" builtinId="9" hidden="1"/>
    <cellStyle name="Followed Hyperlink" xfId="3154" builtinId="9" hidden="1"/>
    <cellStyle name="Followed Hyperlink" xfId="3155" builtinId="9" hidden="1"/>
    <cellStyle name="Followed Hyperlink" xfId="3156" builtinId="9" hidden="1"/>
    <cellStyle name="Followed Hyperlink" xfId="3157" builtinId="9" hidden="1"/>
    <cellStyle name="Followed Hyperlink" xfId="3158" builtinId="9" hidden="1"/>
    <cellStyle name="Followed Hyperlink" xfId="3159" builtinId="9" hidden="1"/>
    <cellStyle name="Followed Hyperlink" xfId="3160" builtinId="9" hidden="1"/>
    <cellStyle name="Followed Hyperlink" xfId="3161" builtinId="9" hidden="1"/>
    <cellStyle name="Followed Hyperlink" xfId="3162" builtinId="9" hidden="1"/>
    <cellStyle name="Followed Hyperlink" xfId="3163" builtinId="9" hidden="1"/>
    <cellStyle name="Followed Hyperlink" xfId="3164" builtinId="9" hidden="1"/>
    <cellStyle name="Followed Hyperlink" xfId="3165" builtinId="9" hidden="1"/>
    <cellStyle name="Followed Hyperlink" xfId="3166" builtinId="9" hidden="1"/>
    <cellStyle name="Followed Hyperlink" xfId="3167" builtinId="9" hidden="1"/>
    <cellStyle name="Followed Hyperlink" xfId="3168" builtinId="9" hidden="1"/>
    <cellStyle name="Followed Hyperlink" xfId="3169" builtinId="9" hidden="1"/>
    <cellStyle name="Followed Hyperlink" xfId="3170" builtinId="9" hidden="1"/>
    <cellStyle name="Followed Hyperlink" xfId="3171" builtinId="9" hidden="1"/>
    <cellStyle name="Followed Hyperlink" xfId="3172" builtinId="9" hidden="1"/>
    <cellStyle name="Followed Hyperlink" xfId="3173" builtinId="9" hidden="1"/>
    <cellStyle name="Followed Hyperlink" xfId="3174" builtinId="9" hidden="1"/>
    <cellStyle name="Followed Hyperlink" xfId="3175" builtinId="9" hidden="1"/>
    <cellStyle name="Followed Hyperlink" xfId="3176" builtinId="9" hidden="1"/>
    <cellStyle name="Followed Hyperlink" xfId="3177" builtinId="9" hidden="1"/>
    <cellStyle name="Followed Hyperlink" xfId="3178" builtinId="9" hidden="1"/>
    <cellStyle name="Followed Hyperlink" xfId="3179" builtinId="9" hidden="1"/>
    <cellStyle name="Followed Hyperlink" xfId="3180" builtinId="9" hidden="1"/>
    <cellStyle name="Followed Hyperlink" xfId="3181" builtinId="9" hidden="1"/>
    <cellStyle name="Followed Hyperlink" xfId="3182" builtinId="9" hidden="1"/>
    <cellStyle name="Followed Hyperlink" xfId="3183" builtinId="9" hidden="1"/>
    <cellStyle name="Followed Hyperlink" xfId="3184" builtinId="9" hidden="1"/>
    <cellStyle name="Followed Hyperlink" xfId="3185" builtinId="9" hidden="1"/>
    <cellStyle name="Followed Hyperlink" xfId="3186" builtinId="9" hidden="1"/>
    <cellStyle name="Followed Hyperlink" xfId="3187" builtinId="9" hidden="1"/>
    <cellStyle name="Followed Hyperlink" xfId="3188" builtinId="9" hidden="1"/>
    <cellStyle name="Followed Hyperlink" xfId="3189" builtinId="9" hidden="1"/>
    <cellStyle name="Followed Hyperlink" xfId="3190" builtinId="9" hidden="1"/>
    <cellStyle name="Followed Hyperlink" xfId="3191" builtinId="9" hidden="1"/>
    <cellStyle name="Followed Hyperlink" xfId="3192" builtinId="9" hidden="1"/>
    <cellStyle name="Followed Hyperlink" xfId="3193" builtinId="9" hidden="1"/>
    <cellStyle name="Followed Hyperlink" xfId="3194" builtinId="9" hidden="1"/>
    <cellStyle name="Followed Hyperlink" xfId="3195" builtinId="9" hidden="1"/>
    <cellStyle name="Followed Hyperlink" xfId="3196" builtinId="9" hidden="1"/>
    <cellStyle name="Followed Hyperlink" xfId="3197" builtinId="9" hidden="1"/>
    <cellStyle name="Followed Hyperlink" xfId="3198" builtinId="9" hidden="1"/>
    <cellStyle name="Followed Hyperlink" xfId="3199" builtinId="9" hidden="1"/>
    <cellStyle name="Followed Hyperlink" xfId="3200" builtinId="9" hidden="1"/>
    <cellStyle name="Followed Hyperlink" xfId="3201" builtinId="9" hidden="1"/>
    <cellStyle name="Followed Hyperlink" xfId="3202" builtinId="9" hidden="1"/>
    <cellStyle name="Followed Hyperlink" xfId="3203" builtinId="9" hidden="1"/>
    <cellStyle name="Followed Hyperlink" xfId="3204" builtinId="9" hidden="1"/>
    <cellStyle name="Followed Hyperlink" xfId="3205" builtinId="9" hidden="1"/>
    <cellStyle name="Followed Hyperlink" xfId="3206" builtinId="9" hidden="1"/>
    <cellStyle name="Followed Hyperlink" xfId="3207" builtinId="9" hidden="1"/>
    <cellStyle name="Followed Hyperlink" xfId="3208" builtinId="9" hidden="1"/>
    <cellStyle name="Followed Hyperlink" xfId="3209" builtinId="9" hidden="1"/>
    <cellStyle name="Followed Hyperlink" xfId="3210" builtinId="9" hidden="1"/>
    <cellStyle name="Followed Hyperlink" xfId="3211" builtinId="9" hidden="1"/>
    <cellStyle name="Followed Hyperlink" xfId="3212" builtinId="9" hidden="1"/>
    <cellStyle name="Followed Hyperlink" xfId="3213" builtinId="9" hidden="1"/>
    <cellStyle name="Followed Hyperlink" xfId="3214" builtinId="9" hidden="1"/>
    <cellStyle name="Followed Hyperlink" xfId="3215" builtinId="9" hidden="1"/>
    <cellStyle name="Followed Hyperlink" xfId="3216" builtinId="9" hidden="1"/>
    <cellStyle name="Followed Hyperlink" xfId="3217" builtinId="9" hidden="1"/>
    <cellStyle name="Followed Hyperlink" xfId="3218" builtinId="9" hidden="1"/>
    <cellStyle name="Followed Hyperlink" xfId="3219" builtinId="9" hidden="1"/>
    <cellStyle name="Followed Hyperlink" xfId="3220" builtinId="9" hidden="1"/>
    <cellStyle name="Followed Hyperlink" xfId="3221" builtinId="9" hidden="1"/>
    <cellStyle name="Followed Hyperlink" xfId="3222" builtinId="9" hidden="1"/>
    <cellStyle name="Followed Hyperlink" xfId="3223" builtinId="9" hidden="1"/>
    <cellStyle name="Followed Hyperlink" xfId="3224" builtinId="9" hidden="1"/>
    <cellStyle name="Followed Hyperlink" xfId="3225" builtinId="9" hidden="1"/>
    <cellStyle name="Followed Hyperlink" xfId="3226" builtinId="9" hidden="1"/>
    <cellStyle name="Followed Hyperlink" xfId="3227" builtinId="9" hidden="1"/>
    <cellStyle name="Followed Hyperlink" xfId="3228" builtinId="9" hidden="1"/>
    <cellStyle name="Followed Hyperlink" xfId="3229" builtinId="9" hidden="1"/>
    <cellStyle name="Followed Hyperlink" xfId="3230" builtinId="9" hidden="1"/>
    <cellStyle name="Followed Hyperlink" xfId="3231" builtinId="9" hidden="1"/>
    <cellStyle name="Followed Hyperlink" xfId="3232" builtinId="9" hidden="1"/>
    <cellStyle name="Followed Hyperlink" xfId="3233" builtinId="9" hidden="1"/>
    <cellStyle name="Followed Hyperlink" xfId="3234" builtinId="9" hidden="1"/>
    <cellStyle name="Followed Hyperlink" xfId="3235" builtinId="9" hidden="1"/>
    <cellStyle name="Followed Hyperlink" xfId="3236" builtinId="9" hidden="1"/>
    <cellStyle name="Followed Hyperlink" xfId="3237" builtinId="9" hidden="1"/>
    <cellStyle name="Followed Hyperlink" xfId="3238" builtinId="9" hidden="1"/>
    <cellStyle name="Followed Hyperlink" xfId="3239" builtinId="9" hidden="1"/>
    <cellStyle name="Followed Hyperlink" xfId="3240" builtinId="9" hidden="1"/>
    <cellStyle name="Followed Hyperlink" xfId="3241" builtinId="9" hidden="1"/>
    <cellStyle name="Followed Hyperlink" xfId="3242" builtinId="9" hidden="1"/>
    <cellStyle name="Followed Hyperlink" xfId="3243" builtinId="9" hidden="1"/>
    <cellStyle name="Followed Hyperlink" xfId="3244" builtinId="9" hidden="1"/>
    <cellStyle name="Followed Hyperlink" xfId="3245" builtinId="9" hidden="1"/>
    <cellStyle name="Followed Hyperlink" xfId="3246" builtinId="9" hidden="1"/>
    <cellStyle name="Followed Hyperlink" xfId="3247" builtinId="9" hidden="1"/>
    <cellStyle name="Followed Hyperlink" xfId="3248" builtinId="9" hidden="1"/>
    <cellStyle name="Followed Hyperlink" xfId="3249" builtinId="9" hidden="1"/>
    <cellStyle name="Followed Hyperlink" xfId="3250" builtinId="9" hidden="1"/>
    <cellStyle name="Followed Hyperlink" xfId="3251" builtinId="9" hidden="1"/>
    <cellStyle name="Followed Hyperlink" xfId="3252" builtinId="9" hidden="1"/>
    <cellStyle name="Followed Hyperlink" xfId="3253" builtinId="9" hidden="1"/>
    <cellStyle name="Followed Hyperlink" xfId="3254" builtinId="9" hidden="1"/>
    <cellStyle name="Followed Hyperlink" xfId="3255" builtinId="9" hidden="1"/>
    <cellStyle name="Followed Hyperlink" xfId="3256" builtinId="9" hidden="1"/>
    <cellStyle name="Followed Hyperlink" xfId="3257" builtinId="9" hidden="1"/>
    <cellStyle name="Followed Hyperlink" xfId="3258" builtinId="9" hidden="1"/>
    <cellStyle name="Followed Hyperlink" xfId="3259" builtinId="9" hidden="1"/>
    <cellStyle name="Followed Hyperlink" xfId="3260" builtinId="9" hidden="1"/>
    <cellStyle name="Followed Hyperlink" xfId="3261" builtinId="9" hidden="1"/>
    <cellStyle name="Followed Hyperlink" xfId="3262" builtinId="9" hidden="1"/>
    <cellStyle name="Followed Hyperlink" xfId="3263" builtinId="9" hidden="1"/>
    <cellStyle name="Followed Hyperlink" xfId="3264" builtinId="9" hidden="1"/>
    <cellStyle name="Followed Hyperlink" xfId="3265" builtinId="9" hidden="1"/>
    <cellStyle name="Followed Hyperlink" xfId="3266" builtinId="9" hidden="1"/>
    <cellStyle name="Followed Hyperlink" xfId="3267" builtinId="9" hidden="1"/>
    <cellStyle name="Followed Hyperlink" xfId="3268" builtinId="9" hidden="1"/>
    <cellStyle name="Followed Hyperlink" xfId="3269" builtinId="9" hidden="1"/>
    <cellStyle name="Followed Hyperlink" xfId="3270" builtinId="9" hidden="1"/>
    <cellStyle name="Followed Hyperlink" xfId="3271" builtinId="9" hidden="1"/>
    <cellStyle name="Followed Hyperlink" xfId="3272" builtinId="9" hidden="1"/>
    <cellStyle name="Followed Hyperlink" xfId="3273" builtinId="9" hidden="1"/>
    <cellStyle name="Followed Hyperlink" xfId="3274" builtinId="9" hidden="1"/>
    <cellStyle name="Followed Hyperlink" xfId="3275" builtinId="9" hidden="1"/>
    <cellStyle name="Followed Hyperlink" xfId="3276" builtinId="9" hidden="1"/>
    <cellStyle name="Followed Hyperlink" xfId="3277" builtinId="9" hidden="1"/>
    <cellStyle name="Followed Hyperlink" xfId="3278" builtinId="9" hidden="1"/>
    <cellStyle name="Followed Hyperlink" xfId="3279" builtinId="9" hidden="1"/>
    <cellStyle name="Followed Hyperlink" xfId="3280" builtinId="9" hidden="1"/>
    <cellStyle name="Followed Hyperlink" xfId="3281" builtinId="9" hidden="1"/>
    <cellStyle name="Followed Hyperlink" xfId="3282" builtinId="9" hidden="1"/>
    <cellStyle name="Followed Hyperlink" xfId="3283" builtinId="9" hidden="1"/>
    <cellStyle name="Followed Hyperlink" xfId="3284" builtinId="9" hidden="1"/>
    <cellStyle name="Followed Hyperlink" xfId="3285" builtinId="9" hidden="1"/>
    <cellStyle name="Followed Hyperlink" xfId="3286" builtinId="9" hidden="1"/>
    <cellStyle name="Followed Hyperlink" xfId="3287" builtinId="9" hidden="1"/>
    <cellStyle name="Followed Hyperlink" xfId="3288" builtinId="9" hidden="1"/>
    <cellStyle name="Followed Hyperlink" xfId="3289" builtinId="9" hidden="1"/>
    <cellStyle name="Followed Hyperlink" xfId="3290" builtinId="9" hidden="1"/>
    <cellStyle name="Followed Hyperlink" xfId="3291" builtinId="9" hidden="1"/>
    <cellStyle name="Followed Hyperlink" xfId="3292" builtinId="9" hidden="1"/>
    <cellStyle name="Followed Hyperlink" xfId="3293" builtinId="9" hidden="1"/>
    <cellStyle name="Followed Hyperlink" xfId="3294" builtinId="9" hidden="1"/>
    <cellStyle name="Followed Hyperlink" xfId="3295" builtinId="9" hidden="1"/>
    <cellStyle name="Followed Hyperlink" xfId="3296" builtinId="9" hidden="1"/>
    <cellStyle name="Followed Hyperlink" xfId="3297" builtinId="9" hidden="1"/>
    <cellStyle name="Followed Hyperlink" xfId="3298" builtinId="9" hidden="1"/>
    <cellStyle name="Followed Hyperlink" xfId="3299" builtinId="9" hidden="1"/>
    <cellStyle name="Followed Hyperlink" xfId="3300" builtinId="9" hidden="1"/>
    <cellStyle name="Followed Hyperlink" xfId="3301" builtinId="9" hidden="1"/>
    <cellStyle name="Followed Hyperlink" xfId="3302" builtinId="9" hidden="1"/>
    <cellStyle name="Followed Hyperlink" xfId="3303" builtinId="9" hidden="1"/>
    <cellStyle name="Followed Hyperlink" xfId="3304" builtinId="9" hidden="1"/>
    <cellStyle name="Followed Hyperlink" xfId="3305" builtinId="9" hidden="1"/>
    <cellStyle name="Followed Hyperlink" xfId="3306" builtinId="9" hidden="1"/>
    <cellStyle name="Followed Hyperlink" xfId="3307" builtinId="9" hidden="1"/>
    <cellStyle name="Followed Hyperlink" xfId="3308" builtinId="9" hidden="1"/>
    <cellStyle name="Followed Hyperlink" xfId="3309" builtinId="9" hidden="1"/>
    <cellStyle name="Followed Hyperlink" xfId="3310" builtinId="9" hidden="1"/>
    <cellStyle name="Followed Hyperlink" xfId="3311" builtinId="9" hidden="1"/>
    <cellStyle name="Followed Hyperlink" xfId="3312" builtinId="9" hidden="1"/>
    <cellStyle name="Followed Hyperlink" xfId="3313" builtinId="9" hidden="1"/>
    <cellStyle name="Followed Hyperlink" xfId="3314" builtinId="9" hidden="1"/>
    <cellStyle name="Followed Hyperlink" xfId="3315" builtinId="9" hidden="1"/>
    <cellStyle name="Followed Hyperlink" xfId="3316" builtinId="9" hidden="1"/>
    <cellStyle name="Followed Hyperlink" xfId="3317" builtinId="9" hidden="1"/>
    <cellStyle name="Followed Hyperlink" xfId="3318" builtinId="9" hidden="1"/>
    <cellStyle name="Followed Hyperlink" xfId="3319" builtinId="9" hidden="1"/>
    <cellStyle name="Followed Hyperlink" xfId="3320" builtinId="9" hidden="1"/>
    <cellStyle name="Followed Hyperlink" xfId="3321" builtinId="9" hidden="1"/>
    <cellStyle name="Followed Hyperlink" xfId="3322"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6" builtinId="9" hidden="1"/>
    <cellStyle name="Followed Hyperlink" xfId="3367" builtinId="9" hidden="1"/>
    <cellStyle name="Followed Hyperlink" xfId="3368" builtinId="9" hidden="1"/>
    <cellStyle name="Followed Hyperlink" xfId="3369" builtinId="9" hidden="1"/>
    <cellStyle name="Followed Hyperlink" xfId="3370" builtinId="9" hidden="1"/>
    <cellStyle name="Followed Hyperlink" xfId="3371" builtinId="9" hidden="1"/>
    <cellStyle name="Followed Hyperlink" xfId="3372" builtinId="9" hidden="1"/>
    <cellStyle name="Followed Hyperlink" xfId="3373" builtinId="9" hidden="1"/>
    <cellStyle name="Followed Hyperlink" xfId="3374" builtinId="9" hidden="1"/>
    <cellStyle name="Followed Hyperlink" xfId="3375" builtinId="9" hidden="1"/>
    <cellStyle name="Followed Hyperlink" xfId="3376" builtinId="9" hidden="1"/>
    <cellStyle name="Followed Hyperlink" xfId="3377" builtinId="9" hidden="1"/>
    <cellStyle name="Followed Hyperlink" xfId="3378" builtinId="9" hidden="1"/>
    <cellStyle name="Followed Hyperlink" xfId="3379" builtinId="9" hidden="1"/>
    <cellStyle name="Followed Hyperlink" xfId="3380" builtinId="9" hidden="1"/>
    <cellStyle name="Followed Hyperlink" xfId="3381" builtinId="9" hidden="1"/>
    <cellStyle name="Followed Hyperlink" xfId="3382" builtinId="9" hidden="1"/>
    <cellStyle name="Followed Hyperlink" xfId="3383" builtinId="9" hidden="1"/>
    <cellStyle name="Followed Hyperlink" xfId="3384" builtinId="9" hidden="1"/>
    <cellStyle name="Followed Hyperlink" xfId="3385" builtinId="9" hidden="1"/>
    <cellStyle name="Followed Hyperlink" xfId="3386" builtinId="9" hidden="1"/>
    <cellStyle name="Followed Hyperlink" xfId="3387" builtinId="9" hidden="1"/>
    <cellStyle name="Followed Hyperlink" xfId="3388" builtinId="9" hidden="1"/>
    <cellStyle name="Followed Hyperlink" xfId="3389" builtinId="9" hidden="1"/>
    <cellStyle name="Followed Hyperlink" xfId="3390" builtinId="9" hidden="1"/>
    <cellStyle name="Followed Hyperlink" xfId="3391" builtinId="9" hidden="1"/>
    <cellStyle name="Followed Hyperlink" xfId="3392" builtinId="9" hidden="1"/>
    <cellStyle name="Followed Hyperlink" xfId="3393" builtinId="9" hidden="1"/>
    <cellStyle name="Followed Hyperlink" xfId="3394" builtinId="9" hidden="1"/>
    <cellStyle name="Followed Hyperlink" xfId="3395" builtinId="9" hidden="1"/>
    <cellStyle name="Followed Hyperlink" xfId="3396" builtinId="9" hidden="1"/>
    <cellStyle name="Followed Hyperlink" xfId="3397" builtinId="9" hidden="1"/>
    <cellStyle name="Followed Hyperlink" xfId="3398" builtinId="9" hidden="1"/>
    <cellStyle name="Followed Hyperlink" xfId="3399" builtinId="9" hidden="1"/>
    <cellStyle name="Followed Hyperlink" xfId="3400" builtinId="9" hidden="1"/>
    <cellStyle name="Followed Hyperlink" xfId="3401" builtinId="9" hidden="1"/>
    <cellStyle name="Followed Hyperlink" xfId="3402" builtinId="9" hidden="1"/>
    <cellStyle name="Followed Hyperlink" xfId="3403" builtinId="9" hidden="1"/>
    <cellStyle name="Followed Hyperlink" xfId="3404" builtinId="9" hidden="1"/>
    <cellStyle name="Followed Hyperlink" xfId="3405" builtinId="9" hidden="1"/>
    <cellStyle name="Followed Hyperlink" xfId="3406" builtinId="9" hidden="1"/>
    <cellStyle name="Followed Hyperlink" xfId="3407" builtinId="9" hidden="1"/>
    <cellStyle name="Followed Hyperlink" xfId="3408" builtinId="9" hidden="1"/>
    <cellStyle name="Followed Hyperlink" xfId="3409" builtinId="9" hidden="1"/>
    <cellStyle name="Followed Hyperlink" xfId="3410" builtinId="9" hidden="1"/>
    <cellStyle name="Followed Hyperlink" xfId="3411" builtinId="9" hidden="1"/>
    <cellStyle name="Followed Hyperlink" xfId="3412" builtinId="9" hidden="1"/>
    <cellStyle name="Followed Hyperlink" xfId="3413" builtinId="9" hidden="1"/>
    <cellStyle name="Followed Hyperlink" xfId="3414" builtinId="9" hidden="1"/>
    <cellStyle name="Followed Hyperlink" xfId="3415" builtinId="9" hidden="1"/>
    <cellStyle name="Followed Hyperlink" xfId="3416" builtinId="9" hidden="1"/>
    <cellStyle name="Followed Hyperlink" xfId="3417"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2" builtinId="9" hidden="1"/>
    <cellStyle name="Followed Hyperlink" xfId="3423" builtinId="9" hidden="1"/>
    <cellStyle name="Followed Hyperlink" xfId="3424" builtinId="9" hidden="1"/>
    <cellStyle name="Followed Hyperlink" xfId="3425" builtinId="9" hidden="1"/>
    <cellStyle name="Followed Hyperlink" xfId="3426" builtinId="9" hidden="1"/>
    <cellStyle name="Followed Hyperlink" xfId="3427" builtinId="9" hidden="1"/>
    <cellStyle name="Followed Hyperlink" xfId="3428" builtinId="9" hidden="1"/>
    <cellStyle name="Followed Hyperlink" xfId="3429" builtinId="9" hidden="1"/>
    <cellStyle name="Followed Hyperlink" xfId="3430" builtinId="9" hidden="1"/>
    <cellStyle name="Followed Hyperlink" xfId="3431" builtinId="9" hidden="1"/>
    <cellStyle name="Followed Hyperlink" xfId="3432" builtinId="9" hidden="1"/>
    <cellStyle name="Followed Hyperlink" xfId="3433" builtinId="9" hidden="1"/>
    <cellStyle name="Followed Hyperlink" xfId="3434" builtinId="9" hidden="1"/>
    <cellStyle name="Followed Hyperlink" xfId="3435" builtinId="9" hidden="1"/>
    <cellStyle name="Followed Hyperlink" xfId="3436" builtinId="9" hidden="1"/>
    <cellStyle name="Followed Hyperlink" xfId="3437" builtinId="9" hidden="1"/>
    <cellStyle name="Followed Hyperlink" xfId="3438" builtinId="9" hidden="1"/>
    <cellStyle name="Followed Hyperlink" xfId="3439" builtinId="9" hidden="1"/>
    <cellStyle name="Followed Hyperlink" xfId="3440" builtinId="9" hidden="1"/>
    <cellStyle name="Followed Hyperlink" xfId="3441" builtinId="9" hidden="1"/>
    <cellStyle name="Followed Hyperlink" xfId="3442" builtinId="9" hidden="1"/>
    <cellStyle name="Followed Hyperlink" xfId="3443" builtinId="9" hidden="1"/>
    <cellStyle name="Followed Hyperlink" xfId="3444" builtinId="9" hidden="1"/>
    <cellStyle name="Followed Hyperlink" xfId="3445" builtinId="9" hidden="1"/>
    <cellStyle name="Followed Hyperlink" xfId="3446" builtinId="9" hidden="1"/>
    <cellStyle name="Followed Hyperlink" xfId="3447" builtinId="9" hidden="1"/>
    <cellStyle name="Followed Hyperlink" xfId="3448" builtinId="9" hidden="1"/>
    <cellStyle name="Followed Hyperlink" xfId="3449" builtinId="9" hidden="1"/>
    <cellStyle name="Followed Hyperlink" xfId="3450" builtinId="9" hidden="1"/>
    <cellStyle name="Followed Hyperlink" xfId="3451" builtinId="9" hidden="1"/>
    <cellStyle name="Followed Hyperlink" xfId="3452" builtinId="9" hidden="1"/>
    <cellStyle name="Followed Hyperlink" xfId="3453" builtinId="9" hidden="1"/>
    <cellStyle name="Followed Hyperlink" xfId="3454" builtinId="9" hidden="1"/>
    <cellStyle name="Followed Hyperlink" xfId="3455" builtinId="9" hidden="1"/>
    <cellStyle name="Followed Hyperlink" xfId="3456" builtinId="9" hidden="1"/>
    <cellStyle name="Followed Hyperlink" xfId="3457" builtinId="9" hidden="1"/>
    <cellStyle name="Followed Hyperlink" xfId="3458" builtinId="9" hidden="1"/>
    <cellStyle name="Followed Hyperlink" xfId="3459" builtinId="9" hidden="1"/>
    <cellStyle name="Followed Hyperlink" xfId="3460" builtinId="9" hidden="1"/>
    <cellStyle name="Followed Hyperlink" xfId="3461" builtinId="9" hidden="1"/>
    <cellStyle name="Followed Hyperlink" xfId="3462" builtinId="9" hidden="1"/>
    <cellStyle name="Followed Hyperlink" xfId="3463" builtinId="9" hidden="1"/>
    <cellStyle name="Followed Hyperlink" xfId="3464" builtinId="9" hidden="1"/>
    <cellStyle name="Followed Hyperlink" xfId="3465" builtinId="9" hidden="1"/>
    <cellStyle name="Followed Hyperlink" xfId="3466" builtinId="9" hidden="1"/>
    <cellStyle name="Followed Hyperlink" xfId="3467" builtinId="9" hidden="1"/>
    <cellStyle name="Followed Hyperlink" xfId="3468" builtinId="9" hidden="1"/>
    <cellStyle name="Followed Hyperlink" xfId="3469" builtinId="9" hidden="1"/>
    <cellStyle name="Followed Hyperlink" xfId="3470" builtinId="9" hidden="1"/>
    <cellStyle name="Followed Hyperlink" xfId="3471" builtinId="9" hidden="1"/>
    <cellStyle name="Followed Hyperlink" xfId="3472" builtinId="9" hidden="1"/>
    <cellStyle name="Followed Hyperlink" xfId="3473" builtinId="9" hidden="1"/>
    <cellStyle name="Followed Hyperlink" xfId="3474" builtinId="9" hidden="1"/>
    <cellStyle name="Followed Hyperlink" xfId="3475" builtinId="9" hidden="1"/>
    <cellStyle name="Followed Hyperlink" xfId="3476" builtinId="9" hidden="1"/>
    <cellStyle name="Followed Hyperlink" xfId="3477" builtinId="9" hidden="1"/>
    <cellStyle name="Followed Hyperlink" xfId="3478" builtinId="9" hidden="1"/>
    <cellStyle name="Followed Hyperlink" xfId="3479" builtinId="9" hidden="1"/>
    <cellStyle name="Followed Hyperlink" xfId="3480" builtinId="9" hidden="1"/>
    <cellStyle name="Followed Hyperlink" xfId="3481" builtinId="9" hidden="1"/>
    <cellStyle name="Followed Hyperlink" xfId="3482" builtinId="9" hidden="1"/>
    <cellStyle name="Followed Hyperlink" xfId="3483" builtinId="9" hidden="1"/>
    <cellStyle name="Followed Hyperlink" xfId="3484" builtinId="9" hidden="1"/>
    <cellStyle name="Followed Hyperlink" xfId="3485" builtinId="9" hidden="1"/>
    <cellStyle name="Followed Hyperlink" xfId="3486" builtinId="9" hidden="1"/>
    <cellStyle name="Followed Hyperlink" xfId="3487" builtinId="9" hidden="1"/>
    <cellStyle name="Followed Hyperlink" xfId="3488" builtinId="9" hidden="1"/>
    <cellStyle name="Followed Hyperlink" xfId="3489" builtinId="9" hidden="1"/>
    <cellStyle name="Followed Hyperlink" xfId="3490" builtinId="9" hidden="1"/>
    <cellStyle name="Followed Hyperlink" xfId="3491" builtinId="9" hidden="1"/>
    <cellStyle name="Followed Hyperlink" xfId="3492" builtinId="9" hidden="1"/>
    <cellStyle name="Followed Hyperlink" xfId="3493" builtinId="9" hidden="1"/>
    <cellStyle name="Followed Hyperlink" xfId="3494" builtinId="9" hidden="1"/>
    <cellStyle name="Followed Hyperlink" xfId="3495" builtinId="9" hidden="1"/>
    <cellStyle name="Followed Hyperlink" xfId="3496" builtinId="9" hidden="1"/>
    <cellStyle name="Followed Hyperlink" xfId="3497" builtinId="9" hidden="1"/>
    <cellStyle name="Followed Hyperlink" xfId="3498" builtinId="9" hidden="1"/>
    <cellStyle name="Followed Hyperlink" xfId="3499" builtinId="9" hidden="1"/>
    <cellStyle name="Followed Hyperlink" xfId="3500" builtinId="9" hidden="1"/>
    <cellStyle name="Followed Hyperlink" xfId="3501" builtinId="9" hidden="1"/>
    <cellStyle name="Followed Hyperlink" xfId="3502" builtinId="9" hidden="1"/>
    <cellStyle name="Followed Hyperlink" xfId="3503" builtinId="9" hidden="1"/>
    <cellStyle name="Followed Hyperlink" xfId="3504" builtinId="9" hidden="1"/>
    <cellStyle name="Followed Hyperlink" xfId="3505" builtinId="9" hidden="1"/>
    <cellStyle name="Followed Hyperlink" xfId="3506" builtinId="9" hidden="1"/>
    <cellStyle name="Followed Hyperlink" xfId="3507" builtinId="9" hidden="1"/>
    <cellStyle name="Followed Hyperlink" xfId="3508" builtinId="9" hidden="1"/>
    <cellStyle name="Followed Hyperlink" xfId="3509" builtinId="9" hidden="1"/>
    <cellStyle name="Followed Hyperlink" xfId="3510" builtinId="9" hidden="1"/>
    <cellStyle name="Followed Hyperlink" xfId="3511" builtinId="9" hidden="1"/>
    <cellStyle name="Followed Hyperlink" xfId="3512" builtinId="9" hidden="1"/>
    <cellStyle name="Followed Hyperlink" xfId="3513" builtinId="9" hidden="1"/>
    <cellStyle name="Followed Hyperlink" xfId="3514" builtinId="9" hidden="1"/>
    <cellStyle name="Followed Hyperlink" xfId="3515" builtinId="9" hidden="1"/>
    <cellStyle name="Followed Hyperlink" xfId="3516" builtinId="9" hidden="1"/>
    <cellStyle name="Followed Hyperlink" xfId="3517" builtinId="9" hidden="1"/>
    <cellStyle name="Followed Hyperlink" xfId="3518" builtinId="9" hidden="1"/>
    <cellStyle name="Followed Hyperlink" xfId="3519" builtinId="9" hidden="1"/>
    <cellStyle name="Followed Hyperlink" xfId="3520" builtinId="9" hidden="1"/>
    <cellStyle name="Followed Hyperlink" xfId="3521" builtinId="9" hidden="1"/>
    <cellStyle name="Followed Hyperlink" xfId="3522" builtinId="9" hidden="1"/>
    <cellStyle name="Followed Hyperlink" xfId="3523" builtinId="9" hidden="1"/>
    <cellStyle name="Followed Hyperlink" xfId="3524" builtinId="9" hidden="1"/>
    <cellStyle name="Followed Hyperlink" xfId="3525" builtinId="9" hidden="1"/>
    <cellStyle name="Followed Hyperlink" xfId="3526" builtinId="9" hidden="1"/>
    <cellStyle name="Followed Hyperlink" xfId="3527" builtinId="9" hidden="1"/>
    <cellStyle name="Followed Hyperlink" xfId="3528" builtinId="9" hidden="1"/>
    <cellStyle name="Followed Hyperlink" xfId="3529" builtinId="9" hidden="1"/>
    <cellStyle name="Followed Hyperlink" xfId="3530" builtinId="9" hidden="1"/>
    <cellStyle name="Followed Hyperlink" xfId="3531" builtinId="9" hidden="1"/>
    <cellStyle name="Followed Hyperlink" xfId="3532" builtinId="9" hidden="1"/>
    <cellStyle name="Followed Hyperlink" xfId="3533" builtinId="9" hidden="1"/>
    <cellStyle name="Followed Hyperlink" xfId="3534" builtinId="9" hidden="1"/>
    <cellStyle name="Followed Hyperlink" xfId="3535"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5" builtinId="9" hidden="1"/>
    <cellStyle name="Followed Hyperlink" xfId="3606" builtinId="9" hidden="1"/>
    <cellStyle name="Followed Hyperlink" xfId="3607" builtinId="9" hidden="1"/>
    <cellStyle name="Followed Hyperlink" xfId="3608" builtinId="9" hidden="1"/>
    <cellStyle name="Followed Hyperlink" xfId="3609" builtinId="9" hidden="1"/>
    <cellStyle name="Followed Hyperlink" xfId="3610" builtinId="9" hidden="1"/>
    <cellStyle name="Followed Hyperlink" xfId="3611" builtinId="9" hidden="1"/>
    <cellStyle name="Followed Hyperlink" xfId="3612" builtinId="9" hidden="1"/>
    <cellStyle name="Followed Hyperlink" xfId="3613" builtinId="9" hidden="1"/>
    <cellStyle name="Followed Hyperlink" xfId="3614" builtinId="9" hidden="1"/>
    <cellStyle name="Followed Hyperlink" xfId="3615" builtinId="9" hidden="1"/>
    <cellStyle name="Followed Hyperlink" xfId="3616" builtinId="9" hidden="1"/>
    <cellStyle name="Followed Hyperlink" xfId="3617" builtinId="9" hidden="1"/>
    <cellStyle name="Followed Hyperlink" xfId="3618" builtinId="9" hidden="1"/>
    <cellStyle name="Followed Hyperlink" xfId="3619" builtinId="9" hidden="1"/>
    <cellStyle name="Followed Hyperlink" xfId="3620" builtinId="9" hidden="1"/>
    <cellStyle name="Followed Hyperlink" xfId="3621" builtinId="9" hidden="1"/>
    <cellStyle name="Followed Hyperlink" xfId="3622" builtinId="9" hidden="1"/>
    <cellStyle name="Followed Hyperlink" xfId="3623" builtinId="9" hidden="1"/>
    <cellStyle name="Followed Hyperlink" xfId="3624" builtinId="9" hidden="1"/>
    <cellStyle name="Followed Hyperlink" xfId="3625" builtinId="9" hidden="1"/>
    <cellStyle name="Followed Hyperlink" xfId="3626" builtinId="9" hidden="1"/>
    <cellStyle name="Followed Hyperlink" xfId="3627" builtinId="9" hidden="1"/>
    <cellStyle name="Followed Hyperlink" xfId="3628" builtinId="9" hidden="1"/>
    <cellStyle name="Followed Hyperlink" xfId="3629" builtinId="9" hidden="1"/>
    <cellStyle name="Followed Hyperlink" xfId="3630" builtinId="9" hidden="1"/>
    <cellStyle name="Followed Hyperlink" xfId="3631" builtinId="9" hidden="1"/>
    <cellStyle name="Followed Hyperlink" xfId="3632" builtinId="9" hidden="1"/>
    <cellStyle name="Followed Hyperlink" xfId="3633" builtinId="9" hidden="1"/>
    <cellStyle name="Followed Hyperlink" xfId="3634" builtinId="9" hidden="1"/>
    <cellStyle name="Followed Hyperlink" xfId="3635" builtinId="9" hidden="1"/>
    <cellStyle name="Followed Hyperlink" xfId="3636" builtinId="9" hidden="1"/>
    <cellStyle name="Followed Hyperlink" xfId="3637" builtinId="9" hidden="1"/>
    <cellStyle name="Followed Hyperlink" xfId="3638" builtinId="9" hidden="1"/>
    <cellStyle name="Followed Hyperlink" xfId="3639" builtinId="9" hidden="1"/>
    <cellStyle name="Followed Hyperlink" xfId="3640" builtinId="9" hidden="1"/>
    <cellStyle name="Followed Hyperlink" xfId="3641" builtinId="9" hidden="1"/>
    <cellStyle name="Followed Hyperlink" xfId="3642" builtinId="9" hidden="1"/>
    <cellStyle name="Followed Hyperlink" xfId="3643" builtinId="9" hidden="1"/>
    <cellStyle name="Followed Hyperlink" xfId="3644" builtinId="9" hidden="1"/>
    <cellStyle name="Followed Hyperlink" xfId="3645" builtinId="9" hidden="1"/>
    <cellStyle name="Followed Hyperlink" xfId="3646" builtinId="9" hidden="1"/>
    <cellStyle name="Followed Hyperlink" xfId="3647" builtinId="9" hidden="1"/>
    <cellStyle name="Followed Hyperlink" xfId="3648" builtinId="9" hidden="1"/>
    <cellStyle name="Followed Hyperlink" xfId="3649" builtinId="9" hidden="1"/>
    <cellStyle name="Followed Hyperlink" xfId="3650" builtinId="9" hidden="1"/>
    <cellStyle name="Followed Hyperlink" xfId="3651" builtinId="9" hidden="1"/>
    <cellStyle name="Followed Hyperlink" xfId="3652" builtinId="9" hidden="1"/>
    <cellStyle name="Followed Hyperlink" xfId="3653" builtinId="9" hidden="1"/>
    <cellStyle name="Followed Hyperlink" xfId="3654" builtinId="9" hidden="1"/>
    <cellStyle name="Followed Hyperlink" xfId="3655" builtinId="9" hidden="1"/>
    <cellStyle name="Followed Hyperlink" xfId="3656" builtinId="9" hidden="1"/>
    <cellStyle name="Followed Hyperlink" xfId="3657" builtinId="9" hidden="1"/>
    <cellStyle name="Followed Hyperlink" xfId="3658" builtinId="9" hidden="1"/>
    <cellStyle name="Followed Hyperlink" xfId="3659" builtinId="9" hidden="1"/>
    <cellStyle name="Followed Hyperlink" xfId="3660" builtinId="9" hidden="1"/>
    <cellStyle name="Followed Hyperlink" xfId="3661" builtinId="9" hidden="1"/>
    <cellStyle name="Followed Hyperlink" xfId="3662" builtinId="9" hidden="1"/>
    <cellStyle name="Followed Hyperlink" xfId="3663" builtinId="9" hidden="1"/>
    <cellStyle name="Followed Hyperlink" xfId="3664" builtinId="9" hidden="1"/>
    <cellStyle name="Followed Hyperlink" xfId="3665" builtinId="9" hidden="1"/>
    <cellStyle name="Followed Hyperlink" xfId="3666" builtinId="9" hidden="1"/>
    <cellStyle name="Followed Hyperlink" xfId="3667" builtinId="9" hidden="1"/>
    <cellStyle name="Followed Hyperlink" xfId="3668" builtinId="9" hidden="1"/>
    <cellStyle name="Followed Hyperlink" xfId="3669" builtinId="9" hidden="1"/>
    <cellStyle name="Followed Hyperlink" xfId="3670" builtinId="9" hidden="1"/>
    <cellStyle name="Followed Hyperlink" xfId="3671" builtinId="9" hidden="1"/>
    <cellStyle name="Followed Hyperlink" xfId="3672" builtinId="9" hidden="1"/>
    <cellStyle name="Followed Hyperlink" xfId="3673" builtinId="9" hidden="1"/>
    <cellStyle name="Followed Hyperlink" xfId="3674" builtinId="9" hidden="1"/>
    <cellStyle name="Followed Hyperlink" xfId="3675" builtinId="9" hidden="1"/>
    <cellStyle name="Followed Hyperlink" xfId="3676" builtinId="9" hidden="1"/>
    <cellStyle name="Followed Hyperlink" xfId="3677" builtinId="9" hidden="1"/>
    <cellStyle name="Followed Hyperlink" xfId="3678" builtinId="9" hidden="1"/>
    <cellStyle name="Followed Hyperlink" xfId="3679" builtinId="9" hidden="1"/>
    <cellStyle name="Followed Hyperlink" xfId="3680"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5" builtinId="9" hidden="1"/>
    <cellStyle name="Followed Hyperlink" xfId="3686" builtinId="9" hidden="1"/>
    <cellStyle name="Followed Hyperlink" xfId="3687" builtinId="9" hidden="1"/>
    <cellStyle name="Followed Hyperlink" xfId="3688" builtinId="9" hidden="1"/>
    <cellStyle name="Followed Hyperlink" xfId="3689" builtinId="9" hidden="1"/>
    <cellStyle name="Followed Hyperlink" xfId="3690" builtinId="9" hidden="1"/>
    <cellStyle name="Followed Hyperlink" xfId="3691" builtinId="9" hidden="1"/>
    <cellStyle name="Followed Hyperlink" xfId="3692" builtinId="9" hidden="1"/>
    <cellStyle name="Followed Hyperlink" xfId="3693" builtinId="9" hidden="1"/>
    <cellStyle name="Followed Hyperlink" xfId="3694" builtinId="9" hidden="1"/>
    <cellStyle name="Followed Hyperlink" xfId="3695" builtinId="9" hidden="1"/>
    <cellStyle name="Followed Hyperlink" xfId="3696" builtinId="9" hidden="1"/>
    <cellStyle name="Followed Hyperlink" xfId="3697" builtinId="9" hidden="1"/>
    <cellStyle name="Followed Hyperlink" xfId="3698" builtinId="9" hidden="1"/>
    <cellStyle name="Followed Hyperlink" xfId="3699" builtinId="9" hidden="1"/>
    <cellStyle name="Followed Hyperlink" xfId="3700" builtinId="9" hidden="1"/>
    <cellStyle name="Followed Hyperlink" xfId="3701" builtinId="9" hidden="1"/>
    <cellStyle name="Followed Hyperlink" xfId="3702" builtinId="9" hidden="1"/>
    <cellStyle name="Followed Hyperlink" xfId="3703" builtinId="9" hidden="1"/>
    <cellStyle name="Followed Hyperlink" xfId="3704" builtinId="9" hidden="1"/>
    <cellStyle name="Followed Hyperlink" xfId="3705" builtinId="9" hidden="1"/>
    <cellStyle name="Followed Hyperlink" xfId="3706" builtinId="9" hidden="1"/>
    <cellStyle name="Followed Hyperlink" xfId="3707" builtinId="9" hidden="1"/>
    <cellStyle name="Followed Hyperlink" xfId="3708" builtinId="9" hidden="1"/>
    <cellStyle name="Followed Hyperlink" xfId="3709" builtinId="9" hidden="1"/>
    <cellStyle name="Followed Hyperlink" xfId="3710" builtinId="9" hidden="1"/>
    <cellStyle name="Followed Hyperlink" xfId="3711" builtinId="9" hidden="1"/>
    <cellStyle name="Followed Hyperlink" xfId="3712" builtinId="9" hidden="1"/>
    <cellStyle name="Followed Hyperlink" xfId="3713" builtinId="9" hidden="1"/>
    <cellStyle name="Followed Hyperlink" xfId="3714" builtinId="9" hidden="1"/>
    <cellStyle name="Followed Hyperlink" xfId="3715" builtinId="9" hidden="1"/>
    <cellStyle name="Followed Hyperlink" xfId="3716" builtinId="9" hidden="1"/>
    <cellStyle name="Followed Hyperlink" xfId="3717" builtinId="9" hidden="1"/>
    <cellStyle name="Followed Hyperlink" xfId="3718" builtinId="9" hidden="1"/>
    <cellStyle name="Followed Hyperlink" xfId="3719" builtinId="9" hidden="1"/>
    <cellStyle name="Followed Hyperlink" xfId="3720" builtinId="9" hidden="1"/>
    <cellStyle name="Followed Hyperlink" xfId="3721" builtinId="9" hidden="1"/>
    <cellStyle name="Followed Hyperlink" xfId="3722" builtinId="9" hidden="1"/>
    <cellStyle name="Followed Hyperlink" xfId="3723" builtinId="9" hidden="1"/>
    <cellStyle name="Followed Hyperlink" xfId="3724" builtinId="9" hidden="1"/>
    <cellStyle name="Followed Hyperlink" xfId="3725" builtinId="9" hidden="1"/>
    <cellStyle name="Followed Hyperlink" xfId="3726" builtinId="9" hidden="1"/>
    <cellStyle name="Followed Hyperlink" xfId="3727" builtinId="9" hidden="1"/>
    <cellStyle name="Followed Hyperlink" xfId="3728" builtinId="9" hidden="1"/>
    <cellStyle name="Followed Hyperlink" xfId="3729" builtinId="9" hidden="1"/>
    <cellStyle name="Followed Hyperlink" xfId="3730" builtinId="9" hidden="1"/>
    <cellStyle name="Followed Hyperlink" xfId="3731" builtinId="9" hidden="1"/>
    <cellStyle name="Followed Hyperlink" xfId="3732" builtinId="9" hidden="1"/>
    <cellStyle name="Followed Hyperlink" xfId="3733" builtinId="9" hidden="1"/>
    <cellStyle name="Followed Hyperlink" xfId="3734" builtinId="9" hidden="1"/>
    <cellStyle name="Followed Hyperlink" xfId="3735" builtinId="9" hidden="1"/>
    <cellStyle name="Followed Hyperlink" xfId="3736" builtinId="9" hidden="1"/>
    <cellStyle name="Followed Hyperlink" xfId="3737" builtinId="9" hidden="1"/>
    <cellStyle name="Followed Hyperlink" xfId="3738" builtinId="9" hidden="1"/>
    <cellStyle name="Followed Hyperlink" xfId="3739" builtinId="9" hidden="1"/>
    <cellStyle name="Followed Hyperlink" xfId="3740" builtinId="9" hidden="1"/>
    <cellStyle name="Followed Hyperlink" xfId="3741" builtinId="9" hidden="1"/>
    <cellStyle name="Followed Hyperlink" xfId="3742" builtinId="9" hidden="1"/>
    <cellStyle name="Followed Hyperlink" xfId="3743" builtinId="9" hidden="1"/>
    <cellStyle name="Followed Hyperlink" xfId="3744" builtinId="9" hidden="1"/>
    <cellStyle name="Followed Hyperlink" xfId="3745" builtinId="9" hidden="1"/>
    <cellStyle name="Followed Hyperlink" xfId="3746" builtinId="9" hidden="1"/>
    <cellStyle name="Followed Hyperlink" xfId="3747" builtinId="9" hidden="1"/>
    <cellStyle name="Followed Hyperlink" xfId="3748" builtinId="9" hidden="1"/>
    <cellStyle name="Followed Hyperlink" xfId="3749" builtinId="9" hidden="1"/>
    <cellStyle name="Followed Hyperlink" xfId="3750" builtinId="9" hidden="1"/>
    <cellStyle name="Followed Hyperlink" xfId="3751" builtinId="9" hidden="1"/>
    <cellStyle name="Followed Hyperlink" xfId="3752" builtinId="9" hidden="1"/>
    <cellStyle name="Followed Hyperlink" xfId="3753" builtinId="9" hidden="1"/>
    <cellStyle name="Followed Hyperlink" xfId="3754" builtinId="9" hidden="1"/>
    <cellStyle name="Followed Hyperlink" xfId="3755" builtinId="9" hidden="1"/>
    <cellStyle name="Followed Hyperlink" xfId="3756" builtinId="9" hidden="1"/>
    <cellStyle name="Followed Hyperlink" xfId="3757" builtinId="9" hidden="1"/>
    <cellStyle name="Followed Hyperlink" xfId="3758" builtinId="9" hidden="1"/>
    <cellStyle name="Followed Hyperlink" xfId="3759" builtinId="9" hidden="1"/>
    <cellStyle name="Followed Hyperlink" xfId="3760" builtinId="9" hidden="1"/>
    <cellStyle name="Followed Hyperlink" xfId="3761" builtinId="9" hidden="1"/>
    <cellStyle name="Followed Hyperlink" xfId="3762" builtinId="9" hidden="1"/>
    <cellStyle name="Followed Hyperlink" xfId="3763" builtinId="9" hidden="1"/>
    <cellStyle name="Followed Hyperlink" xfId="3764" builtinId="9" hidden="1"/>
    <cellStyle name="Followed Hyperlink" xfId="3765" builtinId="9" hidden="1"/>
    <cellStyle name="Followed Hyperlink" xfId="3766" builtinId="9" hidden="1"/>
    <cellStyle name="Followed Hyperlink" xfId="3767" builtinId="9" hidden="1"/>
    <cellStyle name="Followed Hyperlink" xfId="3768" builtinId="9" hidden="1"/>
    <cellStyle name="Followed Hyperlink" xfId="3769" builtinId="9" hidden="1"/>
    <cellStyle name="Followed Hyperlink" xfId="3770" builtinId="9" hidden="1"/>
    <cellStyle name="Followed Hyperlink" xfId="3771" builtinId="9" hidden="1"/>
    <cellStyle name="Followed Hyperlink" xfId="3772" builtinId="9" hidden="1"/>
    <cellStyle name="Followed Hyperlink" xfId="3773" builtinId="9" hidden="1"/>
    <cellStyle name="Followed Hyperlink" xfId="3774" builtinId="9" hidden="1"/>
    <cellStyle name="Followed Hyperlink" xfId="3775" builtinId="9" hidden="1"/>
    <cellStyle name="Followed Hyperlink" xfId="3776" builtinId="9" hidden="1"/>
    <cellStyle name="Followed Hyperlink" xfId="3777" builtinId="9" hidden="1"/>
    <cellStyle name="Followed Hyperlink" xfId="3778" builtinId="9" hidden="1"/>
    <cellStyle name="Followed Hyperlink" xfId="3779" builtinId="9" hidden="1"/>
    <cellStyle name="Followed Hyperlink" xfId="3780" builtinId="9" hidden="1"/>
    <cellStyle name="Followed Hyperlink" xfId="3781" builtinId="9" hidden="1"/>
    <cellStyle name="Followed Hyperlink" xfId="3782" builtinId="9" hidden="1"/>
    <cellStyle name="Followed Hyperlink" xfId="3783" builtinId="9" hidden="1"/>
    <cellStyle name="Followed Hyperlink" xfId="3784" builtinId="9" hidden="1"/>
    <cellStyle name="Followed Hyperlink" xfId="3785" builtinId="9" hidden="1"/>
    <cellStyle name="Followed Hyperlink" xfId="3786" builtinId="9" hidden="1"/>
    <cellStyle name="Followed Hyperlink" xfId="3787" builtinId="9" hidden="1"/>
    <cellStyle name="Followed Hyperlink" xfId="3788" builtinId="9" hidden="1"/>
    <cellStyle name="Followed Hyperlink" xfId="3789" builtinId="9" hidden="1"/>
    <cellStyle name="Followed Hyperlink" xfId="3790" builtinId="9" hidden="1"/>
    <cellStyle name="Followed Hyperlink" xfId="3791" builtinId="9" hidden="1"/>
    <cellStyle name="Followed Hyperlink" xfId="3792" builtinId="9" hidden="1"/>
    <cellStyle name="Followed Hyperlink" xfId="3793" builtinId="9" hidden="1"/>
    <cellStyle name="Followed Hyperlink" xfId="3794" builtinId="9" hidden="1"/>
    <cellStyle name="Followed Hyperlink" xfId="3795" builtinId="9" hidden="1"/>
    <cellStyle name="Followed Hyperlink" xfId="3796" builtinId="9" hidden="1"/>
    <cellStyle name="Followed Hyperlink" xfId="3797" builtinId="9" hidden="1"/>
    <cellStyle name="Followed Hyperlink" xfId="3798" builtinId="9" hidden="1"/>
    <cellStyle name="Followed Hyperlink" xfId="3799" builtinId="9" hidden="1"/>
    <cellStyle name="Followed Hyperlink" xfId="3800" builtinId="9" hidden="1"/>
    <cellStyle name="Followed Hyperlink" xfId="3801" builtinId="9" hidden="1"/>
    <cellStyle name="Followed Hyperlink" xfId="3802" builtinId="9" hidden="1"/>
    <cellStyle name="Followed Hyperlink" xfId="3803" builtinId="9" hidden="1"/>
    <cellStyle name="Followed Hyperlink" xfId="3804" builtinId="9" hidden="1"/>
    <cellStyle name="Followed Hyperlink" xfId="3805" builtinId="9" hidden="1"/>
    <cellStyle name="Followed Hyperlink" xfId="3806" builtinId="9" hidden="1"/>
    <cellStyle name="Followed Hyperlink" xfId="3807" builtinId="9" hidden="1"/>
    <cellStyle name="Followed Hyperlink" xfId="3808" builtinId="9" hidden="1"/>
    <cellStyle name="Followed Hyperlink" xfId="3809" builtinId="9" hidden="1"/>
    <cellStyle name="Followed Hyperlink" xfId="3810" builtinId="9" hidden="1"/>
    <cellStyle name="Followed Hyperlink" xfId="3811" builtinId="9" hidden="1"/>
    <cellStyle name="Followed Hyperlink" xfId="3812" builtinId="9" hidden="1"/>
    <cellStyle name="Followed Hyperlink" xfId="3813" builtinId="9" hidden="1"/>
    <cellStyle name="Followed Hyperlink" xfId="3814" builtinId="9" hidden="1"/>
    <cellStyle name="Followed Hyperlink" xfId="3815" builtinId="9" hidden="1"/>
    <cellStyle name="Followed Hyperlink" xfId="3816" builtinId="9" hidden="1"/>
    <cellStyle name="Followed Hyperlink" xfId="3817" builtinId="9" hidden="1"/>
    <cellStyle name="Followed Hyperlink" xfId="3818" builtinId="9" hidden="1"/>
    <cellStyle name="Followed Hyperlink" xfId="3819" builtinId="9" hidden="1"/>
    <cellStyle name="Followed Hyperlink" xfId="3820" builtinId="9" hidden="1"/>
    <cellStyle name="Followed Hyperlink" xfId="3821" builtinId="9" hidden="1"/>
    <cellStyle name="Followed Hyperlink" xfId="3822" builtinId="9" hidden="1"/>
    <cellStyle name="Followed Hyperlink" xfId="3823" builtinId="9" hidden="1"/>
    <cellStyle name="Followed Hyperlink" xfId="3824" builtinId="9" hidden="1"/>
    <cellStyle name="Followed Hyperlink" xfId="3825" builtinId="9" hidden="1"/>
    <cellStyle name="Followed Hyperlink" xfId="3826" builtinId="9" hidden="1"/>
    <cellStyle name="Followed Hyperlink" xfId="3827" builtinId="9" hidden="1"/>
    <cellStyle name="Followed Hyperlink" xfId="3828" builtinId="9" hidden="1"/>
    <cellStyle name="Followed Hyperlink" xfId="3829" builtinId="9" hidden="1"/>
    <cellStyle name="Followed Hyperlink" xfId="3830" builtinId="9" hidden="1"/>
    <cellStyle name="Followed Hyperlink" xfId="3831" builtinId="9" hidden="1"/>
    <cellStyle name="Followed Hyperlink" xfId="3832" builtinId="9" hidden="1"/>
    <cellStyle name="Followed Hyperlink" xfId="3833" builtinId="9" hidden="1"/>
    <cellStyle name="Followed Hyperlink" xfId="3834" builtinId="9" hidden="1"/>
    <cellStyle name="Followed Hyperlink" xfId="3835" builtinId="9" hidden="1"/>
    <cellStyle name="Followed Hyperlink" xfId="3836" builtinId="9" hidden="1"/>
    <cellStyle name="Followed Hyperlink" xfId="3837" builtinId="9" hidden="1"/>
    <cellStyle name="Followed Hyperlink" xfId="3838" builtinId="9" hidden="1"/>
    <cellStyle name="Followed Hyperlink" xfId="3839" builtinId="9" hidden="1"/>
    <cellStyle name="Followed Hyperlink" xfId="3840" builtinId="9" hidden="1"/>
    <cellStyle name="Followed Hyperlink" xfId="3841" builtinId="9" hidden="1"/>
    <cellStyle name="Followed Hyperlink" xfId="3842" builtinId="9" hidden="1"/>
    <cellStyle name="Followed Hyperlink" xfId="3843" builtinId="9" hidden="1"/>
    <cellStyle name="Followed Hyperlink" xfId="3844" builtinId="9" hidden="1"/>
    <cellStyle name="Followed Hyperlink" xfId="3845" builtinId="9" hidden="1"/>
    <cellStyle name="Followed Hyperlink" xfId="3846" builtinId="9" hidden="1"/>
    <cellStyle name="Followed Hyperlink" xfId="3847" builtinId="9" hidden="1"/>
    <cellStyle name="Followed Hyperlink" xfId="3848" builtinId="9" hidden="1"/>
    <cellStyle name="Followed Hyperlink" xfId="3849" builtinId="9" hidden="1"/>
    <cellStyle name="Followed Hyperlink" xfId="3850" builtinId="9" hidden="1"/>
    <cellStyle name="Followed Hyperlink" xfId="3851" builtinId="9" hidden="1"/>
    <cellStyle name="Followed Hyperlink" xfId="3852" builtinId="9" hidden="1"/>
    <cellStyle name="Followed Hyperlink" xfId="3853" builtinId="9" hidden="1"/>
    <cellStyle name="Followed Hyperlink" xfId="3854" builtinId="9" hidden="1"/>
    <cellStyle name="Followed Hyperlink" xfId="3855" builtinId="9" hidden="1"/>
    <cellStyle name="Followed Hyperlink" xfId="3856" builtinId="9" hidden="1"/>
    <cellStyle name="Followed Hyperlink" xfId="3857" builtinId="9" hidden="1"/>
    <cellStyle name="Followed Hyperlink" xfId="3858" builtinId="9" hidden="1"/>
    <cellStyle name="Followed Hyperlink" xfId="3859" builtinId="9" hidden="1"/>
    <cellStyle name="Followed Hyperlink" xfId="3860" builtinId="9" hidden="1"/>
    <cellStyle name="Followed Hyperlink" xfId="3861" builtinId="9" hidden="1"/>
    <cellStyle name="Followed Hyperlink" xfId="3862" builtinId="9" hidden="1"/>
    <cellStyle name="Followed Hyperlink" xfId="3863" builtinId="9" hidden="1"/>
    <cellStyle name="Followed Hyperlink" xfId="3864" builtinId="9" hidden="1"/>
    <cellStyle name="Followed Hyperlink" xfId="3865" builtinId="9" hidden="1"/>
    <cellStyle name="Followed Hyperlink" xfId="3866" builtinId="9" hidden="1"/>
    <cellStyle name="Followed Hyperlink" xfId="3867" builtinId="9" hidden="1"/>
    <cellStyle name="Followed Hyperlink" xfId="3868" builtinId="9" hidden="1"/>
    <cellStyle name="Followed Hyperlink" xfId="3869" builtinId="9" hidden="1"/>
    <cellStyle name="Followed Hyperlink" xfId="3870" builtinId="9" hidden="1"/>
    <cellStyle name="Followed Hyperlink" xfId="3871" builtinId="9" hidden="1"/>
    <cellStyle name="Followed Hyperlink" xfId="3872" builtinId="9" hidden="1"/>
    <cellStyle name="Followed Hyperlink" xfId="3873" builtinId="9" hidden="1"/>
    <cellStyle name="Followed Hyperlink" xfId="3874" builtinId="9" hidden="1"/>
    <cellStyle name="Followed Hyperlink" xfId="3875" builtinId="9" hidden="1"/>
    <cellStyle name="Followed Hyperlink" xfId="3876" builtinId="9" hidden="1"/>
    <cellStyle name="Followed Hyperlink" xfId="3877" builtinId="9" hidden="1"/>
    <cellStyle name="Followed Hyperlink" xfId="3878" builtinId="9" hidden="1"/>
    <cellStyle name="Followed Hyperlink" xfId="3879" builtinId="9" hidden="1"/>
    <cellStyle name="Followed Hyperlink" xfId="3880" builtinId="9" hidden="1"/>
    <cellStyle name="Followed Hyperlink" xfId="3881" builtinId="9" hidden="1"/>
    <cellStyle name="Followed Hyperlink" xfId="3882" builtinId="9" hidden="1"/>
    <cellStyle name="Followed Hyperlink" xfId="3883" builtinId="9" hidden="1"/>
    <cellStyle name="Followed Hyperlink" xfId="3884" builtinId="9" hidden="1"/>
    <cellStyle name="Followed Hyperlink" xfId="3885" builtinId="9" hidden="1"/>
    <cellStyle name="Followed Hyperlink" xfId="3886" builtinId="9" hidden="1"/>
    <cellStyle name="Followed Hyperlink" xfId="3887" builtinId="9" hidden="1"/>
    <cellStyle name="Followed Hyperlink" xfId="3888" builtinId="9" hidden="1"/>
    <cellStyle name="Followed Hyperlink" xfId="3889" builtinId="9" hidden="1"/>
    <cellStyle name="Followed Hyperlink" xfId="3890" builtinId="9" hidden="1"/>
    <cellStyle name="Followed Hyperlink" xfId="3891" builtinId="9" hidden="1"/>
    <cellStyle name="Followed Hyperlink" xfId="3892" builtinId="9" hidden="1"/>
    <cellStyle name="Followed Hyperlink" xfId="3893" builtinId="9" hidden="1"/>
    <cellStyle name="Followed Hyperlink" xfId="3894" builtinId="9" hidden="1"/>
    <cellStyle name="Followed Hyperlink" xfId="3895" builtinId="9" hidden="1"/>
    <cellStyle name="Followed Hyperlink" xfId="3896" builtinId="9" hidden="1"/>
    <cellStyle name="Followed Hyperlink" xfId="3897" builtinId="9" hidden="1"/>
    <cellStyle name="Followed Hyperlink" xfId="3898" builtinId="9" hidden="1"/>
    <cellStyle name="Followed Hyperlink" xfId="3899" builtinId="9" hidden="1"/>
    <cellStyle name="Followed Hyperlink" xfId="3900" builtinId="9" hidden="1"/>
    <cellStyle name="Followed Hyperlink" xfId="3901" builtinId="9" hidden="1"/>
    <cellStyle name="Followed Hyperlink" xfId="3902" builtinId="9" hidden="1"/>
    <cellStyle name="Followed Hyperlink" xfId="3903" builtinId="9" hidden="1"/>
    <cellStyle name="Followed Hyperlink" xfId="3904" builtinId="9" hidden="1"/>
    <cellStyle name="Followed Hyperlink" xfId="3905" builtinId="9" hidden="1"/>
    <cellStyle name="Followed Hyperlink" xfId="3906" builtinId="9" hidden="1"/>
    <cellStyle name="Followed Hyperlink" xfId="3907" builtinId="9" hidden="1"/>
    <cellStyle name="Followed Hyperlink" xfId="3908" builtinId="9" hidden="1"/>
    <cellStyle name="Followed Hyperlink" xfId="3909" builtinId="9" hidden="1"/>
    <cellStyle name="Followed Hyperlink" xfId="3910" builtinId="9" hidden="1"/>
    <cellStyle name="Followed Hyperlink" xfId="3911" builtinId="9" hidden="1"/>
    <cellStyle name="Followed Hyperlink" xfId="3912" builtinId="9" hidden="1"/>
    <cellStyle name="Followed Hyperlink" xfId="3913" builtinId="9" hidden="1"/>
    <cellStyle name="Followed Hyperlink" xfId="3914" builtinId="9" hidden="1"/>
    <cellStyle name="Followed Hyperlink" xfId="3915" builtinId="9" hidden="1"/>
    <cellStyle name="Followed Hyperlink" xfId="3916" builtinId="9" hidden="1"/>
    <cellStyle name="Followed Hyperlink" xfId="3917" builtinId="9" hidden="1"/>
    <cellStyle name="Followed Hyperlink" xfId="3918" builtinId="9" hidden="1"/>
    <cellStyle name="Followed Hyperlink" xfId="3919" builtinId="9" hidden="1"/>
    <cellStyle name="Followed Hyperlink" xfId="3920" builtinId="9" hidden="1"/>
    <cellStyle name="Followed Hyperlink" xfId="3921" builtinId="9" hidden="1"/>
    <cellStyle name="Followed Hyperlink" xfId="3922" builtinId="9" hidden="1"/>
    <cellStyle name="Followed Hyperlink" xfId="3923" builtinId="9" hidden="1"/>
    <cellStyle name="Followed Hyperlink" xfId="3924" builtinId="9" hidden="1"/>
    <cellStyle name="Followed Hyperlink" xfId="3925" builtinId="9" hidden="1"/>
    <cellStyle name="Followed Hyperlink" xfId="3926" builtinId="9" hidden="1"/>
    <cellStyle name="Followed Hyperlink" xfId="3927" builtinId="9" hidden="1"/>
    <cellStyle name="Followed Hyperlink" xfId="3928" builtinId="9" hidden="1"/>
    <cellStyle name="Followed Hyperlink" xfId="3929" builtinId="9" hidden="1"/>
    <cellStyle name="Followed Hyperlink" xfId="3930" builtinId="9" hidden="1"/>
    <cellStyle name="Followed Hyperlink" xfId="3931" builtinId="9" hidden="1"/>
    <cellStyle name="Followed Hyperlink" xfId="3932" builtinId="9" hidden="1"/>
    <cellStyle name="Followed Hyperlink" xfId="3933" builtinId="9" hidden="1"/>
    <cellStyle name="Followed Hyperlink" xfId="3934" builtinId="9" hidden="1"/>
    <cellStyle name="Followed Hyperlink" xfId="3935" builtinId="9" hidden="1"/>
    <cellStyle name="Followed Hyperlink" xfId="3936" builtinId="9" hidden="1"/>
    <cellStyle name="Followed Hyperlink" xfId="3937" builtinId="9" hidden="1"/>
    <cellStyle name="Followed Hyperlink" xfId="3938" builtinId="9" hidden="1"/>
    <cellStyle name="Followed Hyperlink" xfId="3939" builtinId="9" hidden="1"/>
    <cellStyle name="Followed Hyperlink" xfId="3940" builtinId="9" hidden="1"/>
    <cellStyle name="Followed Hyperlink" xfId="3941" builtinId="9" hidden="1"/>
    <cellStyle name="Followed Hyperlink" xfId="3942" builtinId="9" hidden="1"/>
    <cellStyle name="Followed Hyperlink" xfId="3943" builtinId="9" hidden="1"/>
    <cellStyle name="Followed Hyperlink" xfId="3944" builtinId="9" hidden="1"/>
    <cellStyle name="Followed Hyperlink" xfId="3945" builtinId="9" hidden="1"/>
    <cellStyle name="Followed Hyperlink" xfId="3946" builtinId="9" hidden="1"/>
    <cellStyle name="Followed Hyperlink" xfId="3947" builtinId="9" hidden="1"/>
    <cellStyle name="Followed Hyperlink" xfId="3948" builtinId="9" hidden="1"/>
    <cellStyle name="Followed Hyperlink" xfId="3949" builtinId="9" hidden="1"/>
    <cellStyle name="Followed Hyperlink" xfId="3950" builtinId="9" hidden="1"/>
    <cellStyle name="Followed Hyperlink" xfId="3951" builtinId="9" hidden="1"/>
    <cellStyle name="Followed Hyperlink" xfId="3952" builtinId="9" hidden="1"/>
    <cellStyle name="Followed Hyperlink" xfId="3953" builtinId="9" hidden="1"/>
    <cellStyle name="Followed Hyperlink" xfId="3954" builtinId="9" hidden="1"/>
    <cellStyle name="Followed Hyperlink" xfId="3955" builtinId="9" hidden="1"/>
    <cellStyle name="Followed Hyperlink" xfId="3956" builtinId="9" hidden="1"/>
    <cellStyle name="Followed Hyperlink" xfId="3957" builtinId="9" hidden="1"/>
    <cellStyle name="Followed Hyperlink" xfId="3958" builtinId="9" hidden="1"/>
    <cellStyle name="Followed Hyperlink" xfId="3959" builtinId="9" hidden="1"/>
    <cellStyle name="Followed Hyperlink" xfId="3960" builtinId="9" hidden="1"/>
    <cellStyle name="Followed Hyperlink" xfId="3961" builtinId="9" hidden="1"/>
    <cellStyle name="Followed Hyperlink" xfId="3962" builtinId="9" hidden="1"/>
    <cellStyle name="Followed Hyperlink" xfId="3963" builtinId="9" hidden="1"/>
    <cellStyle name="Followed Hyperlink" xfId="3964" builtinId="9" hidden="1"/>
    <cellStyle name="Followed Hyperlink" xfId="3965" builtinId="9" hidden="1"/>
    <cellStyle name="Followed Hyperlink" xfId="3966" builtinId="9" hidden="1"/>
    <cellStyle name="Followed Hyperlink" xfId="3967" builtinId="9" hidden="1"/>
    <cellStyle name="Followed Hyperlink" xfId="3968" builtinId="9" hidden="1"/>
    <cellStyle name="Followed Hyperlink" xfId="3969" builtinId="9" hidden="1"/>
    <cellStyle name="Followed Hyperlink" xfId="3970" builtinId="9" hidden="1"/>
    <cellStyle name="Followed Hyperlink" xfId="3971" builtinId="9" hidden="1"/>
    <cellStyle name="Followed Hyperlink" xfId="3972" builtinId="9" hidden="1"/>
    <cellStyle name="Followed Hyperlink" xfId="3973" builtinId="9" hidden="1"/>
    <cellStyle name="Followed Hyperlink" xfId="3974" builtinId="9" hidden="1"/>
    <cellStyle name="Followed Hyperlink" xfId="3975" builtinId="9" hidden="1"/>
    <cellStyle name="Followed Hyperlink" xfId="3976" builtinId="9" hidden="1"/>
    <cellStyle name="Followed Hyperlink" xfId="3977" builtinId="9" hidden="1"/>
    <cellStyle name="Followed Hyperlink" xfId="3978" builtinId="9" hidden="1"/>
    <cellStyle name="Followed Hyperlink" xfId="3979" builtinId="9" hidden="1"/>
    <cellStyle name="Followed Hyperlink" xfId="3980" builtinId="9" hidden="1"/>
    <cellStyle name="Followed Hyperlink" xfId="3981" builtinId="9" hidden="1"/>
    <cellStyle name="Followed Hyperlink" xfId="3982" builtinId="9" hidden="1"/>
    <cellStyle name="Followed Hyperlink" xfId="3983" builtinId="9" hidden="1"/>
    <cellStyle name="Followed Hyperlink" xfId="3984" builtinId="9" hidden="1"/>
    <cellStyle name="Followed Hyperlink" xfId="3985" builtinId="9" hidden="1"/>
    <cellStyle name="Followed Hyperlink" xfId="3986" builtinId="9" hidden="1"/>
    <cellStyle name="Followed Hyperlink" xfId="3987" builtinId="9" hidden="1"/>
    <cellStyle name="Followed Hyperlink" xfId="3988" builtinId="9" hidden="1"/>
    <cellStyle name="Followed Hyperlink" xfId="3989" builtinId="9" hidden="1"/>
    <cellStyle name="Followed Hyperlink" xfId="3990" builtinId="9" hidden="1"/>
    <cellStyle name="Followed Hyperlink" xfId="3991" builtinId="9" hidden="1"/>
    <cellStyle name="Followed Hyperlink" xfId="3992" builtinId="9" hidden="1"/>
    <cellStyle name="Followed Hyperlink" xfId="3993" builtinId="9" hidden="1"/>
    <cellStyle name="Followed Hyperlink" xfId="3994" builtinId="9" hidden="1"/>
    <cellStyle name="Followed Hyperlink" xfId="3995" builtinId="9" hidden="1"/>
    <cellStyle name="Followed Hyperlink" xfId="3996" builtinId="9" hidden="1"/>
    <cellStyle name="Followed Hyperlink" xfId="3997" builtinId="9" hidden="1"/>
    <cellStyle name="Followed Hyperlink" xfId="3998" builtinId="9" hidden="1"/>
    <cellStyle name="Followed Hyperlink" xfId="3999" builtinId="9" hidden="1"/>
    <cellStyle name="Followed Hyperlink" xfId="4000" builtinId="9" hidden="1"/>
    <cellStyle name="Followed Hyperlink" xfId="4001" builtinId="9" hidden="1"/>
    <cellStyle name="Followed Hyperlink" xfId="4002" builtinId="9" hidden="1"/>
    <cellStyle name="Followed Hyperlink" xfId="4003" builtinId="9" hidden="1"/>
    <cellStyle name="Followed Hyperlink" xfId="4004" builtinId="9" hidden="1"/>
    <cellStyle name="Followed Hyperlink" xfId="4005" builtinId="9" hidden="1"/>
    <cellStyle name="Followed Hyperlink" xfId="4006" builtinId="9" hidden="1"/>
    <cellStyle name="Followed Hyperlink" xfId="4007" builtinId="9" hidden="1"/>
    <cellStyle name="Followed Hyperlink" xfId="4008" builtinId="9" hidden="1"/>
    <cellStyle name="Followed Hyperlink" xfId="4009" builtinId="9" hidden="1"/>
    <cellStyle name="Followed Hyperlink" xfId="4010" builtinId="9" hidden="1"/>
    <cellStyle name="Followed Hyperlink" xfId="4011" builtinId="9" hidden="1"/>
    <cellStyle name="Followed Hyperlink" xfId="4012" builtinId="9" hidden="1"/>
    <cellStyle name="Followed Hyperlink" xfId="4013" builtinId="9" hidden="1"/>
    <cellStyle name="Followed Hyperlink" xfId="4014" builtinId="9" hidden="1"/>
    <cellStyle name="Followed Hyperlink" xfId="4015" builtinId="9" hidden="1"/>
    <cellStyle name="Followed Hyperlink" xfId="4016" builtinId="9" hidden="1"/>
    <cellStyle name="Followed Hyperlink" xfId="4017" builtinId="9" hidden="1"/>
    <cellStyle name="Followed Hyperlink" xfId="4018" builtinId="9" hidden="1"/>
    <cellStyle name="Followed Hyperlink" xfId="4019" builtinId="9" hidden="1"/>
    <cellStyle name="Followed Hyperlink" xfId="4020" builtinId="9" hidden="1"/>
    <cellStyle name="Followed Hyperlink" xfId="4021" builtinId="9" hidden="1"/>
    <cellStyle name="Followed Hyperlink" xfId="4022" builtinId="9" hidden="1"/>
    <cellStyle name="Followed Hyperlink" xfId="4023" builtinId="9" hidden="1"/>
    <cellStyle name="Followed Hyperlink" xfId="4024" builtinId="9" hidden="1"/>
    <cellStyle name="Followed Hyperlink" xfId="4025" builtinId="9" hidden="1"/>
    <cellStyle name="Followed Hyperlink" xfId="4026" builtinId="9" hidden="1"/>
    <cellStyle name="Followed Hyperlink" xfId="4027" builtinId="9" hidden="1"/>
    <cellStyle name="Followed Hyperlink" xfId="4028" builtinId="9" hidden="1"/>
    <cellStyle name="Followed Hyperlink" xfId="4029" builtinId="9" hidden="1"/>
    <cellStyle name="Followed Hyperlink" xfId="4030" builtinId="9" hidden="1"/>
    <cellStyle name="Followed Hyperlink" xfId="4031" builtinId="9" hidden="1"/>
    <cellStyle name="Followed Hyperlink" xfId="4032" builtinId="9" hidden="1"/>
    <cellStyle name="Followed Hyperlink" xfId="4033" builtinId="9" hidden="1"/>
    <cellStyle name="Followed Hyperlink" xfId="4034" builtinId="9" hidden="1"/>
    <cellStyle name="Followed Hyperlink" xfId="4035" builtinId="9" hidden="1"/>
    <cellStyle name="Followed Hyperlink" xfId="4036" builtinId="9" hidden="1"/>
    <cellStyle name="Followed Hyperlink" xfId="4037" builtinId="9" hidden="1"/>
    <cellStyle name="Followed Hyperlink" xfId="4038" builtinId="9" hidden="1"/>
    <cellStyle name="Followed Hyperlink" xfId="4039" builtinId="9" hidden="1"/>
    <cellStyle name="Followed Hyperlink" xfId="4040" builtinId="9" hidden="1"/>
    <cellStyle name="Followed Hyperlink" xfId="4041" builtinId="9" hidden="1"/>
    <cellStyle name="Followed Hyperlink" xfId="4042" builtinId="9" hidden="1"/>
    <cellStyle name="Followed Hyperlink" xfId="4043" builtinId="9" hidden="1"/>
    <cellStyle name="Followed Hyperlink" xfId="4044" builtinId="9" hidden="1"/>
    <cellStyle name="Followed Hyperlink" xfId="4045" builtinId="9" hidden="1"/>
    <cellStyle name="Followed Hyperlink" xfId="4046" builtinId="9" hidden="1"/>
    <cellStyle name="Followed Hyperlink" xfId="4047" builtinId="9" hidden="1"/>
    <cellStyle name="Followed Hyperlink" xfId="4048" builtinId="9" hidden="1"/>
    <cellStyle name="Followed Hyperlink" xfId="4049" builtinId="9" hidden="1"/>
    <cellStyle name="Followed Hyperlink" xfId="4050" builtinId="9" hidden="1"/>
    <cellStyle name="Followed Hyperlink" xfId="4051" builtinId="9" hidden="1"/>
    <cellStyle name="Followed Hyperlink" xfId="4052" builtinId="9" hidden="1"/>
    <cellStyle name="Followed Hyperlink" xfId="4053" builtinId="9" hidden="1"/>
    <cellStyle name="Followed Hyperlink" xfId="4054" builtinId="9" hidden="1"/>
    <cellStyle name="Followed Hyperlink" xfId="4055" builtinId="9" hidden="1"/>
    <cellStyle name="Followed Hyperlink" xfId="4056" builtinId="9" hidden="1"/>
    <cellStyle name="Followed Hyperlink" xfId="4057" builtinId="9" hidden="1"/>
    <cellStyle name="Followed Hyperlink" xfId="4058" builtinId="9" hidden="1"/>
    <cellStyle name="Followed Hyperlink" xfId="4059" builtinId="9" hidden="1"/>
    <cellStyle name="Followed Hyperlink" xfId="4060" builtinId="9" hidden="1"/>
    <cellStyle name="Followed Hyperlink" xfId="4061" builtinId="9" hidden="1"/>
    <cellStyle name="Followed Hyperlink" xfId="4062" builtinId="9" hidden="1"/>
    <cellStyle name="Followed Hyperlink" xfId="4063" builtinId="9" hidden="1"/>
    <cellStyle name="Followed Hyperlink" xfId="4064" builtinId="9" hidden="1"/>
    <cellStyle name="Followed Hyperlink" xfId="4065" builtinId="9" hidden="1"/>
    <cellStyle name="Followed Hyperlink" xfId="4066" builtinId="9" hidden="1"/>
    <cellStyle name="Followed Hyperlink" xfId="4067" builtinId="9" hidden="1"/>
    <cellStyle name="Followed Hyperlink" xfId="4068" builtinId="9" hidden="1"/>
    <cellStyle name="Followed Hyperlink" xfId="4069" builtinId="9" hidden="1"/>
    <cellStyle name="Followed Hyperlink" xfId="4070" builtinId="9" hidden="1"/>
    <cellStyle name="Followed Hyperlink" xfId="4071" builtinId="9" hidden="1"/>
    <cellStyle name="Followed Hyperlink" xfId="4072" builtinId="9" hidden="1"/>
    <cellStyle name="Followed Hyperlink" xfId="4073" builtinId="9" hidden="1"/>
    <cellStyle name="Followed Hyperlink" xfId="4074" builtinId="9" hidden="1"/>
    <cellStyle name="Followed Hyperlink" xfId="4075" builtinId="9" hidden="1"/>
    <cellStyle name="Followed Hyperlink" xfId="4076" builtinId="9" hidden="1"/>
    <cellStyle name="Followed Hyperlink" xfId="4077" builtinId="9" hidden="1"/>
    <cellStyle name="Followed Hyperlink" xfId="4078" builtinId="9" hidden="1"/>
    <cellStyle name="Followed Hyperlink" xfId="4079" builtinId="9" hidden="1"/>
    <cellStyle name="Followed Hyperlink" xfId="4080" builtinId="9" hidden="1"/>
    <cellStyle name="Followed Hyperlink" xfId="4081" builtinId="9" hidden="1"/>
    <cellStyle name="Followed Hyperlink" xfId="4082" builtinId="9" hidden="1"/>
    <cellStyle name="Followed Hyperlink" xfId="4083" builtinId="9" hidden="1"/>
    <cellStyle name="Followed Hyperlink" xfId="4084" builtinId="9" hidden="1"/>
    <cellStyle name="Followed Hyperlink" xfId="4085" builtinId="9" hidden="1"/>
    <cellStyle name="Followed Hyperlink" xfId="4086" builtinId="9" hidden="1"/>
    <cellStyle name="Followed Hyperlink" xfId="4087" builtinId="9" hidden="1"/>
    <cellStyle name="Followed Hyperlink" xfId="4088" builtinId="9" hidden="1"/>
    <cellStyle name="Followed Hyperlink" xfId="4089" builtinId="9" hidden="1"/>
    <cellStyle name="Followed Hyperlink" xfId="4090" builtinId="9" hidden="1"/>
    <cellStyle name="Followed Hyperlink" xfId="4091" builtinId="9" hidden="1"/>
    <cellStyle name="Followed Hyperlink" xfId="4092" builtinId="9" hidden="1"/>
    <cellStyle name="Followed Hyperlink" xfId="4093" builtinId="9" hidden="1"/>
    <cellStyle name="Followed Hyperlink" xfId="4094" builtinId="9" hidden="1"/>
    <cellStyle name="Followed Hyperlink" xfId="4095" builtinId="9" hidden="1"/>
    <cellStyle name="Followed Hyperlink" xfId="4096" builtinId="9" hidden="1"/>
    <cellStyle name="Followed Hyperlink" xfId="4097" builtinId="9" hidden="1"/>
    <cellStyle name="Followed Hyperlink" xfId="4098" builtinId="9" hidden="1"/>
    <cellStyle name="Followed Hyperlink" xfId="4099" builtinId="9" hidden="1"/>
    <cellStyle name="Followed Hyperlink" xfId="4100" builtinId="9" hidden="1"/>
    <cellStyle name="Followed Hyperlink" xfId="4101" builtinId="9" hidden="1"/>
    <cellStyle name="Followed Hyperlink" xfId="4102" builtinId="9" hidden="1"/>
    <cellStyle name="Followed Hyperlink" xfId="4103" builtinId="9" hidden="1"/>
    <cellStyle name="Followed Hyperlink" xfId="4104" builtinId="9" hidden="1"/>
    <cellStyle name="Followed Hyperlink" xfId="4105" builtinId="9" hidden="1"/>
    <cellStyle name="Followed Hyperlink" xfId="4106" builtinId="9" hidden="1"/>
    <cellStyle name="Followed Hyperlink" xfId="4107" builtinId="9" hidden="1"/>
    <cellStyle name="Followed Hyperlink" xfId="4108" builtinId="9" hidden="1"/>
    <cellStyle name="Followed Hyperlink" xfId="4109" builtinId="9" hidden="1"/>
    <cellStyle name="Followed Hyperlink" xfId="4110" builtinId="9" hidden="1"/>
    <cellStyle name="Followed Hyperlink" xfId="4111" builtinId="9" hidden="1"/>
    <cellStyle name="Followed Hyperlink" xfId="4112" builtinId="9" hidden="1"/>
    <cellStyle name="Followed Hyperlink" xfId="4113" builtinId="9" hidden="1"/>
    <cellStyle name="Followed Hyperlink" xfId="4114" builtinId="9" hidden="1"/>
    <cellStyle name="Followed Hyperlink" xfId="4115" builtinId="9" hidden="1"/>
    <cellStyle name="Followed Hyperlink" xfId="4116" builtinId="9" hidden="1"/>
    <cellStyle name="Followed Hyperlink" xfId="4117" builtinId="9" hidden="1"/>
    <cellStyle name="Followed Hyperlink" xfId="4118" builtinId="9" hidden="1"/>
    <cellStyle name="Followed Hyperlink" xfId="4119" builtinId="9" hidden="1"/>
    <cellStyle name="Followed Hyperlink" xfId="4120" builtinId="9" hidden="1"/>
    <cellStyle name="Followed Hyperlink" xfId="4121" builtinId="9" hidden="1"/>
    <cellStyle name="Followed Hyperlink" xfId="4122" builtinId="9" hidden="1"/>
    <cellStyle name="Followed Hyperlink" xfId="4123" builtinId="9" hidden="1"/>
    <cellStyle name="Followed Hyperlink" xfId="4124" builtinId="9" hidden="1"/>
    <cellStyle name="Followed Hyperlink" xfId="4125" builtinId="9" hidden="1"/>
    <cellStyle name="Followed Hyperlink" xfId="4126" builtinId="9" hidden="1"/>
    <cellStyle name="Followed Hyperlink" xfId="4127" builtinId="9" hidden="1"/>
    <cellStyle name="Followed Hyperlink" xfId="4128" builtinId="9" hidden="1"/>
    <cellStyle name="Followed Hyperlink" xfId="4129" builtinId="9" hidden="1"/>
    <cellStyle name="Followed Hyperlink" xfId="4130" builtinId="9" hidden="1"/>
    <cellStyle name="Followed Hyperlink" xfId="4131" builtinId="9" hidden="1"/>
    <cellStyle name="Followed Hyperlink" xfId="4132" builtinId="9" hidden="1"/>
    <cellStyle name="Followed Hyperlink" xfId="4133" builtinId="9" hidden="1"/>
    <cellStyle name="Followed Hyperlink" xfId="4134" builtinId="9" hidden="1"/>
    <cellStyle name="Followed Hyperlink" xfId="4135" builtinId="9" hidden="1"/>
    <cellStyle name="Followed Hyperlink" xfId="4136" builtinId="9" hidden="1"/>
    <cellStyle name="Followed Hyperlink" xfId="4137" builtinId="9" hidden="1"/>
    <cellStyle name="Followed Hyperlink" xfId="4138" builtinId="9" hidden="1"/>
    <cellStyle name="Followed Hyperlink" xfId="4139" builtinId="9" hidden="1"/>
    <cellStyle name="Followed Hyperlink" xfId="4140" builtinId="9" hidden="1"/>
    <cellStyle name="Followed Hyperlink" xfId="4141" builtinId="9" hidden="1"/>
    <cellStyle name="Followed Hyperlink" xfId="4142" builtinId="9" hidden="1"/>
    <cellStyle name="Followed Hyperlink" xfId="4143" builtinId="9" hidden="1"/>
    <cellStyle name="Followed Hyperlink" xfId="4144" builtinId="9" hidden="1"/>
    <cellStyle name="Followed Hyperlink" xfId="4145" builtinId="9" hidden="1"/>
    <cellStyle name="Followed Hyperlink" xfId="4146" builtinId="9" hidden="1"/>
    <cellStyle name="Followed Hyperlink" xfId="4147" builtinId="9" hidden="1"/>
    <cellStyle name="Followed Hyperlink" xfId="4148" builtinId="9" hidden="1"/>
    <cellStyle name="Followed Hyperlink" xfId="4149" builtinId="9" hidden="1"/>
    <cellStyle name="Followed Hyperlink" xfId="4150" builtinId="9" hidden="1"/>
    <cellStyle name="Followed Hyperlink" xfId="4151" builtinId="9" hidden="1"/>
    <cellStyle name="Followed Hyperlink" xfId="4152" builtinId="9" hidden="1"/>
    <cellStyle name="Followed Hyperlink" xfId="4153" builtinId="9" hidden="1"/>
    <cellStyle name="Followed Hyperlink" xfId="4154" builtinId="9" hidden="1"/>
    <cellStyle name="Followed Hyperlink" xfId="4155" builtinId="9" hidden="1"/>
    <cellStyle name="Followed Hyperlink" xfId="4156" builtinId="9" hidden="1"/>
    <cellStyle name="Followed Hyperlink" xfId="4157" builtinId="9" hidden="1"/>
    <cellStyle name="Followed Hyperlink" xfId="4158" builtinId="9" hidden="1"/>
    <cellStyle name="Followed Hyperlink" xfId="4159" builtinId="9" hidden="1"/>
    <cellStyle name="Followed Hyperlink" xfId="4160" builtinId="9" hidden="1"/>
    <cellStyle name="Followed Hyperlink" xfId="4161" builtinId="9" hidden="1"/>
    <cellStyle name="Followed Hyperlink" xfId="4162" builtinId="9" hidden="1"/>
    <cellStyle name="Followed Hyperlink" xfId="4163" builtinId="9" hidden="1"/>
    <cellStyle name="Followed Hyperlink" xfId="4164" builtinId="9" hidden="1"/>
    <cellStyle name="Followed Hyperlink" xfId="4165" builtinId="9" hidden="1"/>
    <cellStyle name="Followed Hyperlink" xfId="4166" builtinId="9" hidden="1"/>
    <cellStyle name="Followed Hyperlink" xfId="4167" builtinId="9" hidden="1"/>
    <cellStyle name="Followed Hyperlink" xfId="4168" builtinId="9" hidden="1"/>
    <cellStyle name="Followed Hyperlink" xfId="4169" builtinId="9" hidden="1"/>
    <cellStyle name="Followed Hyperlink" xfId="4170" builtinId="9" hidden="1"/>
    <cellStyle name="Followed Hyperlink" xfId="4171" builtinId="9" hidden="1"/>
    <cellStyle name="Followed Hyperlink" xfId="4172" builtinId="9" hidden="1"/>
    <cellStyle name="Followed Hyperlink" xfId="4173" builtinId="9" hidden="1"/>
    <cellStyle name="Followed Hyperlink" xfId="4174" builtinId="9" hidden="1"/>
    <cellStyle name="Followed Hyperlink" xfId="4175" builtinId="9" hidden="1"/>
    <cellStyle name="Followed Hyperlink" xfId="4176" builtinId="9" hidden="1"/>
    <cellStyle name="Followed Hyperlink" xfId="4177" builtinId="9" hidden="1"/>
    <cellStyle name="Followed Hyperlink" xfId="4178" builtinId="9" hidden="1"/>
    <cellStyle name="Followed Hyperlink" xfId="4179" builtinId="9" hidden="1"/>
    <cellStyle name="Followed Hyperlink" xfId="4180" builtinId="9" hidden="1"/>
    <cellStyle name="Followed Hyperlink" xfId="4181" builtinId="9" hidden="1"/>
    <cellStyle name="Followed Hyperlink" xfId="4182" builtinId="9" hidden="1"/>
    <cellStyle name="Followed Hyperlink" xfId="4183" builtinId="9" hidden="1"/>
    <cellStyle name="Followed Hyperlink" xfId="4184" builtinId="9" hidden="1"/>
    <cellStyle name="Followed Hyperlink" xfId="4185" builtinId="9" hidden="1"/>
    <cellStyle name="Followed Hyperlink" xfId="4186" builtinId="9" hidden="1"/>
    <cellStyle name="Followed Hyperlink" xfId="4187" builtinId="9" hidden="1"/>
    <cellStyle name="Followed Hyperlink" xfId="4188" builtinId="9" hidden="1"/>
    <cellStyle name="Followed Hyperlink" xfId="4189" builtinId="9" hidden="1"/>
    <cellStyle name="Followed Hyperlink" xfId="4190" builtinId="9" hidden="1"/>
    <cellStyle name="Followed Hyperlink" xfId="4191" builtinId="9" hidden="1"/>
    <cellStyle name="Followed Hyperlink" xfId="4192" builtinId="9" hidden="1"/>
    <cellStyle name="Followed Hyperlink" xfId="4193" builtinId="9" hidden="1"/>
    <cellStyle name="Followed Hyperlink" xfId="4194" builtinId="9" hidden="1"/>
    <cellStyle name="Followed Hyperlink" xfId="4195" builtinId="9" hidden="1"/>
    <cellStyle name="Followed Hyperlink" xfId="4196" builtinId="9" hidden="1"/>
    <cellStyle name="Followed Hyperlink" xfId="4197" builtinId="9" hidden="1"/>
    <cellStyle name="Followed Hyperlink" xfId="4198" builtinId="9" hidden="1"/>
    <cellStyle name="Followed Hyperlink" xfId="4199" builtinId="9" hidden="1"/>
    <cellStyle name="Followed Hyperlink" xfId="4200" builtinId="9" hidden="1"/>
    <cellStyle name="Followed Hyperlink" xfId="4201" builtinId="9" hidden="1"/>
    <cellStyle name="Followed Hyperlink" xfId="4202" builtinId="9" hidden="1"/>
    <cellStyle name="Followed Hyperlink" xfId="4203" builtinId="9" hidden="1"/>
    <cellStyle name="Followed Hyperlink" xfId="4204" builtinId="9" hidden="1"/>
    <cellStyle name="Followed Hyperlink" xfId="4205" builtinId="9" hidden="1"/>
    <cellStyle name="Followed Hyperlink" xfId="4206" builtinId="9" hidden="1"/>
    <cellStyle name="Followed Hyperlink" xfId="4207" builtinId="9" hidden="1"/>
    <cellStyle name="Followed Hyperlink" xfId="4208" builtinId="9" hidden="1"/>
    <cellStyle name="Followed Hyperlink" xfId="4209" builtinId="9" hidden="1"/>
    <cellStyle name="Followed Hyperlink" xfId="4210" builtinId="9" hidden="1"/>
    <cellStyle name="Followed Hyperlink" xfId="4211" builtinId="9" hidden="1"/>
    <cellStyle name="Followed Hyperlink" xfId="4212" builtinId="9" hidden="1"/>
    <cellStyle name="Followed Hyperlink" xfId="4213" builtinId="9" hidden="1"/>
    <cellStyle name="Followed Hyperlink" xfId="4214" builtinId="9" hidden="1"/>
    <cellStyle name="Followed Hyperlink" xfId="4215" builtinId="9" hidden="1"/>
    <cellStyle name="Followed Hyperlink" xfId="4216" builtinId="9" hidden="1"/>
    <cellStyle name="Followed Hyperlink" xfId="4217" builtinId="9" hidden="1"/>
    <cellStyle name="Followed Hyperlink" xfId="4218" builtinId="9" hidden="1"/>
    <cellStyle name="Followed Hyperlink" xfId="4219" builtinId="9" hidden="1"/>
    <cellStyle name="Followed Hyperlink" xfId="4220" builtinId="9" hidden="1"/>
    <cellStyle name="Followed Hyperlink" xfId="4221" builtinId="9" hidden="1"/>
    <cellStyle name="Followed Hyperlink" xfId="4222" builtinId="9" hidden="1"/>
    <cellStyle name="Followed Hyperlink" xfId="4223" builtinId="9" hidden="1"/>
    <cellStyle name="Followed Hyperlink" xfId="4224" builtinId="9" hidden="1"/>
    <cellStyle name="Followed Hyperlink" xfId="4225" builtinId="9" hidden="1"/>
    <cellStyle name="Followed Hyperlink" xfId="4226" builtinId="9" hidden="1"/>
    <cellStyle name="Followed Hyperlink" xfId="4227" builtinId="9" hidden="1"/>
    <cellStyle name="Followed Hyperlink" xfId="4228" builtinId="9" hidden="1"/>
    <cellStyle name="Followed Hyperlink" xfId="4229" builtinId="9" hidden="1"/>
    <cellStyle name="Followed Hyperlink" xfId="4230" builtinId="9" hidden="1"/>
    <cellStyle name="Followed Hyperlink" xfId="4231" builtinId="9" hidden="1"/>
    <cellStyle name="Followed Hyperlink" xfId="4232" builtinId="9" hidden="1"/>
    <cellStyle name="Followed Hyperlink" xfId="4233" builtinId="9" hidden="1"/>
    <cellStyle name="Followed Hyperlink" xfId="4234" builtinId="9" hidden="1"/>
    <cellStyle name="Followed Hyperlink" xfId="4235" builtinId="9" hidden="1"/>
    <cellStyle name="Followed Hyperlink" xfId="4236" builtinId="9" hidden="1"/>
    <cellStyle name="Followed Hyperlink" xfId="4237" builtinId="9" hidden="1"/>
    <cellStyle name="Followed Hyperlink" xfId="4238" builtinId="9" hidden="1"/>
    <cellStyle name="Followed Hyperlink" xfId="4239" builtinId="9" hidden="1"/>
    <cellStyle name="Followed Hyperlink" xfId="4240" builtinId="9" hidden="1"/>
    <cellStyle name="Followed Hyperlink" xfId="4241" builtinId="9" hidden="1"/>
    <cellStyle name="Followed Hyperlink" xfId="4242" builtinId="9" hidden="1"/>
    <cellStyle name="Followed Hyperlink" xfId="4243" builtinId="9" hidden="1"/>
    <cellStyle name="Followed Hyperlink" xfId="4244" builtinId="9" hidden="1"/>
    <cellStyle name="Followed Hyperlink" xfId="4245" builtinId="9" hidden="1"/>
    <cellStyle name="Followed Hyperlink" xfId="4246" builtinId="9" hidden="1"/>
    <cellStyle name="Followed Hyperlink" xfId="4247" builtinId="9" hidden="1"/>
    <cellStyle name="Followed Hyperlink" xfId="4248" builtinId="9" hidden="1"/>
    <cellStyle name="Followed Hyperlink" xfId="4249" builtinId="9" hidden="1"/>
    <cellStyle name="Followed Hyperlink" xfId="4250" builtinId="9" hidden="1"/>
    <cellStyle name="Followed Hyperlink" xfId="4251" builtinId="9" hidden="1"/>
    <cellStyle name="Followed Hyperlink" xfId="4252" builtinId="9" hidden="1"/>
    <cellStyle name="Followed Hyperlink" xfId="4253" builtinId="9" hidden="1"/>
    <cellStyle name="Followed Hyperlink" xfId="4254" builtinId="9" hidden="1"/>
    <cellStyle name="Followed Hyperlink" xfId="4255" builtinId="9" hidden="1"/>
    <cellStyle name="Followed Hyperlink" xfId="4256" builtinId="9" hidden="1"/>
    <cellStyle name="Followed Hyperlink" xfId="4257" builtinId="9" hidden="1"/>
    <cellStyle name="Followed Hyperlink" xfId="4258" builtinId="9" hidden="1"/>
    <cellStyle name="Followed Hyperlink" xfId="4259" builtinId="9" hidden="1"/>
    <cellStyle name="Followed Hyperlink" xfId="4260" builtinId="9" hidden="1"/>
    <cellStyle name="Followed Hyperlink" xfId="4261" builtinId="9" hidden="1"/>
    <cellStyle name="Followed Hyperlink" xfId="4262" builtinId="9" hidden="1"/>
    <cellStyle name="Followed Hyperlink" xfId="4263" builtinId="9" hidden="1"/>
    <cellStyle name="Followed Hyperlink" xfId="4264" builtinId="9" hidden="1"/>
    <cellStyle name="Followed Hyperlink" xfId="4265" builtinId="9" hidden="1"/>
    <cellStyle name="Followed Hyperlink" xfId="4266" builtinId="9" hidden="1"/>
    <cellStyle name="Followed Hyperlink" xfId="4267" builtinId="9" hidden="1"/>
    <cellStyle name="Followed Hyperlink" xfId="4268" builtinId="9" hidden="1"/>
    <cellStyle name="Followed Hyperlink" xfId="4269" builtinId="9" hidden="1"/>
    <cellStyle name="Followed Hyperlink" xfId="4270" builtinId="9" hidden="1"/>
    <cellStyle name="Followed Hyperlink" xfId="4271" builtinId="9" hidden="1"/>
    <cellStyle name="Followed Hyperlink" xfId="4272" builtinId="9" hidden="1"/>
    <cellStyle name="Followed Hyperlink" xfId="4273" builtinId="9" hidden="1"/>
    <cellStyle name="Followed Hyperlink" xfId="4274" builtinId="9" hidden="1"/>
    <cellStyle name="Followed Hyperlink" xfId="4275" builtinId="9" hidden="1"/>
    <cellStyle name="Followed Hyperlink" xfId="4276" builtinId="9" hidden="1"/>
    <cellStyle name="Followed Hyperlink" xfId="4277" builtinId="9" hidden="1"/>
    <cellStyle name="Followed Hyperlink" xfId="4278" builtinId="9" hidden="1"/>
    <cellStyle name="Followed Hyperlink" xfId="4279" builtinId="9" hidden="1"/>
    <cellStyle name="Followed Hyperlink" xfId="4280" builtinId="9" hidden="1"/>
    <cellStyle name="Followed Hyperlink" xfId="4281" builtinId="9" hidden="1"/>
    <cellStyle name="Followed Hyperlink" xfId="4282" builtinId="9" hidden="1"/>
    <cellStyle name="Followed Hyperlink" xfId="4283" builtinId="9" hidden="1"/>
    <cellStyle name="Followed Hyperlink" xfId="4284" builtinId="9" hidden="1"/>
    <cellStyle name="Followed Hyperlink" xfId="4285" builtinId="9" hidden="1"/>
    <cellStyle name="Followed Hyperlink" xfId="4286" builtinId="9" hidden="1"/>
    <cellStyle name="Followed Hyperlink" xfId="4287" builtinId="9" hidden="1"/>
    <cellStyle name="Followed Hyperlink" xfId="4288" builtinId="9" hidden="1"/>
    <cellStyle name="Followed Hyperlink" xfId="4289" builtinId="9" hidden="1"/>
    <cellStyle name="Followed Hyperlink" xfId="4290" builtinId="9" hidden="1"/>
    <cellStyle name="Followed Hyperlink" xfId="4291" builtinId="9" hidden="1"/>
    <cellStyle name="Followed Hyperlink" xfId="4292" builtinId="9" hidden="1"/>
    <cellStyle name="Followed Hyperlink" xfId="4293" builtinId="9" hidden="1"/>
    <cellStyle name="Followed Hyperlink" xfId="4294" builtinId="9" hidden="1"/>
    <cellStyle name="Followed Hyperlink" xfId="4295" builtinId="9" hidden="1"/>
    <cellStyle name="Followed Hyperlink" xfId="4296" builtinId="9" hidden="1"/>
    <cellStyle name="Followed Hyperlink" xfId="4297" builtinId="9" hidden="1"/>
    <cellStyle name="Followed Hyperlink" xfId="4298" builtinId="9" hidden="1"/>
    <cellStyle name="Followed Hyperlink" xfId="4299" builtinId="9" hidden="1"/>
    <cellStyle name="Followed Hyperlink" xfId="4300" builtinId="9" hidden="1"/>
    <cellStyle name="Followed Hyperlink" xfId="4301" builtinId="9" hidden="1"/>
    <cellStyle name="Followed Hyperlink" xfId="4302" builtinId="9" hidden="1"/>
    <cellStyle name="Followed Hyperlink" xfId="4303" builtinId="9" hidden="1"/>
    <cellStyle name="Followed Hyperlink" xfId="4304" builtinId="9" hidden="1"/>
    <cellStyle name="Followed Hyperlink" xfId="4305" builtinId="9" hidden="1"/>
    <cellStyle name="Followed Hyperlink" xfId="4306" builtinId="9" hidden="1"/>
    <cellStyle name="Followed Hyperlink" xfId="4307" builtinId="9" hidden="1"/>
    <cellStyle name="Followed Hyperlink" xfId="4308" builtinId="9" hidden="1"/>
    <cellStyle name="Followed Hyperlink" xfId="4309" builtinId="9" hidden="1"/>
    <cellStyle name="Followed Hyperlink" xfId="4310" builtinId="9" hidden="1"/>
    <cellStyle name="Followed Hyperlink" xfId="4311" builtinId="9" hidden="1"/>
    <cellStyle name="Followed Hyperlink" xfId="4312" builtinId="9" hidden="1"/>
    <cellStyle name="Followed Hyperlink" xfId="4313" builtinId="9" hidden="1"/>
    <cellStyle name="Followed Hyperlink" xfId="4314" builtinId="9" hidden="1"/>
    <cellStyle name="Followed Hyperlink" xfId="4315" builtinId="9" hidden="1"/>
    <cellStyle name="Followed Hyperlink" xfId="4316" builtinId="9" hidden="1"/>
    <cellStyle name="Followed Hyperlink" xfId="4317" builtinId="9" hidden="1"/>
    <cellStyle name="Followed Hyperlink" xfId="4318" builtinId="9" hidden="1"/>
    <cellStyle name="Followed Hyperlink" xfId="4319" builtinId="9" hidden="1"/>
    <cellStyle name="Followed Hyperlink" xfId="4320" builtinId="9" hidden="1"/>
    <cellStyle name="Followed Hyperlink" xfId="4321" builtinId="9" hidden="1"/>
    <cellStyle name="Followed Hyperlink" xfId="4322" builtinId="9" hidden="1"/>
    <cellStyle name="Followed Hyperlink" xfId="4323" builtinId="9" hidden="1"/>
    <cellStyle name="Followed Hyperlink" xfId="4324" builtinId="9" hidden="1"/>
    <cellStyle name="Followed Hyperlink" xfId="4325" builtinId="9" hidden="1"/>
    <cellStyle name="Followed Hyperlink" xfId="4326" builtinId="9" hidden="1"/>
    <cellStyle name="Followed Hyperlink" xfId="4327" builtinId="9" hidden="1"/>
    <cellStyle name="Followed Hyperlink" xfId="4328" builtinId="9" hidden="1"/>
    <cellStyle name="Followed Hyperlink" xfId="4329" builtinId="9" hidden="1"/>
    <cellStyle name="Followed Hyperlink" xfId="4330" builtinId="9" hidden="1"/>
    <cellStyle name="Followed Hyperlink" xfId="4331" builtinId="9" hidden="1"/>
    <cellStyle name="Followed Hyperlink" xfId="4332" builtinId="9" hidden="1"/>
    <cellStyle name="Followed Hyperlink" xfId="4333" builtinId="9" hidden="1"/>
    <cellStyle name="Followed Hyperlink" xfId="4334" builtinId="9" hidden="1"/>
    <cellStyle name="Followed Hyperlink" xfId="4335" builtinId="9" hidden="1"/>
    <cellStyle name="Followed Hyperlink" xfId="4336" builtinId="9" hidden="1"/>
    <cellStyle name="Followed Hyperlink" xfId="4337" builtinId="9" hidden="1"/>
    <cellStyle name="Followed Hyperlink" xfId="4338" builtinId="9" hidden="1"/>
    <cellStyle name="Followed Hyperlink" xfId="4339" builtinId="9" hidden="1"/>
    <cellStyle name="Followed Hyperlink" xfId="4340" builtinId="9" hidden="1"/>
    <cellStyle name="Followed Hyperlink" xfId="4341" builtinId="9" hidden="1"/>
    <cellStyle name="Followed Hyperlink" xfId="4342" builtinId="9" hidden="1"/>
    <cellStyle name="Followed Hyperlink" xfId="4343" builtinId="9" hidden="1"/>
    <cellStyle name="Followed Hyperlink" xfId="4344" builtinId="9" hidden="1"/>
    <cellStyle name="Followed Hyperlink" xfId="4345" builtinId="9" hidden="1"/>
    <cellStyle name="Followed Hyperlink" xfId="4346" builtinId="9" hidden="1"/>
    <cellStyle name="Followed Hyperlink" xfId="4347" builtinId="9" hidden="1"/>
    <cellStyle name="Followed Hyperlink" xfId="4348" builtinId="9" hidden="1"/>
    <cellStyle name="Followed Hyperlink" xfId="4349" builtinId="9" hidden="1"/>
    <cellStyle name="Followed Hyperlink" xfId="4350" builtinId="9" hidden="1"/>
    <cellStyle name="Followed Hyperlink" xfId="4351" builtinId="9" hidden="1"/>
    <cellStyle name="Followed Hyperlink" xfId="4352" builtinId="9" hidden="1"/>
    <cellStyle name="Followed Hyperlink" xfId="4353" builtinId="9" hidden="1"/>
    <cellStyle name="Followed Hyperlink" xfId="4354" builtinId="9" hidden="1"/>
    <cellStyle name="Followed Hyperlink" xfId="4355" builtinId="9" hidden="1"/>
    <cellStyle name="Followed Hyperlink" xfId="4356" builtinId="9" hidden="1"/>
    <cellStyle name="Followed Hyperlink" xfId="4357" builtinId="9" hidden="1"/>
    <cellStyle name="Followed Hyperlink" xfId="4358" builtinId="9" hidden="1"/>
    <cellStyle name="Followed Hyperlink" xfId="4359" builtinId="9" hidden="1"/>
    <cellStyle name="Followed Hyperlink" xfId="4360" builtinId="9" hidden="1"/>
    <cellStyle name="Followed Hyperlink" xfId="4361" builtinId="9" hidden="1"/>
    <cellStyle name="Followed Hyperlink" xfId="4362" builtinId="9" hidden="1"/>
    <cellStyle name="Followed Hyperlink" xfId="4363" builtinId="9" hidden="1"/>
    <cellStyle name="Followed Hyperlink" xfId="4364" builtinId="9" hidden="1"/>
    <cellStyle name="Followed Hyperlink" xfId="4365" builtinId="9" hidden="1"/>
    <cellStyle name="Followed Hyperlink" xfId="4366" builtinId="9" hidden="1"/>
    <cellStyle name="Followed Hyperlink" xfId="4367" builtinId="9" hidden="1"/>
    <cellStyle name="Followed Hyperlink" xfId="4368" builtinId="9" hidden="1"/>
    <cellStyle name="Followed Hyperlink" xfId="4369" builtinId="9" hidden="1"/>
    <cellStyle name="Followed Hyperlink" xfId="4370" builtinId="9" hidden="1"/>
    <cellStyle name="Followed Hyperlink" xfId="4371" builtinId="9" hidden="1"/>
    <cellStyle name="Followed Hyperlink" xfId="4372" builtinId="9" hidden="1"/>
    <cellStyle name="Followed Hyperlink" xfId="4373" builtinId="9" hidden="1"/>
    <cellStyle name="Followed Hyperlink" xfId="4374" builtinId="9" hidden="1"/>
    <cellStyle name="Followed Hyperlink" xfId="4375" builtinId="9" hidden="1"/>
    <cellStyle name="Followed Hyperlink" xfId="4376" builtinId="9" hidden="1"/>
    <cellStyle name="Followed Hyperlink" xfId="4377" builtinId="9" hidden="1"/>
    <cellStyle name="Followed Hyperlink" xfId="4378" builtinId="9" hidden="1"/>
    <cellStyle name="Followed Hyperlink" xfId="4379" builtinId="9" hidden="1"/>
    <cellStyle name="Followed Hyperlink" xfId="4380" builtinId="9" hidden="1"/>
    <cellStyle name="Followed Hyperlink" xfId="4381" builtinId="9" hidden="1"/>
    <cellStyle name="Followed Hyperlink" xfId="4382" builtinId="9" hidden="1"/>
    <cellStyle name="Followed Hyperlink" xfId="4383" builtinId="9" hidden="1"/>
    <cellStyle name="Followed Hyperlink" xfId="4384" builtinId="9" hidden="1"/>
    <cellStyle name="Followed Hyperlink" xfId="4385" builtinId="9" hidden="1"/>
    <cellStyle name="Followed Hyperlink" xfId="4386" builtinId="9" hidden="1"/>
    <cellStyle name="Followed Hyperlink" xfId="4387" builtinId="9" hidden="1"/>
    <cellStyle name="Followed Hyperlink" xfId="4388" builtinId="9" hidden="1"/>
    <cellStyle name="Followed Hyperlink" xfId="4389" builtinId="9" hidden="1"/>
    <cellStyle name="Followed Hyperlink" xfId="4390" builtinId="9" hidden="1"/>
    <cellStyle name="Followed Hyperlink" xfId="4391" builtinId="9" hidden="1"/>
    <cellStyle name="Followed Hyperlink" xfId="4392" builtinId="9" hidden="1"/>
    <cellStyle name="Followed Hyperlink" xfId="4393" builtinId="9" hidden="1"/>
    <cellStyle name="Followed Hyperlink" xfId="4394" builtinId="9" hidden="1"/>
    <cellStyle name="Followed Hyperlink" xfId="4395" builtinId="9" hidden="1"/>
    <cellStyle name="Followed Hyperlink" xfId="4396" builtinId="9" hidden="1"/>
    <cellStyle name="Followed Hyperlink" xfId="4397" builtinId="9" hidden="1"/>
    <cellStyle name="Followed Hyperlink" xfId="4398" builtinId="9" hidden="1"/>
    <cellStyle name="Followed Hyperlink" xfId="4399" builtinId="9" hidden="1"/>
    <cellStyle name="Followed Hyperlink" xfId="4400" builtinId="9" hidden="1"/>
    <cellStyle name="Followed Hyperlink" xfId="4401" builtinId="9" hidden="1"/>
    <cellStyle name="Followed Hyperlink" xfId="4402" builtinId="9" hidden="1"/>
    <cellStyle name="Followed Hyperlink" xfId="4403" builtinId="9" hidden="1"/>
    <cellStyle name="Followed Hyperlink" xfId="4404" builtinId="9" hidden="1"/>
    <cellStyle name="Followed Hyperlink" xfId="4405" builtinId="9" hidden="1"/>
    <cellStyle name="Followed Hyperlink" xfId="4406" builtinId="9" hidden="1"/>
    <cellStyle name="Followed Hyperlink" xfId="4407" builtinId="9" hidden="1"/>
    <cellStyle name="Followed Hyperlink" xfId="4408" builtinId="9" hidden="1"/>
    <cellStyle name="Followed Hyperlink" xfId="4409" builtinId="9" hidden="1"/>
    <cellStyle name="Followed Hyperlink" xfId="4410" builtinId="9" hidden="1"/>
    <cellStyle name="Followed Hyperlink" xfId="4411" builtinId="9" hidden="1"/>
    <cellStyle name="Followed Hyperlink" xfId="4412" builtinId="9" hidden="1"/>
    <cellStyle name="Followed Hyperlink" xfId="4413" builtinId="9" hidden="1"/>
    <cellStyle name="Followed Hyperlink" xfId="4414" builtinId="9" hidden="1"/>
    <cellStyle name="Followed Hyperlink" xfId="4415" builtinId="9" hidden="1"/>
    <cellStyle name="Followed Hyperlink" xfId="4416" builtinId="9" hidden="1"/>
    <cellStyle name="Followed Hyperlink" xfId="4417" builtinId="9" hidden="1"/>
    <cellStyle name="Followed Hyperlink" xfId="4418" builtinId="9" hidden="1"/>
    <cellStyle name="Followed Hyperlink" xfId="4419" builtinId="9" hidden="1"/>
    <cellStyle name="Followed Hyperlink" xfId="4420" builtinId="9" hidden="1"/>
    <cellStyle name="Followed Hyperlink" xfId="4421" builtinId="9" hidden="1"/>
    <cellStyle name="Followed Hyperlink" xfId="4422" builtinId="9" hidden="1"/>
    <cellStyle name="Followed Hyperlink" xfId="4423" builtinId="9" hidden="1"/>
    <cellStyle name="Followed Hyperlink" xfId="4424" builtinId="9" hidden="1"/>
    <cellStyle name="Followed Hyperlink" xfId="4425" builtinId="9" hidden="1"/>
    <cellStyle name="Followed Hyperlink" xfId="4426" builtinId="9" hidden="1"/>
    <cellStyle name="Followed Hyperlink" xfId="4427" builtinId="9" hidden="1"/>
    <cellStyle name="Followed Hyperlink" xfId="4428" builtinId="9" hidden="1"/>
    <cellStyle name="Followed Hyperlink" xfId="4429" builtinId="9" hidden="1"/>
    <cellStyle name="Followed Hyperlink" xfId="4430" builtinId="9" hidden="1"/>
    <cellStyle name="Followed Hyperlink" xfId="4431" builtinId="9" hidden="1"/>
    <cellStyle name="Followed Hyperlink" xfId="4432" builtinId="9" hidden="1"/>
    <cellStyle name="Followed Hyperlink" xfId="4433" builtinId="9" hidden="1"/>
    <cellStyle name="Followed Hyperlink" xfId="4434" builtinId="9" hidden="1"/>
    <cellStyle name="Followed Hyperlink" xfId="4435" builtinId="9" hidden="1"/>
    <cellStyle name="Followed Hyperlink" xfId="4436" builtinId="9" hidden="1"/>
    <cellStyle name="Followed Hyperlink" xfId="4437" builtinId="9" hidden="1"/>
    <cellStyle name="Followed Hyperlink" xfId="4438" builtinId="9" hidden="1"/>
    <cellStyle name="Followed Hyperlink" xfId="4439" builtinId="9" hidden="1"/>
    <cellStyle name="Followed Hyperlink" xfId="4440" builtinId="9" hidden="1"/>
    <cellStyle name="Followed Hyperlink" xfId="4441" builtinId="9" hidden="1"/>
    <cellStyle name="Followed Hyperlink" xfId="4442" builtinId="9" hidden="1"/>
    <cellStyle name="Followed Hyperlink" xfId="4443" builtinId="9" hidden="1"/>
    <cellStyle name="Followed Hyperlink" xfId="4444" builtinId="9" hidden="1"/>
    <cellStyle name="Followed Hyperlink" xfId="4445" builtinId="9" hidden="1"/>
    <cellStyle name="Followed Hyperlink" xfId="4446" builtinId="9" hidden="1"/>
    <cellStyle name="Followed Hyperlink" xfId="4447" builtinId="9" hidden="1"/>
    <cellStyle name="Followed Hyperlink" xfId="4448" builtinId="9" hidden="1"/>
    <cellStyle name="Followed Hyperlink" xfId="4449" builtinId="9" hidden="1"/>
    <cellStyle name="Followed Hyperlink" xfId="4450" builtinId="9" hidden="1"/>
    <cellStyle name="Followed Hyperlink" xfId="4451" builtinId="9" hidden="1"/>
    <cellStyle name="Followed Hyperlink" xfId="4452" builtinId="9" hidden="1"/>
    <cellStyle name="Followed Hyperlink" xfId="4453" builtinId="9" hidden="1"/>
    <cellStyle name="Followed Hyperlink" xfId="4454" builtinId="9" hidden="1"/>
    <cellStyle name="Followed Hyperlink" xfId="4455" builtinId="9" hidden="1"/>
    <cellStyle name="Followed Hyperlink" xfId="4456" builtinId="9" hidden="1"/>
    <cellStyle name="Followed Hyperlink" xfId="4457" builtinId="9" hidden="1"/>
    <cellStyle name="Followed Hyperlink" xfId="4458" builtinId="9" hidden="1"/>
    <cellStyle name="Followed Hyperlink" xfId="4459" builtinId="9" hidden="1"/>
    <cellStyle name="Followed Hyperlink" xfId="4460" builtinId="9" hidden="1"/>
    <cellStyle name="Followed Hyperlink" xfId="4461" builtinId="9" hidden="1"/>
    <cellStyle name="Followed Hyperlink" xfId="4462" builtinId="9" hidden="1"/>
    <cellStyle name="Followed Hyperlink" xfId="4463" builtinId="9" hidden="1"/>
    <cellStyle name="Followed Hyperlink" xfId="4464" builtinId="9" hidden="1"/>
    <cellStyle name="Followed Hyperlink" xfId="4465" builtinId="9" hidden="1"/>
    <cellStyle name="Followed Hyperlink" xfId="4466" builtinId="9" hidden="1"/>
    <cellStyle name="Followed Hyperlink" xfId="4467" builtinId="9" hidden="1"/>
    <cellStyle name="Followed Hyperlink" xfId="4468" builtinId="9" hidden="1"/>
    <cellStyle name="Followed Hyperlink" xfId="4469" builtinId="9" hidden="1"/>
    <cellStyle name="Followed Hyperlink" xfId="4470" builtinId="9" hidden="1"/>
    <cellStyle name="Followed Hyperlink" xfId="4471" builtinId="9" hidden="1"/>
    <cellStyle name="Followed Hyperlink" xfId="4472" builtinId="9" hidden="1"/>
    <cellStyle name="Followed Hyperlink" xfId="4473" builtinId="9" hidden="1"/>
    <cellStyle name="Followed Hyperlink" xfId="4474" builtinId="9" hidden="1"/>
    <cellStyle name="Followed Hyperlink" xfId="4475" builtinId="9" hidden="1"/>
    <cellStyle name="Followed Hyperlink" xfId="4476" builtinId="9" hidden="1"/>
    <cellStyle name="Followed Hyperlink" xfId="4477" builtinId="9" hidden="1"/>
    <cellStyle name="Followed Hyperlink" xfId="4478" builtinId="9" hidden="1"/>
    <cellStyle name="Followed Hyperlink" xfId="4479" builtinId="9" hidden="1"/>
    <cellStyle name="Followed Hyperlink" xfId="4480" builtinId="9" hidden="1"/>
    <cellStyle name="Followed Hyperlink" xfId="4481" builtinId="9" hidden="1"/>
    <cellStyle name="Followed Hyperlink" xfId="4482" builtinId="9" hidden="1"/>
    <cellStyle name="Followed Hyperlink" xfId="4483" builtinId="9" hidden="1"/>
    <cellStyle name="Followed Hyperlink" xfId="4484" builtinId="9" hidden="1"/>
    <cellStyle name="Followed Hyperlink" xfId="4485" builtinId="9" hidden="1"/>
    <cellStyle name="Followed Hyperlink" xfId="4486" builtinId="9" hidden="1"/>
    <cellStyle name="Followed Hyperlink" xfId="4487" builtinId="9" hidden="1"/>
    <cellStyle name="Followed Hyperlink" xfId="4488" builtinId="9" hidden="1"/>
    <cellStyle name="Followed Hyperlink" xfId="4489" builtinId="9" hidden="1"/>
    <cellStyle name="Followed Hyperlink" xfId="4490" builtinId="9" hidden="1"/>
    <cellStyle name="Followed Hyperlink" xfId="4491" builtinId="9" hidden="1"/>
    <cellStyle name="Followed Hyperlink" xfId="4492" builtinId="9" hidden="1"/>
    <cellStyle name="Followed Hyperlink" xfId="4493" builtinId="9" hidden="1"/>
    <cellStyle name="Followed Hyperlink" xfId="4494" builtinId="9" hidden="1"/>
    <cellStyle name="Followed Hyperlink" xfId="4495" builtinId="9" hidden="1"/>
    <cellStyle name="Followed Hyperlink" xfId="4496" builtinId="9" hidden="1"/>
    <cellStyle name="Followed Hyperlink" xfId="4497" builtinId="9" hidden="1"/>
    <cellStyle name="Followed Hyperlink" xfId="4498" builtinId="9" hidden="1"/>
    <cellStyle name="Followed Hyperlink" xfId="4499" builtinId="9" hidden="1"/>
    <cellStyle name="Followed Hyperlink" xfId="4500" builtinId="9" hidden="1"/>
    <cellStyle name="Followed Hyperlink" xfId="4501" builtinId="9" hidden="1"/>
    <cellStyle name="Followed Hyperlink" xfId="4502" builtinId="9" hidden="1"/>
    <cellStyle name="Followed Hyperlink" xfId="4503" builtinId="9" hidden="1"/>
    <cellStyle name="Followed Hyperlink" xfId="4504" builtinId="9" hidden="1"/>
    <cellStyle name="Followed Hyperlink" xfId="4505" builtinId="9" hidden="1"/>
    <cellStyle name="Followed Hyperlink" xfId="4506" builtinId="9" hidden="1"/>
    <cellStyle name="Followed Hyperlink" xfId="4507" builtinId="9" hidden="1"/>
    <cellStyle name="Followed Hyperlink" xfId="4508" builtinId="9" hidden="1"/>
    <cellStyle name="Followed Hyperlink" xfId="4509" builtinId="9" hidden="1"/>
    <cellStyle name="Followed Hyperlink" xfId="4510" builtinId="9" hidden="1"/>
    <cellStyle name="Followed Hyperlink" xfId="4511" builtinId="9" hidden="1"/>
    <cellStyle name="Followed Hyperlink" xfId="4512" builtinId="9" hidden="1"/>
    <cellStyle name="Followed Hyperlink" xfId="4513" builtinId="9" hidden="1"/>
    <cellStyle name="Followed Hyperlink" xfId="4514" builtinId="9" hidden="1"/>
    <cellStyle name="Followed Hyperlink" xfId="4515" builtinId="9" hidden="1"/>
    <cellStyle name="Followed Hyperlink" xfId="4516" builtinId="9" hidden="1"/>
    <cellStyle name="Followed Hyperlink" xfId="4517" builtinId="9" hidden="1"/>
    <cellStyle name="Followed Hyperlink" xfId="4518" builtinId="9" hidden="1"/>
    <cellStyle name="Followed Hyperlink" xfId="4519" builtinId="9" hidden="1"/>
    <cellStyle name="Followed Hyperlink" xfId="4520" builtinId="9" hidden="1"/>
    <cellStyle name="Followed Hyperlink" xfId="4521" builtinId="9" hidden="1"/>
    <cellStyle name="Followed Hyperlink" xfId="4522" builtinId="9" hidden="1"/>
    <cellStyle name="Followed Hyperlink" xfId="4523" builtinId="9" hidden="1"/>
    <cellStyle name="Followed Hyperlink" xfId="4524" builtinId="9" hidden="1"/>
    <cellStyle name="Followed Hyperlink" xfId="4525" builtinId="9" hidden="1"/>
    <cellStyle name="Followed Hyperlink" xfId="4526" builtinId="9" hidden="1"/>
    <cellStyle name="Followed Hyperlink" xfId="4527" builtinId="9" hidden="1"/>
    <cellStyle name="Followed Hyperlink" xfId="4528" builtinId="9" hidden="1"/>
    <cellStyle name="Followed Hyperlink" xfId="4529" builtinId="9" hidden="1"/>
    <cellStyle name="Followed Hyperlink" xfId="4530" builtinId="9" hidden="1"/>
    <cellStyle name="Followed Hyperlink" xfId="4531" builtinId="9" hidden="1"/>
    <cellStyle name="Followed Hyperlink" xfId="4532" builtinId="9" hidden="1"/>
    <cellStyle name="Followed Hyperlink" xfId="4533" builtinId="9" hidden="1"/>
    <cellStyle name="Followed Hyperlink" xfId="4534" builtinId="9" hidden="1"/>
    <cellStyle name="Followed Hyperlink" xfId="4535" builtinId="9" hidden="1"/>
    <cellStyle name="Followed Hyperlink" xfId="4536" builtinId="9" hidden="1"/>
    <cellStyle name="Followed Hyperlink" xfId="4537" builtinId="9" hidden="1"/>
    <cellStyle name="Followed Hyperlink" xfId="4538" builtinId="9" hidden="1"/>
    <cellStyle name="Followed Hyperlink" xfId="4539" builtinId="9" hidden="1"/>
    <cellStyle name="Followed Hyperlink" xfId="4540" builtinId="9" hidden="1"/>
    <cellStyle name="Followed Hyperlink" xfId="4541" builtinId="9" hidden="1"/>
    <cellStyle name="Followed Hyperlink" xfId="4542" builtinId="9" hidden="1"/>
    <cellStyle name="Followed Hyperlink" xfId="4543" builtinId="9" hidden="1"/>
    <cellStyle name="Followed Hyperlink" xfId="4544" builtinId="9" hidden="1"/>
    <cellStyle name="Followed Hyperlink" xfId="4545" builtinId="9" hidden="1"/>
    <cellStyle name="Followed Hyperlink" xfId="4546" builtinId="9" hidden="1"/>
    <cellStyle name="Followed Hyperlink" xfId="4547" builtinId="9" hidden="1"/>
    <cellStyle name="Followed Hyperlink" xfId="4548" builtinId="9" hidden="1"/>
    <cellStyle name="Followed Hyperlink" xfId="4549" builtinId="9" hidden="1"/>
    <cellStyle name="Followed Hyperlink" xfId="4550" builtinId="9" hidden="1"/>
    <cellStyle name="Followed Hyperlink" xfId="4551" builtinId="9" hidden="1"/>
    <cellStyle name="Followed Hyperlink" xfId="4552" builtinId="9" hidden="1"/>
    <cellStyle name="Followed Hyperlink" xfId="4553" builtinId="9" hidden="1"/>
    <cellStyle name="Followed Hyperlink" xfId="4554" builtinId="9" hidden="1"/>
    <cellStyle name="Followed Hyperlink" xfId="4555" builtinId="9" hidden="1"/>
    <cellStyle name="Followed Hyperlink" xfId="4556" builtinId="9" hidden="1"/>
    <cellStyle name="Followed Hyperlink" xfId="4557" builtinId="9" hidden="1"/>
    <cellStyle name="Followed Hyperlink" xfId="4558" builtinId="9" hidden="1"/>
    <cellStyle name="Followed Hyperlink" xfId="4559" builtinId="9" hidden="1"/>
    <cellStyle name="Followed Hyperlink" xfId="4560" builtinId="9" hidden="1"/>
    <cellStyle name="Followed Hyperlink" xfId="4561" builtinId="9" hidden="1"/>
    <cellStyle name="Followed Hyperlink" xfId="4562" builtinId="9" hidden="1"/>
    <cellStyle name="Followed Hyperlink" xfId="4563" builtinId="9" hidden="1"/>
    <cellStyle name="Followed Hyperlink" xfId="4564" builtinId="9" hidden="1"/>
    <cellStyle name="Followed Hyperlink" xfId="4565" builtinId="9" hidden="1"/>
    <cellStyle name="Followed Hyperlink" xfId="4566" builtinId="9" hidden="1"/>
    <cellStyle name="Followed Hyperlink" xfId="4567" builtinId="9" hidden="1"/>
    <cellStyle name="Followed Hyperlink" xfId="4568" builtinId="9" hidden="1"/>
    <cellStyle name="Followed Hyperlink" xfId="4569" builtinId="9" hidden="1"/>
    <cellStyle name="Followed Hyperlink" xfId="4570" builtinId="9" hidden="1"/>
    <cellStyle name="Followed Hyperlink" xfId="4571" builtinId="9" hidden="1"/>
    <cellStyle name="Followed Hyperlink" xfId="4572" builtinId="9" hidden="1"/>
    <cellStyle name="Followed Hyperlink" xfId="4573" builtinId="9" hidden="1"/>
    <cellStyle name="Followed Hyperlink" xfId="4574" builtinId="9" hidden="1"/>
    <cellStyle name="Followed Hyperlink" xfId="4575" builtinId="9" hidden="1"/>
    <cellStyle name="Followed Hyperlink" xfId="4576" builtinId="9" hidden="1"/>
    <cellStyle name="Followed Hyperlink" xfId="4577" builtinId="9" hidden="1"/>
    <cellStyle name="Followed Hyperlink" xfId="4578" builtinId="9" hidden="1"/>
    <cellStyle name="Followed Hyperlink" xfId="4579" builtinId="9" hidden="1"/>
    <cellStyle name="Followed Hyperlink" xfId="4580" builtinId="9" hidden="1"/>
    <cellStyle name="Followed Hyperlink" xfId="4581" builtinId="9" hidden="1"/>
    <cellStyle name="Followed Hyperlink" xfId="4582" builtinId="9" hidden="1"/>
    <cellStyle name="Followed Hyperlink" xfId="4583" builtinId="9" hidden="1"/>
    <cellStyle name="Followed Hyperlink" xfId="4584" builtinId="9" hidden="1"/>
    <cellStyle name="Followed Hyperlink" xfId="4585" builtinId="9" hidden="1"/>
    <cellStyle name="Followed Hyperlink" xfId="4586" builtinId="9" hidden="1"/>
    <cellStyle name="Followed Hyperlink" xfId="4587" builtinId="9" hidden="1"/>
    <cellStyle name="Followed Hyperlink" xfId="4588" builtinId="9" hidden="1"/>
    <cellStyle name="Followed Hyperlink" xfId="4589" builtinId="9" hidden="1"/>
    <cellStyle name="Followed Hyperlink" xfId="4590" builtinId="9" hidden="1"/>
    <cellStyle name="Followed Hyperlink" xfId="4591" builtinId="9" hidden="1"/>
    <cellStyle name="Followed Hyperlink" xfId="4592" builtinId="9" hidden="1"/>
    <cellStyle name="Followed Hyperlink" xfId="4593" builtinId="9" hidden="1"/>
    <cellStyle name="Followed Hyperlink" xfId="4594" builtinId="9" hidden="1"/>
    <cellStyle name="Followed Hyperlink" xfId="4595" builtinId="9" hidden="1"/>
    <cellStyle name="Followed Hyperlink" xfId="4596" builtinId="9" hidden="1"/>
    <cellStyle name="Followed Hyperlink" xfId="4597" builtinId="9" hidden="1"/>
    <cellStyle name="Followed Hyperlink" xfId="4598" builtinId="9" hidden="1"/>
    <cellStyle name="Followed Hyperlink" xfId="4599" builtinId="9" hidden="1"/>
    <cellStyle name="Followed Hyperlink" xfId="4600" builtinId="9" hidden="1"/>
    <cellStyle name="Followed Hyperlink" xfId="4601" builtinId="9" hidden="1"/>
    <cellStyle name="Followed Hyperlink" xfId="4602" builtinId="9" hidden="1"/>
    <cellStyle name="Followed Hyperlink" xfId="4603" builtinId="9" hidden="1"/>
    <cellStyle name="Followed Hyperlink" xfId="4604" builtinId="9" hidden="1"/>
    <cellStyle name="Followed Hyperlink" xfId="4605" builtinId="9" hidden="1"/>
    <cellStyle name="Followed Hyperlink" xfId="4606" builtinId="9" hidden="1"/>
    <cellStyle name="Followed Hyperlink" xfId="4607" builtinId="9" hidden="1"/>
    <cellStyle name="Followed Hyperlink" xfId="4608" builtinId="9" hidden="1"/>
    <cellStyle name="Followed Hyperlink" xfId="4609" builtinId="9" hidden="1"/>
    <cellStyle name="Followed Hyperlink" xfId="4610" builtinId="9" hidden="1"/>
    <cellStyle name="Followed Hyperlink" xfId="4611" builtinId="9" hidden="1"/>
    <cellStyle name="Followed Hyperlink" xfId="4612" builtinId="9" hidden="1"/>
    <cellStyle name="Followed Hyperlink" xfId="4613" builtinId="9" hidden="1"/>
    <cellStyle name="Followed Hyperlink" xfId="4614" builtinId="9" hidden="1"/>
    <cellStyle name="Followed Hyperlink" xfId="4615" builtinId="9" hidden="1"/>
    <cellStyle name="Followed Hyperlink" xfId="4616" builtinId="9" hidden="1"/>
    <cellStyle name="Followed Hyperlink" xfId="4617" builtinId="9" hidden="1"/>
    <cellStyle name="Followed Hyperlink" xfId="4618" builtinId="9" hidden="1"/>
    <cellStyle name="Followed Hyperlink" xfId="4619" builtinId="9" hidden="1"/>
    <cellStyle name="Followed Hyperlink" xfId="4620" builtinId="9" hidden="1"/>
    <cellStyle name="Followed Hyperlink" xfId="4621" builtinId="9" hidden="1"/>
    <cellStyle name="Followed Hyperlink" xfId="4622" builtinId="9" hidden="1"/>
    <cellStyle name="Followed Hyperlink" xfId="4623" builtinId="9" hidden="1"/>
    <cellStyle name="Followed Hyperlink" xfId="4624" builtinId="9" hidden="1"/>
    <cellStyle name="Followed Hyperlink" xfId="4625" builtinId="9" hidden="1"/>
    <cellStyle name="Followed Hyperlink" xfId="4626" builtinId="9" hidden="1"/>
    <cellStyle name="Followed Hyperlink" xfId="4627" builtinId="9" hidden="1"/>
    <cellStyle name="Followed Hyperlink" xfId="4628" builtinId="9" hidden="1"/>
    <cellStyle name="Followed Hyperlink" xfId="4629" builtinId="9" hidden="1"/>
    <cellStyle name="Followed Hyperlink" xfId="4630" builtinId="9" hidden="1"/>
    <cellStyle name="Followed Hyperlink" xfId="4631" builtinId="9" hidden="1"/>
    <cellStyle name="Followed Hyperlink" xfId="4632" builtinId="9" hidden="1"/>
    <cellStyle name="Followed Hyperlink" xfId="4633" builtinId="9" hidden="1"/>
    <cellStyle name="Followed Hyperlink" xfId="4634" builtinId="9" hidden="1"/>
    <cellStyle name="Followed Hyperlink" xfId="4635" builtinId="9" hidden="1"/>
    <cellStyle name="Followed Hyperlink" xfId="4636" builtinId="9" hidden="1"/>
    <cellStyle name="Followed Hyperlink" xfId="4637" builtinId="9" hidden="1"/>
    <cellStyle name="Followed Hyperlink" xfId="4638" builtinId="9" hidden="1"/>
    <cellStyle name="Followed Hyperlink" xfId="4639" builtinId="9" hidden="1"/>
    <cellStyle name="Followed Hyperlink" xfId="4640" builtinId="9" hidden="1"/>
    <cellStyle name="Followed Hyperlink" xfId="4641" builtinId="9" hidden="1"/>
    <cellStyle name="Followed Hyperlink" xfId="4642" builtinId="9" hidden="1"/>
    <cellStyle name="Followed Hyperlink" xfId="4643" builtinId="9" hidden="1"/>
    <cellStyle name="Followed Hyperlink" xfId="4644" builtinId="9" hidden="1"/>
    <cellStyle name="Followed Hyperlink" xfId="4645" builtinId="9" hidden="1"/>
    <cellStyle name="Followed Hyperlink" xfId="4646" builtinId="9" hidden="1"/>
    <cellStyle name="Followed Hyperlink" xfId="4647" builtinId="9" hidden="1"/>
    <cellStyle name="Followed Hyperlink" xfId="4648" builtinId="9" hidden="1"/>
    <cellStyle name="Followed Hyperlink" xfId="4649" builtinId="9" hidden="1"/>
    <cellStyle name="Followed Hyperlink" xfId="4650" builtinId="9" hidden="1"/>
    <cellStyle name="Followed Hyperlink" xfId="4651" builtinId="9" hidden="1"/>
    <cellStyle name="Followed Hyperlink" xfId="4652" builtinId="9" hidden="1"/>
    <cellStyle name="Followed Hyperlink" xfId="4653" builtinId="9" hidden="1"/>
    <cellStyle name="Followed Hyperlink" xfId="4654" builtinId="9" hidden="1"/>
    <cellStyle name="Followed Hyperlink" xfId="4655" builtinId="9" hidden="1"/>
    <cellStyle name="Followed Hyperlink" xfId="4656" builtinId="9" hidden="1"/>
    <cellStyle name="Followed Hyperlink" xfId="4657" builtinId="9" hidden="1"/>
    <cellStyle name="Followed Hyperlink" xfId="4658" builtinId="9" hidden="1"/>
    <cellStyle name="Followed Hyperlink" xfId="4659" builtinId="9" hidden="1"/>
    <cellStyle name="Followed Hyperlink" xfId="4660" builtinId="9" hidden="1"/>
    <cellStyle name="Followed Hyperlink" xfId="4661" builtinId="9" hidden="1"/>
    <cellStyle name="Followed Hyperlink" xfId="4662" builtinId="9" hidden="1"/>
    <cellStyle name="Followed Hyperlink" xfId="4663" builtinId="9" hidden="1"/>
    <cellStyle name="Followed Hyperlink" xfId="4664" builtinId="9" hidden="1"/>
    <cellStyle name="Followed Hyperlink" xfId="4665" builtinId="9" hidden="1"/>
    <cellStyle name="Followed Hyperlink" xfId="4666" builtinId="9" hidden="1"/>
    <cellStyle name="Followed Hyperlink" xfId="4667" builtinId="9" hidden="1"/>
    <cellStyle name="Followed Hyperlink" xfId="4668" builtinId="9" hidden="1"/>
    <cellStyle name="Followed Hyperlink" xfId="4669" builtinId="9" hidden="1"/>
    <cellStyle name="Followed Hyperlink" xfId="4670" builtinId="9" hidden="1"/>
    <cellStyle name="Followed Hyperlink" xfId="4671" builtinId="9" hidden="1"/>
    <cellStyle name="Followed Hyperlink" xfId="4672" builtinId="9" hidden="1"/>
    <cellStyle name="Followed Hyperlink" xfId="4673" builtinId="9" hidden="1"/>
    <cellStyle name="Followed Hyperlink" xfId="4674" builtinId="9" hidden="1"/>
    <cellStyle name="Followed Hyperlink" xfId="4675" builtinId="9" hidden="1"/>
    <cellStyle name="Followed Hyperlink" xfId="4676" builtinId="9" hidden="1"/>
    <cellStyle name="Followed Hyperlink" xfId="4677" builtinId="9" hidden="1"/>
    <cellStyle name="Followed Hyperlink" xfId="4678" builtinId="9" hidden="1"/>
    <cellStyle name="Followed Hyperlink" xfId="4679" builtinId="9" hidden="1"/>
    <cellStyle name="Followed Hyperlink" xfId="4680" builtinId="9" hidden="1"/>
    <cellStyle name="Followed Hyperlink" xfId="4681" builtinId="9" hidden="1"/>
    <cellStyle name="Followed Hyperlink" xfId="4682" builtinId="9" hidden="1"/>
    <cellStyle name="Followed Hyperlink" xfId="4683" builtinId="9" hidden="1"/>
    <cellStyle name="Followed Hyperlink" xfId="4684" builtinId="9" hidden="1"/>
    <cellStyle name="Followed Hyperlink" xfId="4685" builtinId="9" hidden="1"/>
    <cellStyle name="Followed Hyperlink" xfId="4686" builtinId="9" hidden="1"/>
    <cellStyle name="Followed Hyperlink" xfId="4687" builtinId="9" hidden="1"/>
    <cellStyle name="Followed Hyperlink" xfId="4688" builtinId="9" hidden="1"/>
    <cellStyle name="Followed Hyperlink" xfId="4689" builtinId="9" hidden="1"/>
    <cellStyle name="Followed Hyperlink" xfId="4690" builtinId="9" hidden="1"/>
    <cellStyle name="Followed Hyperlink" xfId="4691" builtinId="9" hidden="1"/>
    <cellStyle name="Followed Hyperlink" xfId="4692" builtinId="9" hidden="1"/>
    <cellStyle name="Followed Hyperlink" xfId="4693" builtinId="9" hidden="1"/>
    <cellStyle name="Followed Hyperlink" xfId="4694" builtinId="9" hidden="1"/>
    <cellStyle name="Followed Hyperlink" xfId="4695" builtinId="9" hidden="1"/>
    <cellStyle name="Followed Hyperlink" xfId="4696" builtinId="9" hidden="1"/>
    <cellStyle name="Followed Hyperlink" xfId="4697" builtinId="9" hidden="1"/>
    <cellStyle name="Followed Hyperlink" xfId="4698" builtinId="9" hidden="1"/>
    <cellStyle name="Followed Hyperlink" xfId="4699" builtinId="9" hidden="1"/>
    <cellStyle name="Followed Hyperlink" xfId="4700" builtinId="9" hidden="1"/>
    <cellStyle name="Followed Hyperlink" xfId="4701" builtinId="9" hidden="1"/>
    <cellStyle name="Followed Hyperlink" xfId="4702" builtinId="9" hidden="1"/>
    <cellStyle name="Followed Hyperlink" xfId="4703" builtinId="9" hidden="1"/>
    <cellStyle name="Followed Hyperlink" xfId="4704" builtinId="9" hidden="1"/>
    <cellStyle name="Followed Hyperlink" xfId="4705" builtinId="9" hidden="1"/>
    <cellStyle name="Followed Hyperlink" xfId="4706" builtinId="9" hidden="1"/>
    <cellStyle name="Followed Hyperlink" xfId="4707" builtinId="9" hidden="1"/>
    <cellStyle name="Followed Hyperlink" xfId="4708" builtinId="9" hidden="1"/>
    <cellStyle name="Followed Hyperlink" xfId="4709" builtinId="9" hidden="1"/>
    <cellStyle name="Followed Hyperlink" xfId="4710" builtinId="9" hidden="1"/>
    <cellStyle name="Followed Hyperlink" xfId="4711" builtinId="9" hidden="1"/>
    <cellStyle name="Followed Hyperlink" xfId="4712" builtinId="9" hidden="1"/>
    <cellStyle name="Followed Hyperlink" xfId="4713" builtinId="9" hidden="1"/>
    <cellStyle name="Followed Hyperlink" xfId="4714" builtinId="9" hidden="1"/>
    <cellStyle name="Followed Hyperlink" xfId="4715" builtinId="9" hidden="1"/>
    <cellStyle name="Followed Hyperlink" xfId="4716" builtinId="9" hidden="1"/>
    <cellStyle name="Followed Hyperlink" xfId="4717" builtinId="9" hidden="1"/>
    <cellStyle name="Followed Hyperlink" xfId="4718" builtinId="9" hidden="1"/>
    <cellStyle name="Followed Hyperlink" xfId="4719" builtinId="9" hidden="1"/>
    <cellStyle name="Followed Hyperlink" xfId="4720" builtinId="9" hidden="1"/>
    <cellStyle name="Followed Hyperlink" xfId="4721" builtinId="9" hidden="1"/>
    <cellStyle name="Followed Hyperlink" xfId="4722" builtinId="9" hidden="1"/>
    <cellStyle name="Followed Hyperlink" xfId="4723" builtinId="9" hidden="1"/>
    <cellStyle name="Followed Hyperlink" xfId="4724" builtinId="9" hidden="1"/>
    <cellStyle name="Followed Hyperlink" xfId="4725" builtinId="9" hidden="1"/>
    <cellStyle name="Followed Hyperlink" xfId="4726" builtinId="9" hidden="1"/>
    <cellStyle name="Followed Hyperlink" xfId="4727" builtinId="9" hidden="1"/>
    <cellStyle name="Followed Hyperlink" xfId="4728" builtinId="9" hidden="1"/>
    <cellStyle name="Followed Hyperlink" xfId="4729" builtinId="9" hidden="1"/>
    <cellStyle name="Followed Hyperlink" xfId="4730" builtinId="9" hidden="1"/>
    <cellStyle name="Followed Hyperlink" xfId="4731" builtinId="9" hidden="1"/>
    <cellStyle name="Followed Hyperlink" xfId="4732" builtinId="9" hidden="1"/>
    <cellStyle name="Followed Hyperlink" xfId="4733" builtinId="9" hidden="1"/>
    <cellStyle name="Followed Hyperlink" xfId="4734" builtinId="9" hidden="1"/>
    <cellStyle name="Followed Hyperlink" xfId="4735" builtinId="9" hidden="1"/>
    <cellStyle name="Followed Hyperlink" xfId="4736" builtinId="9" hidden="1"/>
    <cellStyle name="Followed Hyperlink" xfId="4737" builtinId="9" hidden="1"/>
    <cellStyle name="Followed Hyperlink" xfId="4738" builtinId="9" hidden="1"/>
    <cellStyle name="Followed Hyperlink" xfId="4739" builtinId="9" hidden="1"/>
    <cellStyle name="Followed Hyperlink" xfId="4740" builtinId="9" hidden="1"/>
    <cellStyle name="Followed Hyperlink" xfId="4741" builtinId="9" hidden="1"/>
    <cellStyle name="Followed Hyperlink" xfId="4742" builtinId="9" hidden="1"/>
    <cellStyle name="Followed Hyperlink" xfId="4743" builtinId="9" hidden="1"/>
    <cellStyle name="Followed Hyperlink" xfId="4744" builtinId="9" hidden="1"/>
    <cellStyle name="Followed Hyperlink" xfId="4745" builtinId="9" hidden="1"/>
    <cellStyle name="Followed Hyperlink" xfId="4746" builtinId="9" hidden="1"/>
    <cellStyle name="Followed Hyperlink" xfId="4747" builtinId="9" hidden="1"/>
    <cellStyle name="Followed Hyperlink" xfId="4748" builtinId="9" hidden="1"/>
    <cellStyle name="Followed Hyperlink" xfId="4749" builtinId="9" hidden="1"/>
    <cellStyle name="Followed Hyperlink" xfId="4750" builtinId="9" hidden="1"/>
    <cellStyle name="Followed Hyperlink" xfId="4751" builtinId="9" hidden="1"/>
    <cellStyle name="Followed Hyperlink" xfId="4752" builtinId="9" hidden="1"/>
    <cellStyle name="Followed Hyperlink" xfId="4753" builtinId="9" hidden="1"/>
    <cellStyle name="Followed Hyperlink" xfId="4754" builtinId="9" hidden="1"/>
    <cellStyle name="Followed Hyperlink" xfId="4755" builtinId="9" hidden="1"/>
    <cellStyle name="Followed Hyperlink" xfId="4756" builtinId="9" hidden="1"/>
    <cellStyle name="Followed Hyperlink" xfId="4757" builtinId="9" hidden="1"/>
    <cellStyle name="Followed Hyperlink" xfId="4758" builtinId="9" hidden="1"/>
    <cellStyle name="Followed Hyperlink" xfId="4759" builtinId="9" hidden="1"/>
    <cellStyle name="Followed Hyperlink" xfId="4760" builtinId="9" hidden="1"/>
    <cellStyle name="Followed Hyperlink" xfId="4761" builtinId="9" hidden="1"/>
    <cellStyle name="Followed Hyperlink" xfId="4762" builtinId="9" hidden="1"/>
    <cellStyle name="Followed Hyperlink" xfId="4763" builtinId="9" hidden="1"/>
    <cellStyle name="Followed Hyperlink" xfId="4764" builtinId="9" hidden="1"/>
    <cellStyle name="Followed Hyperlink" xfId="4765" builtinId="9" hidden="1"/>
    <cellStyle name="Followed Hyperlink" xfId="4766" builtinId="9" hidden="1"/>
    <cellStyle name="Followed Hyperlink" xfId="4767" builtinId="9" hidden="1"/>
    <cellStyle name="Followed Hyperlink" xfId="4768" builtinId="9" hidden="1"/>
    <cellStyle name="Followed Hyperlink" xfId="4769" builtinId="9" hidden="1"/>
    <cellStyle name="Followed Hyperlink" xfId="4770" builtinId="9" hidden="1"/>
    <cellStyle name="Followed Hyperlink" xfId="4771" builtinId="9" hidden="1"/>
    <cellStyle name="Followed Hyperlink" xfId="4772" builtinId="9" hidden="1"/>
    <cellStyle name="Followed Hyperlink" xfId="4773" builtinId="9" hidden="1"/>
    <cellStyle name="Followed Hyperlink" xfId="4774" builtinId="9" hidden="1"/>
    <cellStyle name="Followed Hyperlink" xfId="4775" builtinId="9" hidden="1"/>
    <cellStyle name="Followed Hyperlink" xfId="4776" builtinId="9" hidden="1"/>
    <cellStyle name="Followed Hyperlink" xfId="4777" builtinId="9" hidden="1"/>
    <cellStyle name="Followed Hyperlink" xfId="4778" builtinId="9" hidden="1"/>
    <cellStyle name="Followed Hyperlink" xfId="4779" builtinId="9" hidden="1"/>
    <cellStyle name="Followed Hyperlink" xfId="4780" builtinId="9" hidden="1"/>
    <cellStyle name="Followed Hyperlink" xfId="4781" builtinId="9" hidden="1"/>
    <cellStyle name="Followed Hyperlink" xfId="4782" builtinId="9" hidden="1"/>
    <cellStyle name="Followed Hyperlink" xfId="4783" builtinId="9" hidden="1"/>
    <cellStyle name="Followed Hyperlink" xfId="4784" builtinId="9" hidden="1"/>
    <cellStyle name="Followed Hyperlink" xfId="4785" builtinId="9" hidden="1"/>
    <cellStyle name="Followed Hyperlink" xfId="4786" builtinId="9" hidden="1"/>
    <cellStyle name="Followed Hyperlink" xfId="4787" builtinId="9" hidden="1"/>
    <cellStyle name="Followed Hyperlink" xfId="4788" builtinId="9" hidden="1"/>
    <cellStyle name="Followed Hyperlink" xfId="4789" builtinId="9" hidden="1"/>
    <cellStyle name="Followed Hyperlink" xfId="4790" builtinId="9" hidden="1"/>
    <cellStyle name="Followed Hyperlink" xfId="4791" builtinId="9" hidden="1"/>
    <cellStyle name="Followed Hyperlink" xfId="4792" builtinId="9" hidden="1"/>
    <cellStyle name="Followed Hyperlink" xfId="4793" builtinId="9" hidden="1"/>
    <cellStyle name="Followed Hyperlink" xfId="4794" builtinId="9" hidden="1"/>
    <cellStyle name="Followed Hyperlink" xfId="4795" builtinId="9" hidden="1"/>
    <cellStyle name="Followed Hyperlink" xfId="4796" builtinId="9" hidden="1"/>
    <cellStyle name="Followed Hyperlink" xfId="4797" builtinId="9" hidden="1"/>
    <cellStyle name="Followed Hyperlink" xfId="4798" builtinId="9" hidden="1"/>
    <cellStyle name="Followed Hyperlink" xfId="4799" builtinId="9" hidden="1"/>
    <cellStyle name="Followed Hyperlink" xfId="4800" builtinId="9" hidden="1"/>
    <cellStyle name="Followed Hyperlink" xfId="4801" builtinId="9" hidden="1"/>
    <cellStyle name="Followed Hyperlink" xfId="4802" builtinId="9" hidden="1"/>
    <cellStyle name="Followed Hyperlink" xfId="4803" builtinId="9" hidden="1"/>
    <cellStyle name="Followed Hyperlink" xfId="4804" builtinId="9" hidden="1"/>
    <cellStyle name="Followed Hyperlink" xfId="4805" builtinId="9" hidden="1"/>
    <cellStyle name="Followed Hyperlink" xfId="4806" builtinId="9" hidden="1"/>
    <cellStyle name="Followed Hyperlink" xfId="4807" builtinId="9" hidden="1"/>
    <cellStyle name="Followed Hyperlink" xfId="4808" builtinId="9" hidden="1"/>
    <cellStyle name="Followed Hyperlink" xfId="4809" builtinId="9" hidden="1"/>
    <cellStyle name="Followed Hyperlink" xfId="4810" builtinId="9" hidden="1"/>
    <cellStyle name="Followed Hyperlink" xfId="4811" builtinId="9" hidden="1"/>
    <cellStyle name="Followed Hyperlink" xfId="4812" builtinId="9" hidden="1"/>
    <cellStyle name="Followed Hyperlink" xfId="4813" builtinId="9" hidden="1"/>
    <cellStyle name="Followed Hyperlink" xfId="4814" builtinId="9" hidden="1"/>
    <cellStyle name="Followed Hyperlink" xfId="4815" builtinId="9" hidden="1"/>
    <cellStyle name="Followed Hyperlink" xfId="4816" builtinId="9" hidden="1"/>
    <cellStyle name="Followed Hyperlink" xfId="4817" builtinId="9" hidden="1"/>
    <cellStyle name="Followed Hyperlink" xfId="4818" builtinId="9" hidden="1"/>
    <cellStyle name="Followed Hyperlink" xfId="4819" builtinId="9" hidden="1"/>
    <cellStyle name="Followed Hyperlink" xfId="4820" builtinId="9" hidden="1"/>
    <cellStyle name="Followed Hyperlink" xfId="4821" builtinId="9" hidden="1"/>
    <cellStyle name="Followed Hyperlink" xfId="4822" builtinId="9" hidden="1"/>
    <cellStyle name="Followed Hyperlink" xfId="4823" builtinId="9" hidden="1"/>
    <cellStyle name="Followed Hyperlink" xfId="4824" builtinId="9" hidden="1"/>
    <cellStyle name="Followed Hyperlink" xfId="4825" builtinId="9" hidden="1"/>
    <cellStyle name="Followed Hyperlink" xfId="4826" builtinId="9" hidden="1"/>
    <cellStyle name="Followed Hyperlink" xfId="4827" builtinId="9" hidden="1"/>
    <cellStyle name="Followed Hyperlink" xfId="4828" builtinId="9" hidden="1"/>
    <cellStyle name="Followed Hyperlink" xfId="4829" builtinId="9" hidden="1"/>
    <cellStyle name="Followed Hyperlink" xfId="4830" builtinId="9" hidden="1"/>
    <cellStyle name="Followed Hyperlink" xfId="4831" builtinId="9" hidden="1"/>
    <cellStyle name="Followed Hyperlink" xfId="4832" builtinId="9" hidden="1"/>
    <cellStyle name="Followed Hyperlink" xfId="4833" builtinId="9" hidden="1"/>
    <cellStyle name="Followed Hyperlink" xfId="4834" builtinId="9" hidden="1"/>
    <cellStyle name="Followed Hyperlink" xfId="4835" builtinId="9" hidden="1"/>
    <cellStyle name="Followed Hyperlink" xfId="4836" builtinId="9" hidden="1"/>
    <cellStyle name="Followed Hyperlink" xfId="4837" builtinId="9" hidden="1"/>
    <cellStyle name="Followed Hyperlink" xfId="4838" builtinId="9" hidden="1"/>
    <cellStyle name="Followed Hyperlink" xfId="4839" builtinId="9" hidden="1"/>
    <cellStyle name="Followed Hyperlink" xfId="4840" builtinId="9" hidden="1"/>
    <cellStyle name="Followed Hyperlink" xfId="4841" builtinId="9" hidden="1"/>
    <cellStyle name="Followed Hyperlink" xfId="4842" builtinId="9" hidden="1"/>
    <cellStyle name="Followed Hyperlink" xfId="4843" builtinId="9" hidden="1"/>
    <cellStyle name="Followed Hyperlink" xfId="4844" builtinId="9" hidden="1"/>
    <cellStyle name="Followed Hyperlink" xfId="4845" builtinId="9" hidden="1"/>
    <cellStyle name="Followed Hyperlink" xfId="4846" builtinId="9" hidden="1"/>
    <cellStyle name="Followed Hyperlink" xfId="4847" builtinId="9" hidden="1"/>
    <cellStyle name="Followed Hyperlink" xfId="4848" builtinId="9" hidden="1"/>
    <cellStyle name="Followed Hyperlink" xfId="4849" builtinId="9" hidden="1"/>
    <cellStyle name="Followed Hyperlink" xfId="4850" builtinId="9" hidden="1"/>
    <cellStyle name="Followed Hyperlink" xfId="4851" builtinId="9" hidden="1"/>
    <cellStyle name="Followed Hyperlink" xfId="4852" builtinId="9" hidden="1"/>
    <cellStyle name="Followed Hyperlink" xfId="4853" builtinId="9" hidden="1"/>
    <cellStyle name="Followed Hyperlink" xfId="4854" builtinId="9" hidden="1"/>
    <cellStyle name="Followed Hyperlink" xfId="4855" builtinId="9" hidden="1"/>
    <cellStyle name="Followed Hyperlink" xfId="4856" builtinId="9" hidden="1"/>
    <cellStyle name="Followed Hyperlink" xfId="4857" builtinId="9" hidden="1"/>
    <cellStyle name="Followed Hyperlink" xfId="4858" builtinId="9" hidden="1"/>
    <cellStyle name="Followed Hyperlink" xfId="4859" builtinId="9" hidden="1"/>
    <cellStyle name="Followed Hyperlink" xfId="4860" builtinId="9" hidden="1"/>
    <cellStyle name="Followed Hyperlink" xfId="4861" builtinId="9" hidden="1"/>
    <cellStyle name="Followed Hyperlink" xfId="4862" builtinId="9" hidden="1"/>
    <cellStyle name="Followed Hyperlink" xfId="4863" builtinId="9" hidden="1"/>
    <cellStyle name="Followed Hyperlink" xfId="4864" builtinId="9" hidden="1"/>
    <cellStyle name="Followed Hyperlink" xfId="4865" builtinId="9" hidden="1"/>
    <cellStyle name="Followed Hyperlink" xfId="4866" builtinId="9" hidden="1"/>
    <cellStyle name="Followed Hyperlink" xfId="4867" builtinId="9" hidden="1"/>
    <cellStyle name="Followed Hyperlink" xfId="4868" builtinId="9" hidden="1"/>
    <cellStyle name="Followed Hyperlink" xfId="4869" builtinId="9" hidden="1"/>
    <cellStyle name="Followed Hyperlink" xfId="4870" builtinId="9" hidden="1"/>
    <cellStyle name="Followed Hyperlink" xfId="4871" builtinId="9" hidden="1"/>
    <cellStyle name="Followed Hyperlink" xfId="4872" builtinId="9" hidden="1"/>
    <cellStyle name="Followed Hyperlink" xfId="4873" builtinId="9" hidden="1"/>
    <cellStyle name="Followed Hyperlink" xfId="4874" builtinId="9" hidden="1"/>
    <cellStyle name="Followed Hyperlink" xfId="4875" builtinId="9" hidden="1"/>
    <cellStyle name="Followed Hyperlink" xfId="4876" builtinId="9" hidden="1"/>
    <cellStyle name="Followed Hyperlink" xfId="4877" builtinId="9" hidden="1"/>
    <cellStyle name="Followed Hyperlink" xfId="4878" builtinId="9" hidden="1"/>
    <cellStyle name="Followed Hyperlink" xfId="4879" builtinId="9" hidden="1"/>
    <cellStyle name="Followed Hyperlink" xfId="4880" builtinId="9" hidden="1"/>
    <cellStyle name="Followed Hyperlink" xfId="4881" builtinId="9" hidden="1"/>
    <cellStyle name="Followed Hyperlink" xfId="4882" builtinId="9" hidden="1"/>
    <cellStyle name="Followed Hyperlink" xfId="4883" builtinId="9" hidden="1"/>
    <cellStyle name="Followed Hyperlink" xfId="4884" builtinId="9" hidden="1"/>
    <cellStyle name="Followed Hyperlink" xfId="4885" builtinId="9" hidden="1"/>
    <cellStyle name="Followed Hyperlink" xfId="4886" builtinId="9" hidden="1"/>
    <cellStyle name="Followed Hyperlink" xfId="4887" builtinId="9" hidden="1"/>
    <cellStyle name="Followed Hyperlink" xfId="4888" builtinId="9" hidden="1"/>
    <cellStyle name="Followed Hyperlink" xfId="4889" builtinId="9" hidden="1"/>
    <cellStyle name="Followed Hyperlink" xfId="4890" builtinId="9" hidden="1"/>
    <cellStyle name="Followed Hyperlink" xfId="4891" builtinId="9" hidden="1"/>
    <cellStyle name="Followed Hyperlink" xfId="4892" builtinId="9" hidden="1"/>
    <cellStyle name="Followed Hyperlink" xfId="4893" builtinId="9" hidden="1"/>
    <cellStyle name="Followed Hyperlink" xfId="4894" builtinId="9" hidden="1"/>
    <cellStyle name="Followed Hyperlink" xfId="4895" builtinId="9" hidden="1"/>
    <cellStyle name="Followed Hyperlink" xfId="4896" builtinId="9" hidden="1"/>
    <cellStyle name="Followed Hyperlink" xfId="4897" builtinId="9" hidden="1"/>
    <cellStyle name="Followed Hyperlink" xfId="4898" builtinId="9" hidden="1"/>
    <cellStyle name="Followed Hyperlink" xfId="4899" builtinId="9" hidden="1"/>
    <cellStyle name="Followed Hyperlink" xfId="4900" builtinId="9" hidden="1"/>
    <cellStyle name="Followed Hyperlink" xfId="4901" builtinId="9" hidden="1"/>
    <cellStyle name="Followed Hyperlink" xfId="4902" builtinId="9" hidden="1"/>
    <cellStyle name="Followed Hyperlink" xfId="4903" builtinId="9" hidden="1"/>
    <cellStyle name="Followed Hyperlink" xfId="4904" builtinId="9" hidden="1"/>
    <cellStyle name="Followed Hyperlink" xfId="4905" builtinId="9" hidden="1"/>
    <cellStyle name="Followed Hyperlink" xfId="4906" builtinId="9" hidden="1"/>
    <cellStyle name="Followed Hyperlink" xfId="4907" builtinId="9" hidden="1"/>
    <cellStyle name="Followed Hyperlink" xfId="4908" builtinId="9" hidden="1"/>
    <cellStyle name="Followed Hyperlink" xfId="4909" builtinId="9" hidden="1"/>
    <cellStyle name="Followed Hyperlink" xfId="4910" builtinId="9" hidden="1"/>
    <cellStyle name="Followed Hyperlink" xfId="4911" builtinId="9" hidden="1"/>
    <cellStyle name="Followed Hyperlink" xfId="4912" builtinId="9" hidden="1"/>
    <cellStyle name="Followed Hyperlink" xfId="4913" builtinId="9" hidden="1"/>
    <cellStyle name="Followed Hyperlink" xfId="4914" builtinId="9" hidden="1"/>
    <cellStyle name="Followed Hyperlink" xfId="4915" builtinId="9" hidden="1"/>
    <cellStyle name="Followed Hyperlink" xfId="4916" builtinId="9" hidden="1"/>
    <cellStyle name="Followed Hyperlink" xfId="4917" builtinId="9" hidden="1"/>
    <cellStyle name="Followed Hyperlink" xfId="4918" builtinId="9" hidden="1"/>
    <cellStyle name="Followed Hyperlink" xfId="4919" builtinId="9" hidden="1"/>
    <cellStyle name="Followed Hyperlink" xfId="4920" builtinId="9" hidden="1"/>
    <cellStyle name="Followed Hyperlink" xfId="4921" builtinId="9" hidden="1"/>
    <cellStyle name="Followed Hyperlink" xfId="4922" builtinId="9" hidden="1"/>
    <cellStyle name="Followed Hyperlink" xfId="4923" builtinId="9" hidden="1"/>
    <cellStyle name="Followed Hyperlink" xfId="4924" builtinId="9" hidden="1"/>
    <cellStyle name="Followed Hyperlink" xfId="4925" builtinId="9" hidden="1"/>
    <cellStyle name="Followed Hyperlink" xfId="4926" builtinId="9" hidden="1"/>
    <cellStyle name="Followed Hyperlink" xfId="4927" builtinId="9" hidden="1"/>
    <cellStyle name="Followed Hyperlink" xfId="4928" builtinId="9" hidden="1"/>
    <cellStyle name="Followed Hyperlink" xfId="4929" builtinId="9" hidden="1"/>
    <cellStyle name="Followed Hyperlink" xfId="4930" builtinId="9" hidden="1"/>
    <cellStyle name="Followed Hyperlink" xfId="4931" builtinId="9" hidden="1"/>
    <cellStyle name="Followed Hyperlink" xfId="4932" builtinId="9" hidden="1"/>
    <cellStyle name="Followed Hyperlink" xfId="4933" builtinId="9" hidden="1"/>
    <cellStyle name="Followed Hyperlink" xfId="4934" builtinId="9" hidden="1"/>
    <cellStyle name="Followed Hyperlink" xfId="4935" builtinId="9" hidden="1"/>
    <cellStyle name="Followed Hyperlink" xfId="4936" builtinId="9" hidden="1"/>
    <cellStyle name="Followed Hyperlink" xfId="4937" builtinId="9" hidden="1"/>
    <cellStyle name="Followed Hyperlink" xfId="4938" builtinId="9" hidden="1"/>
    <cellStyle name="Followed Hyperlink" xfId="4939" builtinId="9" hidden="1"/>
    <cellStyle name="Followed Hyperlink" xfId="4940" builtinId="9" hidden="1"/>
    <cellStyle name="Followed Hyperlink" xfId="4941" builtinId="9" hidden="1"/>
    <cellStyle name="Followed Hyperlink" xfId="4942" builtinId="9" hidden="1"/>
    <cellStyle name="Followed Hyperlink" xfId="4943" builtinId="9" hidden="1"/>
    <cellStyle name="Followed Hyperlink" xfId="4944" builtinId="9" hidden="1"/>
    <cellStyle name="Followed Hyperlink" xfId="4945" builtinId="9" hidden="1"/>
    <cellStyle name="Followed Hyperlink" xfId="4946" builtinId="9" hidden="1"/>
    <cellStyle name="Followed Hyperlink" xfId="4947" builtinId="9" hidden="1"/>
    <cellStyle name="Followed Hyperlink" xfId="4948" builtinId="9" hidden="1"/>
    <cellStyle name="Followed Hyperlink" xfId="4949" builtinId="9" hidden="1"/>
    <cellStyle name="Followed Hyperlink" xfId="4950" builtinId="9" hidden="1"/>
    <cellStyle name="Followed Hyperlink" xfId="4951" builtinId="9" hidden="1"/>
    <cellStyle name="Followed Hyperlink" xfId="4952" builtinId="9" hidden="1"/>
    <cellStyle name="Followed Hyperlink" xfId="4953" builtinId="9" hidden="1"/>
    <cellStyle name="Followed Hyperlink" xfId="4954" builtinId="9" hidden="1"/>
    <cellStyle name="Followed Hyperlink" xfId="4955" builtinId="9" hidden="1"/>
    <cellStyle name="Followed Hyperlink" xfId="4956" builtinId="9" hidden="1"/>
    <cellStyle name="Followed Hyperlink" xfId="4957" builtinId="9" hidden="1"/>
    <cellStyle name="Followed Hyperlink" xfId="4958" builtinId="9" hidden="1"/>
    <cellStyle name="Followed Hyperlink" xfId="4959" builtinId="9" hidden="1"/>
    <cellStyle name="Followed Hyperlink" xfId="4960" builtinId="9" hidden="1"/>
    <cellStyle name="Followed Hyperlink" xfId="4961" builtinId="9" hidden="1"/>
    <cellStyle name="Followed Hyperlink" xfId="4962" builtinId="9" hidden="1"/>
    <cellStyle name="Followed Hyperlink" xfId="4963" builtinId="9" hidden="1"/>
    <cellStyle name="Followed Hyperlink" xfId="4964" builtinId="9" hidden="1"/>
    <cellStyle name="Followed Hyperlink" xfId="4965" builtinId="9" hidden="1"/>
    <cellStyle name="Followed Hyperlink" xfId="4966" builtinId="9" hidden="1"/>
    <cellStyle name="Followed Hyperlink" xfId="4967" builtinId="9" hidden="1"/>
    <cellStyle name="Followed Hyperlink" xfId="4968" builtinId="9" hidden="1"/>
    <cellStyle name="Followed Hyperlink" xfId="4969" builtinId="9" hidden="1"/>
    <cellStyle name="Followed Hyperlink" xfId="4970" builtinId="9" hidden="1"/>
    <cellStyle name="Followed Hyperlink" xfId="4971" builtinId="9" hidden="1"/>
    <cellStyle name="Followed Hyperlink" xfId="4972" builtinId="9" hidden="1"/>
    <cellStyle name="Followed Hyperlink" xfId="4973" builtinId="9" hidden="1"/>
    <cellStyle name="Followed Hyperlink" xfId="4974" builtinId="9" hidden="1"/>
    <cellStyle name="Followed Hyperlink" xfId="4975" builtinId="9" hidden="1"/>
    <cellStyle name="Followed Hyperlink" xfId="4976" builtinId="9" hidden="1"/>
    <cellStyle name="Followed Hyperlink" xfId="4977" builtinId="9" hidden="1"/>
    <cellStyle name="Followed Hyperlink" xfId="4978" builtinId="9" hidden="1"/>
    <cellStyle name="Followed Hyperlink" xfId="4979" builtinId="9" hidden="1"/>
    <cellStyle name="Followed Hyperlink" xfId="4980" builtinId="9" hidden="1"/>
    <cellStyle name="Followed Hyperlink" xfId="4981" builtinId="9" hidden="1"/>
    <cellStyle name="Followed Hyperlink" xfId="4982" builtinId="9" hidden="1"/>
    <cellStyle name="Followed Hyperlink" xfId="4983" builtinId="9" hidden="1"/>
    <cellStyle name="Followed Hyperlink" xfId="4984" builtinId="9" hidden="1"/>
    <cellStyle name="Followed Hyperlink" xfId="4985" builtinId="9" hidden="1"/>
    <cellStyle name="Followed Hyperlink" xfId="4986" builtinId="9" hidden="1"/>
    <cellStyle name="Followed Hyperlink" xfId="4987" builtinId="9" hidden="1"/>
    <cellStyle name="Followed Hyperlink" xfId="4988" builtinId="9" hidden="1"/>
    <cellStyle name="Followed Hyperlink" xfId="4989" builtinId="9" hidden="1"/>
    <cellStyle name="Followed Hyperlink" xfId="4990" builtinId="9" hidden="1"/>
    <cellStyle name="Followed Hyperlink" xfId="4991" builtinId="9" hidden="1"/>
    <cellStyle name="Followed Hyperlink" xfId="4992" builtinId="9" hidden="1"/>
    <cellStyle name="Followed Hyperlink" xfId="4993" builtinId="9" hidden="1"/>
    <cellStyle name="Followed Hyperlink" xfId="4994" builtinId="9" hidden="1"/>
    <cellStyle name="Followed Hyperlink" xfId="4995" builtinId="9" hidden="1"/>
    <cellStyle name="Followed Hyperlink" xfId="4996" builtinId="9" hidden="1"/>
    <cellStyle name="Followed Hyperlink" xfId="4997" builtinId="9" hidden="1"/>
    <cellStyle name="Followed Hyperlink" xfId="4998" builtinId="9" hidden="1"/>
    <cellStyle name="Followed Hyperlink" xfId="5000" builtinId="9" hidden="1"/>
    <cellStyle name="Followed Hyperlink" xfId="5001" builtinId="9" hidden="1"/>
    <cellStyle name="Followed Hyperlink" xfId="5002" builtinId="9" hidden="1"/>
    <cellStyle name="Followed Hyperlink" xfId="5003" builtinId="9" hidden="1"/>
    <cellStyle name="Followed Hyperlink" xfId="5004" builtinId="9" hidden="1"/>
    <cellStyle name="Good" xfId="340"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337"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cellStyle name="Input" xfId="1" builtinId="20"/>
    <cellStyle name="Neutral" xfId="5006" builtinId="28"/>
    <cellStyle name="Normal" xfId="0" builtinId="0"/>
    <cellStyle name="Normal 2_Sheet3" xfId="897"/>
    <cellStyle name="Percent" xfId="339" builtinId="5"/>
    <cellStyle name="Percent 2" xfId="70"/>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externalLink" Target="externalLinks/externalLink2.xml"/><Relationship Id="rId16" Type="http://schemas.openxmlformats.org/officeDocument/2006/relationships/externalLink" Target="externalLinks/externalLink3.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12700</xdr:colOff>
      <xdr:row>35</xdr:row>
      <xdr:rowOff>0</xdr:rowOff>
    </xdr:from>
    <xdr:to>
      <xdr:col>15</xdr:col>
      <xdr:colOff>571500</xdr:colOff>
      <xdr:row>82</xdr:row>
      <xdr:rowOff>76200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489200" y="6159500"/>
          <a:ext cx="11214100" cy="7239000"/>
        </a:xfrm>
        <a:prstGeom prst="rect">
          <a:avLst/>
        </a:prstGeom>
      </xdr:spPr>
    </xdr:pic>
    <xdr:clientData/>
  </xdr:twoCellAnchor>
  <xdr:twoCellAnchor>
    <xdr:from>
      <xdr:col>3</xdr:col>
      <xdr:colOff>345440</xdr:colOff>
      <xdr:row>42</xdr:row>
      <xdr:rowOff>71120</xdr:rowOff>
    </xdr:from>
    <xdr:to>
      <xdr:col>6</xdr:col>
      <xdr:colOff>5080</xdr:colOff>
      <xdr:row>54</xdr:row>
      <xdr:rowOff>106680</xdr:rowOff>
    </xdr:to>
    <xdr:sp macro="" textlink="">
      <xdr:nvSpPr>
        <xdr:cNvPr id="2" name="TextBox 1"/>
        <xdr:cNvSpPr txBox="1"/>
      </xdr:nvSpPr>
      <xdr:spPr>
        <a:xfrm>
          <a:off x="2814320" y="7701280"/>
          <a:ext cx="2890520" cy="198628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Nog niet bijgewerkt</a:t>
          </a:r>
        </a:p>
        <a:p>
          <a:pPr algn="ct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terwel/Projects/etdataset/analyse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Dropbox%20(Quintel)/Quintel/Projects/201606_ETMoses%20voor%20Groningen/Dataset%20template/20160524_GEA_dataset_analyse_V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orinevandervlies/Dropbox%20(Quintel)/Quintel/Projects/201601_Gelders%20Energie%20Akkoord/Ondersteuning%20Monitoring/Analyse%20ETM%20dataset/20160524_GEA_dataset_analyse_V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 val="Sources and assumptions"/>
      <sheetName val="Electricity"/>
      <sheetName val="Cooking"/>
      <sheetName val="Heatpumps"/>
      <sheetName val="Cooling"/>
    </sheetNames>
    <sheetDataSet>
      <sheetData sheetId="0"/>
      <sheetData sheetId="1"/>
      <sheetData sheetId="2"/>
      <sheetData sheetId="3">
        <row r="11">
          <cell r="L11">
            <v>0</v>
          </cell>
        </row>
      </sheetData>
      <sheetData sheetId="4"/>
      <sheetData sheetId="5"/>
      <sheetData sheetId="6"/>
      <sheetData sheetId="7"/>
      <sheetData sheetId="8"/>
      <sheetData sheetId="9"/>
      <sheetData sheetId="10"/>
      <sheetData sheetId="11"/>
      <sheetData sheetId="12"/>
      <sheetData sheetId="13"/>
      <sheetData sheetId="14"/>
      <sheetData sheetId="15">
        <row r="11">
          <cell r="L11">
            <v>0</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leiding"/>
      <sheetName val="Nulmeting_klimaatmonitor_divers"/>
      <sheetName val="Nulmeting_klimaatmonitor"/>
      <sheetName val="Dashboard"/>
      <sheetName val="Huishoudens"/>
      <sheetName val="Gebouwen"/>
      <sheetName val="Transport"/>
      <sheetName val="Industrie"/>
      <sheetName val="Landbouw"/>
      <sheetName val="Energie"/>
      <sheetName val="Hernieuwbare_energie"/>
      <sheetName val="ETM_waardes_2020"/>
      <sheetName val="ETM_inputs_2020"/>
      <sheetName val="ETM_waardes_2023"/>
      <sheetName val="ETM_inputs_2023"/>
      <sheetName val="ETM_waardes_2035"/>
      <sheetName val="ETM_inputs_2035"/>
      <sheetName val="ETM_waardes_2050"/>
      <sheetName val="ETM_inputs_2050"/>
      <sheetName val="Gebied"/>
      <sheetName val="Efficiencies"/>
      <sheetName val="Central_producer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leiding"/>
      <sheetName val="Nulmeting_klimaatmonitor_divers"/>
      <sheetName val="Nulmeting_klimaatmonitor"/>
      <sheetName val="Dashboard"/>
      <sheetName val="Huishoudens"/>
      <sheetName val="Gebouwen"/>
      <sheetName val="Transport"/>
      <sheetName val="Industrie"/>
      <sheetName val="Landbouw"/>
      <sheetName val="Energie"/>
      <sheetName val="Hernieuwbare_energie"/>
      <sheetName val="ETM_waardes_2020"/>
      <sheetName val="ETM_inputs_2020"/>
      <sheetName val="ETM_waardes_2023"/>
      <sheetName val="ETM_inputs_2023"/>
      <sheetName val="ETM_waardes_2035"/>
      <sheetName val="ETM_inputs_2035"/>
      <sheetName val="ETM_waardes_2050"/>
      <sheetName val="ETM_inputs_2050"/>
      <sheetName val="Gebied"/>
      <sheetName val="Efficiencies"/>
      <sheetName val="Central_producers"/>
    </sheetNames>
    <sheetDataSet>
      <sheetData sheetId="0"/>
      <sheetData sheetId="1"/>
      <sheetData sheetId="2">
        <row r="73">
          <cell r="D73" t="str">
            <v>Totaal bekend energiegebruik Landbouw (gas en elektr.) [TJ]</v>
          </cell>
        </row>
        <row r="74">
          <cell r="D74" t="str">
            <v>Elektriciteitsgebruik Landbouw, bosbouw en visserij (SBI A) [TJ]</v>
          </cell>
        </row>
        <row r="75">
          <cell r="D75" t="str">
            <v>Gas geleverd aan Landbouw, bosbouw en visserij (SBI A) [TJ]</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1:BL167"/>
  <sheetViews>
    <sheetView topLeftCell="A59" zoomScale="125" workbookViewId="0">
      <selection activeCell="Q75" sqref="Q75"/>
    </sheetView>
  </sheetViews>
  <sheetFormatPr baseColWidth="10" defaultRowHeight="13" x14ac:dyDescent="0.15"/>
  <cols>
    <col min="4" max="4" width="12.6640625" customWidth="1"/>
    <col min="5" max="5" width="7.6640625" customWidth="1"/>
    <col min="6" max="6" width="22" customWidth="1"/>
  </cols>
  <sheetData>
    <row r="1" spans="2:64" ht="61" customHeight="1" x14ac:dyDescent="0.25">
      <c r="B1" s="56"/>
      <c r="C1" s="27" t="s">
        <v>427</v>
      </c>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row>
    <row r="2" spans="2:64" ht="28" customHeight="1" thickBot="1" x14ac:dyDescent="0.2">
      <c r="B2" s="56"/>
      <c r="C2" s="268"/>
      <c r="D2" s="268"/>
      <c r="E2" s="268"/>
      <c r="F2" s="268"/>
      <c r="G2" s="268"/>
      <c r="H2" s="268"/>
      <c r="I2" s="268"/>
      <c r="J2" s="268"/>
      <c r="K2" s="268"/>
      <c r="L2" s="268"/>
      <c r="M2" s="268"/>
      <c r="N2" s="268"/>
      <c r="O2" s="268"/>
      <c r="P2" s="268"/>
      <c r="Q2" s="268"/>
      <c r="R2" s="268"/>
      <c r="S2" s="268"/>
      <c r="T2" s="268"/>
      <c r="U2" s="268"/>
      <c r="V2" s="268"/>
      <c r="W2" s="268"/>
      <c r="X2" s="268"/>
      <c r="Y2" s="268"/>
      <c r="Z2" s="268"/>
      <c r="AA2" s="268"/>
      <c r="AB2" s="268"/>
      <c r="AC2" s="268"/>
      <c r="AD2" s="268"/>
      <c r="AE2" s="268"/>
      <c r="AF2" s="268"/>
      <c r="AG2" s="268"/>
      <c r="AH2" s="268"/>
      <c r="AI2" s="268"/>
      <c r="AJ2" s="268"/>
      <c r="AK2" s="268"/>
      <c r="AL2" s="268"/>
      <c r="AM2" s="268"/>
      <c r="AN2" s="56"/>
      <c r="AO2" s="56"/>
      <c r="AP2" s="56"/>
      <c r="AQ2" s="56"/>
      <c r="AR2" s="56"/>
      <c r="AS2" s="56"/>
      <c r="AT2" s="56"/>
      <c r="AU2" s="56"/>
      <c r="AV2" s="56"/>
      <c r="AW2" s="56"/>
      <c r="AX2" s="56"/>
      <c r="AY2" s="56"/>
      <c r="AZ2" s="56"/>
      <c r="BA2" s="56"/>
      <c r="BB2" s="56"/>
      <c r="BC2" s="56"/>
      <c r="BD2" s="56"/>
      <c r="BE2" s="56"/>
      <c r="BF2" s="56"/>
      <c r="BG2" s="56"/>
      <c r="BH2" s="56"/>
      <c r="BI2" s="56"/>
      <c r="BJ2" s="56"/>
      <c r="BK2" s="56"/>
      <c r="BL2" s="56"/>
    </row>
    <row r="3" spans="2:64" x14ac:dyDescent="0.15">
      <c r="B3" s="56"/>
      <c r="C3" s="269"/>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c r="AS3" s="56"/>
      <c r="AT3" s="56"/>
      <c r="AU3" s="56"/>
      <c r="AV3" s="56"/>
      <c r="AW3" s="56"/>
      <c r="AX3" s="56"/>
      <c r="AY3" s="56"/>
      <c r="AZ3" s="56"/>
      <c r="BA3" s="56"/>
      <c r="BB3" s="56"/>
      <c r="BC3" s="56"/>
      <c r="BD3" s="56"/>
      <c r="BE3" s="56"/>
      <c r="BF3" s="56"/>
      <c r="BG3" s="56"/>
      <c r="BH3" s="56"/>
      <c r="BI3" s="56"/>
      <c r="BJ3" s="56"/>
      <c r="BK3" s="56"/>
      <c r="BL3" s="56"/>
    </row>
    <row r="4" spans="2:64" x14ac:dyDescent="0.15">
      <c r="B4" s="56"/>
      <c r="C4" s="270"/>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c r="BJ4" s="56"/>
      <c r="BK4" s="56"/>
      <c r="BL4" s="56"/>
    </row>
    <row r="5" spans="2:64" x14ac:dyDescent="0.15">
      <c r="B5" s="56"/>
      <c r="C5" s="270"/>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c r="BA5" s="56"/>
      <c r="BB5" s="56"/>
      <c r="BC5" s="56"/>
      <c r="BD5" s="56"/>
      <c r="BE5" s="56"/>
      <c r="BF5" s="56"/>
      <c r="BG5" s="56"/>
      <c r="BH5" s="56"/>
      <c r="BI5" s="56"/>
      <c r="BJ5" s="56"/>
      <c r="BK5" s="56"/>
      <c r="BL5" s="56"/>
    </row>
    <row r="6" spans="2:64" x14ac:dyDescent="0.15">
      <c r="B6" s="56"/>
      <c r="C6" s="270"/>
      <c r="D6" s="13" t="s">
        <v>427</v>
      </c>
      <c r="E6" s="13"/>
      <c r="F6" s="13"/>
      <c r="G6" s="13"/>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c r="BL6" s="56"/>
    </row>
    <row r="7" spans="2:64" x14ac:dyDescent="0.15">
      <c r="B7" s="56"/>
      <c r="C7" s="270"/>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6"/>
      <c r="BJ7" s="56"/>
      <c r="BK7" s="56"/>
      <c r="BL7" s="56"/>
    </row>
    <row r="8" spans="2:64" x14ac:dyDescent="0.15">
      <c r="B8" s="56"/>
      <c r="C8" s="270"/>
      <c r="D8" s="56" t="s">
        <v>522</v>
      </c>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6"/>
      <c r="BJ8" s="56"/>
      <c r="BK8" s="56"/>
      <c r="BL8" s="56"/>
    </row>
    <row r="9" spans="2:64" x14ac:dyDescent="0.15">
      <c r="B9" s="56"/>
      <c r="C9" s="270"/>
      <c r="D9" s="56" t="s">
        <v>523</v>
      </c>
      <c r="E9" s="56"/>
      <c r="F9" s="56"/>
      <c r="G9" s="56"/>
      <c r="H9" s="56"/>
      <c r="I9" s="56"/>
      <c r="J9" s="56"/>
      <c r="K9" s="56"/>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56"/>
      <c r="BI9" s="56"/>
      <c r="BJ9" s="56"/>
      <c r="BK9" s="56"/>
      <c r="BL9" s="56"/>
    </row>
    <row r="10" spans="2:64" x14ac:dyDescent="0.15">
      <c r="B10" s="56"/>
      <c r="C10" s="270"/>
      <c r="D10" s="56"/>
      <c r="E10" s="56"/>
      <c r="F10" s="56"/>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c r="BA10" s="56"/>
      <c r="BB10" s="56"/>
      <c r="BC10" s="56"/>
      <c r="BD10" s="56"/>
      <c r="BE10" s="56"/>
      <c r="BF10" s="56"/>
      <c r="BG10" s="56"/>
      <c r="BH10" s="56"/>
      <c r="BI10" s="56"/>
      <c r="BJ10" s="56"/>
      <c r="BK10" s="56"/>
      <c r="BL10" s="56"/>
    </row>
    <row r="11" spans="2:64" x14ac:dyDescent="0.15">
      <c r="B11" s="56"/>
      <c r="C11" s="270"/>
      <c r="D11" s="56"/>
      <c r="E11" s="56" t="s">
        <v>253</v>
      </c>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row>
    <row r="12" spans="2:64" x14ac:dyDescent="0.15">
      <c r="B12" s="56"/>
      <c r="C12" s="270"/>
      <c r="D12" s="56"/>
      <c r="E12" s="56" t="s">
        <v>292</v>
      </c>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c r="AT12" s="56"/>
      <c r="AU12" s="56"/>
      <c r="AV12" s="56"/>
      <c r="AW12" s="56"/>
      <c r="AX12" s="56"/>
      <c r="AY12" s="56"/>
      <c r="AZ12" s="56"/>
      <c r="BA12" s="56"/>
      <c r="BB12" s="56"/>
      <c r="BC12" s="56"/>
      <c r="BD12" s="56"/>
      <c r="BE12" s="56"/>
      <c r="BF12" s="56"/>
      <c r="BG12" s="56"/>
      <c r="BH12" s="56"/>
      <c r="BI12" s="56"/>
      <c r="BJ12" s="56"/>
      <c r="BK12" s="56"/>
      <c r="BL12" s="56"/>
    </row>
    <row r="13" spans="2:64" x14ac:dyDescent="0.15">
      <c r="B13" s="56"/>
      <c r="C13" s="270"/>
      <c r="D13" s="56"/>
      <c r="E13" s="56" t="s">
        <v>22</v>
      </c>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row>
    <row r="14" spans="2:64" x14ac:dyDescent="0.15">
      <c r="B14" s="56"/>
      <c r="C14" s="270"/>
      <c r="D14" s="56"/>
      <c r="E14" s="56" t="s">
        <v>308</v>
      </c>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56"/>
      <c r="BI14" s="56"/>
      <c r="BJ14" s="56"/>
      <c r="BK14" s="56"/>
      <c r="BL14" s="56"/>
    </row>
    <row r="15" spans="2:64" x14ac:dyDescent="0.15">
      <c r="B15" s="56"/>
      <c r="C15" s="270"/>
      <c r="D15" s="56"/>
      <c r="E15" s="56" t="s">
        <v>322</v>
      </c>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row>
    <row r="16" spans="2:64" x14ac:dyDescent="0.15">
      <c r="B16" s="56"/>
      <c r="C16" s="270"/>
      <c r="D16" s="56"/>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row>
    <row r="17" spans="2:64" x14ac:dyDescent="0.15">
      <c r="B17" s="56"/>
      <c r="C17" s="270"/>
      <c r="D17" s="56" t="s">
        <v>524</v>
      </c>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c r="BC17" s="56"/>
      <c r="BD17" s="56"/>
      <c r="BE17" s="56"/>
      <c r="BF17" s="56"/>
      <c r="BG17" s="56"/>
      <c r="BH17" s="56"/>
      <c r="BI17" s="56"/>
      <c r="BJ17" s="56"/>
      <c r="BK17" s="56"/>
      <c r="BL17" s="56"/>
    </row>
    <row r="18" spans="2:64" x14ac:dyDescent="0.15">
      <c r="B18" s="56"/>
      <c r="C18" s="270"/>
      <c r="D18" s="56" t="s">
        <v>497</v>
      </c>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c r="BC18" s="56"/>
      <c r="BD18" s="56"/>
      <c r="BE18" s="56"/>
      <c r="BF18" s="56"/>
      <c r="BG18" s="56"/>
      <c r="BH18" s="56"/>
      <c r="BI18" s="56"/>
      <c r="BJ18" s="56"/>
      <c r="BK18" s="56"/>
      <c r="BL18" s="56"/>
    </row>
    <row r="19" spans="2:64" x14ac:dyDescent="0.15">
      <c r="B19" s="56"/>
      <c r="C19" s="270"/>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c r="AV19" s="56"/>
      <c r="AW19" s="56"/>
      <c r="AX19" s="56"/>
      <c r="AY19" s="56"/>
      <c r="AZ19" s="56"/>
      <c r="BA19" s="56"/>
      <c r="BB19" s="56"/>
      <c r="BC19" s="56"/>
      <c r="BD19" s="56"/>
      <c r="BE19" s="56"/>
      <c r="BF19" s="56"/>
      <c r="BG19" s="56"/>
      <c r="BH19" s="56"/>
      <c r="BI19" s="56"/>
      <c r="BJ19" s="56"/>
      <c r="BK19" s="56"/>
      <c r="BL19" s="56"/>
    </row>
    <row r="20" spans="2:64" x14ac:dyDescent="0.15">
      <c r="B20" s="56"/>
      <c r="C20" s="270"/>
      <c r="D20" s="56" t="s">
        <v>447</v>
      </c>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c r="BC20" s="56"/>
      <c r="BD20" s="56"/>
      <c r="BE20" s="56"/>
      <c r="BF20" s="56"/>
      <c r="BG20" s="56"/>
      <c r="BH20" s="56"/>
      <c r="BI20" s="56"/>
      <c r="BJ20" s="56"/>
      <c r="BK20" s="56"/>
      <c r="BL20" s="56"/>
    </row>
    <row r="21" spans="2:64" x14ac:dyDescent="0.15">
      <c r="B21" s="56"/>
      <c r="C21" s="270"/>
      <c r="D21" s="56" t="s">
        <v>503</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c r="BA21" s="56"/>
      <c r="BB21" s="56"/>
      <c r="BC21" s="56"/>
      <c r="BD21" s="56"/>
      <c r="BE21" s="56"/>
      <c r="BF21" s="56"/>
      <c r="BG21" s="56"/>
      <c r="BH21" s="56"/>
      <c r="BI21" s="56"/>
      <c r="BJ21" s="56"/>
      <c r="BK21" s="56"/>
      <c r="BL21" s="56"/>
    </row>
    <row r="22" spans="2:64" x14ac:dyDescent="0.15">
      <c r="B22" s="56"/>
      <c r="C22" s="270"/>
      <c r="D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6"/>
      <c r="BA22" s="56"/>
      <c r="BB22" s="56"/>
      <c r="BC22" s="56"/>
      <c r="BD22" s="56"/>
      <c r="BE22" s="56"/>
      <c r="BF22" s="56"/>
      <c r="BG22" s="56"/>
      <c r="BH22" s="56"/>
      <c r="BI22" s="56"/>
      <c r="BJ22" s="56"/>
      <c r="BK22" s="56"/>
      <c r="BL22" s="56"/>
    </row>
    <row r="23" spans="2:64" x14ac:dyDescent="0.15">
      <c r="B23" s="56"/>
      <c r="C23" s="270"/>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row>
    <row r="24" spans="2:64" x14ac:dyDescent="0.15">
      <c r="B24" s="56"/>
      <c r="C24" s="270"/>
      <c r="D24" s="13" t="s">
        <v>428</v>
      </c>
      <c r="E24" s="13"/>
      <c r="F24" s="13"/>
      <c r="G24" s="13"/>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c r="BG24" s="56"/>
      <c r="BH24" s="56"/>
      <c r="BI24" s="56"/>
      <c r="BJ24" s="56"/>
      <c r="BK24" s="56"/>
      <c r="BL24" s="56"/>
    </row>
    <row r="25" spans="2:64" x14ac:dyDescent="0.15">
      <c r="B25" s="56"/>
      <c r="C25" s="270"/>
      <c r="D25" s="56"/>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c r="BC25" s="56"/>
      <c r="BD25" s="56"/>
      <c r="BE25" s="56"/>
      <c r="BF25" s="56"/>
      <c r="BG25" s="56"/>
      <c r="BH25" s="56"/>
      <c r="BI25" s="56"/>
      <c r="BJ25" s="56"/>
      <c r="BK25" s="56"/>
      <c r="BL25" s="56"/>
    </row>
    <row r="26" spans="2:64" x14ac:dyDescent="0.15">
      <c r="B26" s="56"/>
      <c r="C26" s="270"/>
      <c r="D26" s="56" t="s">
        <v>469</v>
      </c>
      <c r="E26" s="56"/>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row>
    <row r="27" spans="2:64" x14ac:dyDescent="0.15">
      <c r="B27" s="56"/>
      <c r="C27" s="270"/>
      <c r="D27" s="56"/>
      <c r="E27" s="56"/>
      <c r="F27" s="56"/>
      <c r="G27" s="56"/>
      <c r="H27" s="56"/>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row>
    <row r="28" spans="2:64" x14ac:dyDescent="0.15">
      <c r="B28" s="56"/>
      <c r="C28" s="270"/>
      <c r="D28" s="266" t="s">
        <v>471</v>
      </c>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row>
    <row r="29" spans="2:64" x14ac:dyDescent="0.15">
      <c r="B29" s="56"/>
      <c r="C29" s="270"/>
      <c r="D29" s="56"/>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c r="AZ29" s="56"/>
      <c r="BA29" s="56"/>
      <c r="BB29" s="56"/>
      <c r="BC29" s="56"/>
      <c r="BD29" s="56"/>
      <c r="BE29" s="56"/>
      <c r="BF29" s="56"/>
      <c r="BG29" s="56"/>
      <c r="BH29" s="56"/>
      <c r="BI29" s="56"/>
      <c r="BJ29" s="56"/>
      <c r="BK29" s="56"/>
      <c r="BL29" s="56"/>
    </row>
    <row r="30" spans="2:64" x14ac:dyDescent="0.15">
      <c r="B30" s="56"/>
      <c r="C30" s="270"/>
      <c r="D30" s="10"/>
      <c r="E30" s="56"/>
      <c r="F30" s="56" t="s">
        <v>251</v>
      </c>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c r="AQ30" s="56"/>
      <c r="AR30" s="56"/>
      <c r="AS30" s="56"/>
      <c r="AT30" s="56"/>
      <c r="AU30" s="56"/>
      <c r="AV30" s="56"/>
      <c r="AW30" s="56"/>
      <c r="AX30" s="56"/>
      <c r="AY30" s="56"/>
      <c r="AZ30" s="56"/>
      <c r="BA30" s="56"/>
      <c r="BB30" s="56"/>
      <c r="BC30" s="56"/>
      <c r="BD30" s="56"/>
      <c r="BE30" s="56"/>
      <c r="BF30" s="56"/>
      <c r="BG30" s="56"/>
      <c r="BH30" s="56"/>
      <c r="BI30" s="56"/>
      <c r="BJ30" s="56"/>
      <c r="BK30" s="56"/>
      <c r="BL30" s="56"/>
    </row>
    <row r="31" spans="2:64" x14ac:dyDescent="0.15">
      <c r="B31" s="56"/>
      <c r="C31" s="270"/>
      <c r="D31" s="318"/>
      <c r="E31" s="56"/>
      <c r="F31" s="56" t="s">
        <v>470</v>
      </c>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56"/>
      <c r="BK31" s="56"/>
      <c r="BL31" s="56"/>
    </row>
    <row r="32" spans="2:64" x14ac:dyDescent="0.15">
      <c r="B32" s="56"/>
      <c r="C32" s="270"/>
      <c r="D32" s="14"/>
      <c r="E32" s="56"/>
      <c r="F32" s="56" t="s">
        <v>480</v>
      </c>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c r="BA32" s="56"/>
      <c r="BB32" s="56"/>
      <c r="BC32" s="56"/>
      <c r="BD32" s="56"/>
      <c r="BE32" s="56"/>
      <c r="BF32" s="56"/>
      <c r="BG32" s="56"/>
      <c r="BH32" s="56"/>
      <c r="BI32" s="56"/>
      <c r="BJ32" s="56"/>
      <c r="BK32" s="56"/>
      <c r="BL32" s="56"/>
    </row>
    <row r="33" spans="2:64" x14ac:dyDescent="0.15">
      <c r="B33" s="56"/>
      <c r="C33" s="270"/>
      <c r="D33" s="56"/>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row>
    <row r="34" spans="2:64" x14ac:dyDescent="0.15">
      <c r="B34" s="56"/>
      <c r="C34" s="270"/>
      <c r="D34" s="56"/>
      <c r="E34" s="56"/>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c r="AQ34" s="56"/>
      <c r="AR34" s="56"/>
      <c r="AS34" s="56"/>
      <c r="AT34" s="56"/>
      <c r="AU34" s="56"/>
      <c r="AV34" s="56"/>
      <c r="AW34" s="56"/>
      <c r="AX34" s="56"/>
      <c r="AY34" s="56"/>
      <c r="AZ34" s="56"/>
      <c r="BA34" s="56"/>
      <c r="BB34" s="56"/>
      <c r="BC34" s="56"/>
      <c r="BD34" s="56"/>
      <c r="BE34" s="56"/>
      <c r="BF34" s="56"/>
      <c r="BG34" s="56"/>
      <c r="BH34" s="56"/>
      <c r="BI34" s="56"/>
      <c r="BJ34" s="56"/>
      <c r="BK34" s="56"/>
      <c r="BL34" s="56"/>
    </row>
    <row r="35" spans="2:64" x14ac:dyDescent="0.15">
      <c r="B35" s="56"/>
      <c r="C35" s="270"/>
      <c r="D35" s="56"/>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c r="AZ35" s="56"/>
      <c r="BA35" s="56"/>
      <c r="BB35" s="56"/>
      <c r="BC35" s="56"/>
      <c r="BD35" s="56"/>
      <c r="BE35" s="56"/>
      <c r="BF35" s="56"/>
      <c r="BG35" s="56"/>
      <c r="BH35" s="56"/>
      <c r="BI35" s="56"/>
      <c r="BJ35" s="56"/>
      <c r="BK35" s="56"/>
      <c r="BL35" s="56"/>
    </row>
    <row r="36" spans="2:64" x14ac:dyDescent="0.15">
      <c r="B36" s="56"/>
      <c r="C36" s="270"/>
      <c r="D36" s="56"/>
      <c r="E36" s="56"/>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row>
    <row r="37" spans="2:64" x14ac:dyDescent="0.15">
      <c r="B37" s="56"/>
      <c r="C37" s="270"/>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c r="AQ37" s="56"/>
      <c r="AR37" s="56"/>
      <c r="AS37" s="56"/>
      <c r="AT37" s="56"/>
      <c r="AU37" s="56"/>
      <c r="AV37" s="56"/>
      <c r="AW37" s="56"/>
      <c r="AX37" s="56"/>
      <c r="AY37" s="56"/>
      <c r="AZ37" s="56"/>
      <c r="BA37" s="56"/>
      <c r="BB37" s="56"/>
      <c r="BC37" s="56"/>
      <c r="BD37" s="56"/>
      <c r="BE37" s="56"/>
      <c r="BF37" s="56"/>
      <c r="BG37" s="56"/>
      <c r="BH37" s="56"/>
      <c r="BI37" s="56"/>
      <c r="BJ37" s="56"/>
      <c r="BK37" s="56"/>
      <c r="BL37" s="56"/>
    </row>
    <row r="38" spans="2:64" x14ac:dyDescent="0.15">
      <c r="B38" s="56"/>
      <c r="C38" s="270"/>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c r="BE38" s="56"/>
      <c r="BF38" s="56"/>
      <c r="BG38" s="56"/>
      <c r="BH38" s="56"/>
      <c r="BI38" s="56"/>
      <c r="BJ38" s="56"/>
      <c r="BK38" s="56"/>
      <c r="BL38" s="56"/>
    </row>
    <row r="39" spans="2:64" x14ac:dyDescent="0.15">
      <c r="B39" s="56"/>
      <c r="C39" s="270"/>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56"/>
      <c r="BK39" s="56"/>
      <c r="BL39" s="56"/>
    </row>
    <row r="40" spans="2:64" x14ac:dyDescent="0.15">
      <c r="B40" s="56"/>
      <c r="C40" s="270"/>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row>
    <row r="41" spans="2:64" x14ac:dyDescent="0.15">
      <c r="B41" s="56"/>
      <c r="C41" s="270"/>
      <c r="D41" s="56"/>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row>
    <row r="42" spans="2:64" x14ac:dyDescent="0.15">
      <c r="B42" s="56"/>
      <c r="C42" s="270"/>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c r="AZ42" s="56"/>
      <c r="BA42" s="56"/>
      <c r="BB42" s="56"/>
      <c r="BC42" s="56"/>
      <c r="BD42" s="56"/>
      <c r="BE42" s="56"/>
      <c r="BF42" s="56"/>
      <c r="BG42" s="56"/>
      <c r="BH42" s="56"/>
      <c r="BI42" s="56"/>
      <c r="BJ42" s="56"/>
      <c r="BK42" s="56"/>
      <c r="BL42" s="56"/>
    </row>
    <row r="43" spans="2:64" x14ac:dyDescent="0.15">
      <c r="B43" s="56"/>
      <c r="C43" s="270"/>
      <c r="D43" s="56"/>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6"/>
      <c r="AR43" s="56"/>
      <c r="AS43" s="56"/>
      <c r="AT43" s="56"/>
      <c r="AU43" s="56"/>
      <c r="AV43" s="56"/>
      <c r="AW43" s="56"/>
      <c r="AX43" s="56"/>
      <c r="AY43" s="56"/>
      <c r="AZ43" s="56"/>
      <c r="BA43" s="56"/>
      <c r="BB43" s="56"/>
      <c r="BC43" s="56"/>
      <c r="BD43" s="56"/>
      <c r="BE43" s="56"/>
      <c r="BF43" s="56"/>
      <c r="BG43" s="56"/>
      <c r="BH43" s="56"/>
      <c r="BI43" s="56"/>
      <c r="BJ43" s="56"/>
      <c r="BK43" s="56"/>
      <c r="BL43" s="56"/>
    </row>
    <row r="44" spans="2:64" x14ac:dyDescent="0.15">
      <c r="B44" s="56"/>
      <c r="C44" s="270"/>
      <c r="D44" s="56"/>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6"/>
      <c r="BA44" s="56"/>
      <c r="BB44" s="56"/>
      <c r="BC44" s="56"/>
      <c r="BD44" s="56"/>
      <c r="BE44" s="56"/>
      <c r="BF44" s="56"/>
      <c r="BG44" s="56"/>
      <c r="BH44" s="56"/>
      <c r="BI44" s="56"/>
      <c r="BJ44" s="56"/>
      <c r="BK44" s="56"/>
      <c r="BL44" s="56"/>
    </row>
    <row r="45" spans="2:64" x14ac:dyDescent="0.15">
      <c r="B45" s="56"/>
      <c r="C45" s="270"/>
      <c r="D45" s="56"/>
      <c r="E45" s="56"/>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row>
    <row r="46" spans="2:64" x14ac:dyDescent="0.15">
      <c r="B46" s="56"/>
      <c r="C46" s="270"/>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c r="BC46" s="56"/>
      <c r="BD46" s="56"/>
      <c r="BE46" s="56"/>
      <c r="BF46" s="56"/>
      <c r="BG46" s="56"/>
      <c r="BH46" s="56"/>
      <c r="BI46" s="56"/>
      <c r="BJ46" s="56"/>
      <c r="BK46" s="56"/>
      <c r="BL46" s="56"/>
    </row>
    <row r="47" spans="2:64" x14ac:dyDescent="0.15">
      <c r="B47" s="56"/>
      <c r="C47" s="270"/>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6"/>
      <c r="AZ47" s="56"/>
      <c r="BA47" s="56"/>
      <c r="BB47" s="56"/>
      <c r="BC47" s="56"/>
      <c r="BD47" s="56"/>
      <c r="BE47" s="56"/>
      <c r="BF47" s="56"/>
      <c r="BG47" s="56"/>
      <c r="BH47" s="56"/>
      <c r="BI47" s="56"/>
      <c r="BJ47" s="56"/>
      <c r="BK47" s="56"/>
      <c r="BL47" s="56"/>
    </row>
    <row r="48" spans="2:64" x14ac:dyDescent="0.15">
      <c r="B48" s="56"/>
      <c r="C48" s="270"/>
      <c r="D48" s="56"/>
      <c r="E48" s="56"/>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56"/>
      <c r="BK48" s="56"/>
      <c r="BL48" s="56"/>
    </row>
    <row r="49" spans="2:64" x14ac:dyDescent="0.15">
      <c r="B49" s="56"/>
      <c r="C49" s="270"/>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row>
    <row r="50" spans="2:64" x14ac:dyDescent="0.15">
      <c r="B50" s="56"/>
      <c r="C50" s="270"/>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56"/>
      <c r="BK50" s="56"/>
      <c r="BL50" s="56"/>
    </row>
    <row r="51" spans="2:64" x14ac:dyDescent="0.15">
      <c r="B51" s="56"/>
      <c r="C51" s="270"/>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56"/>
    </row>
    <row r="52" spans="2:64" x14ac:dyDescent="0.15">
      <c r="B52" s="56"/>
      <c r="C52" s="270"/>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56"/>
      <c r="BK52" s="56"/>
      <c r="BL52" s="56"/>
    </row>
    <row r="53" spans="2:64" x14ac:dyDescent="0.15">
      <c r="B53" s="56"/>
      <c r="C53" s="270"/>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56"/>
      <c r="BK53" s="56"/>
      <c r="BL53" s="56"/>
    </row>
    <row r="54" spans="2:64" x14ac:dyDescent="0.15">
      <c r="B54" s="56"/>
      <c r="C54" s="270"/>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c r="BB54" s="56"/>
      <c r="BC54" s="56"/>
      <c r="BD54" s="56"/>
      <c r="BE54" s="56"/>
      <c r="BF54" s="56"/>
      <c r="BG54" s="56"/>
      <c r="BH54" s="56"/>
      <c r="BI54" s="56"/>
      <c r="BJ54" s="56"/>
      <c r="BK54" s="56"/>
      <c r="BL54" s="56"/>
    </row>
    <row r="55" spans="2:64" x14ac:dyDescent="0.15">
      <c r="B55" s="56"/>
      <c r="C55" s="270"/>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row>
    <row r="56" spans="2:64" x14ac:dyDescent="0.15">
      <c r="B56" s="56"/>
      <c r="C56" s="270"/>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6"/>
      <c r="BF56" s="56"/>
      <c r="BG56" s="56"/>
      <c r="BH56" s="56"/>
      <c r="BI56" s="56"/>
      <c r="BJ56" s="56"/>
      <c r="BK56" s="56"/>
      <c r="BL56" s="56"/>
    </row>
    <row r="57" spans="2:64" x14ac:dyDescent="0.15">
      <c r="B57" s="56"/>
      <c r="C57" s="270"/>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c r="AY57" s="56"/>
      <c r="AZ57" s="56"/>
      <c r="BA57" s="56"/>
      <c r="BB57" s="56"/>
      <c r="BC57" s="56"/>
      <c r="BD57" s="56"/>
      <c r="BE57" s="56"/>
      <c r="BF57" s="56"/>
      <c r="BG57" s="56"/>
      <c r="BH57" s="56"/>
      <c r="BI57" s="56"/>
      <c r="BJ57" s="56"/>
      <c r="BK57" s="56"/>
      <c r="BL57" s="56"/>
    </row>
    <row r="58" spans="2:64" x14ac:dyDescent="0.15">
      <c r="B58" s="56"/>
      <c r="C58" s="270"/>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6"/>
      <c r="AT58" s="56"/>
      <c r="AU58" s="56"/>
      <c r="AV58" s="56"/>
      <c r="AW58" s="56"/>
      <c r="AX58" s="56"/>
      <c r="AY58" s="56"/>
      <c r="AZ58" s="56"/>
      <c r="BA58" s="56"/>
      <c r="BB58" s="56"/>
      <c r="BC58" s="56"/>
      <c r="BD58" s="56"/>
      <c r="BE58" s="56"/>
      <c r="BF58" s="56"/>
      <c r="BG58" s="56"/>
      <c r="BH58" s="56"/>
      <c r="BI58" s="56"/>
      <c r="BJ58" s="56"/>
      <c r="BK58" s="56"/>
      <c r="BL58" s="56"/>
    </row>
    <row r="59" spans="2:64" x14ac:dyDescent="0.15">
      <c r="B59" s="56"/>
      <c r="C59" s="270"/>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c r="BC59" s="56"/>
      <c r="BD59" s="56"/>
      <c r="BE59" s="56"/>
      <c r="BF59" s="56"/>
      <c r="BG59" s="56"/>
      <c r="BH59" s="56"/>
      <c r="BI59" s="56"/>
      <c r="BJ59" s="56"/>
      <c r="BK59" s="56"/>
      <c r="BL59" s="56"/>
    </row>
    <row r="60" spans="2:64" x14ac:dyDescent="0.15">
      <c r="B60" s="56"/>
      <c r="C60" s="270"/>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c r="BB60" s="56"/>
      <c r="BC60" s="56"/>
      <c r="BD60" s="56"/>
      <c r="BE60" s="56"/>
      <c r="BF60" s="56"/>
      <c r="BG60" s="56"/>
      <c r="BH60" s="56"/>
      <c r="BI60" s="56"/>
      <c r="BJ60" s="56"/>
      <c r="BK60" s="56"/>
      <c r="BL60" s="56"/>
    </row>
    <row r="61" spans="2:64" x14ac:dyDescent="0.15">
      <c r="B61" s="56"/>
      <c r="C61" s="270"/>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6"/>
      <c r="BA61" s="56"/>
      <c r="BB61" s="56"/>
      <c r="BC61" s="56"/>
      <c r="BD61" s="56"/>
      <c r="BE61" s="56"/>
      <c r="BF61" s="56"/>
      <c r="BG61" s="56"/>
      <c r="BH61" s="56"/>
      <c r="BI61" s="56"/>
      <c r="BJ61" s="56"/>
      <c r="BK61" s="56"/>
      <c r="BL61" s="56"/>
    </row>
    <row r="62" spans="2:64" x14ac:dyDescent="0.15">
      <c r="B62" s="56"/>
      <c r="C62" s="270"/>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6"/>
      <c r="AZ62" s="56"/>
      <c r="BA62" s="56"/>
      <c r="BB62" s="56"/>
      <c r="BC62" s="56"/>
      <c r="BD62" s="56"/>
      <c r="BE62" s="56"/>
      <c r="BF62" s="56"/>
      <c r="BG62" s="56"/>
      <c r="BH62" s="56"/>
      <c r="BI62" s="56"/>
      <c r="BJ62" s="56"/>
      <c r="BK62" s="56"/>
      <c r="BL62" s="56"/>
    </row>
    <row r="63" spans="2:64" x14ac:dyDescent="0.15">
      <c r="B63" s="56"/>
      <c r="C63" s="270"/>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c r="BC63" s="56"/>
      <c r="BD63" s="56"/>
      <c r="BE63" s="56"/>
      <c r="BF63" s="56"/>
      <c r="BG63" s="56"/>
      <c r="BH63" s="56"/>
      <c r="BI63" s="56"/>
      <c r="BJ63" s="56"/>
      <c r="BK63" s="56"/>
      <c r="BL63" s="56"/>
    </row>
    <row r="64" spans="2:64" x14ac:dyDescent="0.15">
      <c r="B64" s="56"/>
      <c r="C64" s="270"/>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c r="AY64" s="56"/>
      <c r="AZ64" s="56"/>
      <c r="BA64" s="56"/>
      <c r="BB64" s="56"/>
      <c r="BC64" s="56"/>
      <c r="BD64" s="56"/>
      <c r="BE64" s="56"/>
      <c r="BF64" s="56"/>
      <c r="BG64" s="56"/>
      <c r="BH64" s="56"/>
      <c r="BI64" s="56"/>
      <c r="BJ64" s="56"/>
      <c r="BK64" s="56"/>
      <c r="BL64" s="56"/>
    </row>
    <row r="65" spans="2:64" x14ac:dyDescent="0.15">
      <c r="B65" s="56"/>
      <c r="C65" s="270"/>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6"/>
      <c r="AT65" s="56"/>
      <c r="AU65" s="56"/>
      <c r="AV65" s="56"/>
      <c r="AW65" s="56"/>
      <c r="AX65" s="56"/>
      <c r="AY65" s="56"/>
      <c r="AZ65" s="56"/>
      <c r="BA65" s="56"/>
      <c r="BB65" s="56"/>
      <c r="BC65" s="56"/>
      <c r="BD65" s="56"/>
      <c r="BE65" s="56"/>
      <c r="BF65" s="56"/>
      <c r="BG65" s="56"/>
      <c r="BH65" s="56"/>
      <c r="BI65" s="56"/>
      <c r="BJ65" s="56"/>
      <c r="BK65" s="56"/>
      <c r="BL65" s="56"/>
    </row>
    <row r="66" spans="2:64" x14ac:dyDescent="0.15">
      <c r="B66" s="56"/>
      <c r="C66" s="270"/>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6"/>
      <c r="AT66" s="56"/>
      <c r="AU66" s="56"/>
      <c r="AV66" s="56"/>
      <c r="AW66" s="56"/>
      <c r="AX66" s="56"/>
      <c r="AY66" s="56"/>
      <c r="AZ66" s="56"/>
      <c r="BA66" s="56"/>
      <c r="BB66" s="56"/>
      <c r="BC66" s="56"/>
      <c r="BD66" s="56"/>
      <c r="BE66" s="56"/>
      <c r="BF66" s="56"/>
      <c r="BG66" s="56"/>
      <c r="BH66" s="56"/>
      <c r="BI66" s="56"/>
      <c r="BJ66" s="56"/>
      <c r="BK66" s="56"/>
      <c r="BL66" s="56"/>
    </row>
    <row r="67" spans="2:64" x14ac:dyDescent="0.15">
      <c r="B67" s="56"/>
      <c r="C67" s="270"/>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c r="AZ67" s="56"/>
      <c r="BA67" s="56"/>
      <c r="BB67" s="56"/>
      <c r="BC67" s="56"/>
      <c r="BD67" s="56"/>
      <c r="BE67" s="56"/>
      <c r="BF67" s="56"/>
      <c r="BG67" s="56"/>
      <c r="BH67" s="56"/>
      <c r="BI67" s="56"/>
      <c r="BJ67" s="56"/>
      <c r="BK67" s="56"/>
      <c r="BL67" s="56"/>
    </row>
    <row r="68" spans="2:64" x14ac:dyDescent="0.15">
      <c r="B68" s="56"/>
      <c r="C68" s="270"/>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c r="AY68" s="56"/>
      <c r="AZ68" s="56"/>
      <c r="BA68" s="56"/>
      <c r="BB68" s="56"/>
      <c r="BC68" s="56"/>
      <c r="BD68" s="56"/>
      <c r="BE68" s="56"/>
      <c r="BF68" s="56"/>
      <c r="BG68" s="56"/>
      <c r="BH68" s="56"/>
      <c r="BI68" s="56"/>
      <c r="BJ68" s="56"/>
      <c r="BK68" s="56"/>
      <c r="BL68" s="56"/>
    </row>
    <row r="69" spans="2:64" x14ac:dyDescent="0.15">
      <c r="B69" s="56"/>
      <c r="C69" s="270"/>
      <c r="D69" s="56"/>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56"/>
      <c r="AO69" s="56"/>
      <c r="AP69" s="56"/>
      <c r="AQ69" s="56"/>
      <c r="AR69" s="56"/>
      <c r="AS69" s="56"/>
      <c r="AT69" s="56"/>
      <c r="AU69" s="56"/>
      <c r="AV69" s="56"/>
      <c r="AW69" s="56"/>
      <c r="AX69" s="56"/>
      <c r="AY69" s="56"/>
      <c r="AZ69" s="56"/>
      <c r="BA69" s="56"/>
      <c r="BB69" s="56"/>
      <c r="BC69" s="56"/>
      <c r="BD69" s="56"/>
      <c r="BE69" s="56"/>
      <c r="BF69" s="56"/>
      <c r="BG69" s="56"/>
      <c r="BH69" s="56"/>
      <c r="BI69" s="56"/>
      <c r="BJ69" s="56"/>
      <c r="BK69" s="56"/>
      <c r="BL69" s="56"/>
    </row>
    <row r="70" spans="2:64" x14ac:dyDescent="0.15">
      <c r="B70" s="56"/>
      <c r="C70" s="270"/>
      <c r="D70" s="5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56"/>
      <c r="AP70" s="56"/>
      <c r="AQ70" s="56"/>
      <c r="AR70" s="56"/>
      <c r="AS70" s="56"/>
      <c r="AT70" s="56"/>
      <c r="AU70" s="56"/>
      <c r="AV70" s="56"/>
      <c r="AW70" s="56"/>
      <c r="AX70" s="56"/>
      <c r="AY70" s="56"/>
      <c r="AZ70" s="56"/>
      <c r="BA70" s="56"/>
      <c r="BB70" s="56"/>
      <c r="BC70" s="56"/>
      <c r="BD70" s="56"/>
      <c r="BE70" s="56"/>
      <c r="BF70" s="56"/>
      <c r="BG70" s="56"/>
      <c r="BH70" s="56"/>
      <c r="BI70" s="56"/>
      <c r="BJ70" s="56"/>
      <c r="BK70" s="56"/>
      <c r="BL70" s="56"/>
    </row>
    <row r="71" spans="2:64" x14ac:dyDescent="0.15">
      <c r="B71" s="56"/>
      <c r="C71" s="270"/>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c r="AQ71" s="56"/>
      <c r="AR71" s="56"/>
      <c r="AS71" s="56"/>
      <c r="AT71" s="56"/>
      <c r="AU71" s="56"/>
      <c r="AV71" s="56"/>
      <c r="AW71" s="56"/>
      <c r="AX71" s="56"/>
      <c r="AY71" s="56"/>
      <c r="AZ71" s="56"/>
      <c r="BA71" s="56"/>
      <c r="BB71" s="56"/>
      <c r="BC71" s="56"/>
      <c r="BD71" s="56"/>
      <c r="BE71" s="56"/>
      <c r="BF71" s="56"/>
      <c r="BG71" s="56"/>
      <c r="BH71" s="56"/>
      <c r="BI71" s="56"/>
      <c r="BJ71" s="56"/>
      <c r="BK71" s="56"/>
      <c r="BL71" s="56"/>
    </row>
    <row r="72" spans="2:64" x14ac:dyDescent="0.15">
      <c r="B72" s="56"/>
      <c r="C72" s="270"/>
      <c r="D72" s="5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56"/>
      <c r="AP72" s="56"/>
      <c r="AQ72" s="56"/>
      <c r="AR72" s="56"/>
      <c r="AS72" s="56"/>
      <c r="AT72" s="56"/>
      <c r="AU72" s="56"/>
      <c r="AV72" s="56"/>
      <c r="AW72" s="56"/>
      <c r="AX72" s="56"/>
      <c r="AY72" s="56"/>
      <c r="AZ72" s="56"/>
      <c r="BA72" s="56"/>
      <c r="BB72" s="56"/>
      <c r="BC72" s="56"/>
      <c r="BD72" s="56"/>
      <c r="BE72" s="56"/>
      <c r="BF72" s="56"/>
      <c r="BG72" s="56"/>
      <c r="BH72" s="56"/>
      <c r="BI72" s="56"/>
      <c r="BJ72" s="56"/>
      <c r="BK72" s="56"/>
      <c r="BL72" s="56"/>
    </row>
    <row r="73" spans="2:64" x14ac:dyDescent="0.15">
      <c r="B73" s="56"/>
      <c r="C73" s="270"/>
      <c r="D73" s="56"/>
      <c r="E73" s="56"/>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6"/>
      <c r="AR73" s="56"/>
      <c r="AS73" s="56"/>
      <c r="AT73" s="56"/>
      <c r="AU73" s="56"/>
      <c r="AV73" s="56"/>
      <c r="AW73" s="56"/>
      <c r="AX73" s="56"/>
      <c r="AY73" s="56"/>
      <c r="AZ73" s="56"/>
      <c r="BA73" s="56"/>
      <c r="BB73" s="56"/>
      <c r="BC73" s="56"/>
      <c r="BD73" s="56"/>
      <c r="BE73" s="56"/>
      <c r="BF73" s="56"/>
      <c r="BG73" s="56"/>
      <c r="BH73" s="56"/>
      <c r="BI73" s="56"/>
      <c r="BJ73" s="56"/>
      <c r="BK73" s="56"/>
      <c r="BL73" s="56"/>
    </row>
    <row r="74" spans="2:64" x14ac:dyDescent="0.15">
      <c r="B74" s="56"/>
      <c r="C74" s="270"/>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56"/>
      <c r="AO74" s="56"/>
      <c r="AP74" s="56"/>
      <c r="AQ74" s="56"/>
      <c r="AR74" s="56"/>
      <c r="AS74" s="56"/>
      <c r="AT74" s="56"/>
      <c r="AU74" s="56"/>
      <c r="AV74" s="56"/>
      <c r="AW74" s="56"/>
      <c r="AX74" s="56"/>
      <c r="AY74" s="56"/>
      <c r="AZ74" s="56"/>
      <c r="BA74" s="56"/>
      <c r="BB74" s="56"/>
      <c r="BC74" s="56"/>
      <c r="BD74" s="56"/>
      <c r="BE74" s="56"/>
      <c r="BF74" s="56"/>
      <c r="BG74" s="56"/>
      <c r="BH74" s="56"/>
      <c r="BI74" s="56"/>
      <c r="BJ74" s="56"/>
      <c r="BK74" s="56"/>
      <c r="BL74" s="56"/>
    </row>
    <row r="75" spans="2:64" x14ac:dyDescent="0.15">
      <c r="B75" s="56"/>
      <c r="C75" s="270"/>
      <c r="D75" s="5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56"/>
      <c r="AO75" s="56"/>
      <c r="AP75" s="56"/>
      <c r="AQ75" s="56"/>
      <c r="AR75" s="56"/>
      <c r="AS75" s="56"/>
      <c r="AT75" s="56"/>
      <c r="AU75" s="56"/>
      <c r="AV75" s="56"/>
      <c r="AW75" s="56"/>
      <c r="AX75" s="56"/>
      <c r="AY75" s="56"/>
      <c r="AZ75" s="56"/>
      <c r="BA75" s="56"/>
      <c r="BB75" s="56"/>
      <c r="BC75" s="56"/>
      <c r="BD75" s="56"/>
      <c r="BE75" s="56"/>
      <c r="BF75" s="56"/>
      <c r="BG75" s="56"/>
      <c r="BH75" s="56"/>
      <c r="BI75" s="56"/>
      <c r="BJ75" s="56"/>
      <c r="BK75" s="56"/>
      <c r="BL75" s="56"/>
    </row>
    <row r="76" spans="2:64" x14ac:dyDescent="0.15">
      <c r="B76" s="56"/>
      <c r="C76" s="270"/>
      <c r="D76" s="56"/>
      <c r="E76" s="56"/>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56"/>
      <c r="AO76" s="56"/>
      <c r="AP76" s="56"/>
      <c r="AQ76" s="56"/>
      <c r="AR76" s="56"/>
      <c r="AS76" s="56"/>
      <c r="AT76" s="56"/>
      <c r="AU76" s="56"/>
      <c r="AV76" s="56"/>
      <c r="AW76" s="56"/>
      <c r="AX76" s="56"/>
      <c r="AY76" s="56"/>
      <c r="AZ76" s="56"/>
      <c r="BA76" s="56"/>
      <c r="BB76" s="56"/>
      <c r="BC76" s="56"/>
      <c r="BD76" s="56"/>
      <c r="BE76" s="56"/>
      <c r="BF76" s="56"/>
      <c r="BG76" s="56"/>
      <c r="BH76" s="56"/>
      <c r="BI76" s="56"/>
      <c r="BJ76" s="56"/>
      <c r="BK76" s="56"/>
      <c r="BL76" s="56"/>
    </row>
    <row r="77" spans="2:64" x14ac:dyDescent="0.15">
      <c r="B77" s="56"/>
      <c r="C77" s="270"/>
      <c r="D77" s="56"/>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56"/>
      <c r="AO77" s="56"/>
      <c r="AP77" s="56"/>
      <c r="AQ77" s="56"/>
      <c r="AR77" s="56"/>
      <c r="AS77" s="56"/>
      <c r="AT77" s="56"/>
      <c r="AU77" s="56"/>
      <c r="AV77" s="56"/>
      <c r="AW77" s="56"/>
      <c r="AX77" s="56"/>
      <c r="AY77" s="56"/>
      <c r="AZ77" s="56"/>
      <c r="BA77" s="56"/>
      <c r="BB77" s="56"/>
      <c r="BC77" s="56"/>
      <c r="BD77" s="56"/>
      <c r="BE77" s="56"/>
      <c r="BF77" s="56"/>
      <c r="BG77" s="56"/>
      <c r="BH77" s="56"/>
      <c r="BI77" s="56"/>
      <c r="BJ77" s="56"/>
      <c r="BK77" s="56"/>
      <c r="BL77" s="56"/>
    </row>
    <row r="78" spans="2:64" x14ac:dyDescent="0.15">
      <c r="B78" s="56"/>
      <c r="C78" s="270"/>
      <c r="D78" s="56"/>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56"/>
      <c r="AO78" s="56"/>
      <c r="AP78" s="56"/>
      <c r="AQ78" s="56"/>
      <c r="AR78" s="56"/>
      <c r="AS78" s="56"/>
      <c r="AT78" s="56"/>
      <c r="AU78" s="56"/>
      <c r="AV78" s="56"/>
      <c r="AW78" s="56"/>
      <c r="AX78" s="56"/>
      <c r="AY78" s="56"/>
      <c r="AZ78" s="56"/>
      <c r="BA78" s="56"/>
      <c r="BB78" s="56"/>
      <c r="BC78" s="56"/>
      <c r="BD78" s="56"/>
      <c r="BE78" s="56"/>
      <c r="BF78" s="56"/>
      <c r="BG78" s="56"/>
      <c r="BH78" s="56"/>
      <c r="BI78" s="56"/>
      <c r="BJ78" s="56"/>
      <c r="BK78" s="56"/>
      <c r="BL78" s="56"/>
    </row>
    <row r="79" spans="2:64" x14ac:dyDescent="0.15">
      <c r="B79" s="56"/>
      <c r="C79" s="270"/>
      <c r="D79" s="5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56"/>
      <c r="AO79" s="56"/>
      <c r="AP79" s="56"/>
      <c r="AQ79" s="56"/>
      <c r="AR79" s="56"/>
      <c r="AS79" s="56"/>
      <c r="AT79" s="56"/>
      <c r="AU79" s="56"/>
      <c r="AV79" s="56"/>
      <c r="AW79" s="56"/>
      <c r="AX79" s="56"/>
      <c r="AY79" s="56"/>
      <c r="AZ79" s="56"/>
      <c r="BA79" s="56"/>
      <c r="BB79" s="56"/>
      <c r="BC79" s="56"/>
      <c r="BD79" s="56"/>
      <c r="BE79" s="56"/>
      <c r="BF79" s="56"/>
      <c r="BG79" s="56"/>
      <c r="BH79" s="56"/>
      <c r="BI79" s="56"/>
      <c r="BJ79" s="56"/>
      <c r="BK79" s="56"/>
      <c r="BL79" s="56"/>
    </row>
    <row r="80" spans="2:64" x14ac:dyDescent="0.15">
      <c r="B80" s="56"/>
      <c r="C80" s="270"/>
      <c r="D80" s="56"/>
      <c r="E80" s="56"/>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56"/>
      <c r="AO80" s="56"/>
      <c r="AP80" s="56"/>
      <c r="AQ80" s="56"/>
      <c r="AR80" s="56"/>
      <c r="AS80" s="56"/>
      <c r="AT80" s="56"/>
      <c r="AU80" s="56"/>
      <c r="AV80" s="56"/>
      <c r="AW80" s="56"/>
      <c r="AX80" s="56"/>
      <c r="AY80" s="56"/>
      <c r="AZ80" s="56"/>
      <c r="BA80" s="56"/>
      <c r="BB80" s="56"/>
      <c r="BC80" s="56"/>
      <c r="BD80" s="56"/>
      <c r="BE80" s="56"/>
      <c r="BF80" s="56"/>
      <c r="BG80" s="56"/>
      <c r="BH80" s="56"/>
      <c r="BI80" s="56"/>
      <c r="BJ80" s="56"/>
      <c r="BK80" s="56"/>
      <c r="BL80" s="56"/>
    </row>
    <row r="81" spans="2:64" x14ac:dyDescent="0.15">
      <c r="B81" s="56"/>
      <c r="C81" s="270"/>
      <c r="D81" s="5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56"/>
      <c r="AO81" s="56"/>
      <c r="AP81" s="56"/>
      <c r="AQ81" s="56"/>
      <c r="AR81" s="56"/>
      <c r="AS81" s="56"/>
      <c r="AT81" s="56"/>
      <c r="AU81" s="56"/>
      <c r="AV81" s="56"/>
      <c r="AW81" s="56"/>
      <c r="AX81" s="56"/>
      <c r="AY81" s="56"/>
      <c r="AZ81" s="56"/>
      <c r="BA81" s="56"/>
      <c r="BB81" s="56"/>
      <c r="BC81" s="56"/>
      <c r="BD81" s="56"/>
      <c r="BE81" s="56"/>
      <c r="BF81" s="56"/>
      <c r="BG81" s="56"/>
      <c r="BH81" s="56"/>
      <c r="BI81" s="56"/>
      <c r="BJ81" s="56"/>
      <c r="BK81" s="56"/>
      <c r="BL81" s="56"/>
    </row>
    <row r="82" spans="2:64" x14ac:dyDescent="0.15">
      <c r="B82" s="56"/>
      <c r="C82" s="270"/>
      <c r="D82" s="5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56"/>
      <c r="AP82" s="56"/>
      <c r="AQ82" s="56"/>
      <c r="AR82" s="56"/>
      <c r="AS82" s="56"/>
      <c r="AT82" s="56"/>
      <c r="AU82" s="56"/>
      <c r="AV82" s="56"/>
      <c r="AW82" s="56"/>
      <c r="AX82" s="56"/>
      <c r="AY82" s="56"/>
      <c r="AZ82" s="56"/>
      <c r="BA82" s="56"/>
      <c r="BB82" s="56"/>
      <c r="BC82" s="56"/>
      <c r="BD82" s="56"/>
      <c r="BE82" s="56"/>
      <c r="BF82" s="56"/>
      <c r="BG82" s="56"/>
      <c r="BH82" s="56"/>
      <c r="BI82" s="56"/>
      <c r="BJ82" s="56"/>
      <c r="BK82" s="56"/>
      <c r="BL82" s="56"/>
    </row>
    <row r="83" spans="2:64" x14ac:dyDescent="0.15">
      <c r="B83" s="56"/>
      <c r="C83" s="270"/>
      <c r="D83" s="5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56"/>
      <c r="AO83" s="56"/>
      <c r="AP83" s="56"/>
      <c r="AQ83" s="56"/>
      <c r="AR83" s="56"/>
      <c r="AS83" s="56"/>
      <c r="AT83" s="56"/>
      <c r="AU83" s="56"/>
      <c r="AV83" s="56"/>
      <c r="AW83" s="56"/>
      <c r="AX83" s="56"/>
      <c r="AY83" s="56"/>
      <c r="AZ83" s="56"/>
      <c r="BA83" s="56"/>
      <c r="BB83" s="56"/>
      <c r="BC83" s="56"/>
      <c r="BD83" s="56"/>
      <c r="BE83" s="56"/>
      <c r="BF83" s="56"/>
      <c r="BG83" s="56"/>
      <c r="BH83" s="56"/>
      <c r="BI83" s="56"/>
      <c r="BJ83" s="56"/>
      <c r="BK83" s="56"/>
      <c r="BL83" s="56"/>
    </row>
    <row r="84" spans="2:64" x14ac:dyDescent="0.15">
      <c r="B84" s="56"/>
      <c r="C84" s="270"/>
      <c r="D84" s="5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56"/>
      <c r="AO84" s="56"/>
      <c r="AP84" s="56"/>
      <c r="AQ84" s="56"/>
      <c r="AR84" s="56"/>
      <c r="AS84" s="56"/>
      <c r="AT84" s="56"/>
      <c r="AU84" s="56"/>
      <c r="AV84" s="56"/>
      <c r="AW84" s="56"/>
      <c r="AX84" s="56"/>
      <c r="AY84" s="56"/>
      <c r="AZ84" s="56"/>
      <c r="BA84" s="56"/>
      <c r="BB84" s="56"/>
      <c r="BC84" s="56"/>
      <c r="BD84" s="56"/>
      <c r="BE84" s="56"/>
      <c r="BF84" s="56"/>
      <c r="BG84" s="56"/>
      <c r="BH84" s="56"/>
      <c r="BI84" s="56"/>
      <c r="BJ84" s="56"/>
      <c r="BK84" s="56"/>
      <c r="BL84" s="56"/>
    </row>
    <row r="85" spans="2:64" x14ac:dyDescent="0.15">
      <c r="B85" s="56"/>
      <c r="C85" s="270"/>
      <c r="D85" s="56"/>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56"/>
      <c r="AO85" s="56"/>
      <c r="AP85" s="56"/>
      <c r="AQ85" s="56"/>
      <c r="AR85" s="56"/>
      <c r="AS85" s="56"/>
      <c r="AT85" s="56"/>
      <c r="AU85" s="56"/>
      <c r="AV85" s="56"/>
      <c r="AW85" s="56"/>
      <c r="AX85" s="56"/>
      <c r="AY85" s="56"/>
      <c r="AZ85" s="56"/>
      <c r="BA85" s="56"/>
      <c r="BB85" s="56"/>
      <c r="BC85" s="56"/>
      <c r="BD85" s="56"/>
      <c r="BE85" s="56"/>
      <c r="BF85" s="56"/>
      <c r="BG85" s="56"/>
      <c r="BH85" s="56"/>
      <c r="BI85" s="56"/>
      <c r="BJ85" s="56"/>
      <c r="BK85" s="56"/>
      <c r="BL85" s="56"/>
    </row>
    <row r="86" spans="2:64" x14ac:dyDescent="0.15">
      <c r="B86" s="56"/>
      <c r="C86" s="270"/>
      <c r="D86" s="13" t="s">
        <v>477</v>
      </c>
      <c r="E86" s="13"/>
      <c r="F86" s="13"/>
      <c r="G86" s="13"/>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56"/>
      <c r="AO86" s="56"/>
      <c r="AP86" s="56"/>
      <c r="AQ86" s="56"/>
      <c r="AR86" s="56"/>
      <c r="AS86" s="56"/>
      <c r="AT86" s="56"/>
      <c r="AU86" s="56"/>
      <c r="AV86" s="56"/>
      <c r="AW86" s="56"/>
      <c r="AX86" s="56"/>
      <c r="AY86" s="56"/>
      <c r="AZ86" s="56"/>
      <c r="BA86" s="56"/>
      <c r="BB86" s="56"/>
      <c r="BC86" s="56"/>
      <c r="BD86" s="56"/>
      <c r="BE86" s="56"/>
      <c r="BF86" s="56"/>
      <c r="BG86" s="56"/>
      <c r="BH86" s="56"/>
      <c r="BI86" s="56"/>
      <c r="BJ86" s="56"/>
      <c r="BK86" s="56"/>
      <c r="BL86" s="56"/>
    </row>
    <row r="87" spans="2:64" x14ac:dyDescent="0.15">
      <c r="B87" s="56"/>
      <c r="C87" s="270"/>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c r="AY87" s="56"/>
      <c r="AZ87" s="56"/>
      <c r="BA87" s="56"/>
      <c r="BB87" s="56"/>
      <c r="BC87" s="56"/>
      <c r="BD87" s="56"/>
      <c r="BE87" s="56"/>
      <c r="BF87" s="56"/>
      <c r="BG87" s="56"/>
      <c r="BH87" s="56"/>
      <c r="BI87" s="56"/>
      <c r="BJ87" s="56"/>
      <c r="BK87" s="56"/>
      <c r="BL87" s="56"/>
    </row>
    <row r="88" spans="2:64" x14ac:dyDescent="0.15">
      <c r="B88" s="56"/>
      <c r="C88" s="270"/>
      <c r="D88" s="56" t="s">
        <v>179</v>
      </c>
      <c r="E88" s="56"/>
      <c r="F88" s="56" t="s">
        <v>473</v>
      </c>
      <c r="G88" s="56"/>
      <c r="H88" s="56"/>
      <c r="I88" s="56"/>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6"/>
      <c r="AK88" s="56"/>
      <c r="AL88" s="56"/>
      <c r="AM88" s="56"/>
      <c r="AN88" s="56"/>
      <c r="AO88" s="56"/>
      <c r="AP88" s="56"/>
      <c r="AQ88" s="56"/>
      <c r="AR88" s="56"/>
      <c r="AS88" s="56"/>
      <c r="AT88" s="56"/>
      <c r="AU88" s="56"/>
      <c r="AV88" s="56"/>
      <c r="AW88" s="56"/>
      <c r="AX88" s="56"/>
      <c r="AY88" s="56"/>
      <c r="AZ88" s="56"/>
      <c r="BA88" s="56"/>
      <c r="BB88" s="56"/>
      <c r="BC88" s="56"/>
      <c r="BD88" s="56"/>
      <c r="BE88" s="56"/>
      <c r="BF88" s="56"/>
      <c r="BG88" s="56"/>
      <c r="BH88" s="56"/>
      <c r="BI88" s="56"/>
      <c r="BJ88" s="56"/>
      <c r="BK88" s="56"/>
      <c r="BL88" s="56"/>
    </row>
    <row r="89" spans="2:64" x14ac:dyDescent="0.15">
      <c r="B89" s="56"/>
      <c r="C89" s="270"/>
      <c r="D89" s="56" t="s">
        <v>158</v>
      </c>
      <c r="E89" s="56"/>
      <c r="F89" s="56" t="s">
        <v>472</v>
      </c>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56"/>
      <c r="AP89" s="56"/>
      <c r="AQ89" s="56"/>
      <c r="AR89" s="56"/>
      <c r="AS89" s="56"/>
      <c r="AT89" s="56"/>
      <c r="AU89" s="56"/>
      <c r="AV89" s="56"/>
      <c r="AW89" s="56"/>
      <c r="AX89" s="56"/>
      <c r="AY89" s="56"/>
      <c r="AZ89" s="56"/>
      <c r="BA89" s="56"/>
      <c r="BB89" s="56"/>
      <c r="BC89" s="56"/>
      <c r="BD89" s="56"/>
      <c r="BE89" s="56"/>
      <c r="BF89" s="56"/>
      <c r="BG89" s="56"/>
      <c r="BH89" s="56"/>
      <c r="BI89" s="56"/>
      <c r="BJ89" s="56"/>
      <c r="BK89" s="56"/>
      <c r="BL89" s="56"/>
    </row>
    <row r="90" spans="2:64" x14ac:dyDescent="0.15">
      <c r="B90" s="56"/>
      <c r="C90" s="270"/>
      <c r="D90" s="56"/>
      <c r="F90" s="56" t="s">
        <v>429</v>
      </c>
      <c r="G90" s="56"/>
      <c r="H90" s="56"/>
      <c r="I90" s="56"/>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6"/>
      <c r="AK90" s="56"/>
      <c r="AL90" s="56"/>
      <c r="AM90" s="56"/>
      <c r="AN90" s="56"/>
      <c r="AO90" s="56"/>
      <c r="AP90" s="56"/>
      <c r="AQ90" s="56"/>
      <c r="AR90" s="56"/>
      <c r="AS90" s="56"/>
      <c r="AT90" s="56"/>
      <c r="AU90" s="56"/>
      <c r="AV90" s="56"/>
      <c r="AW90" s="56"/>
      <c r="AX90" s="56"/>
      <c r="AY90" s="56"/>
      <c r="AZ90" s="56"/>
      <c r="BA90" s="56"/>
      <c r="BB90" s="56"/>
      <c r="BC90" s="56"/>
      <c r="BD90" s="56"/>
      <c r="BE90" s="56"/>
      <c r="BF90" s="56"/>
      <c r="BG90" s="56"/>
      <c r="BH90" s="56"/>
      <c r="BI90" s="56"/>
      <c r="BJ90" s="56"/>
      <c r="BK90" s="56"/>
      <c r="BL90" s="56"/>
    </row>
    <row r="91" spans="2:64" x14ac:dyDescent="0.15">
      <c r="B91" s="56"/>
      <c r="C91" s="270"/>
      <c r="D91" s="56" t="s">
        <v>474</v>
      </c>
      <c r="E91" s="56"/>
      <c r="F91" s="56" t="s">
        <v>495</v>
      </c>
      <c r="G91" s="56"/>
      <c r="H91" s="56"/>
      <c r="I91" s="56"/>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6"/>
      <c r="AK91" s="56"/>
      <c r="AL91" s="56"/>
      <c r="AM91" s="56"/>
      <c r="AN91" s="56"/>
      <c r="AO91" s="56"/>
      <c r="AP91" s="56"/>
      <c r="AQ91" s="56"/>
      <c r="AR91" s="56"/>
      <c r="AS91" s="56"/>
      <c r="AT91" s="56"/>
      <c r="AU91" s="56"/>
      <c r="AV91" s="56"/>
      <c r="AW91" s="56"/>
      <c r="AX91" s="56"/>
      <c r="AY91" s="56"/>
      <c r="AZ91" s="56"/>
      <c r="BA91" s="56"/>
      <c r="BB91" s="56"/>
      <c r="BC91" s="56"/>
      <c r="BD91" s="56"/>
      <c r="BE91" s="56"/>
      <c r="BF91" s="56"/>
      <c r="BG91" s="56"/>
      <c r="BH91" s="56"/>
      <c r="BI91" s="56"/>
      <c r="BJ91" s="56"/>
      <c r="BK91" s="56"/>
      <c r="BL91" s="56"/>
    </row>
    <row r="92" spans="2:64" x14ac:dyDescent="0.15">
      <c r="B92" s="56"/>
      <c r="C92" s="270"/>
      <c r="D92" s="56" t="s">
        <v>475</v>
      </c>
      <c r="E92" s="56"/>
      <c r="F92" s="56" t="s">
        <v>496</v>
      </c>
      <c r="G92" s="56"/>
      <c r="H92" s="56"/>
      <c r="I92" s="56"/>
      <c r="J92" s="56"/>
      <c r="K92" s="56"/>
      <c r="L92" s="56"/>
      <c r="M92" s="56"/>
      <c r="N92" s="56"/>
      <c r="O92" s="56"/>
      <c r="P92" s="56"/>
      <c r="Q92" s="56"/>
      <c r="R92" s="56"/>
      <c r="S92" s="56"/>
      <c r="T92" s="56"/>
      <c r="U92" s="56"/>
      <c r="V92" s="56"/>
      <c r="W92" s="56"/>
      <c r="X92" s="56"/>
      <c r="Y92" s="56"/>
      <c r="Z92" s="56"/>
      <c r="AA92" s="56"/>
      <c r="AB92" s="56"/>
      <c r="AC92" s="56"/>
      <c r="AD92" s="56"/>
      <c r="AE92" s="56"/>
      <c r="AF92" s="56"/>
      <c r="AG92" s="56"/>
      <c r="AH92" s="56"/>
      <c r="AI92" s="56"/>
      <c r="AJ92" s="56"/>
      <c r="AK92" s="56"/>
      <c r="AL92" s="56"/>
      <c r="AM92" s="56"/>
      <c r="AN92" s="56"/>
      <c r="AO92" s="56"/>
      <c r="AP92" s="56"/>
      <c r="AQ92" s="56"/>
      <c r="AR92" s="56"/>
      <c r="AS92" s="56"/>
      <c r="AT92" s="56"/>
      <c r="AU92" s="56"/>
      <c r="AV92" s="56"/>
      <c r="AW92" s="56"/>
      <c r="AX92" s="56"/>
      <c r="AY92" s="56"/>
      <c r="AZ92" s="56"/>
      <c r="BA92" s="56"/>
      <c r="BB92" s="56"/>
      <c r="BC92" s="56"/>
      <c r="BD92" s="56"/>
      <c r="BE92" s="56"/>
      <c r="BF92" s="56"/>
      <c r="BG92" s="56"/>
      <c r="BH92" s="56"/>
      <c r="BI92" s="56"/>
      <c r="BJ92" s="56"/>
      <c r="BK92" s="56"/>
      <c r="BL92" s="56"/>
    </row>
    <row r="93" spans="2:64" x14ac:dyDescent="0.15">
      <c r="B93" s="56"/>
      <c r="C93" s="270"/>
      <c r="D93" s="56" t="s">
        <v>24</v>
      </c>
      <c r="E93" s="56"/>
      <c r="F93" s="56" t="s">
        <v>476</v>
      </c>
      <c r="G93" s="56"/>
      <c r="H93" s="56"/>
      <c r="I93" s="56"/>
      <c r="J93" s="56"/>
      <c r="K93" s="56"/>
      <c r="L93" s="56"/>
      <c r="M93" s="56"/>
      <c r="N93" s="56"/>
      <c r="O93" s="56"/>
      <c r="P93" s="56"/>
      <c r="Q93" s="56"/>
      <c r="R93" s="56"/>
      <c r="S93" s="56"/>
      <c r="T93" s="56"/>
      <c r="U93" s="56"/>
      <c r="V93" s="56"/>
      <c r="W93" s="56"/>
      <c r="X93" s="56"/>
      <c r="Y93" s="56"/>
      <c r="Z93" s="56"/>
      <c r="AA93" s="56"/>
      <c r="AB93" s="56"/>
      <c r="AC93" s="56"/>
      <c r="AD93" s="56"/>
      <c r="AE93" s="56"/>
      <c r="AF93" s="56"/>
      <c r="AG93" s="56"/>
      <c r="AH93" s="56"/>
      <c r="AI93" s="56"/>
      <c r="AJ93" s="56"/>
      <c r="AK93" s="56"/>
      <c r="AL93" s="56"/>
      <c r="AM93" s="56"/>
      <c r="AN93" s="56"/>
      <c r="AO93" s="56"/>
      <c r="AP93" s="56"/>
      <c r="AQ93" s="56"/>
      <c r="AR93" s="56"/>
      <c r="AS93" s="56"/>
      <c r="AT93" s="56"/>
      <c r="AU93" s="56"/>
      <c r="AV93" s="56"/>
      <c r="AW93" s="56"/>
      <c r="AX93" s="56"/>
      <c r="AY93" s="56"/>
      <c r="AZ93" s="56"/>
      <c r="BA93" s="56"/>
      <c r="BB93" s="56"/>
      <c r="BC93" s="56"/>
      <c r="BD93" s="56"/>
      <c r="BE93" s="56"/>
      <c r="BF93" s="56"/>
      <c r="BG93" s="56"/>
      <c r="BH93" s="56"/>
      <c r="BI93" s="56"/>
      <c r="BJ93" s="56"/>
      <c r="BK93" s="56"/>
      <c r="BL93" s="56"/>
    </row>
    <row r="94" spans="2:64" x14ac:dyDescent="0.15">
      <c r="B94" s="56"/>
      <c r="C94" s="270"/>
      <c r="D94" s="56"/>
      <c r="E94" s="56"/>
      <c r="F94" s="56"/>
      <c r="G94" s="56"/>
      <c r="H94" s="56"/>
      <c r="I94" s="56"/>
      <c r="J94" s="56"/>
      <c r="K94" s="56"/>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6"/>
      <c r="AK94" s="56"/>
      <c r="AL94" s="56"/>
      <c r="AM94" s="56"/>
      <c r="AN94" s="56"/>
      <c r="AO94" s="56"/>
      <c r="AP94" s="56"/>
      <c r="AQ94" s="56"/>
      <c r="AR94" s="56"/>
      <c r="AS94" s="56"/>
      <c r="AT94" s="56"/>
      <c r="AU94" s="56"/>
      <c r="AV94" s="56"/>
      <c r="AW94" s="56"/>
      <c r="AX94" s="56"/>
      <c r="AY94" s="56"/>
      <c r="AZ94" s="56"/>
      <c r="BA94" s="56"/>
      <c r="BB94" s="56"/>
      <c r="BC94" s="56"/>
      <c r="BD94" s="56"/>
      <c r="BE94" s="56"/>
      <c r="BF94" s="56"/>
      <c r="BG94" s="56"/>
      <c r="BH94" s="56"/>
      <c r="BI94" s="56"/>
      <c r="BJ94" s="56"/>
      <c r="BK94" s="56"/>
      <c r="BL94" s="56"/>
    </row>
    <row r="95" spans="2:64" x14ac:dyDescent="0.15">
      <c r="B95" s="56"/>
      <c r="C95" s="270"/>
      <c r="D95" s="56"/>
      <c r="E95" s="56"/>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6"/>
      <c r="AK95" s="56"/>
      <c r="AL95" s="56"/>
      <c r="AM95" s="56"/>
      <c r="AN95" s="56"/>
      <c r="AO95" s="56"/>
      <c r="AP95" s="56"/>
      <c r="AQ95" s="56"/>
      <c r="AR95" s="56"/>
      <c r="AS95" s="56"/>
      <c r="AT95" s="56"/>
      <c r="AU95" s="56"/>
      <c r="AV95" s="56"/>
      <c r="AW95" s="56"/>
      <c r="AX95" s="56"/>
      <c r="AY95" s="56"/>
      <c r="AZ95" s="56"/>
      <c r="BA95" s="56"/>
      <c r="BB95" s="56"/>
      <c r="BC95" s="56"/>
      <c r="BD95" s="56"/>
      <c r="BE95" s="56"/>
      <c r="BF95" s="56"/>
      <c r="BG95" s="56"/>
      <c r="BH95" s="56"/>
      <c r="BI95" s="56"/>
      <c r="BJ95" s="56"/>
      <c r="BK95" s="56"/>
      <c r="BL95" s="56"/>
    </row>
    <row r="96" spans="2:64" x14ac:dyDescent="0.15">
      <c r="B96" s="56"/>
      <c r="C96" s="270"/>
      <c r="D96" s="56"/>
      <c r="E96" s="56"/>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6"/>
      <c r="AK96" s="56"/>
      <c r="AL96" s="56"/>
      <c r="AM96" s="56"/>
      <c r="AN96" s="56"/>
      <c r="AO96" s="56"/>
      <c r="AP96" s="56"/>
      <c r="AQ96" s="56"/>
      <c r="AR96" s="56"/>
      <c r="AS96" s="56"/>
      <c r="AT96" s="56"/>
      <c r="AU96" s="56"/>
      <c r="AV96" s="56"/>
      <c r="AW96" s="56"/>
      <c r="AX96" s="56"/>
      <c r="AY96" s="56"/>
      <c r="AZ96" s="56"/>
      <c r="BA96" s="56"/>
      <c r="BB96" s="56"/>
      <c r="BC96" s="56"/>
      <c r="BD96" s="56"/>
      <c r="BE96" s="56"/>
      <c r="BF96" s="56"/>
      <c r="BG96" s="56"/>
      <c r="BH96" s="56"/>
      <c r="BI96" s="56"/>
      <c r="BJ96" s="56"/>
      <c r="BK96" s="56"/>
      <c r="BL96" s="56"/>
    </row>
    <row r="97" spans="2:64" x14ac:dyDescent="0.15">
      <c r="B97" s="56"/>
      <c r="C97" s="270"/>
      <c r="D97" s="56"/>
      <c r="E97" s="56"/>
      <c r="F97" s="56"/>
      <c r="G97" s="56"/>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c r="AN97" s="56"/>
      <c r="AO97" s="56"/>
      <c r="AP97" s="56"/>
      <c r="AQ97" s="56"/>
      <c r="AR97" s="56"/>
      <c r="AS97" s="56"/>
      <c r="AT97" s="56"/>
      <c r="AU97" s="56"/>
      <c r="AV97" s="56"/>
      <c r="AW97" s="56"/>
      <c r="AX97" s="56"/>
      <c r="AY97" s="56"/>
      <c r="AZ97" s="56"/>
      <c r="BA97" s="56"/>
      <c r="BB97" s="56"/>
      <c r="BC97" s="56"/>
      <c r="BD97" s="56"/>
      <c r="BE97" s="56"/>
      <c r="BF97" s="56"/>
      <c r="BG97" s="56"/>
      <c r="BH97" s="56"/>
      <c r="BI97" s="56"/>
      <c r="BJ97" s="56"/>
      <c r="BK97" s="56"/>
      <c r="BL97" s="56"/>
    </row>
    <row r="98" spans="2:64" x14ac:dyDescent="0.15">
      <c r="B98" s="56"/>
      <c r="C98" s="270"/>
      <c r="D98" s="56"/>
      <c r="E98" s="56"/>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6"/>
      <c r="AK98" s="56"/>
      <c r="AL98" s="56"/>
      <c r="AM98" s="56"/>
      <c r="AN98" s="56"/>
      <c r="AO98" s="56"/>
      <c r="AP98" s="56"/>
      <c r="AQ98" s="56"/>
      <c r="AR98" s="56"/>
      <c r="AS98" s="56"/>
      <c r="AT98" s="56"/>
      <c r="AU98" s="56"/>
      <c r="AV98" s="56"/>
      <c r="AW98" s="56"/>
      <c r="AX98" s="56"/>
      <c r="AY98" s="56"/>
      <c r="AZ98" s="56"/>
      <c r="BA98" s="56"/>
      <c r="BB98" s="56"/>
      <c r="BC98" s="56"/>
      <c r="BD98" s="56"/>
      <c r="BE98" s="56"/>
      <c r="BF98" s="56"/>
      <c r="BG98" s="56"/>
      <c r="BH98" s="56"/>
      <c r="BI98" s="56"/>
      <c r="BJ98" s="56"/>
      <c r="BK98" s="56"/>
      <c r="BL98" s="56"/>
    </row>
    <row r="99" spans="2:64" x14ac:dyDescent="0.15">
      <c r="B99" s="56"/>
      <c r="C99" s="270"/>
      <c r="D99" s="56"/>
      <c r="E99" s="56"/>
      <c r="F99" s="56"/>
      <c r="G99" s="56"/>
      <c r="H99" s="56"/>
      <c r="I99" s="56"/>
      <c r="J99" s="56"/>
      <c r="K99" s="56"/>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6"/>
      <c r="AK99" s="56"/>
      <c r="AL99" s="56"/>
      <c r="AM99" s="56"/>
      <c r="AN99" s="56"/>
      <c r="AO99" s="56"/>
      <c r="AP99" s="56"/>
      <c r="AQ99" s="56"/>
      <c r="AR99" s="56"/>
      <c r="AS99" s="56"/>
      <c r="AT99" s="56"/>
      <c r="AU99" s="56"/>
      <c r="AV99" s="56"/>
      <c r="AW99" s="56"/>
      <c r="AX99" s="56"/>
      <c r="AY99" s="56"/>
      <c r="AZ99" s="56"/>
      <c r="BA99" s="56"/>
      <c r="BB99" s="56"/>
      <c r="BC99" s="56"/>
      <c r="BD99" s="56"/>
      <c r="BE99" s="56"/>
      <c r="BF99" s="56"/>
      <c r="BG99" s="56"/>
      <c r="BH99" s="56"/>
      <c r="BI99" s="56"/>
      <c r="BJ99" s="56"/>
      <c r="BK99" s="56"/>
      <c r="BL99" s="56"/>
    </row>
    <row r="100" spans="2:64" x14ac:dyDescent="0.15">
      <c r="B100" s="56"/>
      <c r="C100" s="270"/>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6"/>
      <c r="AK100" s="56"/>
      <c r="AL100" s="56"/>
      <c r="AM100" s="56"/>
      <c r="AN100" s="56"/>
      <c r="AO100" s="56"/>
      <c r="AP100" s="56"/>
      <c r="AQ100" s="56"/>
      <c r="AR100" s="56"/>
      <c r="AS100" s="56"/>
      <c r="AT100" s="56"/>
      <c r="AU100" s="56"/>
      <c r="AV100" s="56"/>
      <c r="AW100" s="56"/>
      <c r="AX100" s="56"/>
      <c r="AY100" s="56"/>
      <c r="AZ100" s="56"/>
      <c r="BA100" s="56"/>
      <c r="BB100" s="56"/>
      <c r="BC100" s="56"/>
      <c r="BD100" s="56"/>
      <c r="BE100" s="56"/>
      <c r="BF100" s="56"/>
      <c r="BG100" s="56"/>
      <c r="BH100" s="56"/>
      <c r="BI100" s="56"/>
      <c r="BJ100" s="56"/>
      <c r="BK100" s="56"/>
      <c r="BL100" s="56"/>
    </row>
    <row r="101" spans="2:64" x14ac:dyDescent="0.15">
      <c r="B101" s="56"/>
      <c r="C101" s="270"/>
      <c r="D101" s="56"/>
      <c r="E101" s="56"/>
      <c r="F101" s="56"/>
      <c r="G101" s="56"/>
      <c r="H101" s="56"/>
      <c r="I101" s="56"/>
      <c r="J101" s="56"/>
      <c r="K101" s="56"/>
      <c r="L101" s="56"/>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6"/>
      <c r="AK101" s="56"/>
      <c r="AL101" s="56"/>
      <c r="AM101" s="56"/>
      <c r="AN101" s="56"/>
      <c r="AO101" s="56"/>
      <c r="AP101" s="56"/>
      <c r="AQ101" s="56"/>
      <c r="AR101" s="56"/>
      <c r="AS101" s="56"/>
      <c r="AT101" s="56"/>
      <c r="AU101" s="56"/>
      <c r="AV101" s="56"/>
      <c r="AW101" s="56"/>
      <c r="AX101" s="56"/>
      <c r="AY101" s="56"/>
      <c r="AZ101" s="56"/>
      <c r="BA101" s="56"/>
      <c r="BB101" s="56"/>
      <c r="BC101" s="56"/>
      <c r="BD101" s="56"/>
      <c r="BE101" s="56"/>
      <c r="BF101" s="56"/>
      <c r="BG101" s="56"/>
      <c r="BH101" s="56"/>
      <c r="BI101" s="56"/>
      <c r="BJ101" s="56"/>
      <c r="BK101" s="56"/>
      <c r="BL101" s="56"/>
    </row>
    <row r="102" spans="2:64" x14ac:dyDescent="0.15">
      <c r="B102" s="56"/>
      <c r="C102" s="270"/>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6"/>
      <c r="AK102" s="56"/>
      <c r="AL102" s="56"/>
      <c r="AM102" s="56"/>
      <c r="AN102" s="56"/>
      <c r="AO102" s="56"/>
      <c r="AP102" s="56"/>
      <c r="AQ102" s="56"/>
      <c r="AR102" s="56"/>
      <c r="AS102" s="56"/>
      <c r="AT102" s="56"/>
      <c r="AU102" s="56"/>
      <c r="AV102" s="56"/>
      <c r="AW102" s="56"/>
      <c r="AX102" s="56"/>
      <c r="AY102" s="56"/>
      <c r="AZ102" s="56"/>
      <c r="BA102" s="56"/>
      <c r="BB102" s="56"/>
      <c r="BC102" s="56"/>
      <c r="BD102" s="56"/>
      <c r="BE102" s="56"/>
      <c r="BF102" s="56"/>
      <c r="BG102" s="56"/>
      <c r="BH102" s="56"/>
      <c r="BI102" s="56"/>
      <c r="BJ102" s="56"/>
      <c r="BK102" s="56"/>
      <c r="BL102" s="56"/>
    </row>
    <row r="103" spans="2:64" x14ac:dyDescent="0.15">
      <c r="B103" s="56"/>
      <c r="C103" s="270"/>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6"/>
      <c r="AK103" s="56"/>
      <c r="AL103" s="56"/>
      <c r="AM103" s="56"/>
      <c r="AN103" s="56"/>
      <c r="AO103" s="56"/>
      <c r="AP103" s="56"/>
      <c r="AQ103" s="56"/>
      <c r="AR103" s="56"/>
      <c r="AS103" s="56"/>
      <c r="AT103" s="56"/>
      <c r="AU103" s="56"/>
      <c r="AV103" s="56"/>
      <c r="AW103" s="56"/>
      <c r="AX103" s="56"/>
      <c r="AY103" s="56"/>
      <c r="AZ103" s="56"/>
      <c r="BA103" s="56"/>
      <c r="BB103" s="56"/>
      <c r="BC103" s="56"/>
      <c r="BD103" s="56"/>
      <c r="BE103" s="56"/>
      <c r="BF103" s="56"/>
      <c r="BG103" s="56"/>
      <c r="BH103" s="56"/>
      <c r="BI103" s="56"/>
      <c r="BJ103" s="56"/>
      <c r="BK103" s="56"/>
      <c r="BL103" s="56"/>
    </row>
    <row r="104" spans="2:64" x14ac:dyDescent="0.15">
      <c r="B104" s="56"/>
      <c r="C104" s="270"/>
      <c r="D104" s="56"/>
      <c r="E104" s="56"/>
      <c r="F104" s="56"/>
      <c r="G104" s="56"/>
      <c r="H104" s="56"/>
      <c r="I104" s="56"/>
      <c r="J104" s="56"/>
      <c r="K104" s="56"/>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6"/>
      <c r="AK104" s="56"/>
      <c r="AL104" s="56"/>
      <c r="AM104" s="56"/>
      <c r="AN104" s="56"/>
      <c r="AO104" s="56"/>
      <c r="AP104" s="56"/>
      <c r="AQ104" s="56"/>
      <c r="AR104" s="56"/>
      <c r="AS104" s="56"/>
      <c r="AT104" s="56"/>
      <c r="AU104" s="56"/>
      <c r="AV104" s="56"/>
      <c r="AW104" s="56"/>
      <c r="AX104" s="56"/>
      <c r="AY104" s="56"/>
      <c r="AZ104" s="56"/>
      <c r="BA104" s="56"/>
      <c r="BB104" s="56"/>
      <c r="BC104" s="56"/>
      <c r="BD104" s="56"/>
      <c r="BE104" s="56"/>
      <c r="BF104" s="56"/>
      <c r="BG104" s="56"/>
      <c r="BH104" s="56"/>
      <c r="BI104" s="56"/>
      <c r="BJ104" s="56"/>
      <c r="BK104" s="56"/>
      <c r="BL104" s="56"/>
    </row>
    <row r="105" spans="2:64" x14ac:dyDescent="0.15">
      <c r="B105" s="56"/>
      <c r="C105" s="270"/>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6"/>
      <c r="AK105" s="56"/>
      <c r="AL105" s="56"/>
      <c r="AM105" s="56"/>
      <c r="AN105" s="56"/>
      <c r="AO105" s="56"/>
      <c r="AP105" s="56"/>
      <c r="AQ105" s="56"/>
      <c r="AR105" s="56"/>
      <c r="AS105" s="56"/>
      <c r="AT105" s="56"/>
      <c r="AU105" s="56"/>
      <c r="AV105" s="56"/>
      <c r="AW105" s="56"/>
      <c r="AX105" s="56"/>
      <c r="AY105" s="56"/>
      <c r="AZ105" s="56"/>
      <c r="BA105" s="56"/>
      <c r="BB105" s="56"/>
      <c r="BC105" s="56"/>
      <c r="BD105" s="56"/>
      <c r="BE105" s="56"/>
      <c r="BF105" s="56"/>
      <c r="BG105" s="56"/>
      <c r="BH105" s="56"/>
      <c r="BI105" s="56"/>
      <c r="BJ105" s="56"/>
      <c r="BK105" s="56"/>
      <c r="BL105" s="56"/>
    </row>
    <row r="106" spans="2:64" x14ac:dyDescent="0.15">
      <c r="B106" s="56"/>
      <c r="C106" s="270"/>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6"/>
      <c r="AK106" s="56"/>
      <c r="AL106" s="56"/>
      <c r="AM106" s="56"/>
      <c r="AN106" s="56"/>
      <c r="AO106" s="56"/>
      <c r="AP106" s="56"/>
      <c r="AQ106" s="56"/>
      <c r="AR106" s="56"/>
      <c r="AS106" s="56"/>
      <c r="AT106" s="56"/>
      <c r="AU106" s="56"/>
      <c r="AV106" s="56"/>
      <c r="AW106" s="56"/>
      <c r="AX106" s="56"/>
      <c r="AY106" s="56"/>
      <c r="AZ106" s="56"/>
      <c r="BA106" s="56"/>
      <c r="BB106" s="56"/>
      <c r="BC106" s="56"/>
      <c r="BD106" s="56"/>
      <c r="BE106" s="56"/>
      <c r="BF106" s="56"/>
      <c r="BG106" s="56"/>
      <c r="BH106" s="56"/>
      <c r="BI106" s="56"/>
      <c r="BJ106" s="56"/>
      <c r="BK106" s="56"/>
      <c r="BL106" s="56"/>
    </row>
    <row r="107" spans="2:64" x14ac:dyDescent="0.15">
      <c r="B107" s="56"/>
      <c r="C107" s="270"/>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6"/>
      <c r="AK107" s="56"/>
      <c r="AL107" s="56"/>
      <c r="AM107" s="56"/>
      <c r="AN107" s="56"/>
      <c r="AO107" s="56"/>
      <c r="AP107" s="56"/>
      <c r="AQ107" s="56"/>
      <c r="AR107" s="56"/>
      <c r="AS107" s="56"/>
      <c r="AT107" s="56"/>
      <c r="AU107" s="56"/>
      <c r="AV107" s="56"/>
      <c r="AW107" s="56"/>
      <c r="AX107" s="56"/>
      <c r="AY107" s="56"/>
      <c r="AZ107" s="56"/>
      <c r="BA107" s="56"/>
      <c r="BB107" s="56"/>
      <c r="BC107" s="56"/>
      <c r="BD107" s="56"/>
      <c r="BE107" s="56"/>
      <c r="BF107" s="56"/>
      <c r="BG107" s="56"/>
      <c r="BH107" s="56"/>
      <c r="BI107" s="56"/>
      <c r="BJ107" s="56"/>
      <c r="BK107" s="56"/>
      <c r="BL107" s="56"/>
    </row>
    <row r="108" spans="2:64" x14ac:dyDescent="0.15">
      <c r="B108" s="56"/>
      <c r="C108" s="270"/>
      <c r="D108" s="56"/>
      <c r="E108" s="56"/>
      <c r="F108" s="56"/>
      <c r="G108" s="56"/>
      <c r="H108" s="56"/>
      <c r="I108" s="56"/>
      <c r="J108" s="56"/>
      <c r="K108" s="56"/>
      <c r="L108" s="56"/>
      <c r="M108" s="56"/>
      <c r="N108" s="56"/>
      <c r="O108" s="56"/>
      <c r="P108" s="56"/>
      <c r="Q108" s="56"/>
      <c r="R108" s="56"/>
      <c r="S108" s="56"/>
      <c r="T108" s="56"/>
      <c r="U108" s="56"/>
      <c r="V108" s="56"/>
      <c r="W108" s="56"/>
      <c r="X108" s="56"/>
      <c r="Y108" s="56"/>
      <c r="Z108" s="56"/>
      <c r="AA108" s="56"/>
      <c r="AB108" s="56"/>
      <c r="AC108" s="56"/>
      <c r="AD108" s="56"/>
      <c r="AE108" s="56"/>
      <c r="AF108" s="56"/>
      <c r="AG108" s="56"/>
      <c r="AH108" s="56"/>
      <c r="AI108" s="56"/>
      <c r="AJ108" s="56"/>
      <c r="AK108" s="56"/>
      <c r="AL108" s="56"/>
      <c r="AM108" s="56"/>
      <c r="AN108" s="56"/>
      <c r="AO108" s="56"/>
      <c r="AP108" s="56"/>
      <c r="AQ108" s="56"/>
      <c r="AR108" s="56"/>
      <c r="AS108" s="56"/>
      <c r="AT108" s="56"/>
      <c r="AU108" s="56"/>
      <c r="AV108" s="56"/>
      <c r="AW108" s="56"/>
      <c r="AX108" s="56"/>
      <c r="AY108" s="56"/>
      <c r="AZ108" s="56"/>
      <c r="BA108" s="56"/>
      <c r="BB108" s="56"/>
      <c r="BC108" s="56"/>
      <c r="BD108" s="56"/>
      <c r="BE108" s="56"/>
      <c r="BF108" s="56"/>
      <c r="BG108" s="56"/>
      <c r="BH108" s="56"/>
      <c r="BI108" s="56"/>
      <c r="BJ108" s="56"/>
      <c r="BK108" s="56"/>
      <c r="BL108" s="56"/>
    </row>
    <row r="109" spans="2:64" x14ac:dyDescent="0.15">
      <c r="B109" s="56"/>
      <c r="C109" s="270"/>
      <c r="D109" s="56"/>
      <c r="E109" s="56"/>
      <c r="F109" s="56"/>
      <c r="G109" s="56"/>
      <c r="H109" s="56"/>
      <c r="I109" s="56"/>
      <c r="J109" s="56"/>
      <c r="K109" s="56"/>
      <c r="L109" s="56"/>
      <c r="M109" s="56"/>
      <c r="N109" s="56"/>
      <c r="O109" s="56"/>
      <c r="P109" s="56"/>
      <c r="Q109" s="56"/>
      <c r="R109" s="56"/>
      <c r="S109" s="56"/>
      <c r="T109" s="56"/>
      <c r="U109" s="56"/>
      <c r="V109" s="56"/>
      <c r="W109" s="56"/>
      <c r="X109" s="56"/>
      <c r="Y109" s="56"/>
      <c r="Z109" s="56"/>
      <c r="AA109" s="56"/>
      <c r="AB109" s="56"/>
      <c r="AC109" s="56"/>
      <c r="AD109" s="56"/>
      <c r="AE109" s="56"/>
      <c r="AF109" s="56"/>
      <c r="AG109" s="56"/>
      <c r="AH109" s="56"/>
      <c r="AI109" s="56"/>
      <c r="AJ109" s="56"/>
      <c r="AK109" s="56"/>
      <c r="AL109" s="56"/>
      <c r="AM109" s="56"/>
      <c r="AN109" s="56"/>
      <c r="AO109" s="56"/>
      <c r="AP109" s="56"/>
      <c r="AQ109" s="56"/>
      <c r="AR109" s="56"/>
      <c r="AS109" s="56"/>
      <c r="AT109" s="56"/>
      <c r="AU109" s="56"/>
      <c r="AV109" s="56"/>
      <c r="AW109" s="56"/>
      <c r="AX109" s="56"/>
      <c r="AY109" s="56"/>
      <c r="AZ109" s="56"/>
      <c r="BA109" s="56"/>
      <c r="BB109" s="56"/>
      <c r="BC109" s="56"/>
      <c r="BD109" s="56"/>
      <c r="BE109" s="56"/>
      <c r="BF109" s="56"/>
      <c r="BG109" s="56"/>
      <c r="BH109" s="56"/>
      <c r="BI109" s="56"/>
      <c r="BJ109" s="56"/>
      <c r="BK109" s="56"/>
      <c r="BL109" s="56"/>
    </row>
    <row r="110" spans="2:64" x14ac:dyDescent="0.15">
      <c r="B110" s="56"/>
      <c r="C110" s="270"/>
      <c r="D110" s="56"/>
      <c r="E110" s="56"/>
      <c r="F110" s="56"/>
      <c r="G110" s="56"/>
      <c r="H110" s="56"/>
      <c r="I110" s="56"/>
      <c r="J110" s="56"/>
      <c r="K110" s="56"/>
      <c r="L110" s="56"/>
      <c r="M110" s="56"/>
      <c r="N110" s="56"/>
      <c r="O110" s="56"/>
      <c r="P110" s="56"/>
      <c r="Q110" s="56"/>
      <c r="R110" s="56"/>
      <c r="S110" s="56"/>
      <c r="T110" s="56"/>
      <c r="U110" s="56"/>
      <c r="V110" s="56"/>
      <c r="W110" s="56"/>
      <c r="X110" s="56"/>
      <c r="Y110" s="56"/>
      <c r="Z110" s="56"/>
      <c r="AA110" s="56"/>
      <c r="AB110" s="56"/>
      <c r="AC110" s="56"/>
      <c r="AD110" s="56"/>
      <c r="AE110" s="56"/>
      <c r="AF110" s="56"/>
      <c r="AG110" s="56"/>
      <c r="AH110" s="56"/>
      <c r="AI110" s="56"/>
      <c r="AJ110" s="56"/>
      <c r="AK110" s="56"/>
      <c r="AL110" s="56"/>
      <c r="AM110" s="56"/>
      <c r="AN110" s="56"/>
      <c r="AO110" s="56"/>
      <c r="AP110" s="56"/>
      <c r="AQ110" s="56"/>
      <c r="AR110" s="56"/>
      <c r="AS110" s="56"/>
      <c r="AT110" s="56"/>
      <c r="AU110" s="56"/>
      <c r="AV110" s="56"/>
      <c r="AW110" s="56"/>
      <c r="AX110" s="56"/>
      <c r="AY110" s="56"/>
      <c r="AZ110" s="56"/>
      <c r="BA110" s="56"/>
      <c r="BB110" s="56"/>
      <c r="BC110" s="56"/>
      <c r="BD110" s="56"/>
      <c r="BE110" s="56"/>
      <c r="BF110" s="56"/>
      <c r="BG110" s="56"/>
      <c r="BH110" s="56"/>
      <c r="BI110" s="56"/>
      <c r="BJ110" s="56"/>
      <c r="BK110" s="56"/>
      <c r="BL110" s="56"/>
    </row>
    <row r="111" spans="2:64" x14ac:dyDescent="0.15">
      <c r="B111" s="56"/>
      <c r="C111" s="270"/>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c r="AN111" s="56"/>
      <c r="AO111" s="56"/>
      <c r="AP111" s="56"/>
      <c r="AQ111" s="56"/>
      <c r="AR111" s="56"/>
      <c r="AS111" s="56"/>
      <c r="AT111" s="56"/>
      <c r="AU111" s="56"/>
      <c r="AV111" s="56"/>
      <c r="AW111" s="56"/>
      <c r="AX111" s="56"/>
      <c r="AY111" s="56"/>
      <c r="AZ111" s="56"/>
      <c r="BA111" s="56"/>
      <c r="BB111" s="56"/>
      <c r="BC111" s="56"/>
      <c r="BD111" s="56"/>
      <c r="BE111" s="56"/>
      <c r="BF111" s="56"/>
      <c r="BG111" s="56"/>
      <c r="BH111" s="56"/>
      <c r="BI111" s="56"/>
      <c r="BJ111" s="56"/>
      <c r="BK111" s="56"/>
      <c r="BL111" s="56"/>
    </row>
    <row r="112" spans="2:64" x14ac:dyDescent="0.15">
      <c r="B112" s="56"/>
      <c r="C112" s="270"/>
      <c r="D112" s="56"/>
      <c r="E112" s="56"/>
      <c r="F112" s="56"/>
      <c r="G112" s="56"/>
      <c r="H112" s="56"/>
      <c r="I112" s="56"/>
      <c r="J112" s="56"/>
      <c r="K112" s="56"/>
      <c r="L112" s="56"/>
      <c r="M112" s="56"/>
      <c r="N112" s="56"/>
      <c r="O112" s="56"/>
      <c r="P112" s="56"/>
      <c r="Q112" s="56"/>
      <c r="R112" s="56"/>
      <c r="S112" s="56"/>
      <c r="T112" s="56"/>
      <c r="U112" s="56"/>
      <c r="V112" s="56"/>
      <c r="W112" s="56"/>
      <c r="X112" s="56"/>
      <c r="Y112" s="56"/>
      <c r="Z112" s="56"/>
      <c r="AA112" s="56"/>
      <c r="AB112" s="56"/>
      <c r="AC112" s="56"/>
      <c r="AD112" s="56"/>
      <c r="AE112" s="56"/>
      <c r="AF112" s="56"/>
      <c r="AG112" s="56"/>
      <c r="AH112" s="56"/>
      <c r="AI112" s="56"/>
      <c r="AJ112" s="56"/>
      <c r="AK112" s="56"/>
      <c r="AL112" s="56"/>
      <c r="AM112" s="56"/>
      <c r="AN112" s="56"/>
      <c r="AO112" s="56"/>
      <c r="AP112" s="56"/>
      <c r="AQ112" s="56"/>
      <c r="AR112" s="56"/>
      <c r="AS112" s="56"/>
      <c r="AT112" s="56"/>
      <c r="AU112" s="56"/>
      <c r="AV112" s="56"/>
      <c r="AW112" s="56"/>
      <c r="AX112" s="56"/>
      <c r="AY112" s="56"/>
      <c r="AZ112" s="56"/>
      <c r="BA112" s="56"/>
      <c r="BB112" s="56"/>
      <c r="BC112" s="56"/>
      <c r="BD112" s="56"/>
      <c r="BE112" s="56"/>
      <c r="BF112" s="56"/>
      <c r="BG112" s="56"/>
      <c r="BH112" s="56"/>
      <c r="BI112" s="56"/>
      <c r="BJ112" s="56"/>
      <c r="BK112" s="56"/>
      <c r="BL112" s="56"/>
    </row>
    <row r="113" spans="2:64" x14ac:dyDescent="0.15">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c r="AA113" s="56"/>
      <c r="AB113" s="56"/>
      <c r="AC113" s="56"/>
      <c r="AD113" s="56"/>
      <c r="AE113" s="56"/>
      <c r="AF113" s="56"/>
      <c r="AG113" s="56"/>
      <c r="AH113" s="56"/>
      <c r="AI113" s="56"/>
      <c r="AJ113" s="56"/>
      <c r="AK113" s="56"/>
      <c r="AL113" s="56"/>
      <c r="AM113" s="56"/>
      <c r="AN113" s="56"/>
      <c r="AO113" s="56"/>
      <c r="AP113" s="56"/>
      <c r="AQ113" s="56"/>
      <c r="AR113" s="56"/>
      <c r="AS113" s="56"/>
      <c r="AT113" s="56"/>
      <c r="AU113" s="56"/>
      <c r="AV113" s="56"/>
      <c r="AW113" s="56"/>
      <c r="AX113" s="56"/>
      <c r="AY113" s="56"/>
      <c r="AZ113" s="56"/>
      <c r="BA113" s="56"/>
      <c r="BB113" s="56"/>
      <c r="BC113" s="56"/>
      <c r="BD113" s="56"/>
      <c r="BE113" s="56"/>
      <c r="BF113" s="56"/>
      <c r="BG113" s="56"/>
      <c r="BH113" s="56"/>
      <c r="BI113" s="56"/>
      <c r="BJ113" s="56"/>
      <c r="BK113" s="56"/>
      <c r="BL113" s="56"/>
    </row>
    <row r="114" spans="2:64" x14ac:dyDescent="0.15">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c r="AA114" s="56"/>
      <c r="AB114" s="56"/>
      <c r="AC114" s="56"/>
      <c r="AD114" s="56"/>
      <c r="AE114" s="56"/>
      <c r="AF114" s="56"/>
      <c r="AG114" s="56"/>
      <c r="AH114" s="56"/>
      <c r="AI114" s="56"/>
      <c r="AJ114" s="56"/>
      <c r="AK114" s="56"/>
      <c r="AL114" s="56"/>
      <c r="AM114" s="56"/>
      <c r="AN114" s="56"/>
      <c r="AO114" s="56"/>
      <c r="AP114" s="56"/>
      <c r="AQ114" s="56"/>
      <c r="AR114" s="56"/>
      <c r="AS114" s="56"/>
      <c r="AT114" s="56"/>
      <c r="AU114" s="56"/>
      <c r="AV114" s="56"/>
      <c r="AW114" s="56"/>
      <c r="AX114" s="56"/>
      <c r="AY114" s="56"/>
      <c r="AZ114" s="56"/>
      <c r="BA114" s="56"/>
      <c r="BB114" s="56"/>
      <c r="BC114" s="56"/>
      <c r="BD114" s="56"/>
      <c r="BE114" s="56"/>
      <c r="BF114" s="56"/>
      <c r="BG114" s="56"/>
      <c r="BH114" s="56"/>
      <c r="BI114" s="56"/>
      <c r="BJ114" s="56"/>
      <c r="BK114" s="56"/>
      <c r="BL114" s="56"/>
    </row>
    <row r="115" spans="2:64" x14ac:dyDescent="0.15">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c r="AA115" s="56"/>
      <c r="AB115" s="56"/>
      <c r="AC115" s="56"/>
      <c r="AD115" s="56"/>
      <c r="AE115" s="56"/>
      <c r="AF115" s="56"/>
      <c r="AG115" s="56"/>
      <c r="AH115" s="56"/>
      <c r="AI115" s="56"/>
      <c r="AJ115" s="56"/>
      <c r="AK115" s="56"/>
      <c r="AL115" s="56"/>
      <c r="AM115" s="56"/>
      <c r="AN115" s="56"/>
      <c r="AO115" s="56"/>
      <c r="AP115" s="56"/>
      <c r="AQ115" s="56"/>
      <c r="AR115" s="56"/>
      <c r="AS115" s="56"/>
      <c r="AT115" s="56"/>
      <c r="AU115" s="56"/>
      <c r="AV115" s="56"/>
      <c r="AW115" s="56"/>
      <c r="AX115" s="56"/>
      <c r="AY115" s="56"/>
      <c r="AZ115" s="56"/>
      <c r="BA115" s="56"/>
      <c r="BB115" s="56"/>
      <c r="BC115" s="56"/>
      <c r="BD115" s="56"/>
      <c r="BE115" s="56"/>
      <c r="BF115" s="56"/>
      <c r="BG115" s="56"/>
      <c r="BH115" s="56"/>
      <c r="BI115" s="56"/>
      <c r="BJ115" s="56"/>
      <c r="BK115" s="56"/>
      <c r="BL115" s="56"/>
    </row>
    <row r="116" spans="2:64" x14ac:dyDescent="0.15">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c r="AA116" s="56"/>
      <c r="AB116" s="56"/>
      <c r="AC116" s="56"/>
      <c r="AD116" s="56"/>
      <c r="AE116" s="56"/>
      <c r="AF116" s="56"/>
      <c r="AG116" s="56"/>
      <c r="AH116" s="56"/>
      <c r="AI116" s="56"/>
      <c r="AJ116" s="56"/>
      <c r="AK116" s="56"/>
      <c r="AL116" s="56"/>
      <c r="AM116" s="56"/>
      <c r="AN116" s="56"/>
      <c r="AO116" s="56"/>
      <c r="AP116" s="56"/>
      <c r="AQ116" s="56"/>
      <c r="AR116" s="56"/>
      <c r="AS116" s="56"/>
      <c r="AT116" s="56"/>
      <c r="AU116" s="56"/>
      <c r="AV116" s="56"/>
      <c r="AW116" s="56"/>
      <c r="AX116" s="56"/>
      <c r="AY116" s="56"/>
      <c r="AZ116" s="56"/>
      <c r="BA116" s="56"/>
      <c r="BB116" s="56"/>
      <c r="BC116" s="56"/>
      <c r="BD116" s="56"/>
      <c r="BE116" s="56"/>
      <c r="BF116" s="56"/>
      <c r="BG116" s="56"/>
      <c r="BH116" s="56"/>
      <c r="BI116" s="56"/>
      <c r="BJ116" s="56"/>
      <c r="BK116" s="56"/>
      <c r="BL116" s="56"/>
    </row>
    <row r="117" spans="2:64" x14ac:dyDescent="0.15">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c r="AA117" s="56"/>
      <c r="AB117" s="56"/>
      <c r="AC117" s="56"/>
      <c r="AD117" s="56"/>
      <c r="AE117" s="56"/>
      <c r="AF117" s="56"/>
      <c r="AG117" s="56"/>
      <c r="AH117" s="56"/>
      <c r="AI117" s="56"/>
      <c r="AJ117" s="56"/>
      <c r="AK117" s="56"/>
      <c r="AL117" s="56"/>
      <c r="AM117" s="56"/>
      <c r="AN117" s="56"/>
      <c r="AO117" s="56"/>
      <c r="AP117" s="56"/>
      <c r="AQ117" s="56"/>
      <c r="AR117" s="56"/>
      <c r="AS117" s="56"/>
      <c r="AT117" s="56"/>
      <c r="AU117" s="56"/>
      <c r="AV117" s="56"/>
      <c r="AW117" s="56"/>
      <c r="AX117" s="56"/>
      <c r="AY117" s="56"/>
      <c r="AZ117" s="56"/>
      <c r="BA117" s="56"/>
      <c r="BB117" s="56"/>
      <c r="BC117" s="56"/>
      <c r="BD117" s="56"/>
      <c r="BE117" s="56"/>
      <c r="BF117" s="56"/>
      <c r="BG117" s="56"/>
      <c r="BH117" s="56"/>
      <c r="BI117" s="56"/>
      <c r="BJ117" s="56"/>
      <c r="BK117" s="56"/>
      <c r="BL117" s="56"/>
    </row>
    <row r="118" spans="2:64" x14ac:dyDescent="0.15">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c r="AA118" s="56"/>
      <c r="AB118" s="56"/>
      <c r="AC118" s="56"/>
      <c r="AD118" s="56"/>
      <c r="AE118" s="56"/>
      <c r="AF118" s="56"/>
      <c r="AG118" s="56"/>
      <c r="AH118" s="56"/>
      <c r="AI118" s="56"/>
      <c r="AJ118" s="56"/>
      <c r="AK118" s="56"/>
      <c r="AL118" s="56"/>
      <c r="AM118" s="56"/>
      <c r="AN118" s="56"/>
      <c r="AO118" s="56"/>
      <c r="AP118" s="56"/>
      <c r="AQ118" s="56"/>
      <c r="AR118" s="56"/>
      <c r="AS118" s="56"/>
      <c r="AT118" s="56"/>
      <c r="AU118" s="56"/>
      <c r="AV118" s="56"/>
      <c r="AW118" s="56"/>
      <c r="AX118" s="56"/>
      <c r="AY118" s="56"/>
      <c r="AZ118" s="56"/>
      <c r="BA118" s="56"/>
      <c r="BB118" s="56"/>
      <c r="BC118" s="56"/>
      <c r="BD118" s="56"/>
      <c r="BE118" s="56"/>
      <c r="BF118" s="56"/>
      <c r="BG118" s="56"/>
      <c r="BH118" s="56"/>
      <c r="BI118" s="56"/>
      <c r="BJ118" s="56"/>
      <c r="BK118" s="56"/>
      <c r="BL118" s="56"/>
    </row>
    <row r="119" spans="2:64" x14ac:dyDescent="0.15">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c r="AA119" s="56"/>
      <c r="AB119" s="56"/>
      <c r="AC119" s="56"/>
      <c r="AD119" s="56"/>
      <c r="AE119" s="56"/>
      <c r="AF119" s="56"/>
      <c r="AG119" s="56"/>
      <c r="AH119" s="56"/>
      <c r="AI119" s="56"/>
      <c r="AJ119" s="56"/>
      <c r="AK119" s="56"/>
      <c r="AL119" s="56"/>
      <c r="AM119" s="56"/>
      <c r="AN119" s="56"/>
      <c r="AO119" s="56"/>
      <c r="AP119" s="56"/>
      <c r="AQ119" s="56"/>
      <c r="AR119" s="56"/>
      <c r="AS119" s="56"/>
      <c r="AT119" s="56"/>
      <c r="AU119" s="56"/>
      <c r="AV119" s="56"/>
      <c r="AW119" s="56"/>
      <c r="AX119" s="56"/>
      <c r="AY119" s="56"/>
      <c r="AZ119" s="56"/>
      <c r="BA119" s="56"/>
      <c r="BB119" s="56"/>
      <c r="BC119" s="56"/>
      <c r="BD119" s="56"/>
      <c r="BE119" s="56"/>
      <c r="BF119" s="56"/>
      <c r="BG119" s="56"/>
      <c r="BH119" s="56"/>
      <c r="BI119" s="56"/>
      <c r="BJ119" s="56"/>
      <c r="BK119" s="56"/>
      <c r="BL119" s="56"/>
    </row>
    <row r="120" spans="2:64" x14ac:dyDescent="0.15">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c r="AA120" s="56"/>
      <c r="AB120" s="56"/>
      <c r="AC120" s="56"/>
      <c r="AD120" s="56"/>
      <c r="AE120" s="56"/>
      <c r="AF120" s="56"/>
      <c r="AG120" s="56"/>
      <c r="AH120" s="56"/>
      <c r="AI120" s="56"/>
      <c r="AJ120" s="56"/>
      <c r="AK120" s="56"/>
      <c r="AL120" s="56"/>
      <c r="AM120" s="56"/>
      <c r="AN120" s="56"/>
      <c r="AO120" s="56"/>
      <c r="AP120" s="56"/>
      <c r="AQ120" s="56"/>
      <c r="AR120" s="56"/>
      <c r="AS120" s="56"/>
      <c r="AT120" s="56"/>
      <c r="AU120" s="56"/>
      <c r="AV120" s="56"/>
      <c r="AW120" s="56"/>
      <c r="AX120" s="56"/>
      <c r="AY120" s="56"/>
      <c r="AZ120" s="56"/>
      <c r="BA120" s="56"/>
      <c r="BB120" s="56"/>
      <c r="BC120" s="56"/>
      <c r="BD120" s="56"/>
      <c r="BE120" s="56"/>
      <c r="BF120" s="56"/>
      <c r="BG120" s="56"/>
      <c r="BH120" s="56"/>
      <c r="BI120" s="56"/>
      <c r="BJ120" s="56"/>
      <c r="BK120" s="56"/>
      <c r="BL120" s="56"/>
    </row>
    <row r="121" spans="2:64" x14ac:dyDescent="0.15">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c r="AA121" s="56"/>
      <c r="AB121" s="56"/>
      <c r="AC121" s="56"/>
      <c r="AD121" s="56"/>
      <c r="AE121" s="56"/>
      <c r="AF121" s="56"/>
      <c r="AG121" s="56"/>
      <c r="AH121" s="56"/>
      <c r="AI121" s="56"/>
      <c r="AJ121" s="56"/>
      <c r="AK121" s="56"/>
      <c r="AL121" s="56"/>
      <c r="AM121" s="56"/>
      <c r="AN121" s="56"/>
      <c r="AO121" s="56"/>
      <c r="AP121" s="56"/>
      <c r="AQ121" s="56"/>
      <c r="AR121" s="56"/>
      <c r="AS121" s="56"/>
      <c r="AT121" s="56"/>
      <c r="AU121" s="56"/>
      <c r="AV121" s="56"/>
      <c r="AW121" s="56"/>
      <c r="AX121" s="56"/>
      <c r="AY121" s="56"/>
      <c r="AZ121" s="56"/>
      <c r="BA121" s="56"/>
      <c r="BB121" s="56"/>
      <c r="BC121" s="56"/>
      <c r="BD121" s="56"/>
      <c r="BE121" s="56"/>
      <c r="BF121" s="56"/>
      <c r="BG121" s="56"/>
      <c r="BH121" s="56"/>
      <c r="BI121" s="56"/>
      <c r="BJ121" s="56"/>
      <c r="BK121" s="56"/>
      <c r="BL121" s="56"/>
    </row>
    <row r="122" spans="2:64" x14ac:dyDescent="0.15">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c r="AA122" s="56"/>
      <c r="AB122" s="56"/>
      <c r="AC122" s="56"/>
      <c r="AD122" s="56"/>
      <c r="AE122" s="56"/>
      <c r="AF122" s="56"/>
      <c r="AG122" s="56"/>
      <c r="AH122" s="56"/>
      <c r="AI122" s="56"/>
      <c r="AJ122" s="56"/>
      <c r="AK122" s="56"/>
      <c r="AL122" s="56"/>
      <c r="AM122" s="56"/>
      <c r="AN122" s="56"/>
      <c r="AO122" s="56"/>
      <c r="AP122" s="56"/>
      <c r="AQ122" s="56"/>
      <c r="AR122" s="56"/>
      <c r="AS122" s="56"/>
      <c r="AT122" s="56"/>
      <c r="AU122" s="56"/>
      <c r="AV122" s="56"/>
      <c r="AW122" s="56"/>
      <c r="AX122" s="56"/>
      <c r="AY122" s="56"/>
      <c r="AZ122" s="56"/>
      <c r="BA122" s="56"/>
      <c r="BB122" s="56"/>
      <c r="BC122" s="56"/>
      <c r="BD122" s="56"/>
      <c r="BE122" s="56"/>
      <c r="BF122" s="56"/>
      <c r="BG122" s="56"/>
      <c r="BH122" s="56"/>
      <c r="BI122" s="56"/>
      <c r="BJ122" s="56"/>
      <c r="BK122" s="56"/>
      <c r="BL122" s="56"/>
    </row>
    <row r="123" spans="2:64" x14ac:dyDescent="0.15">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c r="AA123" s="56"/>
      <c r="AB123" s="56"/>
      <c r="AC123" s="56"/>
      <c r="AD123" s="56"/>
      <c r="AE123" s="56"/>
      <c r="AF123" s="56"/>
      <c r="AG123" s="56"/>
      <c r="AH123" s="56"/>
      <c r="AI123" s="56"/>
      <c r="AJ123" s="56"/>
      <c r="AK123" s="56"/>
      <c r="AL123" s="56"/>
      <c r="AM123" s="56"/>
      <c r="AN123" s="56"/>
      <c r="AO123" s="56"/>
      <c r="AP123" s="56"/>
      <c r="AQ123" s="56"/>
      <c r="AR123" s="56"/>
      <c r="AS123" s="56"/>
      <c r="AT123" s="56"/>
      <c r="AU123" s="56"/>
      <c r="AV123" s="56"/>
      <c r="AW123" s="56"/>
      <c r="AX123" s="56"/>
      <c r="AY123" s="56"/>
      <c r="AZ123" s="56"/>
      <c r="BA123" s="56"/>
      <c r="BB123" s="56"/>
      <c r="BC123" s="56"/>
      <c r="BD123" s="56"/>
      <c r="BE123" s="56"/>
      <c r="BF123" s="56"/>
      <c r="BG123" s="56"/>
      <c r="BH123" s="56"/>
      <c r="BI123" s="56"/>
      <c r="BJ123" s="56"/>
      <c r="BK123" s="56"/>
      <c r="BL123" s="56"/>
    </row>
    <row r="124" spans="2:64" x14ac:dyDescent="0.15">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c r="AA124" s="56"/>
      <c r="AB124" s="56"/>
      <c r="AC124" s="56"/>
      <c r="AD124" s="56"/>
      <c r="AE124" s="56"/>
      <c r="AF124" s="56"/>
      <c r="AG124" s="56"/>
      <c r="AH124" s="56"/>
      <c r="AI124" s="56"/>
      <c r="AJ124" s="56"/>
      <c r="AK124" s="56"/>
      <c r="AL124" s="56"/>
      <c r="AM124" s="56"/>
      <c r="AN124" s="56"/>
      <c r="AO124" s="56"/>
      <c r="AP124" s="56"/>
      <c r="AQ124" s="56"/>
      <c r="AR124" s="56"/>
      <c r="AS124" s="56"/>
      <c r="AT124" s="56"/>
      <c r="AU124" s="56"/>
      <c r="AV124" s="56"/>
      <c r="AW124" s="56"/>
      <c r="AX124" s="56"/>
      <c r="AY124" s="56"/>
      <c r="AZ124" s="56"/>
      <c r="BA124" s="56"/>
      <c r="BB124" s="56"/>
      <c r="BC124" s="56"/>
      <c r="BD124" s="56"/>
      <c r="BE124" s="56"/>
      <c r="BF124" s="56"/>
      <c r="BG124" s="56"/>
      <c r="BH124" s="56"/>
      <c r="BI124" s="56"/>
      <c r="BJ124" s="56"/>
      <c r="BK124" s="56"/>
      <c r="BL124" s="56"/>
    </row>
    <row r="125" spans="2:64" x14ac:dyDescent="0.15">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c r="AA125" s="56"/>
      <c r="AB125" s="56"/>
      <c r="AC125" s="56"/>
      <c r="AD125" s="56"/>
      <c r="AE125" s="56"/>
      <c r="AF125" s="56"/>
      <c r="AG125" s="56"/>
      <c r="AH125" s="56"/>
      <c r="AI125" s="56"/>
      <c r="AJ125" s="56"/>
      <c r="AK125" s="56"/>
      <c r="AL125" s="56"/>
      <c r="AM125" s="56"/>
      <c r="AN125" s="56"/>
      <c r="AO125" s="56"/>
      <c r="AP125" s="56"/>
      <c r="AQ125" s="56"/>
      <c r="AR125" s="56"/>
      <c r="AS125" s="56"/>
      <c r="AT125" s="56"/>
      <c r="AU125" s="56"/>
      <c r="AV125" s="56"/>
      <c r="AW125" s="56"/>
      <c r="AX125" s="56"/>
      <c r="AY125" s="56"/>
      <c r="AZ125" s="56"/>
      <c r="BA125" s="56"/>
      <c r="BB125" s="56"/>
      <c r="BC125" s="56"/>
      <c r="BD125" s="56"/>
      <c r="BE125" s="56"/>
      <c r="BF125" s="56"/>
      <c r="BG125" s="56"/>
      <c r="BH125" s="56"/>
      <c r="BI125" s="56"/>
      <c r="BJ125" s="56"/>
      <c r="BK125" s="56"/>
      <c r="BL125" s="56"/>
    </row>
    <row r="126" spans="2:64" x14ac:dyDescent="0.15">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c r="AA126" s="56"/>
      <c r="AB126" s="56"/>
      <c r="AC126" s="56"/>
      <c r="AD126" s="56"/>
      <c r="AE126" s="56"/>
      <c r="AF126" s="56"/>
      <c r="AG126" s="56"/>
      <c r="AH126" s="56"/>
      <c r="AI126" s="56"/>
      <c r="AJ126" s="56"/>
      <c r="AK126" s="56"/>
      <c r="AL126" s="56"/>
      <c r="AM126" s="56"/>
      <c r="AN126" s="56"/>
      <c r="AO126" s="56"/>
      <c r="AP126" s="56"/>
      <c r="AQ126" s="56"/>
      <c r="AR126" s="56"/>
      <c r="AS126" s="56"/>
      <c r="AT126" s="56"/>
      <c r="AU126" s="56"/>
      <c r="AV126" s="56"/>
      <c r="AW126" s="56"/>
      <c r="AX126" s="56"/>
      <c r="AY126" s="56"/>
      <c r="AZ126" s="56"/>
      <c r="BA126" s="56"/>
      <c r="BB126" s="56"/>
      <c r="BC126" s="56"/>
      <c r="BD126" s="56"/>
      <c r="BE126" s="56"/>
      <c r="BF126" s="56"/>
      <c r="BG126" s="56"/>
      <c r="BH126" s="56"/>
      <c r="BI126" s="56"/>
      <c r="BJ126" s="56"/>
      <c r="BK126" s="56"/>
      <c r="BL126" s="56"/>
    </row>
    <row r="127" spans="2:64" x14ac:dyDescent="0.15">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c r="AA127" s="56"/>
      <c r="AB127" s="56"/>
      <c r="AC127" s="56"/>
      <c r="AD127" s="56"/>
      <c r="AE127" s="56"/>
      <c r="AF127" s="56"/>
      <c r="AG127" s="56"/>
      <c r="AH127" s="56"/>
      <c r="AI127" s="56"/>
      <c r="AJ127" s="56"/>
      <c r="AK127" s="56"/>
      <c r="AL127" s="56"/>
      <c r="AM127" s="56"/>
      <c r="AN127" s="56"/>
      <c r="AO127" s="56"/>
      <c r="AP127" s="56"/>
      <c r="AQ127" s="56"/>
      <c r="AR127" s="56"/>
      <c r="AS127" s="56"/>
      <c r="AT127" s="56"/>
      <c r="AU127" s="56"/>
      <c r="AV127" s="56"/>
      <c r="AW127" s="56"/>
      <c r="AX127" s="56"/>
      <c r="AY127" s="56"/>
      <c r="AZ127" s="56"/>
      <c r="BA127" s="56"/>
      <c r="BB127" s="56"/>
      <c r="BC127" s="56"/>
      <c r="BD127" s="56"/>
      <c r="BE127" s="56"/>
      <c r="BF127" s="56"/>
      <c r="BG127" s="56"/>
      <c r="BH127" s="56"/>
      <c r="BI127" s="56"/>
      <c r="BJ127" s="56"/>
      <c r="BK127" s="56"/>
      <c r="BL127" s="56"/>
    </row>
    <row r="128" spans="2:64" x14ac:dyDescent="0.15">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c r="AJ128" s="56"/>
      <c r="AK128" s="56"/>
      <c r="AL128" s="56"/>
      <c r="AM128" s="56"/>
      <c r="AN128" s="56"/>
      <c r="AO128" s="56"/>
      <c r="AP128" s="56"/>
      <c r="AQ128" s="56"/>
      <c r="AR128" s="56"/>
      <c r="AS128" s="56"/>
      <c r="AT128" s="56"/>
      <c r="AU128" s="56"/>
      <c r="AV128" s="56"/>
      <c r="AW128" s="56"/>
      <c r="AX128" s="56"/>
      <c r="AY128" s="56"/>
      <c r="AZ128" s="56"/>
      <c r="BA128" s="56"/>
      <c r="BB128" s="56"/>
      <c r="BC128" s="56"/>
      <c r="BD128" s="56"/>
      <c r="BE128" s="56"/>
      <c r="BF128" s="56"/>
      <c r="BG128" s="56"/>
      <c r="BH128" s="56"/>
      <c r="BI128" s="56"/>
      <c r="BJ128" s="56"/>
      <c r="BK128" s="56"/>
      <c r="BL128" s="56"/>
    </row>
    <row r="129" spans="2:64" x14ac:dyDescent="0.15">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6"/>
      <c r="AK129" s="56"/>
      <c r="AL129" s="56"/>
      <c r="AM129" s="56"/>
      <c r="AN129" s="56"/>
      <c r="AO129" s="56"/>
      <c r="AP129" s="56"/>
      <c r="AQ129" s="56"/>
      <c r="AR129" s="56"/>
      <c r="AS129" s="56"/>
      <c r="AT129" s="56"/>
      <c r="AU129" s="56"/>
      <c r="AV129" s="56"/>
      <c r="AW129" s="56"/>
      <c r="AX129" s="56"/>
      <c r="AY129" s="56"/>
      <c r="AZ129" s="56"/>
      <c r="BA129" s="56"/>
      <c r="BB129" s="56"/>
      <c r="BC129" s="56"/>
      <c r="BD129" s="56"/>
      <c r="BE129" s="56"/>
      <c r="BF129" s="56"/>
      <c r="BG129" s="56"/>
      <c r="BH129" s="56"/>
      <c r="BI129" s="56"/>
      <c r="BJ129" s="56"/>
      <c r="BK129" s="56"/>
      <c r="BL129" s="56"/>
    </row>
    <row r="130" spans="2:64" x14ac:dyDescent="0.15">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6"/>
      <c r="AK130" s="56"/>
      <c r="AL130" s="56"/>
      <c r="AM130" s="56"/>
      <c r="AN130" s="56"/>
      <c r="AO130" s="56"/>
      <c r="AP130" s="56"/>
      <c r="AQ130" s="56"/>
      <c r="AR130" s="56"/>
      <c r="AS130" s="56"/>
      <c r="AT130" s="56"/>
      <c r="AU130" s="56"/>
      <c r="AV130" s="56"/>
      <c r="AW130" s="56"/>
      <c r="AX130" s="56"/>
      <c r="AY130" s="56"/>
      <c r="AZ130" s="56"/>
      <c r="BA130" s="56"/>
      <c r="BB130" s="56"/>
      <c r="BC130" s="56"/>
      <c r="BD130" s="56"/>
      <c r="BE130" s="56"/>
      <c r="BF130" s="56"/>
      <c r="BG130" s="56"/>
      <c r="BH130" s="56"/>
      <c r="BI130" s="56"/>
      <c r="BJ130" s="56"/>
      <c r="BK130" s="56"/>
      <c r="BL130" s="56"/>
    </row>
    <row r="131" spans="2:64" x14ac:dyDescent="0.15">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6"/>
      <c r="AK131" s="56"/>
      <c r="AL131" s="56"/>
      <c r="AM131" s="56"/>
      <c r="AN131" s="56"/>
      <c r="AO131" s="56"/>
      <c r="AP131" s="56"/>
      <c r="AQ131" s="56"/>
      <c r="AR131" s="56"/>
      <c r="AS131" s="56"/>
      <c r="AT131" s="56"/>
      <c r="AU131" s="56"/>
      <c r="AV131" s="56"/>
      <c r="AW131" s="56"/>
      <c r="AX131" s="56"/>
      <c r="AY131" s="56"/>
      <c r="AZ131" s="56"/>
      <c r="BA131" s="56"/>
      <c r="BB131" s="56"/>
      <c r="BC131" s="56"/>
      <c r="BD131" s="56"/>
      <c r="BE131" s="56"/>
      <c r="BF131" s="56"/>
      <c r="BG131" s="56"/>
      <c r="BH131" s="56"/>
      <c r="BI131" s="56"/>
      <c r="BJ131" s="56"/>
      <c r="BK131" s="56"/>
      <c r="BL131" s="56"/>
    </row>
    <row r="132" spans="2:64" x14ac:dyDescent="0.15">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6"/>
      <c r="AK132" s="56"/>
      <c r="AL132" s="56"/>
      <c r="AM132" s="56"/>
      <c r="AN132" s="56"/>
      <c r="AO132" s="56"/>
      <c r="AP132" s="56"/>
      <c r="AQ132" s="56"/>
      <c r="AR132" s="56"/>
      <c r="AS132" s="56"/>
      <c r="AT132" s="56"/>
      <c r="AU132" s="56"/>
      <c r="AV132" s="56"/>
      <c r="AW132" s="56"/>
      <c r="AX132" s="56"/>
      <c r="AY132" s="56"/>
      <c r="AZ132" s="56"/>
      <c r="BA132" s="56"/>
      <c r="BB132" s="56"/>
      <c r="BC132" s="56"/>
      <c r="BD132" s="56"/>
      <c r="BE132" s="56"/>
      <c r="BF132" s="56"/>
      <c r="BG132" s="56"/>
      <c r="BH132" s="56"/>
      <c r="BI132" s="56"/>
      <c r="BJ132" s="56"/>
      <c r="BK132" s="56"/>
      <c r="BL132" s="56"/>
    </row>
    <row r="133" spans="2:64" x14ac:dyDescent="0.15">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c r="AA133" s="56"/>
      <c r="AB133" s="56"/>
      <c r="AC133" s="56"/>
      <c r="AD133" s="56"/>
      <c r="AE133" s="56"/>
      <c r="AF133" s="56"/>
      <c r="AG133" s="56"/>
      <c r="AH133" s="56"/>
      <c r="AI133" s="56"/>
      <c r="AJ133" s="56"/>
      <c r="AK133" s="56"/>
      <c r="AL133" s="56"/>
      <c r="AM133" s="56"/>
      <c r="AN133" s="56"/>
      <c r="AO133" s="56"/>
      <c r="AP133" s="56"/>
      <c r="AQ133" s="56"/>
      <c r="AR133" s="56"/>
      <c r="AS133" s="56"/>
      <c r="AT133" s="56"/>
      <c r="AU133" s="56"/>
      <c r="AV133" s="56"/>
      <c r="AW133" s="56"/>
      <c r="AX133" s="56"/>
      <c r="AY133" s="56"/>
      <c r="AZ133" s="56"/>
      <c r="BA133" s="56"/>
      <c r="BB133" s="56"/>
      <c r="BC133" s="56"/>
      <c r="BD133" s="56"/>
      <c r="BE133" s="56"/>
      <c r="BF133" s="56"/>
      <c r="BG133" s="56"/>
      <c r="BH133" s="56"/>
      <c r="BI133" s="56"/>
      <c r="BJ133" s="56"/>
      <c r="BK133" s="56"/>
      <c r="BL133" s="56"/>
    </row>
    <row r="134" spans="2:64" x14ac:dyDescent="0.15">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c r="AA134" s="56"/>
      <c r="AB134" s="56"/>
      <c r="AC134" s="56"/>
      <c r="AD134" s="56"/>
      <c r="AE134" s="56"/>
      <c r="AF134" s="56"/>
      <c r="AG134" s="56"/>
      <c r="AH134" s="56"/>
      <c r="AI134" s="56"/>
      <c r="AJ134" s="56"/>
      <c r="AK134" s="56"/>
      <c r="AL134" s="56"/>
      <c r="AM134" s="56"/>
      <c r="AN134" s="56"/>
      <c r="AO134" s="56"/>
      <c r="AP134" s="56"/>
      <c r="AQ134" s="56"/>
      <c r="AR134" s="56"/>
      <c r="AS134" s="56"/>
      <c r="AT134" s="56"/>
      <c r="AU134" s="56"/>
      <c r="AV134" s="56"/>
      <c r="AW134" s="56"/>
      <c r="AX134" s="56"/>
      <c r="AY134" s="56"/>
      <c r="AZ134" s="56"/>
      <c r="BA134" s="56"/>
      <c r="BB134" s="56"/>
      <c r="BC134" s="56"/>
      <c r="BD134" s="56"/>
      <c r="BE134" s="56"/>
      <c r="BF134" s="56"/>
      <c r="BG134" s="56"/>
      <c r="BH134" s="56"/>
      <c r="BI134" s="56"/>
      <c r="BJ134" s="56"/>
      <c r="BK134" s="56"/>
      <c r="BL134" s="56"/>
    </row>
    <row r="135" spans="2:64" x14ac:dyDescent="0.15">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6"/>
      <c r="AK135" s="56"/>
      <c r="AL135" s="56"/>
      <c r="AM135" s="56"/>
      <c r="AN135" s="56"/>
      <c r="AO135" s="56"/>
      <c r="AP135" s="56"/>
      <c r="AQ135" s="56"/>
      <c r="AR135" s="56"/>
      <c r="AS135" s="56"/>
      <c r="AT135" s="56"/>
      <c r="AU135" s="56"/>
      <c r="AV135" s="56"/>
      <c r="AW135" s="56"/>
      <c r="AX135" s="56"/>
      <c r="AY135" s="56"/>
      <c r="AZ135" s="56"/>
      <c r="BA135" s="56"/>
      <c r="BB135" s="56"/>
      <c r="BC135" s="56"/>
      <c r="BD135" s="56"/>
      <c r="BE135" s="56"/>
      <c r="BF135" s="56"/>
      <c r="BG135" s="56"/>
      <c r="BH135" s="56"/>
      <c r="BI135" s="56"/>
      <c r="BJ135" s="56"/>
      <c r="BK135" s="56"/>
      <c r="BL135" s="56"/>
    </row>
    <row r="136" spans="2:64" x14ac:dyDescent="0.15">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56"/>
      <c r="AJ136" s="56"/>
      <c r="AK136" s="56"/>
      <c r="AL136" s="56"/>
      <c r="AM136" s="56"/>
      <c r="AN136" s="56"/>
      <c r="AO136" s="56"/>
      <c r="AP136" s="56"/>
      <c r="AQ136" s="56"/>
      <c r="AR136" s="56"/>
      <c r="AS136" s="56"/>
      <c r="AT136" s="56"/>
      <c r="AU136" s="56"/>
      <c r="AV136" s="56"/>
      <c r="AW136" s="56"/>
      <c r="AX136" s="56"/>
      <c r="AY136" s="56"/>
      <c r="AZ136" s="56"/>
      <c r="BA136" s="56"/>
      <c r="BB136" s="56"/>
      <c r="BC136" s="56"/>
      <c r="BD136" s="56"/>
      <c r="BE136" s="56"/>
      <c r="BF136" s="56"/>
      <c r="BG136" s="56"/>
      <c r="BH136" s="56"/>
      <c r="BI136" s="56"/>
      <c r="BJ136" s="56"/>
      <c r="BK136" s="56"/>
      <c r="BL136" s="56"/>
    </row>
    <row r="137" spans="2:64" x14ac:dyDescent="0.15">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56"/>
      <c r="AJ137" s="56"/>
      <c r="AK137" s="56"/>
      <c r="AL137" s="56"/>
      <c r="AM137" s="56"/>
      <c r="AN137" s="56"/>
      <c r="AO137" s="56"/>
      <c r="AP137" s="56"/>
      <c r="AQ137" s="56"/>
      <c r="AR137" s="56"/>
      <c r="AS137" s="56"/>
      <c r="AT137" s="56"/>
      <c r="AU137" s="56"/>
      <c r="AV137" s="56"/>
      <c r="AW137" s="56"/>
      <c r="AX137" s="56"/>
      <c r="AY137" s="56"/>
      <c r="AZ137" s="56"/>
      <c r="BA137" s="56"/>
      <c r="BB137" s="56"/>
      <c r="BC137" s="56"/>
      <c r="BD137" s="56"/>
      <c r="BE137" s="56"/>
      <c r="BF137" s="56"/>
      <c r="BG137" s="56"/>
      <c r="BH137" s="56"/>
      <c r="BI137" s="56"/>
      <c r="BJ137" s="56"/>
      <c r="BK137" s="56"/>
      <c r="BL137" s="56"/>
    </row>
    <row r="138" spans="2:64" x14ac:dyDescent="0.15">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6"/>
      <c r="AK138" s="56"/>
      <c r="AL138" s="56"/>
      <c r="AM138" s="56"/>
      <c r="AN138" s="56"/>
      <c r="AO138" s="56"/>
      <c r="AP138" s="56"/>
      <c r="AQ138" s="56"/>
      <c r="AR138" s="56"/>
      <c r="AS138" s="56"/>
      <c r="AT138" s="56"/>
      <c r="AU138" s="56"/>
      <c r="AV138" s="56"/>
      <c r="AW138" s="56"/>
      <c r="AX138" s="56"/>
      <c r="AY138" s="56"/>
      <c r="AZ138" s="56"/>
      <c r="BA138" s="56"/>
      <c r="BB138" s="56"/>
      <c r="BC138" s="56"/>
      <c r="BD138" s="56"/>
      <c r="BE138" s="56"/>
      <c r="BF138" s="56"/>
      <c r="BG138" s="56"/>
      <c r="BH138" s="56"/>
      <c r="BI138" s="56"/>
      <c r="BJ138" s="56"/>
      <c r="BK138" s="56"/>
      <c r="BL138" s="56"/>
    </row>
    <row r="139" spans="2:64" x14ac:dyDescent="0.15">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6"/>
      <c r="AK139" s="56"/>
      <c r="AL139" s="56"/>
      <c r="AM139" s="56"/>
      <c r="AN139" s="56"/>
      <c r="AO139" s="56"/>
      <c r="AP139" s="56"/>
      <c r="AQ139" s="56"/>
      <c r="AR139" s="56"/>
      <c r="AS139" s="56"/>
      <c r="AT139" s="56"/>
      <c r="AU139" s="56"/>
      <c r="AV139" s="56"/>
      <c r="AW139" s="56"/>
      <c r="AX139" s="56"/>
      <c r="AY139" s="56"/>
      <c r="AZ139" s="56"/>
      <c r="BA139" s="56"/>
      <c r="BB139" s="56"/>
      <c r="BC139" s="56"/>
      <c r="BD139" s="56"/>
      <c r="BE139" s="56"/>
      <c r="BF139" s="56"/>
      <c r="BG139" s="56"/>
      <c r="BH139" s="56"/>
      <c r="BI139" s="56"/>
      <c r="BJ139" s="56"/>
      <c r="BK139" s="56"/>
      <c r="BL139" s="56"/>
    </row>
    <row r="140" spans="2:64" x14ac:dyDescent="0.15">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6"/>
      <c r="AK140" s="56"/>
      <c r="AL140" s="56"/>
      <c r="AM140" s="56"/>
      <c r="AN140" s="56"/>
      <c r="AO140" s="56"/>
      <c r="AP140" s="56"/>
      <c r="AQ140" s="56"/>
      <c r="AR140" s="56"/>
      <c r="AS140" s="56"/>
      <c r="AT140" s="56"/>
      <c r="AU140" s="56"/>
      <c r="AV140" s="56"/>
      <c r="AW140" s="56"/>
      <c r="AX140" s="56"/>
      <c r="AY140" s="56"/>
      <c r="AZ140" s="56"/>
      <c r="BA140" s="56"/>
      <c r="BB140" s="56"/>
      <c r="BC140" s="56"/>
      <c r="BD140" s="56"/>
      <c r="BE140" s="56"/>
      <c r="BF140" s="56"/>
      <c r="BG140" s="56"/>
      <c r="BH140" s="56"/>
      <c r="BI140" s="56"/>
      <c r="BJ140" s="56"/>
      <c r="BK140" s="56"/>
      <c r="BL140" s="56"/>
    </row>
    <row r="141" spans="2:64" x14ac:dyDescent="0.15">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c r="AB141" s="56"/>
      <c r="AC141" s="56"/>
      <c r="AD141" s="56"/>
      <c r="AE141" s="56"/>
      <c r="AF141" s="56"/>
      <c r="AG141" s="56"/>
      <c r="AH141" s="56"/>
      <c r="AI141" s="56"/>
      <c r="AJ141" s="56"/>
      <c r="AK141" s="56"/>
      <c r="AL141" s="56"/>
      <c r="AM141" s="56"/>
      <c r="AN141" s="56"/>
      <c r="AO141" s="56"/>
      <c r="AP141" s="56"/>
      <c r="AQ141" s="56"/>
      <c r="AR141" s="56"/>
      <c r="AS141" s="56"/>
      <c r="AT141" s="56"/>
      <c r="AU141" s="56"/>
      <c r="AV141" s="56"/>
      <c r="AW141" s="56"/>
      <c r="AX141" s="56"/>
      <c r="AY141" s="56"/>
      <c r="AZ141" s="56"/>
      <c r="BA141" s="56"/>
      <c r="BB141" s="56"/>
      <c r="BC141" s="56"/>
      <c r="BD141" s="56"/>
      <c r="BE141" s="56"/>
      <c r="BF141" s="56"/>
      <c r="BG141" s="56"/>
      <c r="BH141" s="56"/>
      <c r="BI141" s="56"/>
      <c r="BJ141" s="56"/>
      <c r="BK141" s="56"/>
      <c r="BL141" s="56"/>
    </row>
    <row r="142" spans="2:64" x14ac:dyDescent="0.15">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56"/>
      <c r="AJ142" s="56"/>
      <c r="AK142" s="56"/>
      <c r="AL142" s="56"/>
      <c r="AM142" s="56"/>
      <c r="AN142" s="56"/>
      <c r="AO142" s="56"/>
      <c r="AP142" s="56"/>
      <c r="AQ142" s="56"/>
      <c r="AR142" s="56"/>
      <c r="AS142" s="56"/>
      <c r="AT142" s="56"/>
      <c r="AU142" s="56"/>
      <c r="AV142" s="56"/>
      <c r="AW142" s="56"/>
      <c r="AX142" s="56"/>
      <c r="AY142" s="56"/>
      <c r="AZ142" s="56"/>
      <c r="BA142" s="56"/>
      <c r="BB142" s="56"/>
      <c r="BC142" s="56"/>
      <c r="BD142" s="56"/>
      <c r="BE142" s="56"/>
      <c r="BF142" s="56"/>
      <c r="BG142" s="56"/>
      <c r="BH142" s="56"/>
      <c r="BI142" s="56"/>
      <c r="BJ142" s="56"/>
      <c r="BK142" s="56"/>
      <c r="BL142" s="56"/>
    </row>
    <row r="143" spans="2:64" x14ac:dyDescent="0.15">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c r="AB143" s="56"/>
      <c r="AC143" s="56"/>
      <c r="AD143" s="56"/>
      <c r="AE143" s="56"/>
      <c r="AF143" s="56"/>
      <c r="AG143" s="56"/>
      <c r="AH143" s="56"/>
      <c r="AI143" s="56"/>
      <c r="AJ143" s="56"/>
      <c r="AK143" s="56"/>
      <c r="AL143" s="56"/>
      <c r="AM143" s="56"/>
      <c r="AN143" s="56"/>
      <c r="AO143" s="56"/>
      <c r="AP143" s="56"/>
      <c r="AQ143" s="56"/>
      <c r="AR143" s="56"/>
      <c r="AS143" s="56"/>
      <c r="AT143" s="56"/>
      <c r="AU143" s="56"/>
      <c r="AV143" s="56"/>
      <c r="AW143" s="56"/>
      <c r="AX143" s="56"/>
      <c r="AY143" s="56"/>
      <c r="AZ143" s="56"/>
      <c r="BA143" s="56"/>
      <c r="BB143" s="56"/>
      <c r="BC143" s="56"/>
      <c r="BD143" s="56"/>
      <c r="BE143" s="56"/>
      <c r="BF143" s="56"/>
      <c r="BG143" s="56"/>
      <c r="BH143" s="56"/>
      <c r="BI143" s="56"/>
      <c r="BJ143" s="56"/>
      <c r="BK143" s="56"/>
      <c r="BL143" s="56"/>
    </row>
    <row r="144" spans="2:64" x14ac:dyDescent="0.15">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56"/>
      <c r="AJ144" s="56"/>
      <c r="AK144" s="56"/>
      <c r="AL144" s="56"/>
      <c r="AM144" s="56"/>
      <c r="AN144" s="56"/>
      <c r="AO144" s="56"/>
      <c r="AP144" s="56"/>
      <c r="AQ144" s="56"/>
      <c r="AR144" s="56"/>
      <c r="AS144" s="56"/>
      <c r="AT144" s="56"/>
      <c r="AU144" s="56"/>
      <c r="AV144" s="56"/>
      <c r="AW144" s="56"/>
      <c r="AX144" s="56"/>
      <c r="AY144" s="56"/>
      <c r="AZ144" s="56"/>
      <c r="BA144" s="56"/>
      <c r="BB144" s="56"/>
      <c r="BC144" s="56"/>
      <c r="BD144" s="56"/>
      <c r="BE144" s="56"/>
      <c r="BF144" s="56"/>
      <c r="BG144" s="56"/>
      <c r="BH144" s="56"/>
      <c r="BI144" s="56"/>
      <c r="BJ144" s="56"/>
      <c r="BK144" s="56"/>
      <c r="BL144" s="56"/>
    </row>
    <row r="145" spans="2:64" x14ac:dyDescent="0.15">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c r="AB145" s="56"/>
      <c r="AC145" s="56"/>
      <c r="AD145" s="56"/>
      <c r="AE145" s="56"/>
      <c r="AF145" s="56"/>
      <c r="AG145" s="56"/>
      <c r="AH145" s="56"/>
      <c r="AI145" s="56"/>
      <c r="AJ145" s="56"/>
      <c r="AK145" s="56"/>
      <c r="AL145" s="56"/>
      <c r="AM145" s="56"/>
      <c r="AN145" s="56"/>
      <c r="AO145" s="56"/>
      <c r="AP145" s="56"/>
      <c r="AQ145" s="56"/>
      <c r="AR145" s="56"/>
      <c r="AS145" s="56"/>
      <c r="AT145" s="56"/>
      <c r="AU145" s="56"/>
      <c r="AV145" s="56"/>
      <c r="AW145" s="56"/>
      <c r="AX145" s="56"/>
      <c r="AY145" s="56"/>
      <c r="AZ145" s="56"/>
      <c r="BA145" s="56"/>
      <c r="BB145" s="56"/>
      <c r="BC145" s="56"/>
      <c r="BD145" s="56"/>
      <c r="BE145" s="56"/>
      <c r="BF145" s="56"/>
      <c r="BG145" s="56"/>
      <c r="BH145" s="56"/>
      <c r="BI145" s="56"/>
      <c r="BJ145" s="56"/>
      <c r="BK145" s="56"/>
      <c r="BL145" s="56"/>
    </row>
    <row r="146" spans="2:64" x14ac:dyDescent="0.15">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c r="AB146" s="56"/>
      <c r="AC146" s="56"/>
      <c r="AD146" s="56"/>
      <c r="AE146" s="56"/>
      <c r="AF146" s="56"/>
      <c r="AG146" s="56"/>
      <c r="AH146" s="56"/>
      <c r="AI146" s="56"/>
      <c r="AJ146" s="56"/>
      <c r="AK146" s="56"/>
      <c r="AL146" s="56"/>
      <c r="AM146" s="56"/>
      <c r="AN146" s="56"/>
      <c r="AO146" s="56"/>
      <c r="AP146" s="56"/>
      <c r="AQ146" s="56"/>
      <c r="AR146" s="56"/>
      <c r="AS146" s="56"/>
      <c r="AT146" s="56"/>
      <c r="AU146" s="56"/>
      <c r="AV146" s="56"/>
      <c r="AW146" s="56"/>
      <c r="AX146" s="56"/>
      <c r="AY146" s="56"/>
      <c r="AZ146" s="56"/>
      <c r="BA146" s="56"/>
      <c r="BB146" s="56"/>
      <c r="BC146" s="56"/>
      <c r="BD146" s="56"/>
      <c r="BE146" s="56"/>
      <c r="BF146" s="56"/>
      <c r="BG146" s="56"/>
      <c r="BH146" s="56"/>
      <c r="BI146" s="56"/>
      <c r="BJ146" s="56"/>
      <c r="BK146" s="56"/>
      <c r="BL146" s="56"/>
    </row>
    <row r="147" spans="2:64" x14ac:dyDescent="0.15">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c r="AB147" s="56"/>
      <c r="AC147" s="56"/>
      <c r="AD147" s="56"/>
      <c r="AE147" s="56"/>
      <c r="AF147" s="56"/>
      <c r="AG147" s="56"/>
      <c r="AH147" s="56"/>
      <c r="AI147" s="56"/>
      <c r="AJ147" s="56"/>
      <c r="AK147" s="56"/>
      <c r="AL147" s="56"/>
      <c r="AM147" s="56"/>
      <c r="AN147" s="56"/>
      <c r="AO147" s="56"/>
      <c r="AP147" s="56"/>
      <c r="AQ147" s="56"/>
      <c r="AR147" s="56"/>
      <c r="AS147" s="56"/>
      <c r="AT147" s="56"/>
      <c r="AU147" s="56"/>
      <c r="AV147" s="56"/>
      <c r="AW147" s="56"/>
      <c r="AX147" s="56"/>
      <c r="AY147" s="56"/>
      <c r="AZ147" s="56"/>
      <c r="BA147" s="56"/>
      <c r="BB147" s="56"/>
      <c r="BC147" s="56"/>
      <c r="BD147" s="56"/>
      <c r="BE147" s="56"/>
      <c r="BF147" s="56"/>
      <c r="BG147" s="56"/>
      <c r="BH147" s="56"/>
      <c r="BI147" s="56"/>
      <c r="BJ147" s="56"/>
      <c r="BK147" s="56"/>
      <c r="BL147" s="56"/>
    </row>
    <row r="148" spans="2:64" x14ac:dyDescent="0.15">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6"/>
      <c r="AK148" s="56"/>
      <c r="AL148" s="56"/>
      <c r="AM148" s="56"/>
      <c r="AN148" s="56"/>
      <c r="AO148" s="56"/>
      <c r="AP148" s="56"/>
      <c r="AQ148" s="56"/>
      <c r="AR148" s="56"/>
      <c r="AS148" s="56"/>
      <c r="AT148" s="56"/>
      <c r="AU148" s="56"/>
      <c r="AV148" s="56"/>
      <c r="AW148" s="56"/>
      <c r="AX148" s="56"/>
      <c r="AY148" s="56"/>
      <c r="AZ148" s="56"/>
      <c r="BA148" s="56"/>
      <c r="BB148" s="56"/>
      <c r="BC148" s="56"/>
      <c r="BD148" s="56"/>
      <c r="BE148" s="56"/>
      <c r="BF148" s="56"/>
      <c r="BG148" s="56"/>
      <c r="BH148" s="56"/>
      <c r="BI148" s="56"/>
      <c r="BJ148" s="56"/>
      <c r="BK148" s="56"/>
      <c r="BL148" s="56"/>
    </row>
    <row r="149" spans="2:64" x14ac:dyDescent="0.15">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c r="AA149" s="56"/>
      <c r="AB149" s="56"/>
      <c r="AC149" s="56"/>
      <c r="AD149" s="56"/>
      <c r="AE149" s="56"/>
      <c r="AF149" s="56"/>
      <c r="AG149" s="56"/>
      <c r="AH149" s="56"/>
      <c r="AI149" s="56"/>
      <c r="AJ149" s="56"/>
      <c r="AK149" s="56"/>
      <c r="AL149" s="56"/>
      <c r="AM149" s="56"/>
      <c r="AN149" s="56"/>
      <c r="AO149" s="56"/>
      <c r="AP149" s="56"/>
      <c r="AQ149" s="56"/>
      <c r="AR149" s="56"/>
      <c r="AS149" s="56"/>
      <c r="AT149" s="56"/>
      <c r="AU149" s="56"/>
      <c r="AV149" s="56"/>
      <c r="AW149" s="56"/>
      <c r="AX149" s="56"/>
      <c r="AY149" s="56"/>
      <c r="AZ149" s="56"/>
      <c r="BA149" s="56"/>
      <c r="BB149" s="56"/>
      <c r="BC149" s="56"/>
      <c r="BD149" s="56"/>
      <c r="BE149" s="56"/>
      <c r="BF149" s="56"/>
      <c r="BG149" s="56"/>
      <c r="BH149" s="56"/>
      <c r="BI149" s="56"/>
      <c r="BJ149" s="56"/>
      <c r="BK149" s="56"/>
      <c r="BL149" s="56"/>
    </row>
    <row r="150" spans="2:64" x14ac:dyDescent="0.15">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c r="AA150" s="56"/>
      <c r="AB150" s="56"/>
      <c r="AC150" s="56"/>
      <c r="AD150" s="56"/>
      <c r="AE150" s="56"/>
      <c r="AF150" s="56"/>
      <c r="AG150" s="56"/>
      <c r="AH150" s="56"/>
      <c r="AI150" s="56"/>
      <c r="AJ150" s="56"/>
      <c r="AK150" s="56"/>
      <c r="AL150" s="56"/>
      <c r="AM150" s="56"/>
      <c r="AN150" s="56"/>
      <c r="AO150" s="56"/>
      <c r="AP150" s="56"/>
      <c r="AQ150" s="56"/>
      <c r="AR150" s="56"/>
      <c r="AS150" s="56"/>
      <c r="AT150" s="56"/>
      <c r="AU150" s="56"/>
      <c r="AV150" s="56"/>
      <c r="AW150" s="56"/>
      <c r="AX150" s="56"/>
      <c r="AY150" s="56"/>
      <c r="AZ150" s="56"/>
      <c r="BA150" s="56"/>
      <c r="BB150" s="56"/>
      <c r="BC150" s="56"/>
      <c r="BD150" s="56"/>
      <c r="BE150" s="56"/>
      <c r="BF150" s="56"/>
      <c r="BG150" s="56"/>
      <c r="BH150" s="56"/>
      <c r="BI150" s="56"/>
      <c r="BJ150" s="56"/>
      <c r="BK150" s="56"/>
      <c r="BL150" s="56"/>
    </row>
    <row r="151" spans="2:64" x14ac:dyDescent="0.15">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c r="AA151" s="56"/>
      <c r="AB151" s="56"/>
      <c r="AC151" s="56"/>
      <c r="AD151" s="56"/>
      <c r="AE151" s="56"/>
      <c r="AF151" s="56"/>
      <c r="AG151" s="56"/>
      <c r="AH151" s="56"/>
      <c r="AI151" s="56"/>
      <c r="AJ151" s="56"/>
      <c r="AK151" s="56"/>
      <c r="AL151" s="56"/>
      <c r="AM151" s="56"/>
      <c r="AN151" s="56"/>
      <c r="AO151" s="56"/>
      <c r="AP151" s="56"/>
      <c r="AQ151" s="56"/>
      <c r="AR151" s="56"/>
      <c r="AS151" s="56"/>
      <c r="AT151" s="56"/>
      <c r="AU151" s="56"/>
      <c r="AV151" s="56"/>
      <c r="AW151" s="56"/>
      <c r="AX151" s="56"/>
      <c r="AY151" s="56"/>
      <c r="AZ151" s="56"/>
      <c r="BA151" s="56"/>
      <c r="BB151" s="56"/>
      <c r="BC151" s="56"/>
      <c r="BD151" s="56"/>
      <c r="BE151" s="56"/>
      <c r="BF151" s="56"/>
      <c r="BG151" s="56"/>
      <c r="BH151" s="56"/>
      <c r="BI151" s="56"/>
      <c r="BJ151" s="56"/>
      <c r="BK151" s="56"/>
      <c r="BL151" s="56"/>
    </row>
    <row r="152" spans="2:64" x14ac:dyDescent="0.15">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c r="AA152" s="56"/>
      <c r="AB152" s="56"/>
      <c r="AC152" s="56"/>
      <c r="AD152" s="56"/>
      <c r="AE152" s="56"/>
      <c r="AF152" s="56"/>
      <c r="AG152" s="56"/>
      <c r="AH152" s="56"/>
      <c r="AI152" s="56"/>
      <c r="AJ152" s="56"/>
      <c r="AK152" s="56"/>
      <c r="AL152" s="56"/>
      <c r="AM152" s="56"/>
      <c r="AN152" s="56"/>
      <c r="AO152" s="56"/>
      <c r="AP152" s="56"/>
      <c r="AQ152" s="56"/>
      <c r="AR152" s="56"/>
      <c r="AS152" s="56"/>
      <c r="AT152" s="56"/>
      <c r="AU152" s="56"/>
      <c r="AV152" s="56"/>
      <c r="AW152" s="56"/>
      <c r="AX152" s="56"/>
      <c r="AY152" s="56"/>
      <c r="AZ152" s="56"/>
      <c r="BA152" s="56"/>
      <c r="BB152" s="56"/>
      <c r="BC152" s="56"/>
      <c r="BD152" s="56"/>
      <c r="BE152" s="56"/>
      <c r="BF152" s="56"/>
      <c r="BG152" s="56"/>
      <c r="BH152" s="56"/>
      <c r="BI152" s="56"/>
      <c r="BJ152" s="56"/>
      <c r="BK152" s="56"/>
      <c r="BL152" s="56"/>
    </row>
    <row r="153" spans="2:64" x14ac:dyDescent="0.15">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c r="AA153" s="56"/>
      <c r="AB153" s="56"/>
      <c r="AC153" s="56"/>
      <c r="AD153" s="56"/>
      <c r="AE153" s="56"/>
      <c r="AF153" s="56"/>
      <c r="AG153" s="56"/>
      <c r="AH153" s="56"/>
      <c r="AI153" s="56"/>
      <c r="AJ153" s="56"/>
      <c r="AK153" s="56"/>
      <c r="AL153" s="56"/>
      <c r="AM153" s="56"/>
      <c r="AN153" s="56"/>
      <c r="AO153" s="56"/>
      <c r="AP153" s="56"/>
      <c r="AQ153" s="56"/>
      <c r="AR153" s="56"/>
      <c r="AS153" s="56"/>
      <c r="AT153" s="56"/>
      <c r="AU153" s="56"/>
      <c r="AV153" s="56"/>
      <c r="AW153" s="56"/>
      <c r="AX153" s="56"/>
      <c r="AY153" s="56"/>
      <c r="AZ153" s="56"/>
      <c r="BA153" s="56"/>
      <c r="BB153" s="56"/>
      <c r="BC153" s="56"/>
      <c r="BD153" s="56"/>
      <c r="BE153" s="56"/>
      <c r="BF153" s="56"/>
      <c r="BG153" s="56"/>
      <c r="BH153" s="56"/>
      <c r="BI153" s="56"/>
      <c r="BJ153" s="56"/>
      <c r="BK153" s="56"/>
      <c r="BL153" s="56"/>
    </row>
    <row r="154" spans="2:64" x14ac:dyDescent="0.15">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c r="AA154" s="56"/>
      <c r="AB154" s="56"/>
      <c r="AC154" s="56"/>
      <c r="AD154" s="56"/>
      <c r="AE154" s="56"/>
      <c r="AF154" s="56"/>
      <c r="AG154" s="56"/>
      <c r="AH154" s="56"/>
      <c r="AI154" s="56"/>
      <c r="AJ154" s="56"/>
      <c r="AK154" s="56"/>
      <c r="AL154" s="56"/>
      <c r="AM154" s="56"/>
      <c r="AN154" s="56"/>
      <c r="AO154" s="56"/>
      <c r="AP154" s="56"/>
      <c r="AQ154" s="56"/>
      <c r="AR154" s="56"/>
      <c r="AS154" s="56"/>
      <c r="AT154" s="56"/>
      <c r="AU154" s="56"/>
      <c r="AV154" s="56"/>
      <c r="AW154" s="56"/>
      <c r="AX154" s="56"/>
      <c r="AY154" s="56"/>
      <c r="AZ154" s="56"/>
      <c r="BA154" s="56"/>
      <c r="BB154" s="56"/>
      <c r="BC154" s="56"/>
      <c r="BD154" s="56"/>
      <c r="BE154" s="56"/>
      <c r="BF154" s="56"/>
      <c r="BG154" s="56"/>
      <c r="BH154" s="56"/>
      <c r="BI154" s="56"/>
      <c r="BJ154" s="56"/>
      <c r="BK154" s="56"/>
      <c r="BL154" s="56"/>
    </row>
    <row r="155" spans="2:64" x14ac:dyDescent="0.15">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c r="AA155" s="56"/>
      <c r="AB155" s="56"/>
      <c r="AC155" s="56"/>
      <c r="AD155" s="56"/>
      <c r="AE155" s="56"/>
      <c r="AF155" s="56"/>
      <c r="AG155" s="56"/>
      <c r="AH155" s="56"/>
      <c r="AI155" s="56"/>
      <c r="AJ155" s="56"/>
      <c r="AK155" s="56"/>
      <c r="AL155" s="56"/>
      <c r="AM155" s="56"/>
      <c r="AN155" s="56"/>
      <c r="AO155" s="56"/>
      <c r="AP155" s="56"/>
      <c r="AQ155" s="56"/>
      <c r="AR155" s="56"/>
      <c r="AS155" s="56"/>
      <c r="AT155" s="56"/>
      <c r="AU155" s="56"/>
      <c r="AV155" s="56"/>
      <c r="AW155" s="56"/>
      <c r="AX155" s="56"/>
      <c r="AY155" s="56"/>
      <c r="AZ155" s="56"/>
      <c r="BA155" s="56"/>
      <c r="BB155" s="56"/>
      <c r="BC155" s="56"/>
      <c r="BD155" s="56"/>
      <c r="BE155" s="56"/>
      <c r="BF155" s="56"/>
      <c r="BG155" s="56"/>
      <c r="BH155" s="56"/>
      <c r="BI155" s="56"/>
      <c r="BJ155" s="56"/>
      <c r="BK155" s="56"/>
      <c r="BL155" s="56"/>
    </row>
    <row r="156" spans="2:64" x14ac:dyDescent="0.15">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c r="AA156" s="56"/>
      <c r="AB156" s="56"/>
      <c r="AC156" s="56"/>
      <c r="AD156" s="56"/>
      <c r="AE156" s="56"/>
      <c r="AF156" s="56"/>
      <c r="AG156" s="56"/>
      <c r="AH156" s="56"/>
      <c r="AI156" s="56"/>
      <c r="AJ156" s="56"/>
      <c r="AK156" s="56"/>
      <c r="AL156" s="56"/>
      <c r="AM156" s="56"/>
      <c r="AN156" s="56"/>
      <c r="AO156" s="56"/>
      <c r="AP156" s="56"/>
      <c r="AQ156" s="56"/>
      <c r="AR156" s="56"/>
      <c r="AS156" s="56"/>
      <c r="AT156" s="56"/>
      <c r="AU156" s="56"/>
      <c r="AV156" s="56"/>
      <c r="AW156" s="56"/>
      <c r="AX156" s="56"/>
      <c r="AY156" s="56"/>
      <c r="AZ156" s="56"/>
      <c r="BA156" s="56"/>
      <c r="BB156" s="56"/>
      <c r="BC156" s="56"/>
      <c r="BD156" s="56"/>
      <c r="BE156" s="56"/>
      <c r="BF156" s="56"/>
      <c r="BG156" s="56"/>
      <c r="BH156" s="56"/>
      <c r="BI156" s="56"/>
      <c r="BJ156" s="56"/>
      <c r="BK156" s="56"/>
      <c r="BL156" s="56"/>
    </row>
    <row r="157" spans="2:64" x14ac:dyDescent="0.15">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56"/>
      <c r="AJ157" s="56"/>
      <c r="AK157" s="56"/>
      <c r="AL157" s="56"/>
      <c r="AM157" s="56"/>
      <c r="AN157" s="56"/>
      <c r="AO157" s="56"/>
      <c r="AP157" s="56"/>
      <c r="AQ157" s="56"/>
      <c r="AR157" s="56"/>
      <c r="AS157" s="56"/>
      <c r="AT157" s="56"/>
      <c r="AU157" s="56"/>
      <c r="AV157" s="56"/>
      <c r="AW157" s="56"/>
      <c r="AX157" s="56"/>
      <c r="AY157" s="56"/>
      <c r="AZ157" s="56"/>
      <c r="BA157" s="56"/>
      <c r="BB157" s="56"/>
      <c r="BC157" s="56"/>
      <c r="BD157" s="56"/>
      <c r="BE157" s="56"/>
      <c r="BF157" s="56"/>
      <c r="BG157" s="56"/>
      <c r="BH157" s="56"/>
      <c r="BI157" s="56"/>
      <c r="BJ157" s="56"/>
      <c r="BK157" s="56"/>
      <c r="BL157" s="56"/>
    </row>
    <row r="158" spans="2:64" x14ac:dyDescent="0.15">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c r="AA158" s="56"/>
      <c r="AB158" s="56"/>
      <c r="AC158" s="56"/>
      <c r="AD158" s="56"/>
      <c r="AE158" s="56"/>
      <c r="AF158" s="56"/>
      <c r="AG158" s="56"/>
      <c r="AH158" s="56"/>
      <c r="AI158" s="56"/>
      <c r="AJ158" s="56"/>
      <c r="AK158" s="56"/>
      <c r="AL158" s="56"/>
      <c r="AM158" s="56"/>
      <c r="AN158" s="56"/>
      <c r="AO158" s="56"/>
      <c r="AP158" s="56"/>
      <c r="AQ158" s="56"/>
      <c r="AR158" s="56"/>
      <c r="AS158" s="56"/>
      <c r="AT158" s="56"/>
      <c r="AU158" s="56"/>
      <c r="AV158" s="56"/>
      <c r="AW158" s="56"/>
      <c r="AX158" s="56"/>
      <c r="AY158" s="56"/>
      <c r="AZ158" s="56"/>
      <c r="BA158" s="56"/>
      <c r="BB158" s="56"/>
      <c r="BC158" s="56"/>
      <c r="BD158" s="56"/>
      <c r="BE158" s="56"/>
      <c r="BF158" s="56"/>
      <c r="BG158" s="56"/>
      <c r="BH158" s="56"/>
      <c r="BI158" s="56"/>
      <c r="BJ158" s="56"/>
      <c r="BK158" s="56"/>
      <c r="BL158" s="56"/>
    </row>
    <row r="159" spans="2:64" x14ac:dyDescent="0.15">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c r="AA159" s="56"/>
      <c r="AB159" s="56"/>
      <c r="AC159" s="56"/>
      <c r="AD159" s="56"/>
      <c r="AE159" s="56"/>
      <c r="AF159" s="56"/>
      <c r="AG159" s="56"/>
      <c r="AH159" s="56"/>
      <c r="AI159" s="56"/>
      <c r="AJ159" s="56"/>
      <c r="AK159" s="56"/>
      <c r="AL159" s="56"/>
      <c r="AM159" s="56"/>
      <c r="AN159" s="56"/>
      <c r="AO159" s="56"/>
      <c r="AP159" s="56"/>
      <c r="AQ159" s="56"/>
      <c r="AR159" s="56"/>
      <c r="AS159" s="56"/>
      <c r="AT159" s="56"/>
      <c r="AU159" s="56"/>
      <c r="AV159" s="56"/>
      <c r="AW159" s="56"/>
      <c r="AX159" s="56"/>
      <c r="AY159" s="56"/>
      <c r="AZ159" s="56"/>
      <c r="BA159" s="56"/>
      <c r="BB159" s="56"/>
      <c r="BC159" s="56"/>
      <c r="BD159" s="56"/>
      <c r="BE159" s="56"/>
      <c r="BF159" s="56"/>
      <c r="BG159" s="56"/>
      <c r="BH159" s="56"/>
      <c r="BI159" s="56"/>
      <c r="BJ159" s="56"/>
      <c r="BK159" s="56"/>
      <c r="BL159" s="56"/>
    </row>
    <row r="160" spans="2:64" x14ac:dyDescent="0.15">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c r="AA160" s="56"/>
      <c r="AB160" s="56"/>
      <c r="AC160" s="56"/>
      <c r="AD160" s="56"/>
      <c r="AE160" s="56"/>
      <c r="AF160" s="56"/>
      <c r="AG160" s="56"/>
      <c r="AH160" s="56"/>
      <c r="AI160" s="56"/>
      <c r="AJ160" s="56"/>
      <c r="AK160" s="56"/>
      <c r="AL160" s="56"/>
      <c r="AM160" s="56"/>
      <c r="AN160" s="56"/>
      <c r="AO160" s="56"/>
      <c r="AP160" s="56"/>
      <c r="AQ160" s="56"/>
      <c r="AR160" s="56"/>
      <c r="AS160" s="56"/>
      <c r="AT160" s="56"/>
      <c r="AU160" s="56"/>
      <c r="AV160" s="56"/>
      <c r="AW160" s="56"/>
      <c r="AX160" s="56"/>
      <c r="AY160" s="56"/>
      <c r="AZ160" s="56"/>
      <c r="BA160" s="56"/>
      <c r="BB160" s="56"/>
      <c r="BC160" s="56"/>
      <c r="BD160" s="56"/>
      <c r="BE160" s="56"/>
      <c r="BF160" s="56"/>
      <c r="BG160" s="56"/>
      <c r="BH160" s="56"/>
      <c r="BI160" s="56"/>
      <c r="BJ160" s="56"/>
      <c r="BK160" s="56"/>
      <c r="BL160" s="56"/>
    </row>
    <row r="161" spans="2:64" x14ac:dyDescent="0.15">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c r="AA161" s="56"/>
      <c r="AB161" s="56"/>
      <c r="AC161" s="56"/>
      <c r="AD161" s="56"/>
      <c r="AE161" s="56"/>
      <c r="AF161" s="56"/>
      <c r="AG161" s="56"/>
      <c r="AH161" s="56"/>
      <c r="AI161" s="56"/>
      <c r="AJ161" s="56"/>
      <c r="AK161" s="56"/>
      <c r="AL161" s="56"/>
      <c r="AM161" s="56"/>
      <c r="AN161" s="56"/>
      <c r="AO161" s="56"/>
      <c r="AP161" s="56"/>
      <c r="AQ161" s="56"/>
      <c r="AR161" s="56"/>
      <c r="AS161" s="56"/>
      <c r="AT161" s="56"/>
      <c r="AU161" s="56"/>
      <c r="AV161" s="56"/>
      <c r="AW161" s="56"/>
      <c r="AX161" s="56"/>
      <c r="AY161" s="56"/>
      <c r="AZ161" s="56"/>
      <c r="BA161" s="56"/>
      <c r="BB161" s="56"/>
      <c r="BC161" s="56"/>
      <c r="BD161" s="56"/>
      <c r="BE161" s="56"/>
      <c r="BF161" s="56"/>
      <c r="BG161" s="56"/>
      <c r="BH161" s="56"/>
      <c r="BI161" s="56"/>
      <c r="BJ161" s="56"/>
      <c r="BK161" s="56"/>
      <c r="BL161" s="56"/>
    </row>
    <row r="162" spans="2:64" x14ac:dyDescent="0.15">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c r="AA162" s="56"/>
      <c r="AB162" s="56"/>
      <c r="AC162" s="56"/>
      <c r="AD162" s="56"/>
      <c r="AE162" s="56"/>
      <c r="AF162" s="56"/>
      <c r="AG162" s="56"/>
      <c r="AH162" s="56"/>
      <c r="AI162" s="56"/>
      <c r="AJ162" s="56"/>
      <c r="AK162" s="56"/>
      <c r="AL162" s="56"/>
      <c r="AM162" s="56"/>
      <c r="AN162" s="56"/>
      <c r="AO162" s="56"/>
      <c r="AP162" s="56"/>
      <c r="AQ162" s="56"/>
      <c r="AR162" s="56"/>
      <c r="AS162" s="56"/>
      <c r="AT162" s="56"/>
      <c r="AU162" s="56"/>
      <c r="AV162" s="56"/>
      <c r="AW162" s="56"/>
      <c r="AX162" s="56"/>
      <c r="AY162" s="56"/>
      <c r="AZ162" s="56"/>
      <c r="BA162" s="56"/>
      <c r="BB162" s="56"/>
      <c r="BC162" s="56"/>
      <c r="BD162" s="56"/>
      <c r="BE162" s="56"/>
      <c r="BF162" s="56"/>
      <c r="BG162" s="56"/>
      <c r="BH162" s="56"/>
      <c r="BI162" s="56"/>
      <c r="BJ162" s="56"/>
      <c r="BK162" s="56"/>
      <c r="BL162" s="56"/>
    </row>
    <row r="163" spans="2:64" x14ac:dyDescent="0.15">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c r="AA163" s="56"/>
      <c r="AB163" s="56"/>
      <c r="AC163" s="56"/>
      <c r="AD163" s="56"/>
      <c r="AE163" s="56"/>
      <c r="AF163" s="56"/>
      <c r="AG163" s="56"/>
      <c r="AH163" s="56"/>
      <c r="AI163" s="56"/>
      <c r="AJ163" s="56"/>
      <c r="AK163" s="56"/>
      <c r="AL163" s="56"/>
      <c r="AM163" s="56"/>
      <c r="AN163" s="56"/>
      <c r="AO163" s="56"/>
      <c r="AP163" s="56"/>
      <c r="AQ163" s="56"/>
      <c r="AR163" s="56"/>
      <c r="AS163" s="56"/>
      <c r="AT163" s="56"/>
      <c r="AU163" s="56"/>
      <c r="AV163" s="56"/>
      <c r="AW163" s="56"/>
      <c r="AX163" s="56"/>
      <c r="AY163" s="56"/>
      <c r="AZ163" s="56"/>
      <c r="BA163" s="56"/>
      <c r="BB163" s="56"/>
      <c r="BC163" s="56"/>
      <c r="BD163" s="56"/>
      <c r="BE163" s="56"/>
      <c r="BF163" s="56"/>
      <c r="BG163" s="56"/>
      <c r="BH163" s="56"/>
      <c r="BI163" s="56"/>
      <c r="BJ163" s="56"/>
      <c r="BK163" s="56"/>
      <c r="BL163" s="56"/>
    </row>
    <row r="164" spans="2:64" x14ac:dyDescent="0.15">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c r="AA164" s="56"/>
      <c r="AB164" s="56"/>
      <c r="AC164" s="56"/>
      <c r="AD164" s="56"/>
      <c r="AE164" s="56"/>
      <c r="AF164" s="56"/>
      <c r="AG164" s="56"/>
      <c r="AH164" s="56"/>
      <c r="AI164" s="56"/>
      <c r="AJ164" s="56"/>
      <c r="AK164" s="56"/>
      <c r="AL164" s="56"/>
      <c r="AM164" s="56"/>
      <c r="AN164" s="56"/>
      <c r="AO164" s="56"/>
      <c r="AP164" s="56"/>
      <c r="AQ164" s="56"/>
      <c r="AR164" s="56"/>
      <c r="AS164" s="56"/>
      <c r="AT164" s="56"/>
      <c r="AU164" s="56"/>
      <c r="AV164" s="56"/>
      <c r="AW164" s="56"/>
      <c r="AX164" s="56"/>
      <c r="AY164" s="56"/>
      <c r="AZ164" s="56"/>
      <c r="BA164" s="56"/>
      <c r="BB164" s="56"/>
      <c r="BC164" s="56"/>
      <c r="BD164" s="56"/>
      <c r="BE164" s="56"/>
      <c r="BF164" s="56"/>
      <c r="BG164" s="56"/>
      <c r="BH164" s="56"/>
      <c r="BI164" s="56"/>
      <c r="BJ164" s="56"/>
      <c r="BK164" s="56"/>
      <c r="BL164" s="56"/>
    </row>
    <row r="165" spans="2:64" x14ac:dyDescent="0.15">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c r="AA165" s="56"/>
      <c r="AB165" s="56"/>
      <c r="AC165" s="56"/>
      <c r="AD165" s="56"/>
      <c r="AE165" s="56"/>
      <c r="AF165" s="56"/>
      <c r="AG165" s="56"/>
      <c r="AH165" s="56"/>
      <c r="AI165" s="56"/>
      <c r="AJ165" s="56"/>
      <c r="AK165" s="56"/>
      <c r="AL165" s="56"/>
      <c r="AM165" s="56"/>
      <c r="AN165" s="56"/>
      <c r="AO165" s="56"/>
      <c r="AP165" s="56"/>
      <c r="AQ165" s="56"/>
      <c r="AR165" s="56"/>
      <c r="AS165" s="56"/>
      <c r="AT165" s="56"/>
      <c r="AU165" s="56"/>
      <c r="AV165" s="56"/>
      <c r="AW165" s="56"/>
      <c r="AX165" s="56"/>
      <c r="AY165" s="56"/>
      <c r="AZ165" s="56"/>
      <c r="BA165" s="56"/>
      <c r="BB165" s="56"/>
      <c r="BC165" s="56"/>
      <c r="BD165" s="56"/>
      <c r="BE165" s="56"/>
      <c r="BF165" s="56"/>
      <c r="BG165" s="56"/>
      <c r="BH165" s="56"/>
      <c r="BI165" s="56"/>
      <c r="BJ165" s="56"/>
      <c r="BK165" s="56"/>
      <c r="BL165" s="56"/>
    </row>
    <row r="166" spans="2:64" x14ac:dyDescent="0.15">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c r="AA166" s="56"/>
      <c r="AB166" s="56"/>
      <c r="AC166" s="56"/>
      <c r="AD166" s="56"/>
      <c r="AE166" s="56"/>
      <c r="AF166" s="56"/>
      <c r="AG166" s="56"/>
      <c r="AH166" s="56"/>
      <c r="AI166" s="56"/>
      <c r="AJ166" s="56"/>
      <c r="AK166" s="56"/>
      <c r="AL166" s="56"/>
      <c r="AM166" s="56"/>
      <c r="AN166" s="56"/>
      <c r="AO166" s="56"/>
      <c r="AP166" s="56"/>
      <c r="AQ166" s="56"/>
      <c r="AR166" s="56"/>
      <c r="AS166" s="56"/>
      <c r="AT166" s="56"/>
      <c r="AU166" s="56"/>
      <c r="AV166" s="56"/>
      <c r="AW166" s="56"/>
      <c r="AX166" s="56"/>
      <c r="AY166" s="56"/>
      <c r="AZ166" s="56"/>
      <c r="BA166" s="56"/>
      <c r="BB166" s="56"/>
      <c r="BC166" s="56"/>
      <c r="BD166" s="56"/>
      <c r="BE166" s="56"/>
      <c r="BF166" s="56"/>
      <c r="BG166" s="56"/>
      <c r="BH166" s="56"/>
      <c r="BI166" s="56"/>
      <c r="BJ166" s="56"/>
      <c r="BK166" s="56"/>
      <c r="BL166" s="56"/>
    </row>
    <row r="167" spans="2:64" x14ac:dyDescent="0.15">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c r="AA167" s="56"/>
      <c r="AB167" s="56"/>
      <c r="AC167" s="56"/>
      <c r="AD167" s="56"/>
      <c r="AE167" s="56"/>
      <c r="AF167" s="56"/>
      <c r="AG167" s="56"/>
      <c r="AH167" s="56"/>
      <c r="AI167" s="56"/>
      <c r="AJ167" s="56"/>
      <c r="AK167" s="56"/>
      <c r="AL167" s="56"/>
      <c r="AM167" s="56"/>
      <c r="AN167" s="56"/>
      <c r="AO167" s="56"/>
      <c r="AP167" s="56"/>
      <c r="AQ167" s="56"/>
      <c r="AR167" s="56"/>
      <c r="AS167" s="56"/>
      <c r="AT167" s="56"/>
      <c r="AU167" s="56"/>
      <c r="AV167" s="56"/>
      <c r="AW167" s="56"/>
      <c r="AX167" s="56"/>
      <c r="AY167" s="56"/>
      <c r="AZ167" s="56"/>
      <c r="BA167" s="56"/>
      <c r="BB167" s="56"/>
      <c r="BC167" s="56"/>
      <c r="BD167" s="56"/>
      <c r="BE167" s="56"/>
      <c r="BF167" s="56"/>
      <c r="BG167" s="56"/>
      <c r="BH167" s="56"/>
      <c r="BI167" s="56"/>
      <c r="BJ167" s="56"/>
      <c r="BK167" s="56"/>
      <c r="BL167" s="56"/>
    </row>
  </sheetData>
  <pageMargins left="0.75" right="0.75" top="1" bottom="1" header="0.5" footer="0.5"/>
  <pageSetup paperSize="9" orientation="portrait"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Q46"/>
  <sheetViews>
    <sheetView topLeftCell="C1" workbookViewId="0">
      <selection activeCell="I20" sqref="I20:I24"/>
    </sheetView>
  </sheetViews>
  <sheetFormatPr baseColWidth="10" defaultRowHeight="13" x14ac:dyDescent="0.15"/>
  <cols>
    <col min="2" max="2" width="16.33203125" customWidth="1"/>
    <col min="3" max="3" width="25" customWidth="1"/>
    <col min="4" max="4" width="59" customWidth="1"/>
    <col min="5" max="5" width="25.6640625" customWidth="1"/>
    <col min="6" max="6" width="23.83203125" customWidth="1"/>
    <col min="7" max="7" width="26.6640625" customWidth="1"/>
    <col min="8" max="8" width="28" customWidth="1"/>
    <col min="9" max="9" width="11.6640625" customWidth="1"/>
    <col min="11" max="11" width="12.1640625" bestFit="1" customWidth="1"/>
    <col min="12" max="12" width="12.1640625" customWidth="1"/>
    <col min="13" max="13" width="11.6640625" customWidth="1"/>
    <col min="14" max="14" width="19.6640625" customWidth="1"/>
    <col min="20" max="20" width="24" customWidth="1"/>
    <col min="21" max="21" width="6.5" customWidth="1"/>
  </cols>
  <sheetData>
    <row r="1" spans="1:43" ht="42" customHeight="1" thickBot="1" x14ac:dyDescent="0.3">
      <c r="A1" s="1"/>
      <c r="B1" s="27" t="s">
        <v>500</v>
      </c>
      <c r="C1" s="27"/>
      <c r="D1" s="28"/>
      <c r="E1" s="28"/>
      <c r="F1" s="29"/>
      <c r="G1" s="30"/>
      <c r="H1" s="30"/>
      <c r="I1" s="30"/>
      <c r="J1" s="30"/>
      <c r="K1" s="30"/>
      <c r="L1" s="30"/>
      <c r="M1" s="30"/>
      <c r="N1" s="30"/>
      <c r="O1" s="30"/>
      <c r="P1" s="30"/>
      <c r="Q1" s="30"/>
      <c r="R1" s="30"/>
      <c r="S1" s="30"/>
      <c r="T1" s="30"/>
      <c r="U1" s="30"/>
      <c r="V1" s="30"/>
      <c r="W1" s="30"/>
      <c r="X1" s="30"/>
      <c r="Y1" s="30"/>
      <c r="Z1" s="30"/>
      <c r="AA1" s="30"/>
      <c r="AB1" s="30"/>
      <c r="AC1" s="30"/>
      <c r="AD1" s="30"/>
      <c r="AE1" s="18"/>
      <c r="AF1" s="18"/>
      <c r="AG1" s="18"/>
      <c r="AH1" s="18"/>
      <c r="AI1" s="18"/>
      <c r="AJ1" s="18"/>
      <c r="AK1" s="18"/>
      <c r="AL1" s="18"/>
      <c r="AM1" s="18"/>
      <c r="AN1" s="18"/>
      <c r="AO1" s="18"/>
      <c r="AP1" s="18"/>
      <c r="AQ1" s="18"/>
    </row>
    <row r="2" spans="1:43" ht="16" x14ac:dyDescent="0.2">
      <c r="A2" s="1"/>
      <c r="B2" s="31"/>
      <c r="C2" s="31"/>
      <c r="D2" s="28"/>
      <c r="E2" s="28"/>
      <c r="F2" s="29"/>
      <c r="G2" s="30"/>
      <c r="H2" s="30"/>
      <c r="I2" s="30"/>
      <c r="J2" s="30"/>
      <c r="K2" s="30"/>
      <c r="L2" s="30"/>
      <c r="M2" s="30"/>
      <c r="N2" s="30"/>
      <c r="O2" s="30"/>
      <c r="P2" s="30"/>
      <c r="Q2" s="30"/>
      <c r="R2" s="30"/>
      <c r="S2" s="30"/>
      <c r="T2" s="30"/>
      <c r="U2" s="30"/>
      <c r="V2" s="30"/>
      <c r="W2" s="30"/>
      <c r="X2" s="30"/>
      <c r="Y2" s="30"/>
      <c r="Z2" s="30"/>
      <c r="AA2" s="30"/>
      <c r="AB2" s="30"/>
      <c r="AC2" s="30"/>
      <c r="AD2" s="30"/>
    </row>
    <row r="3" spans="1:43" ht="16" x14ac:dyDescent="0.2">
      <c r="A3" s="1"/>
      <c r="B3" s="321" t="s">
        <v>411</v>
      </c>
      <c r="C3" s="322"/>
      <c r="D3" s="33"/>
      <c r="E3" s="33"/>
      <c r="F3" s="34"/>
      <c r="G3" s="35"/>
      <c r="H3" s="36"/>
      <c r="I3" s="36"/>
      <c r="J3" s="30"/>
      <c r="K3" s="36"/>
      <c r="L3" s="36"/>
      <c r="M3" s="36"/>
      <c r="N3" s="36"/>
      <c r="O3" s="36"/>
      <c r="P3" s="36"/>
      <c r="Q3" s="36"/>
      <c r="R3" s="36"/>
      <c r="S3" s="36"/>
      <c r="T3" s="36"/>
      <c r="U3" s="36"/>
      <c r="V3" s="36"/>
      <c r="W3" s="30"/>
      <c r="X3" s="36"/>
      <c r="Y3" s="36"/>
      <c r="Z3" s="36"/>
      <c r="AA3" s="36"/>
      <c r="AB3" s="36"/>
      <c r="AC3" s="36"/>
      <c r="AD3" s="36"/>
    </row>
    <row r="4" spans="1:43" ht="12" customHeight="1" x14ac:dyDescent="0.15">
      <c r="A4" s="1"/>
      <c r="B4" s="579" t="s">
        <v>501</v>
      </c>
      <c r="C4" s="580"/>
      <c r="D4" s="580"/>
      <c r="E4" s="580"/>
      <c r="F4" s="580"/>
      <c r="G4" s="581"/>
      <c r="H4" s="37"/>
      <c r="I4" s="37"/>
      <c r="J4" s="30"/>
      <c r="K4" s="37"/>
      <c r="L4" s="37"/>
      <c r="M4" s="37"/>
      <c r="N4" s="37"/>
      <c r="O4" s="37"/>
      <c r="P4" s="37"/>
      <c r="Q4" s="37"/>
      <c r="R4" s="37"/>
      <c r="S4" s="37"/>
      <c r="T4" s="37"/>
      <c r="U4" s="37"/>
      <c r="V4" s="37"/>
      <c r="W4" s="30"/>
      <c r="X4" s="37"/>
      <c r="Y4" s="37"/>
      <c r="Z4" s="37"/>
      <c r="AA4" s="37"/>
      <c r="AB4" s="37"/>
      <c r="AC4" s="37"/>
      <c r="AD4" s="37"/>
    </row>
    <row r="5" spans="1:43" s="339" customFormat="1" ht="12" customHeight="1" x14ac:dyDescent="0.2">
      <c r="A5" s="333"/>
      <c r="B5" s="469"/>
      <c r="C5" s="469"/>
      <c r="D5" s="469"/>
      <c r="E5" s="469"/>
      <c r="F5" s="469"/>
      <c r="G5" s="340"/>
      <c r="H5" s="340"/>
      <c r="I5" s="336"/>
      <c r="J5" s="340"/>
      <c r="K5" s="340"/>
      <c r="L5" s="340"/>
      <c r="M5" s="340"/>
      <c r="N5" s="340"/>
      <c r="O5" s="340"/>
      <c r="P5" s="340"/>
      <c r="Q5" s="340"/>
      <c r="R5" s="340"/>
      <c r="S5" s="340"/>
      <c r="T5" s="340"/>
      <c r="U5" s="336"/>
      <c r="V5" s="340"/>
      <c r="W5" s="340"/>
      <c r="X5" s="340"/>
      <c r="Y5" s="340"/>
      <c r="Z5" s="340"/>
      <c r="AA5" s="340"/>
      <c r="AB5" s="340"/>
    </row>
    <row r="6" spans="1:43" s="339" customFormat="1" ht="12" customHeight="1" x14ac:dyDescent="0.2">
      <c r="A6" s="333"/>
      <c r="B6" s="346" t="s">
        <v>514</v>
      </c>
      <c r="C6" s="469"/>
      <c r="D6" s="469"/>
      <c r="E6" s="469"/>
      <c r="F6" s="469"/>
      <c r="G6" s="340"/>
      <c r="H6" s="340"/>
      <c r="I6" s="336"/>
      <c r="J6" s="340"/>
      <c r="K6" s="340"/>
      <c r="L6" s="340"/>
      <c r="M6" s="340"/>
      <c r="N6" s="340"/>
      <c r="O6" s="340"/>
      <c r="P6" s="340"/>
      <c r="Q6" s="340"/>
      <c r="R6" s="340"/>
      <c r="S6" s="340"/>
      <c r="T6" s="340"/>
      <c r="U6" s="336"/>
      <c r="V6" s="340"/>
      <c r="W6" s="340"/>
      <c r="X6" s="340"/>
      <c r="Y6" s="340"/>
      <c r="Z6" s="340"/>
      <c r="AA6" s="340"/>
      <c r="AB6" s="340"/>
    </row>
    <row r="7" spans="1:43" s="339" customFormat="1" ht="12" customHeight="1" x14ac:dyDescent="0.2">
      <c r="A7" s="333"/>
      <c r="B7" s="347" t="s">
        <v>512</v>
      </c>
      <c r="C7" s="469"/>
      <c r="D7" s="469"/>
      <c r="E7" s="469"/>
      <c r="F7" s="469"/>
      <c r="G7" s="340"/>
      <c r="H7" s="340"/>
      <c r="I7" s="336"/>
      <c r="J7" s="340"/>
      <c r="K7" s="340"/>
      <c r="L7" s="340"/>
      <c r="M7" s="340"/>
      <c r="N7" s="340"/>
      <c r="O7" s="340"/>
      <c r="P7" s="340"/>
      <c r="Q7" s="340"/>
      <c r="R7" s="340"/>
      <c r="S7" s="340"/>
      <c r="T7" s="340"/>
      <c r="U7" s="336"/>
      <c r="V7" s="340"/>
      <c r="W7" s="340"/>
      <c r="X7" s="340"/>
      <c r="Y7" s="340"/>
      <c r="Z7" s="340"/>
      <c r="AA7" s="340"/>
      <c r="AB7" s="340"/>
    </row>
    <row r="8" spans="1:43" s="339" customFormat="1" ht="12" customHeight="1" x14ac:dyDescent="0.2">
      <c r="A8" s="333"/>
      <c r="B8" s="348" t="s">
        <v>513</v>
      </c>
      <c r="C8" s="469"/>
      <c r="D8" s="469"/>
      <c r="E8" s="469"/>
      <c r="F8" s="469"/>
      <c r="G8" s="340"/>
      <c r="H8" s="340"/>
      <c r="I8" s="336"/>
      <c r="J8" s="340"/>
      <c r="K8" s="340"/>
      <c r="L8" s="340"/>
      <c r="M8" s="340"/>
      <c r="N8" s="340"/>
      <c r="O8" s="340"/>
      <c r="P8" s="340"/>
      <c r="Q8" s="340"/>
      <c r="R8" s="340"/>
      <c r="S8" s="340"/>
      <c r="T8" s="340"/>
      <c r="U8" s="336"/>
      <c r="V8" s="340"/>
      <c r="W8" s="340"/>
      <c r="X8" s="340"/>
      <c r="Y8" s="340"/>
      <c r="Z8" s="340"/>
      <c r="AA8" s="340"/>
      <c r="AB8" s="340"/>
    </row>
    <row r="9" spans="1:43" s="339" customFormat="1" ht="12" customHeight="1" x14ac:dyDescent="0.2">
      <c r="A9" s="333"/>
      <c r="B9" s="349" t="s">
        <v>517</v>
      </c>
      <c r="C9" s="469"/>
      <c r="D9" s="469"/>
      <c r="E9" s="469"/>
      <c r="F9" s="469"/>
      <c r="G9" s="340"/>
      <c r="H9" s="340"/>
      <c r="I9" s="336"/>
      <c r="J9" s="340"/>
      <c r="K9" s="340"/>
      <c r="L9" s="340"/>
      <c r="M9" s="340"/>
      <c r="N9" s="340"/>
      <c r="O9" s="340"/>
      <c r="P9" s="340"/>
      <c r="Q9" s="340"/>
      <c r="R9" s="340"/>
      <c r="S9" s="340"/>
      <c r="T9" s="340"/>
      <c r="U9" s="336"/>
      <c r="V9" s="340"/>
      <c r="W9" s="340"/>
      <c r="X9" s="340"/>
      <c r="Y9" s="340"/>
      <c r="Z9" s="340"/>
      <c r="AA9" s="340"/>
      <c r="AB9" s="340"/>
    </row>
    <row r="10" spans="1:43" s="339" customFormat="1" ht="12" customHeight="1" x14ac:dyDescent="0.2">
      <c r="A10" s="333"/>
      <c r="B10" s="469"/>
      <c r="C10" s="469"/>
      <c r="D10" s="469"/>
      <c r="E10" s="469"/>
      <c r="F10" s="469"/>
      <c r="G10" s="340"/>
      <c r="H10" s="340"/>
      <c r="I10" s="336"/>
      <c r="J10" s="340"/>
      <c r="K10" s="340"/>
      <c r="L10" s="340"/>
      <c r="M10" s="340"/>
      <c r="N10" s="340"/>
      <c r="O10" s="340"/>
      <c r="P10" s="340"/>
      <c r="Q10" s="340"/>
      <c r="R10" s="340"/>
      <c r="S10" s="340"/>
      <c r="T10" s="340"/>
      <c r="U10" s="336"/>
      <c r="V10" s="340"/>
      <c r="W10" s="340"/>
      <c r="X10" s="340"/>
      <c r="Y10" s="340"/>
      <c r="Z10" s="340"/>
      <c r="AA10" s="340"/>
      <c r="AB10" s="340"/>
    </row>
    <row r="11" spans="1:43" ht="14" thickBot="1" x14ac:dyDescent="0.2">
      <c r="A11" s="1"/>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row>
    <row r="12" spans="1:43" x14ac:dyDescent="0.15">
      <c r="A12" s="11"/>
      <c r="B12" s="1"/>
      <c r="C12" s="1"/>
      <c r="D12" s="56"/>
      <c r="E12" s="56"/>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row>
    <row r="13" spans="1:43" x14ac:dyDescent="0.15">
      <c r="A13" s="11"/>
      <c r="B13" s="1"/>
      <c r="C13" s="261"/>
      <c r="D13" s="267"/>
      <c r="E13" s="267"/>
      <c r="F13" s="267"/>
      <c r="G13" s="267"/>
      <c r="H13" s="267"/>
      <c r="I13" s="267"/>
      <c r="J13" s="267"/>
      <c r="K13" s="267"/>
      <c r="L13" s="267"/>
      <c r="M13" s="267"/>
      <c r="N13" s="267"/>
      <c r="O13" s="267"/>
      <c r="P13" s="56"/>
      <c r="Q13" s="56"/>
      <c r="R13" s="56"/>
      <c r="S13" s="56"/>
      <c r="T13" s="56"/>
      <c r="U13" s="56"/>
      <c r="V13" s="56"/>
      <c r="W13" s="56"/>
      <c r="X13" s="56"/>
      <c r="Y13" s="56"/>
      <c r="Z13" s="56"/>
      <c r="AA13" s="56"/>
      <c r="AB13" s="56"/>
      <c r="AC13" s="56"/>
      <c r="AD13" s="56"/>
      <c r="AE13" s="56"/>
      <c r="AF13" s="56"/>
      <c r="AG13" s="56"/>
      <c r="AH13" s="56"/>
      <c r="AI13" s="56"/>
      <c r="AJ13" s="56"/>
      <c r="AK13" s="56"/>
    </row>
    <row r="14" spans="1:43" x14ac:dyDescent="0.15">
      <c r="A14" s="11"/>
      <c r="B14" s="1"/>
      <c r="C14" s="261"/>
      <c r="D14" s="267"/>
      <c r="E14" s="267"/>
      <c r="F14" s="267"/>
      <c r="G14" s="267"/>
      <c r="H14" s="267"/>
      <c r="I14" s="267"/>
      <c r="J14" s="267"/>
      <c r="K14" s="267"/>
      <c r="L14" s="267"/>
      <c r="M14" s="267"/>
      <c r="N14" s="267"/>
      <c r="O14" s="267"/>
      <c r="P14" s="56"/>
      <c r="Q14" s="56"/>
      <c r="R14" s="56"/>
      <c r="S14" s="56"/>
      <c r="T14" s="56"/>
      <c r="U14" s="56"/>
      <c r="V14" s="56"/>
      <c r="W14" s="56"/>
      <c r="X14" s="56"/>
      <c r="Y14" s="56"/>
      <c r="Z14" s="56"/>
      <c r="AA14" s="56"/>
      <c r="AB14" s="56"/>
      <c r="AC14" s="56"/>
      <c r="AD14" s="56"/>
      <c r="AE14" s="56"/>
      <c r="AF14" s="56"/>
      <c r="AG14" s="56"/>
      <c r="AH14" s="56"/>
      <c r="AI14" s="56"/>
      <c r="AJ14" s="56"/>
      <c r="AK14" s="56"/>
    </row>
    <row r="15" spans="1:43" x14ac:dyDescent="0.15">
      <c r="A15" s="11"/>
      <c r="B15" s="1"/>
      <c r="C15" s="56"/>
      <c r="D15" s="56"/>
      <c r="E15" s="56"/>
      <c r="F15" s="56"/>
      <c r="G15" s="56"/>
      <c r="H15" s="56"/>
      <c r="I15" s="267"/>
      <c r="J15" s="267"/>
      <c r="K15" s="267"/>
      <c r="L15" s="267"/>
      <c r="M15" s="267"/>
      <c r="N15" s="267"/>
      <c r="O15" s="267"/>
      <c r="P15" s="56"/>
      <c r="Q15" s="56"/>
      <c r="R15" s="56"/>
      <c r="S15" s="56"/>
      <c r="T15" s="56"/>
      <c r="U15" s="56"/>
      <c r="V15" s="56"/>
      <c r="W15" s="56"/>
      <c r="X15" s="56"/>
      <c r="Y15" s="56"/>
      <c r="Z15" s="56"/>
      <c r="AA15" s="56"/>
      <c r="AB15" s="56"/>
      <c r="AC15" s="56"/>
      <c r="AD15" s="56"/>
      <c r="AE15" s="56"/>
      <c r="AF15" s="56"/>
      <c r="AG15" s="56"/>
      <c r="AH15" s="56"/>
      <c r="AI15" s="56"/>
      <c r="AJ15" s="56"/>
      <c r="AK15" s="56"/>
    </row>
    <row r="16" spans="1:43" x14ac:dyDescent="0.15">
      <c r="A16" s="11"/>
      <c r="B16" s="1"/>
      <c r="C16" s="56"/>
      <c r="D16" s="266"/>
      <c r="E16" s="510"/>
      <c r="F16" s="511"/>
      <c r="G16" s="512"/>
      <c r="H16" s="267"/>
      <c r="I16" s="267"/>
      <c r="J16" s="267"/>
      <c r="K16" s="267"/>
      <c r="L16" s="267"/>
      <c r="M16" s="267"/>
      <c r="N16" s="267"/>
      <c r="O16" s="267"/>
      <c r="P16" s="56"/>
      <c r="Q16" s="56"/>
      <c r="R16" s="56"/>
      <c r="S16" s="56"/>
      <c r="T16" s="56"/>
      <c r="U16" s="56"/>
      <c r="V16" s="56"/>
      <c r="W16" s="56"/>
      <c r="X16" s="56"/>
      <c r="Y16" s="56"/>
      <c r="Z16" s="56"/>
      <c r="AA16" s="56"/>
      <c r="AB16" s="56"/>
      <c r="AC16" s="56"/>
      <c r="AD16" s="56"/>
      <c r="AE16" s="56"/>
      <c r="AF16" s="56"/>
      <c r="AG16" s="56"/>
      <c r="AH16" s="56"/>
      <c r="AI16" s="56"/>
      <c r="AJ16" s="56"/>
      <c r="AK16" s="56"/>
    </row>
    <row r="17" spans="1:37" x14ac:dyDescent="0.15">
      <c r="A17" s="11"/>
      <c r="B17" s="1"/>
      <c r="C17" s="56"/>
      <c r="D17" s="56"/>
      <c r="E17" s="513"/>
      <c r="F17" s="514"/>
      <c r="G17" s="515"/>
      <c r="H17" s="267"/>
      <c r="I17" s="267"/>
      <c r="J17" s="267"/>
      <c r="K17" s="267"/>
      <c r="L17" s="267"/>
      <c r="M17" s="267"/>
      <c r="N17" s="267"/>
      <c r="O17" s="267"/>
      <c r="P17" s="56"/>
      <c r="Q17" s="56"/>
      <c r="R17" s="56"/>
      <c r="S17" s="56"/>
      <c r="T17" s="56"/>
      <c r="U17" s="56"/>
      <c r="V17" s="56"/>
      <c r="W17" s="56"/>
      <c r="X17" s="56"/>
      <c r="Y17" s="56"/>
      <c r="Z17" s="56"/>
      <c r="AA17" s="56"/>
      <c r="AB17" s="56"/>
      <c r="AC17" s="56"/>
      <c r="AD17" s="56"/>
      <c r="AE17" s="56"/>
      <c r="AF17" s="56"/>
      <c r="AG17" s="56"/>
      <c r="AH17" s="56"/>
      <c r="AI17" s="56"/>
      <c r="AJ17" s="56"/>
      <c r="AK17" s="56"/>
    </row>
    <row r="18" spans="1:37" x14ac:dyDescent="0.15">
      <c r="A18" s="11"/>
      <c r="B18" s="1"/>
      <c r="C18" s="261"/>
      <c r="D18" s="267"/>
      <c r="E18" s="267"/>
      <c r="F18" s="267"/>
      <c r="G18" s="267"/>
      <c r="H18" s="267"/>
      <c r="I18" s="267"/>
      <c r="J18" s="267"/>
      <c r="K18" s="267"/>
      <c r="L18" s="267"/>
      <c r="M18" s="267"/>
      <c r="N18" s="267"/>
      <c r="O18" s="267"/>
      <c r="P18" s="56"/>
      <c r="Q18" s="56"/>
      <c r="R18" s="56"/>
      <c r="S18" s="56"/>
      <c r="T18" s="56"/>
      <c r="U18" s="56"/>
      <c r="V18" s="56"/>
      <c r="W18" s="56"/>
      <c r="X18" s="56"/>
      <c r="Y18" s="56"/>
      <c r="Z18" s="56"/>
      <c r="AA18" s="56"/>
      <c r="AB18" s="56"/>
      <c r="AC18" s="56"/>
      <c r="AD18" s="56"/>
      <c r="AE18" s="56"/>
      <c r="AF18" s="56"/>
      <c r="AG18" s="56"/>
      <c r="AH18" s="56"/>
      <c r="AI18" s="56"/>
      <c r="AJ18" s="56"/>
      <c r="AK18" s="56"/>
    </row>
    <row r="19" spans="1:37" x14ac:dyDescent="0.15">
      <c r="A19" s="11"/>
      <c r="B19" s="1"/>
      <c r="C19" s="502">
        <v>2013</v>
      </c>
      <c r="D19" s="266"/>
      <c r="E19" s="266"/>
      <c r="F19" s="173"/>
      <c r="G19" s="173"/>
      <c r="H19" s="173"/>
      <c r="I19" s="173"/>
      <c r="J19" s="173"/>
      <c r="K19" s="173"/>
      <c r="L19" s="173"/>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row>
    <row r="20" spans="1:37" x14ac:dyDescent="0.15">
      <c r="A20" s="11"/>
      <c r="B20" s="1"/>
      <c r="C20" s="1"/>
      <c r="D20" s="288" t="s">
        <v>221</v>
      </c>
      <c r="E20" s="288" t="s">
        <v>536</v>
      </c>
      <c r="F20" s="288" t="s">
        <v>537</v>
      </c>
      <c r="G20" s="288" t="s">
        <v>538</v>
      </c>
      <c r="H20" s="56" t="s">
        <v>923</v>
      </c>
      <c r="I20" s="56" t="s">
        <v>924</v>
      </c>
      <c r="J20" s="56"/>
      <c r="K20" s="173"/>
      <c r="L20" s="173"/>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row>
    <row r="21" spans="1:37" ht="14" x14ac:dyDescent="0.15">
      <c r="A21" s="11"/>
      <c r="B21" s="1"/>
      <c r="C21" s="1"/>
      <c r="D21" s="503" t="s">
        <v>368</v>
      </c>
      <c r="E21" s="516">
        <v>5.9631857416695697E-3</v>
      </c>
      <c r="F21" s="505">
        <f>VLOOKUP(T(D21),Central_producers!$D$1:$G$50,2,FALSE)</f>
        <v>120</v>
      </c>
      <c r="G21" s="504">
        <f>E21*F21</f>
        <v>0.71558228900034837</v>
      </c>
      <c r="H21" s="56"/>
      <c r="I21" s="56" t="s">
        <v>370</v>
      </c>
      <c r="J21" s="56"/>
      <c r="K21" s="173"/>
      <c r="L21" s="173"/>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row>
    <row r="22" spans="1:37" ht="14" x14ac:dyDescent="0.15">
      <c r="A22" s="11"/>
      <c r="B22" s="1"/>
      <c r="C22" s="1"/>
      <c r="D22" s="506" t="s">
        <v>370</v>
      </c>
      <c r="E22" s="516">
        <v>2.3555406080785001E-4</v>
      </c>
      <c r="F22" s="505">
        <f>VLOOKUP(T(D22),Central_producers!$D$1:$G$50,2,FALSE)</f>
        <v>695.7</v>
      </c>
      <c r="G22" s="504">
        <f t="shared" ref="G22:G25" si="0">E22*F22</f>
        <v>0.16387496010402125</v>
      </c>
      <c r="H22" s="56"/>
      <c r="I22" s="56" t="s">
        <v>371</v>
      </c>
      <c r="J22" s="56"/>
      <c r="K22" s="173"/>
      <c r="L22" s="173"/>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row>
    <row r="23" spans="1:37" ht="14" x14ac:dyDescent="0.15">
      <c r="A23" s="11"/>
      <c r="B23" s="1"/>
      <c r="C23" s="1"/>
      <c r="D23" s="506" t="s">
        <v>371</v>
      </c>
      <c r="E23" s="516">
        <v>1.17681860854401E-4</v>
      </c>
      <c r="F23" s="505">
        <f>VLOOKUP(T(D23),Central_producers!$D$1:$G$50,2,FALSE)</f>
        <v>643.5</v>
      </c>
      <c r="G23" s="504">
        <f t="shared" si="0"/>
        <v>7.572827745980705E-2</v>
      </c>
      <c r="H23" s="56"/>
      <c r="I23" s="56" t="s">
        <v>372</v>
      </c>
      <c r="J23" s="56"/>
      <c r="K23" s="173"/>
      <c r="L23" s="173"/>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row>
    <row r="24" spans="1:37" ht="14" x14ac:dyDescent="0.15">
      <c r="A24" s="11"/>
      <c r="B24" s="1"/>
      <c r="C24" s="1"/>
      <c r="D24" s="506" t="s">
        <v>372</v>
      </c>
      <c r="E24" s="516">
        <v>0</v>
      </c>
      <c r="F24" s="505">
        <f>VLOOKUP(T(D24),Central_producers!$D$1:$G$50,2,FALSE)</f>
        <v>700</v>
      </c>
      <c r="G24" s="504">
        <f t="shared" si="0"/>
        <v>0</v>
      </c>
      <c r="H24" s="56"/>
      <c r="I24" s="56" t="s">
        <v>369</v>
      </c>
      <c r="J24" s="56" t="s">
        <v>925</v>
      </c>
      <c r="K24" s="173"/>
      <c r="L24" s="173"/>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row>
    <row r="25" spans="1:37" ht="14" x14ac:dyDescent="0.15">
      <c r="A25" s="11"/>
      <c r="B25" s="1"/>
      <c r="C25" s="1"/>
      <c r="D25" s="506" t="s">
        <v>369</v>
      </c>
      <c r="E25" s="516">
        <v>2.2019971993781601E-3</v>
      </c>
      <c r="F25" s="505">
        <f>VLOOKUP(T(D25),Central_producers!$D$1:$G$50,2,FALSE)</f>
        <v>60</v>
      </c>
      <c r="G25" s="504">
        <f t="shared" si="0"/>
        <v>0.13211983196268962</v>
      </c>
      <c r="H25" s="56"/>
      <c r="J25" s="56"/>
      <c r="K25" s="56"/>
      <c r="L25" s="173"/>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row>
    <row r="26" spans="1:37" x14ac:dyDescent="0.15">
      <c r="A26" s="11"/>
      <c r="B26" s="1"/>
      <c r="C26" s="1"/>
      <c r="D26" s="173"/>
      <c r="E26" s="2"/>
      <c r="F26" s="507"/>
      <c r="G26" s="281"/>
      <c r="H26" s="324"/>
      <c r="I26" s="281"/>
      <c r="J26" s="324"/>
      <c r="K26" s="173"/>
      <c r="L26" s="173"/>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row>
    <row r="27" spans="1:37" x14ac:dyDescent="0.15">
      <c r="A27" s="11"/>
      <c r="B27" s="1"/>
      <c r="C27" s="1"/>
      <c r="D27" s="173"/>
      <c r="E27" s="173"/>
      <c r="F27" s="507"/>
      <c r="G27" s="281"/>
      <c r="H27" s="324"/>
      <c r="I27" s="281"/>
      <c r="J27" s="324"/>
      <c r="K27" s="173"/>
      <c r="L27" s="173"/>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row>
    <row r="28" spans="1:37" x14ac:dyDescent="0.15">
      <c r="A28" s="11"/>
      <c r="B28" s="1"/>
      <c r="C28" s="1"/>
      <c r="D28" s="173"/>
      <c r="E28" s="173"/>
      <c r="F28" s="507"/>
      <c r="G28" s="281"/>
      <c r="H28" s="324"/>
      <c r="I28" s="281"/>
      <c r="J28" s="324"/>
      <c r="K28" s="173"/>
      <c r="L28" s="173"/>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row>
    <row r="29" spans="1:37" x14ac:dyDescent="0.15">
      <c r="A29" s="11"/>
      <c r="B29" s="1"/>
      <c r="C29" s="1"/>
      <c r="D29" s="288" t="s">
        <v>502</v>
      </c>
      <c r="E29" s="288" t="s">
        <v>536</v>
      </c>
      <c r="F29" s="288" t="s">
        <v>537</v>
      </c>
      <c r="G29" s="288" t="s">
        <v>538</v>
      </c>
      <c r="H29" s="287" t="s">
        <v>539</v>
      </c>
      <c r="I29" s="289" t="s">
        <v>540</v>
      </c>
      <c r="J29" s="56" t="s">
        <v>923</v>
      </c>
      <c r="K29" s="173" t="s">
        <v>926</v>
      </c>
      <c r="L29" s="173"/>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row>
    <row r="30" spans="1:37" ht="14" x14ac:dyDescent="0.15">
      <c r="A30" s="11"/>
      <c r="B30" s="1"/>
      <c r="C30" s="261"/>
      <c r="D30" s="326" t="s">
        <v>132</v>
      </c>
      <c r="E30" s="516">
        <v>1.78203876559912E-3</v>
      </c>
      <c r="F30" s="505">
        <f>VLOOKUP(T(D30),Central_producers!$D$1:$G$50,2,FALSE)</f>
        <v>800</v>
      </c>
      <c r="G30" s="504">
        <f>E30*F30</f>
        <v>1.4256310124792959</v>
      </c>
      <c r="H30" s="508">
        <f>G30+G21</f>
        <v>2.1412133014796444</v>
      </c>
      <c r="I30" s="516">
        <f t="shared" ref="I30:I34" si="1">H30/F30</f>
        <v>2.6765166268495556E-3</v>
      </c>
      <c r="J30" s="173"/>
      <c r="K30" s="325" t="s">
        <v>145</v>
      </c>
      <c r="L30" s="325"/>
      <c r="M30" s="267"/>
      <c r="N30" s="267"/>
      <c r="O30" s="267"/>
      <c r="P30" s="56"/>
      <c r="Q30" s="56"/>
      <c r="R30" s="56"/>
      <c r="S30" s="56"/>
      <c r="T30" s="56"/>
      <c r="U30" s="56"/>
      <c r="V30" s="56"/>
      <c r="W30" s="56"/>
      <c r="X30" s="56"/>
      <c r="Y30" s="56"/>
      <c r="Z30" s="56"/>
      <c r="AA30" s="56"/>
      <c r="AB30" s="56"/>
      <c r="AC30" s="56"/>
      <c r="AD30" s="56"/>
      <c r="AE30" s="56"/>
      <c r="AF30" s="56"/>
      <c r="AG30" s="56"/>
      <c r="AH30" s="56"/>
      <c r="AI30" s="56"/>
      <c r="AJ30" s="56"/>
      <c r="AK30" s="56"/>
    </row>
    <row r="31" spans="1:37" ht="14" x14ac:dyDescent="0.15">
      <c r="A31" s="11"/>
      <c r="B31" s="1"/>
      <c r="C31" s="261"/>
      <c r="D31" s="326" t="s">
        <v>145</v>
      </c>
      <c r="E31" s="516">
        <v>2.3058820484353701E-4</v>
      </c>
      <c r="F31" s="505">
        <f>VLOOKUP(T(D31),Central_producers!$D$1:$G$50,2,FALSE)</f>
        <v>800</v>
      </c>
      <c r="G31" s="504">
        <f t="shared" ref="G31:G34" si="2">E31*F31</f>
        <v>0.1844705638748296</v>
      </c>
      <c r="H31" s="508">
        <f>G31+G22</f>
        <v>0.34834552397885088</v>
      </c>
      <c r="I31" s="516">
        <f t="shared" si="1"/>
        <v>4.354319049735636E-4</v>
      </c>
      <c r="J31" s="325"/>
      <c r="K31" s="325" t="s">
        <v>146</v>
      </c>
      <c r="L31" s="325"/>
      <c r="M31" s="267"/>
      <c r="N31" s="267"/>
      <c r="O31" s="267"/>
      <c r="P31" s="56"/>
      <c r="Q31" s="56"/>
      <c r="R31" s="56"/>
      <c r="S31" s="56"/>
      <c r="T31" s="56"/>
      <c r="U31" s="56"/>
      <c r="V31" s="56"/>
      <c r="W31" s="56"/>
      <c r="X31" s="56"/>
      <c r="Y31" s="56"/>
      <c r="Z31" s="56"/>
      <c r="AA31" s="56"/>
      <c r="AB31" s="56"/>
      <c r="AC31" s="56"/>
      <c r="AD31" s="56"/>
      <c r="AE31" s="56"/>
      <c r="AF31" s="56"/>
      <c r="AG31" s="56"/>
      <c r="AH31" s="56"/>
      <c r="AI31" s="56"/>
      <c r="AJ31" s="56"/>
      <c r="AK31" s="56"/>
    </row>
    <row r="32" spans="1:37" ht="14" x14ac:dyDescent="0.15">
      <c r="A32" s="11"/>
      <c r="B32" s="1"/>
      <c r="C32" s="261"/>
      <c r="D32" s="326" t="s">
        <v>146</v>
      </c>
      <c r="E32" s="516">
        <v>1.03279490851534E-4</v>
      </c>
      <c r="F32" s="505">
        <f>VLOOKUP(T(D32),Central_producers!$D$1:$G$50,2,FALSE)</f>
        <v>730.4</v>
      </c>
      <c r="G32" s="504">
        <f t="shared" si="2"/>
        <v>7.5435340117960437E-2</v>
      </c>
      <c r="H32" s="508">
        <f>G32+G23</f>
        <v>0.15116361757776747</v>
      </c>
      <c r="I32" s="516">
        <f t="shared" si="1"/>
        <v>2.0696004597175175E-4</v>
      </c>
      <c r="J32" s="325"/>
      <c r="K32" s="325" t="s">
        <v>148</v>
      </c>
      <c r="L32" s="325"/>
      <c r="M32" s="267"/>
      <c r="N32" s="267"/>
      <c r="O32" s="267"/>
      <c r="P32" s="56"/>
      <c r="Q32" s="56"/>
      <c r="R32" s="56"/>
      <c r="S32" s="56"/>
      <c r="T32" s="56"/>
      <c r="U32" s="56"/>
      <c r="V32" s="56"/>
      <c r="W32" s="56"/>
      <c r="X32" s="56"/>
      <c r="Y32" s="56"/>
      <c r="Z32" s="56"/>
      <c r="AA32" s="56"/>
      <c r="AB32" s="56"/>
      <c r="AC32" s="56"/>
      <c r="AD32" s="56"/>
      <c r="AE32" s="56"/>
      <c r="AF32" s="56"/>
      <c r="AG32" s="56"/>
      <c r="AH32" s="56"/>
      <c r="AI32" s="56"/>
      <c r="AJ32" s="56"/>
      <c r="AK32" s="56"/>
    </row>
    <row r="33" spans="1:37" ht="14" x14ac:dyDescent="0.15">
      <c r="A33" s="11"/>
      <c r="B33" s="1"/>
      <c r="C33" s="261"/>
      <c r="D33" s="326" t="s">
        <v>148</v>
      </c>
      <c r="E33" s="516">
        <v>0</v>
      </c>
      <c r="F33" s="505">
        <f>VLOOKUP(T(D33),Central_producers!$D$1:$G$50,2,FALSE)</f>
        <v>800</v>
      </c>
      <c r="G33" s="504">
        <f t="shared" si="2"/>
        <v>0</v>
      </c>
      <c r="H33" s="508">
        <f>G33+G24</f>
        <v>0</v>
      </c>
      <c r="I33" s="516">
        <f t="shared" si="1"/>
        <v>0</v>
      </c>
      <c r="J33" s="325"/>
      <c r="K33" s="325" t="s">
        <v>142</v>
      </c>
      <c r="L33" s="325" t="s">
        <v>925</v>
      </c>
      <c r="M33" s="267"/>
      <c r="N33" s="267"/>
      <c r="O33" s="267"/>
      <c r="P33" s="56"/>
      <c r="Q33" s="56"/>
      <c r="R33" s="56"/>
      <c r="S33" s="56"/>
      <c r="T33" s="56"/>
      <c r="U33" s="56"/>
      <c r="V33" s="56"/>
      <c r="W33" s="56"/>
      <c r="X33" s="56"/>
      <c r="Y33" s="56"/>
      <c r="Z33" s="56"/>
      <c r="AA33" s="56"/>
      <c r="AB33" s="56"/>
      <c r="AC33" s="56"/>
      <c r="AD33" s="56"/>
      <c r="AE33" s="56"/>
      <c r="AF33" s="56"/>
      <c r="AG33" s="56"/>
      <c r="AH33" s="56"/>
      <c r="AI33" s="56"/>
      <c r="AJ33" s="56"/>
      <c r="AK33" s="56"/>
    </row>
    <row r="34" spans="1:37" ht="14" x14ac:dyDescent="0.15">
      <c r="A34" s="11"/>
      <c r="B34" s="1"/>
      <c r="C34" s="261"/>
      <c r="D34" s="326" t="s">
        <v>142</v>
      </c>
      <c r="E34" s="516">
        <v>0</v>
      </c>
      <c r="F34" s="509">
        <f>VLOOKUP(T(D34),Central_producers!$D$1:$G$50,2,FALSE)</f>
        <v>55.6</v>
      </c>
      <c r="G34" s="327">
        <f t="shared" si="2"/>
        <v>0</v>
      </c>
      <c r="H34" s="508">
        <f>G34+G25</f>
        <v>0.13211983196268962</v>
      </c>
      <c r="I34" s="516">
        <f t="shared" si="1"/>
        <v>2.3762559705519716E-3</v>
      </c>
      <c r="J34" s="325"/>
      <c r="K34" s="267"/>
      <c r="L34" s="325"/>
      <c r="M34" s="267"/>
      <c r="N34" s="267"/>
      <c r="O34" s="267"/>
      <c r="P34" s="56"/>
      <c r="Q34" s="56"/>
      <c r="R34" s="56"/>
      <c r="S34" s="56"/>
      <c r="T34" s="56"/>
      <c r="U34" s="56"/>
      <c r="V34" s="56"/>
      <c r="W34" s="56"/>
      <c r="X34" s="56"/>
      <c r="Y34" s="56"/>
      <c r="Z34" s="56"/>
      <c r="AA34" s="56"/>
      <c r="AB34" s="56"/>
      <c r="AC34" s="56"/>
      <c r="AD34" s="56"/>
      <c r="AE34" s="56"/>
      <c r="AF34" s="56"/>
      <c r="AG34" s="56"/>
      <c r="AH34" s="56"/>
      <c r="AI34" s="56"/>
      <c r="AJ34" s="56"/>
      <c r="AK34" s="56"/>
    </row>
    <row r="35" spans="1:37" x14ac:dyDescent="0.15">
      <c r="A35" s="11"/>
      <c r="B35" s="1"/>
      <c r="C35" s="261"/>
      <c r="D35" s="2"/>
      <c r="E35" s="173"/>
      <c r="F35" s="507"/>
      <c r="G35" s="281"/>
      <c r="H35" s="324"/>
      <c r="I35" s="281"/>
      <c r="J35" s="324"/>
      <c r="K35" s="325"/>
      <c r="L35" s="325"/>
      <c r="M35" s="267"/>
      <c r="N35" s="267"/>
      <c r="O35" s="267"/>
      <c r="P35" s="56"/>
      <c r="Q35" s="56"/>
      <c r="R35" s="56"/>
      <c r="S35" s="56"/>
      <c r="T35" s="56"/>
      <c r="U35" s="56"/>
      <c r="V35" s="56"/>
      <c r="W35" s="56"/>
      <c r="X35" s="56"/>
      <c r="Y35" s="56"/>
      <c r="Z35" s="56"/>
      <c r="AA35" s="56"/>
      <c r="AB35" s="56"/>
      <c r="AC35" s="56"/>
      <c r="AD35" s="56"/>
      <c r="AE35" s="56"/>
      <c r="AF35" s="56"/>
      <c r="AG35" s="56"/>
      <c r="AH35" s="56"/>
      <c r="AI35" s="56"/>
      <c r="AJ35" s="56"/>
      <c r="AK35" s="56"/>
    </row>
    <row r="36" spans="1:37" x14ac:dyDescent="0.15">
      <c r="A36" s="11"/>
      <c r="B36" s="1"/>
      <c r="C36" s="1"/>
      <c r="D36" s="288" t="s">
        <v>502</v>
      </c>
      <c r="E36" s="289" t="s">
        <v>321</v>
      </c>
      <c r="F36" s="173"/>
      <c r="G36" s="173"/>
      <c r="H36" s="173"/>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row>
    <row r="37" spans="1:37" ht="15" x14ac:dyDescent="0.2">
      <c r="A37" s="11"/>
      <c r="B37" s="1"/>
      <c r="C37" s="261"/>
      <c r="D37" s="326" t="s">
        <v>132</v>
      </c>
      <c r="E37" s="566">
        <f>I30</f>
        <v>2.6765166268495556E-3</v>
      </c>
      <c r="F37" s="173"/>
      <c r="G37" s="325"/>
      <c r="H37" s="325"/>
      <c r="I37" s="267"/>
      <c r="J37" s="267"/>
      <c r="K37" s="267"/>
      <c r="L37" s="56"/>
      <c r="M37" s="56"/>
      <c r="N37" s="56"/>
      <c r="O37" s="56"/>
      <c r="P37" s="56"/>
      <c r="Q37" s="56"/>
      <c r="R37" s="56"/>
      <c r="S37" s="56"/>
      <c r="T37" s="56"/>
      <c r="U37" s="56"/>
      <c r="V37" s="56"/>
      <c r="W37" s="56"/>
      <c r="X37" s="56"/>
      <c r="Y37" s="56"/>
      <c r="Z37" s="56"/>
      <c r="AA37" s="56"/>
      <c r="AB37" s="56"/>
      <c r="AC37" s="56"/>
      <c r="AD37" s="56"/>
      <c r="AE37" s="56"/>
      <c r="AF37" s="56"/>
      <c r="AG37" s="56"/>
    </row>
    <row r="38" spans="1:37" ht="15" x14ac:dyDescent="0.2">
      <c r="A38" s="11"/>
      <c r="B38" s="1"/>
      <c r="C38" s="261"/>
      <c r="D38" s="326" t="s">
        <v>145</v>
      </c>
      <c r="E38" s="566">
        <f>I31</f>
        <v>4.354319049735636E-4</v>
      </c>
      <c r="F38" s="325"/>
      <c r="G38" s="325"/>
      <c r="H38" s="325"/>
      <c r="I38" s="267"/>
      <c r="J38" s="267"/>
      <c r="K38" s="267"/>
      <c r="L38" s="56"/>
      <c r="M38" s="56"/>
      <c r="N38" s="56"/>
      <c r="O38" s="56"/>
      <c r="P38" s="56"/>
      <c r="Q38" s="56"/>
      <c r="R38" s="56"/>
      <c r="S38" s="56"/>
      <c r="T38" s="56"/>
      <c r="U38" s="56"/>
      <c r="V38" s="56"/>
      <c r="W38" s="56"/>
      <c r="X38" s="56"/>
      <c r="Y38" s="56"/>
      <c r="Z38" s="56"/>
      <c r="AA38" s="56"/>
      <c r="AB38" s="56"/>
      <c r="AC38" s="56"/>
      <c r="AD38" s="56"/>
      <c r="AE38" s="56"/>
      <c r="AF38" s="56"/>
      <c r="AG38" s="56"/>
    </row>
    <row r="39" spans="1:37" ht="15" x14ac:dyDescent="0.2">
      <c r="A39" s="11"/>
      <c r="B39" s="1"/>
      <c r="C39" s="261"/>
      <c r="D39" s="326" t="s">
        <v>146</v>
      </c>
      <c r="E39" s="566">
        <f>I32</f>
        <v>2.0696004597175175E-4</v>
      </c>
      <c r="F39" s="325"/>
      <c r="G39" s="325"/>
      <c r="H39" s="325"/>
      <c r="I39" s="267"/>
      <c r="J39" s="267"/>
      <c r="K39" s="267"/>
      <c r="L39" s="56"/>
      <c r="M39" s="56"/>
      <c r="N39" s="56"/>
      <c r="O39" s="56"/>
      <c r="P39" s="56"/>
      <c r="Q39" s="56"/>
      <c r="R39" s="56"/>
      <c r="S39" s="56"/>
      <c r="T39" s="56"/>
      <c r="U39" s="56"/>
      <c r="V39" s="56"/>
      <c r="W39" s="56"/>
      <c r="X39" s="56"/>
      <c r="Y39" s="56"/>
      <c r="Z39" s="56"/>
      <c r="AA39" s="56"/>
      <c r="AB39" s="56"/>
      <c r="AC39" s="56"/>
      <c r="AD39" s="56"/>
      <c r="AE39" s="56"/>
      <c r="AF39" s="56"/>
      <c r="AG39" s="56"/>
    </row>
    <row r="40" spans="1:37" ht="15" x14ac:dyDescent="0.2">
      <c r="A40" s="11"/>
      <c r="B40" s="1"/>
      <c r="C40" s="261"/>
      <c r="D40" s="326" t="s">
        <v>148</v>
      </c>
      <c r="E40" s="566">
        <f>I33</f>
        <v>0</v>
      </c>
      <c r="F40" s="325"/>
      <c r="G40" s="325"/>
      <c r="H40" s="325"/>
      <c r="I40" s="267"/>
      <c r="J40" s="267"/>
      <c r="K40" s="267"/>
      <c r="L40" s="56"/>
      <c r="M40" s="56"/>
      <c r="N40" s="56"/>
      <c r="O40" s="56"/>
      <c r="P40" s="56"/>
      <c r="Q40" s="56"/>
      <c r="R40" s="56"/>
      <c r="S40" s="56"/>
      <c r="T40" s="56"/>
      <c r="U40" s="56"/>
      <c r="V40" s="56"/>
      <c r="W40" s="56"/>
      <c r="X40" s="56"/>
      <c r="Y40" s="56"/>
      <c r="Z40" s="56"/>
      <c r="AA40" s="56"/>
      <c r="AB40" s="56"/>
      <c r="AC40" s="56"/>
      <c r="AD40" s="56"/>
      <c r="AE40" s="56"/>
      <c r="AF40" s="56"/>
      <c r="AG40" s="56"/>
    </row>
    <row r="41" spans="1:37" ht="15" x14ac:dyDescent="0.2">
      <c r="A41" s="11"/>
      <c r="B41" s="1"/>
      <c r="C41" s="261"/>
      <c r="D41" s="326" t="s">
        <v>142</v>
      </c>
      <c r="E41" s="566">
        <f>I34</f>
        <v>2.3762559705519716E-3</v>
      </c>
      <c r="F41" s="325"/>
      <c r="G41" s="267"/>
      <c r="H41" s="325"/>
      <c r="I41" s="267"/>
      <c r="J41" s="267"/>
      <c r="K41" s="267"/>
      <c r="L41" s="56"/>
      <c r="M41" s="56"/>
      <c r="N41" s="56"/>
      <c r="O41" s="56"/>
      <c r="P41" s="56"/>
      <c r="Q41" s="56"/>
      <c r="R41" s="56"/>
      <c r="S41" s="56"/>
      <c r="T41" s="56"/>
      <c r="U41" s="56"/>
      <c r="V41" s="56"/>
      <c r="W41" s="56"/>
      <c r="X41" s="56"/>
      <c r="Y41" s="56"/>
      <c r="Z41" s="56"/>
      <c r="AA41" s="56"/>
      <c r="AB41" s="56"/>
      <c r="AC41" s="56"/>
      <c r="AD41" s="56"/>
      <c r="AE41" s="56"/>
      <c r="AF41" s="56"/>
      <c r="AG41" s="56"/>
    </row>
    <row r="42" spans="1:37" x14ac:dyDescent="0.15">
      <c r="A42" s="11"/>
      <c r="B42" s="1"/>
      <c r="C42" s="261"/>
      <c r="D42" s="2"/>
      <c r="E42" s="281"/>
      <c r="F42" s="324"/>
      <c r="G42" s="325"/>
      <c r="H42" s="325"/>
      <c r="I42" s="267"/>
      <c r="J42" s="267"/>
      <c r="K42" s="267"/>
      <c r="L42" s="56"/>
      <c r="M42" s="56"/>
      <c r="N42" s="56"/>
      <c r="O42" s="56"/>
      <c r="P42" s="56"/>
      <c r="Q42" s="56"/>
      <c r="R42" s="56"/>
      <c r="S42" s="56"/>
      <c r="T42" s="56"/>
      <c r="U42" s="56"/>
      <c r="V42" s="56"/>
      <c r="W42" s="56"/>
      <c r="X42" s="56"/>
      <c r="Y42" s="56"/>
      <c r="Z42" s="56"/>
      <c r="AA42" s="56"/>
      <c r="AB42" s="56"/>
      <c r="AC42" s="56"/>
      <c r="AD42" s="56"/>
      <c r="AE42" s="56"/>
      <c r="AF42" s="56"/>
      <c r="AG42" s="56"/>
    </row>
    <row r="43" spans="1:37" x14ac:dyDescent="0.15">
      <c r="A43" s="11"/>
      <c r="B43" s="1"/>
      <c r="C43" s="261"/>
      <c r="D43" s="267"/>
      <c r="E43" s="267"/>
      <c r="F43" s="267"/>
      <c r="G43" s="267"/>
      <c r="H43" s="267"/>
      <c r="I43" s="267"/>
      <c r="J43" s="267"/>
      <c r="K43" s="267"/>
      <c r="L43" s="56"/>
      <c r="M43" s="56"/>
      <c r="N43" s="56"/>
      <c r="O43" s="56"/>
      <c r="P43" s="56"/>
      <c r="Q43" s="56"/>
      <c r="R43" s="56"/>
      <c r="S43" s="56"/>
      <c r="T43" s="56"/>
      <c r="U43" s="56"/>
      <c r="V43" s="56"/>
      <c r="W43" s="56"/>
      <c r="X43" s="56"/>
      <c r="Y43" s="56"/>
      <c r="Z43" s="56"/>
      <c r="AA43" s="56"/>
      <c r="AB43" s="56"/>
      <c r="AC43" s="56"/>
      <c r="AD43" s="56"/>
      <c r="AE43" s="56"/>
      <c r="AF43" s="56"/>
      <c r="AG43" s="56"/>
    </row>
    <row r="44" spans="1:37" x14ac:dyDescent="0.15">
      <c r="A44" s="11"/>
      <c r="B44" s="1"/>
      <c r="C44" s="56"/>
      <c r="D44" s="266" t="s">
        <v>545</v>
      </c>
      <c r="E44" s="510">
        <v>8100001</v>
      </c>
      <c r="F44" s="511" t="s">
        <v>541</v>
      </c>
      <c r="G44" s="512" t="s">
        <v>542</v>
      </c>
      <c r="H44" s="267"/>
      <c r="I44" s="267"/>
      <c r="J44" s="267"/>
      <c r="K44" s="267"/>
      <c r="L44" s="267"/>
      <c r="M44" s="267"/>
      <c r="N44" s="267"/>
      <c r="O44" s="267"/>
      <c r="P44" s="56"/>
      <c r="Q44" s="56"/>
      <c r="R44" s="56"/>
      <c r="S44" s="56"/>
      <c r="T44" s="56"/>
      <c r="U44" s="56"/>
      <c r="V44" s="56"/>
      <c r="W44" s="56"/>
      <c r="X44" s="56"/>
      <c r="Y44" s="56"/>
      <c r="Z44" s="56"/>
      <c r="AA44" s="56"/>
      <c r="AB44" s="56"/>
      <c r="AC44" s="56"/>
      <c r="AD44" s="56"/>
      <c r="AE44" s="56"/>
      <c r="AF44" s="56"/>
      <c r="AG44" s="56"/>
      <c r="AH44" s="56"/>
      <c r="AI44" s="56"/>
      <c r="AJ44" s="56"/>
      <c r="AK44" s="56"/>
    </row>
    <row r="45" spans="1:37" x14ac:dyDescent="0.15">
      <c r="A45" s="11"/>
      <c r="B45" s="1"/>
      <c r="C45" s="56"/>
      <c r="D45" s="56"/>
      <c r="E45" s="513">
        <f>Huishoudens!E16</f>
        <v>1330</v>
      </c>
      <c r="F45" s="514" t="s">
        <v>898</v>
      </c>
      <c r="G45" s="515">
        <f>E45/E44</f>
        <v>1.6419751059289992E-4</v>
      </c>
      <c r="H45" s="267"/>
      <c r="I45" s="267"/>
      <c r="J45" s="267"/>
      <c r="K45" s="267"/>
      <c r="L45" s="267"/>
      <c r="M45" s="267"/>
      <c r="N45" s="267"/>
      <c r="O45" s="267"/>
      <c r="P45" s="56"/>
      <c r="Q45" s="56"/>
      <c r="R45" s="56"/>
      <c r="S45" s="56"/>
      <c r="T45" s="56"/>
      <c r="U45" s="56"/>
      <c r="V45" s="56"/>
      <c r="W45" s="56"/>
      <c r="X45" s="56"/>
      <c r="Y45" s="56"/>
      <c r="Z45" s="56"/>
      <c r="AA45" s="56"/>
      <c r="AB45" s="56"/>
      <c r="AC45" s="56"/>
      <c r="AD45" s="56"/>
      <c r="AE45" s="56"/>
      <c r="AF45" s="56"/>
      <c r="AG45" s="56"/>
      <c r="AH45" s="56"/>
      <c r="AI45" s="56"/>
      <c r="AJ45" s="56"/>
      <c r="AK45" s="56"/>
    </row>
    <row r="46" spans="1:37" x14ac:dyDescent="0.15">
      <c r="A46" s="11"/>
      <c r="B46" s="1"/>
      <c r="C46" s="261"/>
      <c r="D46" s="267"/>
      <c r="E46" s="267"/>
      <c r="F46" s="267"/>
      <c r="G46" s="267"/>
      <c r="H46" s="267"/>
      <c r="I46" s="267"/>
      <c r="J46" s="267"/>
      <c r="K46" s="267"/>
      <c r="L46" s="267"/>
      <c r="M46" s="267"/>
      <c r="N46" s="267"/>
      <c r="O46" s="267"/>
      <c r="P46" s="56"/>
      <c r="Q46" s="56"/>
      <c r="R46" s="56"/>
      <c r="S46" s="56"/>
      <c r="T46" s="56"/>
      <c r="U46" s="56"/>
      <c r="V46" s="56"/>
      <c r="W46" s="56"/>
      <c r="X46" s="56"/>
      <c r="Y46" s="56"/>
      <c r="Z46" s="56"/>
      <c r="AA46" s="56"/>
      <c r="AB46" s="56"/>
      <c r="AC46" s="56"/>
      <c r="AD46" s="56"/>
      <c r="AE46" s="56"/>
      <c r="AF46" s="56"/>
      <c r="AG46" s="56"/>
      <c r="AH46" s="56"/>
      <c r="AI46" s="56"/>
      <c r="AJ46" s="56"/>
      <c r="AK46" s="56"/>
    </row>
  </sheetData>
  <mergeCells count="1">
    <mergeCell ref="B4:G4"/>
  </mergeCells>
  <conditionalFormatting sqref="D22:E24 D25 E21:E25">
    <cfRule type="containsText" dxfId="39" priority="56" operator="containsText" text="FALSE">
      <formula>NOT(ISERROR(SEARCH("FALSE",D21)))</formula>
    </cfRule>
    <cfRule type="containsText" dxfId="38" priority="57" operator="containsText" text="TRUE">
      <formula>NOT(ISERROR(SEARCH("TRUE",D21)))</formula>
    </cfRule>
    <cfRule type="containsText" dxfId="37" priority="58" operator="containsText" text="NONE">
      <formula>NOT(ISERROR(SEARCH("NONE",D21)))</formula>
    </cfRule>
    <cfRule type="containsText" dxfId="36" priority="59" operator="containsText" text="Capacity missing">
      <formula>NOT(ISERROR(SEARCH("Capacity missing",D21)))</formula>
    </cfRule>
    <cfRule type="containsText" dxfId="35" priority="60" operator="containsText" text="FALSE">
      <formula>NOT(ISERROR(SEARCH("FALSE",D21)))</formula>
    </cfRule>
  </conditionalFormatting>
  <conditionalFormatting sqref="E30:E34">
    <cfRule type="containsText" dxfId="34" priority="26" operator="containsText" text="FALSE">
      <formula>NOT(ISERROR(SEARCH("FALSE",E30)))</formula>
    </cfRule>
    <cfRule type="containsText" dxfId="33" priority="27" operator="containsText" text="TRUE">
      <formula>NOT(ISERROR(SEARCH("TRUE",E30)))</formula>
    </cfRule>
    <cfRule type="containsText" dxfId="32" priority="28" operator="containsText" text="NONE">
      <formula>NOT(ISERROR(SEARCH("NONE",E30)))</formula>
    </cfRule>
    <cfRule type="containsText" dxfId="31" priority="29" operator="containsText" text="Capacity missing">
      <formula>NOT(ISERROR(SEARCH("Capacity missing",E30)))</formula>
    </cfRule>
    <cfRule type="containsText" dxfId="30" priority="30" operator="containsText" text="FALSE">
      <formula>NOT(ISERROR(SEARCH("FALSE",E30)))</formula>
    </cfRule>
  </conditionalFormatting>
  <conditionalFormatting sqref="I31:I34">
    <cfRule type="containsText" dxfId="29" priority="21" operator="containsText" text="FALSE">
      <formula>NOT(ISERROR(SEARCH("FALSE",I31)))</formula>
    </cfRule>
    <cfRule type="containsText" dxfId="28" priority="22" operator="containsText" text="TRUE">
      <formula>NOT(ISERROR(SEARCH("TRUE",I31)))</formula>
    </cfRule>
    <cfRule type="containsText" dxfId="27" priority="23" operator="containsText" text="NONE">
      <formula>NOT(ISERROR(SEARCH("NONE",I31)))</formula>
    </cfRule>
    <cfRule type="containsText" dxfId="26" priority="24" operator="containsText" text="Capacity missing">
      <formula>NOT(ISERROR(SEARCH("Capacity missing",I31)))</formula>
    </cfRule>
    <cfRule type="containsText" dxfId="25" priority="25" operator="containsText" text="FALSE">
      <formula>NOT(ISERROR(SEARCH("FALSE",I31)))</formula>
    </cfRule>
  </conditionalFormatting>
  <conditionalFormatting sqref="I30">
    <cfRule type="containsText" dxfId="24" priority="16" operator="containsText" text="FALSE">
      <formula>NOT(ISERROR(SEARCH("FALSE",I30)))</formula>
    </cfRule>
    <cfRule type="containsText" dxfId="23" priority="17" operator="containsText" text="TRUE">
      <formula>NOT(ISERROR(SEARCH("TRUE",I30)))</formula>
    </cfRule>
    <cfRule type="containsText" dxfId="22" priority="18" operator="containsText" text="NONE">
      <formula>NOT(ISERROR(SEARCH("NONE",I30)))</formula>
    </cfRule>
    <cfRule type="containsText" dxfId="21" priority="19" operator="containsText" text="Capacity missing">
      <formula>NOT(ISERROR(SEARCH("Capacity missing",I30)))</formula>
    </cfRule>
    <cfRule type="containsText" dxfId="20" priority="20" operator="containsText" text="FALSE">
      <formula>NOT(ISERROR(SEARCH("FALSE",I30)))</formula>
    </cfRule>
  </conditionalFormatting>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39997558519241921"/>
  </sheetPr>
  <dimension ref="A1:AV46"/>
  <sheetViews>
    <sheetView workbookViewId="0">
      <selection activeCell="H20" sqref="H20"/>
    </sheetView>
  </sheetViews>
  <sheetFormatPr baseColWidth="10" defaultRowHeight="15" x14ac:dyDescent="0.2"/>
  <cols>
    <col min="1" max="1" width="10.83203125" style="351"/>
    <col min="2" max="2" width="25.6640625" style="351" bestFit="1" customWidth="1"/>
    <col min="3" max="3" width="10.83203125" style="351"/>
    <col min="4" max="4" width="78.5" style="339" customWidth="1"/>
    <col min="5" max="5" width="10.83203125" style="339"/>
    <col min="6" max="6" width="15" style="339" customWidth="1"/>
    <col min="7" max="12" width="10.83203125" style="339"/>
    <col min="13" max="13" width="17" style="339" customWidth="1"/>
    <col min="14" max="14" width="13.1640625" style="339" customWidth="1"/>
    <col min="15" max="18" width="10.83203125" style="339"/>
    <col min="19" max="19" width="15.6640625" style="339" customWidth="1"/>
    <col min="20" max="16384" width="10.83203125" style="339"/>
  </cols>
  <sheetData>
    <row r="1" spans="1:28" x14ac:dyDescent="0.2">
      <c r="B1" s="334" t="s">
        <v>340</v>
      </c>
      <c r="C1" s="333"/>
      <c r="D1" s="335"/>
      <c r="E1" s="336"/>
      <c r="F1" s="336"/>
      <c r="G1" s="336"/>
      <c r="H1" s="336"/>
      <c r="I1" s="336"/>
      <c r="J1" s="336"/>
      <c r="K1" s="336"/>
      <c r="L1" s="336"/>
      <c r="M1" s="336"/>
      <c r="N1" s="336"/>
      <c r="O1" s="336"/>
      <c r="P1" s="336"/>
      <c r="Q1" s="336"/>
      <c r="R1" s="336"/>
      <c r="S1" s="336"/>
      <c r="T1" s="336"/>
      <c r="U1" s="336"/>
      <c r="V1" s="336"/>
      <c r="W1" s="336"/>
      <c r="X1" s="336"/>
      <c r="Y1" s="336"/>
      <c r="Z1" s="336"/>
    </row>
    <row r="2" spans="1:28" x14ac:dyDescent="0.2">
      <c r="B2" s="334"/>
      <c r="C2" s="333"/>
      <c r="D2" s="335"/>
      <c r="E2" s="336"/>
      <c r="F2" s="345"/>
      <c r="G2" s="336"/>
      <c r="H2" s="336"/>
      <c r="I2" s="336"/>
      <c r="J2" s="336"/>
      <c r="K2" s="336"/>
      <c r="L2" s="336"/>
      <c r="M2" s="336"/>
      <c r="N2" s="336"/>
      <c r="O2" s="336"/>
      <c r="P2" s="336"/>
      <c r="Q2" s="336"/>
      <c r="R2" s="336"/>
      <c r="S2" s="336"/>
      <c r="T2" s="336"/>
      <c r="U2" s="336"/>
      <c r="V2" s="336"/>
      <c r="W2" s="336"/>
      <c r="X2" s="336"/>
      <c r="Y2" s="336"/>
      <c r="Z2" s="336"/>
    </row>
    <row r="3" spans="1:28" x14ac:dyDescent="0.2">
      <c r="A3" s="333"/>
      <c r="B3" s="438" t="s">
        <v>411</v>
      </c>
      <c r="C3" s="439"/>
      <c r="D3" s="399"/>
      <c r="E3" s="343"/>
      <c r="F3" s="344"/>
      <c r="G3" s="345"/>
      <c r="H3" s="345"/>
      <c r="I3" s="336"/>
      <c r="J3" s="345"/>
      <c r="K3" s="345"/>
      <c r="L3" s="345"/>
      <c r="M3" s="345"/>
      <c r="N3" s="345"/>
      <c r="O3" s="345"/>
      <c r="P3" s="345"/>
      <c r="Q3" s="345"/>
      <c r="R3" s="345"/>
      <c r="S3" s="336"/>
      <c r="T3" s="345"/>
      <c r="U3" s="345"/>
      <c r="V3" s="345"/>
      <c r="W3" s="345"/>
      <c r="X3" s="345"/>
      <c r="Y3" s="345"/>
      <c r="Z3" s="345"/>
    </row>
    <row r="4" spans="1:28" ht="15" customHeight="1" x14ac:dyDescent="0.2">
      <c r="A4" s="333"/>
      <c r="B4" s="588" t="s">
        <v>481</v>
      </c>
      <c r="C4" s="589"/>
      <c r="D4" s="589"/>
      <c r="E4" s="589"/>
      <c r="F4" s="590"/>
      <c r="G4" s="340"/>
      <c r="H4" s="340"/>
      <c r="I4" s="336"/>
      <c r="J4" s="340"/>
      <c r="K4" s="340"/>
      <c r="L4" s="340"/>
      <c r="M4" s="340"/>
      <c r="N4" s="340"/>
      <c r="O4" s="340"/>
      <c r="P4" s="340"/>
      <c r="Q4" s="340"/>
      <c r="R4" s="340"/>
      <c r="S4" s="336"/>
      <c r="T4" s="340"/>
      <c r="U4" s="340"/>
      <c r="V4" s="340"/>
      <c r="W4" s="340"/>
      <c r="X4" s="340"/>
      <c r="Y4" s="340"/>
      <c r="Z4" s="340"/>
    </row>
    <row r="5" spans="1:28" ht="12" customHeight="1" x14ac:dyDescent="0.2">
      <c r="A5" s="333"/>
      <c r="B5" s="469"/>
      <c r="C5" s="469"/>
      <c r="D5" s="469"/>
      <c r="E5" s="469"/>
      <c r="F5" s="469"/>
      <c r="G5" s="340"/>
      <c r="H5" s="340"/>
      <c r="I5" s="336"/>
      <c r="J5" s="340"/>
      <c r="K5" s="340"/>
      <c r="L5" s="340"/>
      <c r="M5" s="340"/>
      <c r="N5" s="340"/>
      <c r="O5" s="340"/>
      <c r="P5" s="340"/>
      <c r="Q5" s="340"/>
      <c r="R5" s="340"/>
      <c r="S5" s="336"/>
      <c r="T5" s="340"/>
      <c r="U5" s="340"/>
      <c r="V5" s="340"/>
      <c r="W5" s="340"/>
      <c r="X5" s="340"/>
      <c r="Y5" s="340"/>
      <c r="Z5" s="340"/>
    </row>
    <row r="6" spans="1:28" ht="12" customHeight="1" x14ac:dyDescent="0.2">
      <c r="A6" s="333"/>
      <c r="B6" s="346" t="s">
        <v>514</v>
      </c>
      <c r="C6" s="469"/>
      <c r="D6" s="469"/>
      <c r="E6" s="469"/>
      <c r="F6" s="469"/>
      <c r="G6" s="340"/>
      <c r="H6" s="340"/>
      <c r="I6" s="336"/>
      <c r="J6" s="340"/>
      <c r="K6" s="340"/>
      <c r="L6" s="340"/>
      <c r="M6" s="340"/>
      <c r="N6" s="340"/>
      <c r="O6" s="340"/>
      <c r="P6" s="340"/>
      <c r="Q6" s="340"/>
      <c r="R6" s="340"/>
      <c r="S6" s="336"/>
      <c r="T6" s="340"/>
      <c r="U6" s="340"/>
      <c r="V6" s="340"/>
      <c r="W6" s="340"/>
      <c r="X6" s="340"/>
      <c r="Y6" s="340"/>
      <c r="Z6" s="340"/>
    </row>
    <row r="7" spans="1:28" ht="12" customHeight="1" x14ac:dyDescent="0.2">
      <c r="A7" s="333"/>
      <c r="B7" s="347" t="s">
        <v>512</v>
      </c>
      <c r="C7" s="469"/>
      <c r="D7" s="469"/>
      <c r="E7" s="469"/>
      <c r="F7" s="469"/>
      <c r="G7" s="340"/>
      <c r="H7" s="340"/>
      <c r="I7" s="336"/>
      <c r="J7" s="340"/>
      <c r="K7" s="340"/>
      <c r="L7" s="340"/>
      <c r="M7" s="340"/>
      <c r="N7" s="340"/>
      <c r="O7" s="340"/>
      <c r="P7" s="340"/>
      <c r="Q7" s="340"/>
      <c r="R7" s="340"/>
      <c r="S7" s="336"/>
      <c r="T7" s="340"/>
      <c r="U7" s="340"/>
      <c r="V7" s="340"/>
      <c r="W7" s="340"/>
      <c r="X7" s="340"/>
      <c r="Y7" s="340"/>
      <c r="Z7" s="340"/>
    </row>
    <row r="8" spans="1:28" ht="12" customHeight="1" x14ac:dyDescent="0.2">
      <c r="A8" s="333"/>
      <c r="B8" s="348" t="s">
        <v>513</v>
      </c>
      <c r="C8" s="469"/>
      <c r="D8" s="469"/>
      <c r="E8" s="469"/>
      <c r="F8" s="469"/>
      <c r="G8" s="340"/>
      <c r="H8" s="340"/>
      <c r="I8" s="336"/>
      <c r="J8" s="340"/>
      <c r="K8" s="340"/>
      <c r="L8" s="340"/>
      <c r="M8" s="340"/>
      <c r="N8" s="340"/>
      <c r="O8" s="340"/>
      <c r="P8" s="340"/>
      <c r="Q8" s="340"/>
      <c r="R8" s="340"/>
      <c r="S8" s="336"/>
      <c r="T8" s="340"/>
      <c r="U8" s="340"/>
      <c r="V8" s="340"/>
      <c r="W8" s="340"/>
      <c r="X8" s="340"/>
      <c r="Y8" s="340"/>
      <c r="Z8" s="340"/>
    </row>
    <row r="9" spans="1:28" ht="12" customHeight="1" x14ac:dyDescent="0.2">
      <c r="A9" s="333"/>
      <c r="B9" s="349" t="s">
        <v>517</v>
      </c>
      <c r="C9" s="469"/>
      <c r="D9" s="469"/>
      <c r="E9" s="469"/>
      <c r="F9" s="469"/>
      <c r="G9" s="340"/>
      <c r="H9" s="340"/>
      <c r="I9" s="336"/>
      <c r="J9" s="340"/>
      <c r="K9" s="340"/>
      <c r="L9" s="340"/>
      <c r="M9" s="340"/>
      <c r="N9" s="340"/>
      <c r="O9" s="340"/>
      <c r="P9" s="340"/>
      <c r="Q9" s="340"/>
      <c r="R9" s="340"/>
      <c r="S9" s="336"/>
      <c r="T9" s="340"/>
      <c r="U9" s="340"/>
      <c r="V9" s="340"/>
      <c r="W9" s="340"/>
      <c r="X9" s="340"/>
      <c r="Y9" s="340"/>
      <c r="Z9" s="340"/>
    </row>
    <row r="10" spans="1:28" ht="16" thickBot="1" x14ac:dyDescent="0.25">
      <c r="B10" s="394"/>
      <c r="C10" s="394"/>
      <c r="D10" s="337"/>
      <c r="E10" s="486"/>
      <c r="F10" s="486"/>
      <c r="G10" s="486"/>
      <c r="H10" s="486"/>
      <c r="I10" s="486"/>
      <c r="J10" s="486"/>
      <c r="K10" s="486"/>
      <c r="L10" s="486"/>
      <c r="M10" s="486"/>
      <c r="N10" s="486"/>
      <c r="O10" s="486"/>
      <c r="P10" s="486"/>
      <c r="Q10" s="486"/>
      <c r="R10" s="486"/>
      <c r="S10" s="486"/>
      <c r="T10" s="486"/>
      <c r="U10" s="487"/>
      <c r="V10" s="486"/>
      <c r="W10" s="340"/>
      <c r="X10" s="340"/>
      <c r="Y10" s="340"/>
      <c r="Z10" s="340"/>
      <c r="AA10" s="340"/>
      <c r="AB10" s="340"/>
    </row>
    <row r="11" spans="1:28" x14ac:dyDescent="0.2">
      <c r="A11" s="395"/>
      <c r="B11" s="384"/>
      <c r="C11" s="384"/>
      <c r="D11" s="410"/>
      <c r="E11" s="340"/>
      <c r="F11" s="340"/>
      <c r="G11" s="340"/>
      <c r="H11" s="340"/>
      <c r="I11" s="340"/>
      <c r="J11" s="340"/>
      <c r="K11" s="340"/>
      <c r="L11" s="340"/>
      <c r="M11" s="340"/>
      <c r="N11" s="340"/>
      <c r="O11" s="340"/>
      <c r="P11" s="340"/>
      <c r="Q11" s="340"/>
      <c r="R11" s="340"/>
      <c r="S11" s="340"/>
      <c r="T11" s="340"/>
      <c r="U11" s="345"/>
      <c r="V11" s="340"/>
      <c r="W11" s="340"/>
      <c r="X11" s="340"/>
      <c r="Y11" s="340"/>
      <c r="Z11" s="340"/>
      <c r="AA11" s="340"/>
      <c r="AB11" s="340"/>
    </row>
    <row r="12" spans="1:28" x14ac:dyDescent="0.2">
      <c r="A12" s="395"/>
      <c r="D12" s="333"/>
      <c r="E12" s="340"/>
      <c r="F12" s="340"/>
      <c r="G12" s="340"/>
      <c r="H12" s="340"/>
      <c r="I12" s="340"/>
      <c r="J12" s="340"/>
      <c r="K12" s="340"/>
      <c r="L12" s="340"/>
      <c r="M12" s="340"/>
      <c r="N12" s="340"/>
      <c r="O12" s="340"/>
      <c r="P12" s="340"/>
      <c r="Q12" s="340"/>
      <c r="R12" s="340"/>
      <c r="S12" s="340"/>
      <c r="T12" s="340"/>
      <c r="U12" s="336"/>
      <c r="V12" s="340"/>
      <c r="W12" s="340"/>
      <c r="X12" s="340"/>
      <c r="Y12" s="340"/>
      <c r="Z12" s="340"/>
      <c r="AA12" s="340"/>
      <c r="AB12" s="340"/>
    </row>
    <row r="13" spans="1:28" x14ac:dyDescent="0.2">
      <c r="A13" s="395"/>
      <c r="C13" s="353" t="s">
        <v>330</v>
      </c>
      <c r="D13" s="333"/>
      <c r="E13" s="351"/>
      <c r="F13" s="351"/>
      <c r="G13" s="351"/>
      <c r="H13" s="351"/>
      <c r="I13" s="351"/>
      <c r="J13" s="351"/>
      <c r="K13" s="351"/>
      <c r="L13" s="351"/>
      <c r="M13" s="351"/>
      <c r="N13" s="351"/>
      <c r="O13" s="351"/>
      <c r="P13" s="351"/>
      <c r="Q13" s="351"/>
      <c r="R13" s="351"/>
      <c r="S13" s="351"/>
      <c r="T13" s="351"/>
      <c r="U13" s="351"/>
      <c r="V13" s="351"/>
      <c r="W13" s="351"/>
      <c r="X13" s="351"/>
      <c r="Y13" s="351"/>
      <c r="AA13" s="351"/>
      <c r="AB13" s="351"/>
    </row>
    <row r="14" spans="1:28" x14ac:dyDescent="0.2">
      <c r="A14" s="395"/>
      <c r="D14" s="488" t="s">
        <v>0</v>
      </c>
      <c r="E14" s="488" t="s">
        <v>189</v>
      </c>
      <c r="F14" s="351"/>
      <c r="G14" s="351"/>
      <c r="H14" s="351"/>
      <c r="I14" s="351"/>
      <c r="J14" s="351"/>
      <c r="K14" s="351"/>
      <c r="L14" s="351"/>
      <c r="M14" s="351"/>
      <c r="N14" s="351"/>
      <c r="O14" s="351"/>
      <c r="P14" s="351"/>
      <c r="Q14" s="351"/>
      <c r="R14" s="351"/>
      <c r="S14" s="351"/>
      <c r="T14" s="351"/>
      <c r="U14" s="351"/>
      <c r="V14" s="351"/>
      <c r="W14" s="351"/>
      <c r="X14" s="351"/>
      <c r="Y14" s="351"/>
      <c r="Z14" s="351"/>
    </row>
    <row r="15" spans="1:28" x14ac:dyDescent="0.2">
      <c r="A15" s="395"/>
      <c r="D15" s="489" t="s">
        <v>521</v>
      </c>
      <c r="E15" s="490">
        <v>0</v>
      </c>
      <c r="F15" s="351"/>
      <c r="G15" s="351"/>
      <c r="H15" s="351"/>
      <c r="I15" s="351"/>
      <c r="J15" s="351"/>
      <c r="K15" s="351"/>
      <c r="L15" s="351"/>
      <c r="M15" s="351"/>
      <c r="N15" s="351"/>
      <c r="O15" s="351"/>
      <c r="P15" s="351"/>
      <c r="Q15" s="351"/>
      <c r="R15" s="351"/>
      <c r="S15" s="351"/>
      <c r="T15" s="351"/>
      <c r="U15" s="351"/>
      <c r="V15" s="351"/>
      <c r="W15" s="351"/>
      <c r="X15" s="351"/>
      <c r="Y15" s="351"/>
      <c r="Z15" s="351"/>
    </row>
    <row r="16" spans="1:28" x14ac:dyDescent="0.2">
      <c r="A16" s="395"/>
      <c r="D16" s="489" t="s">
        <v>294</v>
      </c>
      <c r="E16" s="490">
        <v>0</v>
      </c>
      <c r="F16" s="351"/>
      <c r="G16" s="351"/>
      <c r="H16" s="351"/>
      <c r="I16" s="351"/>
      <c r="J16" s="351"/>
      <c r="K16" s="351"/>
      <c r="L16" s="351"/>
      <c r="M16" s="351"/>
      <c r="N16" s="351"/>
      <c r="O16" s="351"/>
      <c r="P16" s="351"/>
      <c r="Q16" s="351"/>
      <c r="R16" s="351"/>
      <c r="S16" s="351"/>
      <c r="T16" s="351"/>
      <c r="U16" s="351"/>
      <c r="V16" s="351"/>
      <c r="W16" s="351"/>
      <c r="X16" s="351"/>
      <c r="Y16" s="351"/>
      <c r="Z16" s="351"/>
    </row>
    <row r="17" spans="1:32" x14ac:dyDescent="0.2">
      <c r="A17" s="395"/>
      <c r="D17" s="351"/>
      <c r="E17" s="351"/>
      <c r="F17" s="351"/>
      <c r="G17" s="351"/>
      <c r="H17" s="351" t="s">
        <v>921</v>
      </c>
      <c r="I17" s="351"/>
      <c r="J17" s="384"/>
      <c r="K17" s="384"/>
      <c r="L17" s="384"/>
      <c r="M17" s="351"/>
      <c r="N17" s="351"/>
      <c r="O17" s="351"/>
      <c r="P17" s="351"/>
      <c r="Q17" s="351"/>
      <c r="R17" s="351"/>
      <c r="S17" s="351"/>
      <c r="T17" s="351"/>
      <c r="U17" s="351"/>
      <c r="V17" s="351"/>
      <c r="W17" s="351"/>
      <c r="X17" s="351"/>
      <c r="Y17" s="351"/>
      <c r="Z17" s="351"/>
      <c r="AA17" s="351"/>
      <c r="AB17" s="351"/>
      <c r="AC17" s="351"/>
      <c r="AD17" s="351"/>
      <c r="AE17" s="351"/>
    </row>
    <row r="18" spans="1:32" x14ac:dyDescent="0.2">
      <c r="A18" s="395"/>
      <c r="C18" s="353" t="s">
        <v>422</v>
      </c>
      <c r="D18" s="351"/>
      <c r="E18" s="351"/>
      <c r="F18" s="351"/>
      <c r="G18" s="351"/>
      <c r="H18" s="351"/>
      <c r="I18" s="351"/>
      <c r="J18" s="384"/>
      <c r="K18" s="384"/>
      <c r="L18" s="384"/>
      <c r="M18" s="351"/>
      <c r="N18" s="351"/>
      <c r="O18" s="351"/>
      <c r="P18" s="351"/>
      <c r="Q18" s="351"/>
      <c r="R18" s="351"/>
      <c r="S18" s="351"/>
      <c r="T18" s="351"/>
      <c r="U18" s="351"/>
      <c r="V18" s="351"/>
      <c r="W18" s="351"/>
      <c r="X18" s="351"/>
      <c r="Y18" s="351"/>
      <c r="Z18" s="351"/>
      <c r="AA18" s="351"/>
      <c r="AB18" s="351"/>
      <c r="AC18" s="351"/>
      <c r="AD18" s="351"/>
      <c r="AE18" s="351"/>
    </row>
    <row r="19" spans="1:32" x14ac:dyDescent="0.2">
      <c r="A19" s="395"/>
      <c r="C19" s="353"/>
      <c r="D19" s="351"/>
      <c r="E19" s="351"/>
      <c r="F19" s="351"/>
      <c r="G19" s="351"/>
      <c r="H19" s="351" t="s">
        <v>922</v>
      </c>
      <c r="I19" s="351"/>
      <c r="J19" s="384"/>
      <c r="K19" s="384"/>
      <c r="L19" s="384"/>
      <c r="M19" s="351"/>
      <c r="N19" s="351"/>
      <c r="O19" s="351"/>
      <c r="P19" s="351"/>
      <c r="Q19" s="351"/>
      <c r="R19" s="351"/>
      <c r="S19" s="351"/>
      <c r="T19" s="351"/>
      <c r="U19" s="351"/>
      <c r="V19" s="351"/>
      <c r="W19" s="351"/>
      <c r="X19" s="351"/>
      <c r="Y19" s="351"/>
      <c r="Z19" s="351"/>
      <c r="AA19" s="351"/>
      <c r="AB19" s="351"/>
      <c r="AC19" s="351"/>
      <c r="AD19" s="351"/>
      <c r="AE19" s="351"/>
    </row>
    <row r="20" spans="1:32" x14ac:dyDescent="0.2">
      <c r="A20" s="395"/>
      <c r="C20" s="353"/>
      <c r="D20" s="351" t="s">
        <v>520</v>
      </c>
      <c r="E20" s="349">
        <f>((L25/E27)/0.265*1.6)/1000000</f>
        <v>2.9390490566037736E-2</v>
      </c>
      <c r="F20" s="351" t="s">
        <v>223</v>
      </c>
      <c r="G20" s="351"/>
      <c r="H20" s="351"/>
      <c r="I20" s="351"/>
      <c r="J20" s="384"/>
      <c r="K20" s="384"/>
      <c r="L20" s="384"/>
      <c r="M20" s="351"/>
      <c r="N20" s="351"/>
      <c r="O20" s="351"/>
      <c r="P20" s="351"/>
      <c r="Q20" s="351"/>
      <c r="R20" s="351"/>
      <c r="S20" s="351"/>
      <c r="T20" s="351"/>
      <c r="U20" s="351"/>
      <c r="V20" s="351"/>
      <c r="W20" s="351"/>
      <c r="X20" s="351"/>
      <c r="Y20" s="351"/>
      <c r="Z20" s="351"/>
      <c r="AA20" s="351"/>
      <c r="AB20" s="351"/>
      <c r="AC20" s="351"/>
      <c r="AD20" s="351"/>
      <c r="AE20" s="351"/>
    </row>
    <row r="21" spans="1:32" x14ac:dyDescent="0.2">
      <c r="A21" s="395"/>
      <c r="C21" s="353"/>
      <c r="D21" s="351" t="s">
        <v>519</v>
      </c>
      <c r="E21" s="540">
        <v>0</v>
      </c>
      <c r="F21" s="351" t="s">
        <v>223</v>
      </c>
      <c r="G21" s="351"/>
      <c r="H21" s="351"/>
      <c r="I21" s="351"/>
      <c r="J21" s="384"/>
      <c r="K21" s="384"/>
      <c r="L21" s="384"/>
      <c r="M21" s="351"/>
      <c r="N21" s="351"/>
      <c r="O21" s="351"/>
      <c r="P21" s="351"/>
      <c r="Q21" s="351"/>
      <c r="R21" s="351"/>
      <c r="S21" s="351"/>
      <c r="T21" s="351"/>
      <c r="U21" s="351"/>
      <c r="V21" s="351"/>
      <c r="W21" s="351"/>
      <c r="X21" s="351"/>
      <c r="Y21" s="351"/>
      <c r="Z21" s="351"/>
      <c r="AA21" s="351"/>
      <c r="AB21" s="351"/>
      <c r="AC21" s="351"/>
      <c r="AD21" s="351"/>
      <c r="AE21" s="351"/>
    </row>
    <row r="22" spans="1:32" x14ac:dyDescent="0.2">
      <c r="A22" s="395"/>
      <c r="C22" s="353"/>
      <c r="D22" s="351" t="s">
        <v>508</v>
      </c>
      <c r="E22" s="349">
        <v>0</v>
      </c>
      <c r="F22" s="351" t="s">
        <v>222</v>
      </c>
      <c r="G22" s="351"/>
      <c r="H22" s="351"/>
      <c r="I22" s="351"/>
      <c r="J22" s="384"/>
      <c r="K22" s="384"/>
      <c r="L22" s="384"/>
      <c r="M22" s="351"/>
      <c r="N22" s="351"/>
      <c r="O22" s="351"/>
      <c r="P22" s="351"/>
      <c r="Q22" s="351"/>
      <c r="R22" s="351"/>
      <c r="S22" s="351"/>
      <c r="T22" s="351"/>
      <c r="U22" s="351"/>
      <c r="V22" s="351"/>
      <c r="W22" s="351"/>
      <c r="X22" s="351"/>
      <c r="Y22" s="351"/>
      <c r="Z22" s="351"/>
      <c r="AA22" s="351"/>
      <c r="AB22" s="351"/>
      <c r="AC22" s="351"/>
      <c r="AD22" s="351"/>
      <c r="AE22" s="351"/>
    </row>
    <row r="23" spans="1:32" x14ac:dyDescent="0.2">
      <c r="A23" s="395"/>
      <c r="C23" s="353"/>
      <c r="D23" s="351" t="s">
        <v>533</v>
      </c>
      <c r="E23" s="493"/>
      <c r="F23" s="351"/>
      <c r="G23" s="351"/>
      <c r="H23" s="351"/>
      <c r="I23" s="351"/>
      <c r="J23" s="384"/>
      <c r="K23" s="384"/>
      <c r="L23" s="384"/>
      <c r="M23" s="351"/>
      <c r="N23" s="351"/>
      <c r="O23" s="351"/>
      <c r="P23" s="351"/>
      <c r="Q23" s="351"/>
      <c r="R23" s="351"/>
      <c r="S23" s="351"/>
      <c r="T23" s="351"/>
      <c r="U23" s="351"/>
      <c r="V23" s="351"/>
      <c r="W23" s="351"/>
      <c r="X23" s="351"/>
      <c r="Y23" s="351"/>
      <c r="Z23" s="351"/>
      <c r="AA23" s="351"/>
      <c r="AB23" s="351"/>
      <c r="AC23" s="351"/>
      <c r="AD23" s="351"/>
      <c r="AE23" s="351"/>
    </row>
    <row r="24" spans="1:32" x14ac:dyDescent="0.2">
      <c r="A24" s="395"/>
      <c r="C24" s="353"/>
      <c r="D24" s="351" t="s">
        <v>534</v>
      </c>
      <c r="E24" s="494"/>
      <c r="F24" s="351"/>
      <c r="G24" s="351"/>
      <c r="H24" s="351"/>
      <c r="I24" s="351"/>
      <c r="J24" s="384"/>
      <c r="K24" s="384"/>
      <c r="L24" s="384"/>
      <c r="M24" s="351"/>
      <c r="N24" s="351"/>
      <c r="O24" s="351"/>
      <c r="P24" s="351"/>
      <c r="Q24" s="351"/>
      <c r="R24" s="351"/>
      <c r="S24" s="351"/>
      <c r="T24" s="351"/>
      <c r="U24" s="351"/>
      <c r="V24" s="351"/>
      <c r="W24" s="351"/>
      <c r="X24" s="351"/>
      <c r="Y24" s="351"/>
      <c r="Z24" s="351"/>
      <c r="AA24" s="351"/>
      <c r="AB24" s="351"/>
      <c r="AC24" s="351"/>
      <c r="AD24" s="351"/>
      <c r="AE24" s="351"/>
    </row>
    <row r="25" spans="1:32" x14ac:dyDescent="0.2">
      <c r="A25" s="395"/>
      <c r="C25" s="353"/>
      <c r="D25" s="351" t="s">
        <v>530</v>
      </c>
      <c r="E25" s="493">
        <f>L25*1000*0.85*0.0000036</f>
        <v>0.55997999999999992</v>
      </c>
      <c r="F25" s="351" t="s">
        <v>532</v>
      </c>
      <c r="G25" s="351"/>
      <c r="H25" s="351" t="s">
        <v>893</v>
      </c>
      <c r="I25" s="351"/>
      <c r="J25" s="384"/>
      <c r="K25" s="384"/>
      <c r="L25" s="384">
        <v>183</v>
      </c>
      <c r="M25" s="351" t="s">
        <v>894</v>
      </c>
      <c r="N25" s="351"/>
      <c r="O25" s="351"/>
      <c r="P25" s="351"/>
      <c r="Q25" s="351"/>
      <c r="R25" s="351"/>
      <c r="S25" s="351"/>
      <c r="T25" s="351"/>
      <c r="U25" s="351"/>
      <c r="V25" s="351"/>
      <c r="W25" s="351"/>
      <c r="X25" s="351"/>
      <c r="Y25" s="351"/>
      <c r="Z25" s="351"/>
      <c r="AA25" s="351"/>
      <c r="AB25" s="351"/>
      <c r="AC25" s="351"/>
      <c r="AD25" s="351"/>
      <c r="AE25" s="351"/>
    </row>
    <row r="26" spans="1:32" x14ac:dyDescent="0.2">
      <c r="A26" s="395"/>
      <c r="C26" s="353"/>
      <c r="D26" s="351" t="s">
        <v>531</v>
      </c>
      <c r="E26" s="493">
        <v>0</v>
      </c>
      <c r="F26" s="351" t="s">
        <v>532</v>
      </c>
      <c r="G26" s="351"/>
      <c r="H26" s="351"/>
      <c r="I26" s="351"/>
      <c r="J26" s="384"/>
      <c r="K26" s="384"/>
      <c r="L26" s="384"/>
      <c r="M26" s="351"/>
      <c r="N26" s="351"/>
      <c r="O26" s="351"/>
      <c r="P26" s="351"/>
      <c r="Q26" s="351"/>
      <c r="R26" s="351"/>
      <c r="S26" s="351"/>
      <c r="T26" s="351"/>
      <c r="U26" s="351"/>
      <c r="V26" s="351"/>
      <c r="W26" s="351"/>
      <c r="X26" s="351"/>
      <c r="Y26" s="351"/>
      <c r="Z26" s="351"/>
      <c r="AA26" s="351"/>
      <c r="AB26" s="351"/>
      <c r="AC26" s="351"/>
      <c r="AD26" s="351"/>
      <c r="AE26" s="351"/>
    </row>
    <row r="27" spans="1:32" x14ac:dyDescent="0.2">
      <c r="A27" s="395"/>
      <c r="C27" s="353"/>
      <c r="D27" s="351" t="s">
        <v>424</v>
      </c>
      <c r="E27" s="495">
        <f>L27/Huishoudens!E16</f>
        <v>3.7593984962406013E-2</v>
      </c>
      <c r="F27" s="351"/>
      <c r="G27" s="351"/>
      <c r="H27" s="351" t="s">
        <v>895</v>
      </c>
      <c r="I27" s="351"/>
      <c r="J27" s="384"/>
      <c r="K27" s="384"/>
      <c r="L27" s="384">
        <v>50</v>
      </c>
      <c r="M27" s="351"/>
      <c r="N27" s="351"/>
      <c r="O27" s="351"/>
      <c r="P27" s="351"/>
      <c r="Q27" s="351"/>
      <c r="R27" s="351"/>
      <c r="S27" s="351"/>
      <c r="T27" s="351"/>
      <c r="U27" s="351"/>
      <c r="V27" s="351"/>
      <c r="W27" s="351"/>
      <c r="X27" s="351"/>
      <c r="Y27" s="351"/>
      <c r="Z27" s="351"/>
      <c r="AA27" s="351"/>
      <c r="AB27" s="351"/>
      <c r="AC27" s="351"/>
      <c r="AD27" s="351"/>
      <c r="AE27" s="351"/>
    </row>
    <row r="28" spans="1:32" x14ac:dyDescent="0.2">
      <c r="A28" s="395"/>
      <c r="C28" s="353"/>
      <c r="D28" s="351" t="s">
        <v>493</v>
      </c>
      <c r="E28" s="364">
        <v>0</v>
      </c>
      <c r="F28" s="351"/>
      <c r="G28" s="351"/>
      <c r="H28" s="333"/>
      <c r="I28" s="333"/>
      <c r="J28" s="333"/>
      <c r="K28" s="333"/>
      <c r="L28" s="333"/>
      <c r="M28" s="351"/>
      <c r="N28" s="351"/>
      <c r="O28" s="351"/>
      <c r="P28" s="351"/>
      <c r="Q28" s="351"/>
      <c r="R28" s="351"/>
      <c r="S28" s="351"/>
      <c r="T28" s="351"/>
      <c r="U28" s="351"/>
      <c r="V28" s="351"/>
      <c r="W28" s="351"/>
      <c r="X28" s="351"/>
      <c r="Y28" s="351"/>
      <c r="Z28" s="351"/>
      <c r="AA28" s="351"/>
      <c r="AB28" s="351"/>
      <c r="AC28" s="351"/>
      <c r="AD28" s="351"/>
      <c r="AE28" s="351"/>
    </row>
    <row r="29" spans="1:32" x14ac:dyDescent="0.2">
      <c r="A29" s="395"/>
      <c r="C29" s="353"/>
      <c r="D29" s="351"/>
      <c r="E29" s="351"/>
      <c r="F29" s="351"/>
      <c r="G29" s="351"/>
      <c r="H29" s="351"/>
      <c r="I29" s="351"/>
      <c r="J29" s="384"/>
      <c r="K29" s="384"/>
      <c r="L29" s="384"/>
      <c r="M29" s="351"/>
      <c r="N29" s="351"/>
      <c r="O29" s="351"/>
      <c r="P29" s="351"/>
      <c r="Q29" s="351"/>
      <c r="R29" s="351"/>
      <c r="S29" s="351"/>
      <c r="T29" s="351"/>
      <c r="U29" s="351"/>
      <c r="V29" s="351"/>
      <c r="W29" s="351"/>
      <c r="X29" s="351"/>
      <c r="Y29" s="351"/>
      <c r="Z29" s="351"/>
      <c r="AA29" s="351"/>
      <c r="AB29" s="351"/>
      <c r="AC29" s="351"/>
      <c r="AD29" s="351"/>
      <c r="AE29" s="351"/>
    </row>
    <row r="30" spans="1:32" x14ac:dyDescent="0.2">
      <c r="A30" s="395"/>
      <c r="C30" s="353"/>
      <c r="D30" s="351"/>
      <c r="E30" s="351"/>
      <c r="F30" s="351"/>
      <c r="G30" s="351"/>
      <c r="H30" s="351"/>
      <c r="I30" s="351"/>
      <c r="J30" s="384"/>
      <c r="K30" s="384"/>
      <c r="L30" s="384"/>
      <c r="M30" s="351"/>
      <c r="N30" s="351"/>
      <c r="O30" s="351"/>
      <c r="P30" s="351"/>
      <c r="Q30" s="351"/>
      <c r="R30" s="351"/>
      <c r="S30" s="351"/>
      <c r="T30" s="351"/>
      <c r="U30" s="351"/>
      <c r="V30" s="351"/>
      <c r="W30" s="351"/>
      <c r="X30" s="351"/>
      <c r="Y30" s="351"/>
      <c r="Z30" s="351"/>
      <c r="AA30" s="351"/>
      <c r="AB30" s="351"/>
      <c r="AC30" s="351"/>
      <c r="AD30" s="351"/>
      <c r="AE30" s="351"/>
    </row>
    <row r="31" spans="1:32" x14ac:dyDescent="0.2">
      <c r="A31" s="395"/>
      <c r="C31" s="353" t="s">
        <v>203</v>
      </c>
      <c r="D31" s="351"/>
      <c r="E31" s="351"/>
      <c r="F31" s="351"/>
      <c r="G31" s="351"/>
      <c r="H31" s="351"/>
      <c r="I31" s="351"/>
      <c r="J31" s="384"/>
      <c r="K31" s="384"/>
      <c r="L31" s="384"/>
      <c r="M31" s="351"/>
      <c r="N31" s="351"/>
      <c r="O31" s="351"/>
      <c r="P31" s="351"/>
      <c r="Q31" s="351"/>
      <c r="R31" s="351"/>
      <c r="S31" s="351"/>
      <c r="T31" s="351"/>
      <c r="U31" s="351"/>
      <c r="V31" s="351"/>
      <c r="W31" s="351"/>
      <c r="X31" s="351"/>
      <c r="Y31" s="351"/>
      <c r="Z31" s="351"/>
      <c r="AA31" s="351"/>
      <c r="AB31" s="351"/>
      <c r="AC31" s="351"/>
      <c r="AD31" s="351"/>
      <c r="AE31" s="351"/>
    </row>
    <row r="32" spans="1:32" x14ac:dyDescent="0.2">
      <c r="A32" s="395"/>
      <c r="C32" s="353"/>
      <c r="D32" s="351" t="s">
        <v>509</v>
      </c>
      <c r="E32" s="349">
        <v>0</v>
      </c>
      <c r="F32" s="351" t="s">
        <v>222</v>
      </c>
      <c r="G32" s="351"/>
      <c r="H32" s="351"/>
      <c r="I32" s="351"/>
      <c r="J32" s="384"/>
      <c r="K32" s="384"/>
      <c r="L32" s="384"/>
      <c r="M32" s="351"/>
      <c r="N32" s="351"/>
      <c r="O32" s="351"/>
      <c r="P32" s="351"/>
      <c r="Q32" s="351"/>
      <c r="R32" s="351"/>
      <c r="S32" s="351"/>
      <c r="T32" s="351"/>
      <c r="U32" s="351"/>
      <c r="V32" s="351"/>
      <c r="W32" s="351"/>
      <c r="X32" s="351"/>
      <c r="Y32" s="351"/>
      <c r="Z32" s="351"/>
      <c r="AA32" s="351"/>
      <c r="AB32" s="351"/>
      <c r="AC32" s="351"/>
      <c r="AD32" s="351"/>
      <c r="AE32" s="351"/>
      <c r="AF32" s="351"/>
    </row>
    <row r="33" spans="1:48" x14ac:dyDescent="0.2">
      <c r="A33" s="395"/>
      <c r="C33" s="353"/>
      <c r="D33" s="351"/>
      <c r="E33" s="374"/>
      <c r="F33" s="351"/>
      <c r="G33" s="351"/>
      <c r="H33" s="351"/>
      <c r="I33" s="351"/>
      <c r="J33" s="351"/>
      <c r="K33" s="351"/>
      <c r="L33" s="351"/>
      <c r="M33" s="351"/>
      <c r="N33" s="351"/>
      <c r="O33" s="351"/>
      <c r="P33" s="351"/>
      <c r="Q33" s="351"/>
      <c r="R33" s="351"/>
      <c r="S33" s="351"/>
      <c r="T33" s="351"/>
      <c r="U33" s="351"/>
      <c r="V33" s="351"/>
      <c r="W33" s="351"/>
      <c r="X33" s="351"/>
      <c r="Y33" s="351"/>
      <c r="Z33" s="351"/>
      <c r="AA33" s="351"/>
      <c r="AB33" s="351"/>
      <c r="AC33" s="351"/>
      <c r="AD33" s="351"/>
      <c r="AE33" s="351"/>
      <c r="AF33" s="351"/>
    </row>
    <row r="34" spans="1:48" x14ac:dyDescent="0.2">
      <c r="A34" s="395"/>
      <c r="C34" s="353"/>
      <c r="D34" s="351"/>
      <c r="E34" s="374"/>
      <c r="F34" s="351"/>
      <c r="G34" s="351"/>
      <c r="H34" s="351"/>
      <c r="I34" s="351"/>
      <c r="J34" s="351"/>
      <c r="K34" s="351"/>
      <c r="L34" s="351"/>
      <c r="M34" s="351"/>
      <c r="N34" s="351"/>
      <c r="O34" s="351"/>
      <c r="P34" s="351"/>
      <c r="Q34" s="351"/>
      <c r="R34" s="351"/>
      <c r="S34" s="351"/>
      <c r="T34" s="351"/>
      <c r="U34" s="351"/>
      <c r="V34" s="351"/>
      <c r="W34" s="351"/>
      <c r="X34" s="351"/>
      <c r="Y34" s="351"/>
      <c r="Z34" s="351"/>
      <c r="AA34" s="351"/>
      <c r="AB34" s="351"/>
      <c r="AC34" s="351"/>
      <c r="AD34" s="351"/>
      <c r="AE34" s="351"/>
      <c r="AF34" s="351"/>
    </row>
    <row r="35" spans="1:48" x14ac:dyDescent="0.2">
      <c r="A35" s="395"/>
      <c r="C35" s="353"/>
      <c r="D35" s="351"/>
      <c r="E35" s="374"/>
      <c r="F35" s="351"/>
      <c r="G35" s="351"/>
      <c r="H35" s="351"/>
      <c r="I35" s="351"/>
      <c r="J35" s="351"/>
      <c r="K35" s="351"/>
      <c r="L35" s="351"/>
      <c r="M35" s="351"/>
      <c r="N35" s="351"/>
      <c r="O35" s="351"/>
      <c r="P35" s="351"/>
      <c r="Q35" s="351"/>
      <c r="R35" s="351"/>
      <c r="S35" s="351"/>
      <c r="T35" s="351"/>
      <c r="U35" s="351"/>
      <c r="V35" s="351"/>
      <c r="W35" s="351"/>
      <c r="X35" s="351"/>
      <c r="Y35" s="351"/>
      <c r="Z35" s="351"/>
      <c r="AA35" s="351"/>
      <c r="AB35" s="351"/>
      <c r="AC35" s="351"/>
      <c r="AD35" s="351"/>
      <c r="AE35" s="351"/>
      <c r="AF35" s="351"/>
    </row>
    <row r="36" spans="1:48" x14ac:dyDescent="0.2">
      <c r="A36" s="395"/>
      <c r="C36" s="353" t="s">
        <v>425</v>
      </c>
      <c r="D36" s="351"/>
      <c r="E36" s="351"/>
      <c r="F36" s="351"/>
      <c r="G36" s="351"/>
      <c r="H36" s="351"/>
      <c r="I36" s="351"/>
      <c r="J36" s="351"/>
      <c r="K36" s="351"/>
      <c r="L36" s="351"/>
      <c r="M36" s="351"/>
      <c r="N36" s="351"/>
      <c r="O36" s="351"/>
      <c r="P36" s="351"/>
      <c r="Q36" s="351"/>
      <c r="R36" s="351"/>
      <c r="S36" s="351"/>
      <c r="T36" s="351"/>
      <c r="U36" s="351"/>
      <c r="V36" s="351"/>
      <c r="W36" s="351"/>
      <c r="X36" s="351"/>
      <c r="Y36" s="351"/>
      <c r="Z36" s="351"/>
      <c r="AA36" s="351"/>
      <c r="AB36" s="351"/>
      <c r="AC36" s="351"/>
      <c r="AD36" s="351"/>
      <c r="AE36" s="351"/>
      <c r="AF36" s="351"/>
    </row>
    <row r="37" spans="1:48" x14ac:dyDescent="0.2">
      <c r="A37" s="395"/>
      <c r="C37" s="353"/>
      <c r="D37" s="351" t="s">
        <v>510</v>
      </c>
      <c r="E37" s="349">
        <v>0</v>
      </c>
      <c r="F37" s="351" t="s">
        <v>222</v>
      </c>
      <c r="G37" s="351"/>
      <c r="H37" s="351"/>
      <c r="I37" s="351"/>
      <c r="J37" s="351"/>
      <c r="K37" s="351"/>
      <c r="L37" s="351"/>
      <c r="M37" s="351"/>
      <c r="N37" s="351"/>
      <c r="O37" s="351"/>
      <c r="P37" s="351"/>
      <c r="Q37" s="351"/>
      <c r="R37" s="351"/>
      <c r="S37" s="351"/>
      <c r="T37" s="351"/>
      <c r="U37" s="351"/>
      <c r="V37" s="351"/>
      <c r="W37" s="351"/>
      <c r="X37" s="351"/>
      <c r="Y37" s="351"/>
      <c r="Z37" s="351"/>
      <c r="AA37" s="351"/>
      <c r="AB37" s="351"/>
      <c r="AC37" s="351"/>
      <c r="AD37" s="351"/>
      <c r="AE37" s="351"/>
      <c r="AF37" s="351"/>
    </row>
    <row r="38" spans="1:48" x14ac:dyDescent="0.2">
      <c r="A38" s="395"/>
      <c r="C38" s="353"/>
      <c r="D38" s="351"/>
      <c r="E38" s="374"/>
      <c r="F38" s="351"/>
      <c r="G38" s="351"/>
      <c r="H38" s="351"/>
      <c r="I38" s="351"/>
      <c r="J38" s="351"/>
      <c r="K38" s="351"/>
      <c r="L38" s="351"/>
      <c r="M38" s="351"/>
      <c r="N38" s="351"/>
      <c r="O38" s="351"/>
      <c r="P38" s="351"/>
      <c r="Q38" s="351"/>
      <c r="R38" s="351"/>
      <c r="S38" s="351"/>
      <c r="T38" s="351"/>
      <c r="U38" s="351"/>
      <c r="V38" s="351"/>
      <c r="W38" s="351"/>
      <c r="X38" s="351"/>
      <c r="Y38" s="351"/>
      <c r="Z38" s="351"/>
      <c r="AA38" s="351"/>
      <c r="AB38" s="351"/>
      <c r="AC38" s="351"/>
      <c r="AD38" s="351"/>
      <c r="AE38" s="351"/>
      <c r="AF38" s="351"/>
    </row>
    <row r="39" spans="1:48" x14ac:dyDescent="0.2">
      <c r="A39" s="395"/>
      <c r="C39" s="353" t="s">
        <v>426</v>
      </c>
      <c r="D39" s="351"/>
      <c r="E39" s="374"/>
      <c r="F39" s="351"/>
      <c r="G39" s="351"/>
      <c r="H39" s="351"/>
      <c r="I39" s="351"/>
      <c r="J39" s="351"/>
      <c r="K39" s="351"/>
      <c r="L39" s="351"/>
      <c r="M39" s="351"/>
      <c r="N39" s="351"/>
      <c r="O39" s="351"/>
      <c r="P39" s="351"/>
      <c r="Q39" s="351"/>
      <c r="R39" s="351"/>
      <c r="S39" s="351"/>
      <c r="T39" s="351"/>
      <c r="U39" s="351"/>
      <c r="V39" s="351"/>
      <c r="W39" s="351"/>
      <c r="X39" s="351"/>
      <c r="Y39" s="351"/>
      <c r="Z39" s="351"/>
      <c r="AA39" s="351"/>
      <c r="AB39" s="351"/>
      <c r="AC39" s="351"/>
      <c r="AD39" s="351"/>
      <c r="AE39" s="351"/>
      <c r="AF39" s="351"/>
    </row>
    <row r="40" spans="1:48" x14ac:dyDescent="0.2">
      <c r="A40" s="395"/>
      <c r="C40" s="353"/>
      <c r="D40" s="351" t="s">
        <v>510</v>
      </c>
      <c r="E40" s="349">
        <v>0</v>
      </c>
      <c r="F40" s="351" t="s">
        <v>222</v>
      </c>
      <c r="G40" s="351"/>
      <c r="H40" s="351"/>
      <c r="I40" s="351"/>
      <c r="J40" s="351"/>
      <c r="K40" s="351"/>
      <c r="L40" s="351"/>
      <c r="M40" s="351"/>
      <c r="N40" s="351"/>
      <c r="O40" s="351"/>
      <c r="P40" s="351"/>
      <c r="Q40" s="351"/>
      <c r="R40" s="351"/>
      <c r="S40" s="351"/>
      <c r="T40" s="351"/>
      <c r="U40" s="351"/>
      <c r="V40" s="351"/>
      <c r="W40" s="351"/>
      <c r="X40" s="351"/>
      <c r="Y40" s="351"/>
      <c r="Z40" s="351"/>
      <c r="AA40" s="351"/>
      <c r="AB40" s="351"/>
      <c r="AC40" s="351"/>
      <c r="AD40" s="351"/>
      <c r="AE40" s="351"/>
      <c r="AF40" s="351"/>
    </row>
    <row r="41" spans="1:48" x14ac:dyDescent="0.2">
      <c r="A41" s="395"/>
      <c r="C41" s="353" t="s">
        <v>423</v>
      </c>
      <c r="D41" s="351"/>
      <c r="E41" s="351"/>
      <c r="F41" s="351"/>
      <c r="G41" s="351"/>
      <c r="H41" s="351"/>
      <c r="I41" s="351"/>
      <c r="J41" s="351"/>
      <c r="K41" s="351"/>
      <c r="L41" s="351"/>
      <c r="M41" s="351"/>
      <c r="N41" s="351"/>
      <c r="O41" s="351"/>
      <c r="P41" s="351"/>
      <c r="Q41" s="351"/>
      <c r="R41" s="351"/>
      <c r="S41" s="351"/>
      <c r="T41" s="351"/>
      <c r="U41" s="351"/>
      <c r="V41" s="351"/>
      <c r="W41" s="351"/>
      <c r="X41" s="351"/>
      <c r="Y41" s="351"/>
      <c r="Z41" s="351"/>
      <c r="AA41" s="351"/>
      <c r="AB41" s="351"/>
      <c r="AC41" s="351"/>
      <c r="AD41" s="351"/>
      <c r="AE41" s="351"/>
      <c r="AF41" s="351"/>
    </row>
    <row r="42" spans="1:48" x14ac:dyDescent="0.2">
      <c r="A42" s="395"/>
      <c r="C42" s="353"/>
      <c r="D42" s="351"/>
      <c r="E42" s="374"/>
      <c r="F42" s="351"/>
      <c r="G42" s="351"/>
      <c r="H42" s="351"/>
      <c r="I42" s="351"/>
      <c r="J42" s="351"/>
      <c r="K42" s="351"/>
      <c r="L42" s="351"/>
      <c r="M42" s="351"/>
      <c r="N42" s="351"/>
      <c r="O42" s="351"/>
      <c r="P42" s="351"/>
      <c r="Q42" s="351"/>
      <c r="R42" s="351"/>
      <c r="S42" s="351"/>
      <c r="T42" s="351"/>
      <c r="U42" s="351"/>
      <c r="V42" s="351"/>
      <c r="W42" s="351"/>
      <c r="X42" s="351"/>
      <c r="Y42" s="351"/>
      <c r="Z42" s="351"/>
      <c r="AA42" s="351"/>
      <c r="AB42" s="351"/>
      <c r="AC42" s="351"/>
      <c r="AD42" s="351"/>
      <c r="AE42" s="351"/>
      <c r="AF42" s="351"/>
      <c r="AG42" s="351"/>
      <c r="AH42" s="351"/>
      <c r="AI42" s="351"/>
      <c r="AJ42" s="351"/>
      <c r="AK42" s="351"/>
      <c r="AL42" s="351"/>
      <c r="AM42" s="351"/>
      <c r="AN42" s="351"/>
      <c r="AO42" s="351"/>
      <c r="AP42" s="351"/>
      <c r="AQ42" s="351"/>
      <c r="AR42" s="351"/>
      <c r="AS42" s="351"/>
      <c r="AT42" s="351"/>
      <c r="AU42" s="351"/>
      <c r="AV42" s="351"/>
    </row>
    <row r="43" spans="1:48" x14ac:dyDescent="0.2">
      <c r="A43" s="395"/>
      <c r="C43" s="353"/>
      <c r="D43" s="351" t="s">
        <v>511</v>
      </c>
      <c r="E43" s="349">
        <v>0</v>
      </c>
      <c r="F43" s="351" t="s">
        <v>224</v>
      </c>
      <c r="G43" s="351"/>
      <c r="H43" s="351"/>
      <c r="I43" s="351"/>
      <c r="J43" s="351"/>
      <c r="K43" s="351"/>
      <c r="L43" s="351"/>
      <c r="M43" s="351"/>
      <c r="N43" s="351"/>
      <c r="O43" s="351"/>
      <c r="P43" s="351"/>
      <c r="Q43" s="351"/>
      <c r="R43" s="351"/>
      <c r="S43" s="351"/>
      <c r="T43" s="351"/>
      <c r="U43" s="351"/>
      <c r="V43" s="351"/>
      <c r="W43" s="351"/>
      <c r="X43" s="351"/>
      <c r="Y43" s="351"/>
      <c r="Z43" s="351"/>
      <c r="AA43" s="351"/>
      <c r="AB43" s="351"/>
      <c r="AC43" s="351"/>
      <c r="AD43" s="351"/>
      <c r="AE43" s="351"/>
      <c r="AF43" s="351"/>
      <c r="AG43" s="351"/>
      <c r="AH43" s="351"/>
      <c r="AI43" s="351"/>
      <c r="AJ43" s="351"/>
      <c r="AK43" s="351"/>
      <c r="AL43" s="351"/>
      <c r="AM43" s="351"/>
      <c r="AN43" s="351"/>
      <c r="AO43" s="351"/>
      <c r="AP43" s="351"/>
      <c r="AQ43" s="351"/>
      <c r="AR43" s="351"/>
      <c r="AS43" s="351"/>
      <c r="AT43" s="351"/>
      <c r="AU43" s="351"/>
      <c r="AV43" s="351"/>
    </row>
    <row r="44" spans="1:48" x14ac:dyDescent="0.2">
      <c r="A44" s="395"/>
      <c r="D44" s="351"/>
      <c r="E44" s="351"/>
      <c r="F44" s="351"/>
      <c r="G44" s="351"/>
      <c r="H44" s="351"/>
      <c r="I44" s="351"/>
      <c r="J44" s="351"/>
      <c r="K44" s="351"/>
      <c r="L44" s="351"/>
      <c r="M44" s="351"/>
      <c r="N44" s="351"/>
      <c r="O44" s="351"/>
      <c r="P44" s="351"/>
      <c r="Q44" s="351"/>
      <c r="R44" s="351"/>
      <c r="S44" s="351"/>
      <c r="T44" s="351"/>
      <c r="U44" s="351"/>
      <c r="V44" s="351"/>
      <c r="W44" s="351"/>
      <c r="X44" s="351"/>
      <c r="Y44" s="351"/>
      <c r="Z44" s="351"/>
      <c r="AA44" s="351"/>
      <c r="AB44" s="351"/>
      <c r="AC44" s="351"/>
      <c r="AD44" s="351"/>
      <c r="AE44" s="351"/>
      <c r="AF44" s="351"/>
    </row>
    <row r="45" spans="1:48" x14ac:dyDescent="0.2">
      <c r="A45" s="395"/>
      <c r="D45" s="351"/>
      <c r="E45" s="351"/>
      <c r="F45" s="351"/>
      <c r="G45" s="351"/>
      <c r="H45" s="351"/>
      <c r="I45" s="351"/>
      <c r="J45" s="351"/>
      <c r="K45" s="351"/>
      <c r="L45" s="351"/>
      <c r="M45" s="351"/>
      <c r="N45" s="351"/>
      <c r="O45" s="351"/>
      <c r="P45" s="351"/>
      <c r="Q45" s="351"/>
      <c r="R45" s="351"/>
      <c r="S45" s="351"/>
      <c r="T45" s="351"/>
      <c r="U45" s="351"/>
      <c r="V45" s="351"/>
      <c r="W45" s="351"/>
      <c r="X45" s="351"/>
      <c r="Y45" s="351"/>
      <c r="Z45" s="351"/>
      <c r="AA45" s="351"/>
      <c r="AB45" s="351"/>
      <c r="AC45" s="351"/>
      <c r="AD45" s="351"/>
      <c r="AE45" s="351"/>
      <c r="AF45" s="351"/>
    </row>
    <row r="46" spans="1:48" x14ac:dyDescent="0.2">
      <c r="A46" s="395"/>
      <c r="D46" s="351"/>
      <c r="E46" s="351"/>
      <c r="F46" s="351"/>
      <c r="G46" s="351"/>
      <c r="H46" s="351"/>
      <c r="I46" s="351"/>
      <c r="J46" s="351"/>
      <c r="K46" s="351"/>
      <c r="L46" s="351"/>
      <c r="M46" s="351"/>
      <c r="N46" s="351"/>
      <c r="O46" s="351"/>
      <c r="P46" s="351"/>
      <c r="Q46" s="351"/>
      <c r="R46" s="351"/>
      <c r="S46" s="351"/>
      <c r="T46" s="351"/>
      <c r="U46" s="351"/>
      <c r="V46" s="351"/>
      <c r="W46" s="351"/>
      <c r="X46" s="351"/>
      <c r="Y46" s="351"/>
      <c r="Z46" s="351"/>
      <c r="AA46" s="351"/>
      <c r="AB46" s="351"/>
      <c r="AC46" s="351"/>
      <c r="AD46" s="351"/>
      <c r="AE46" s="351"/>
      <c r="AF46" s="351"/>
    </row>
  </sheetData>
  <mergeCells count="1">
    <mergeCell ref="B4:F4"/>
  </mergeCells>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AE198"/>
  <sheetViews>
    <sheetView topLeftCell="A24" workbookViewId="0">
      <selection activeCell="E23" sqref="E23"/>
    </sheetView>
  </sheetViews>
  <sheetFormatPr baseColWidth="10" defaultRowHeight="13" x14ac:dyDescent="0.15"/>
  <cols>
    <col min="4" max="4" width="64.83203125" customWidth="1"/>
  </cols>
  <sheetData>
    <row r="1" spans="1:31" ht="21" x14ac:dyDescent="0.25">
      <c r="A1" s="56"/>
      <c r="B1" s="27" t="s">
        <v>122</v>
      </c>
      <c r="C1" s="27"/>
      <c r="D1" s="28"/>
      <c r="E1" s="56"/>
      <c r="F1" s="30"/>
      <c r="G1" s="30"/>
      <c r="H1" s="30"/>
      <c r="I1" s="30"/>
      <c r="J1" s="30"/>
      <c r="K1" s="30"/>
      <c r="L1" s="30"/>
      <c r="M1" s="30"/>
      <c r="N1" s="30"/>
      <c r="O1" s="30"/>
      <c r="P1" s="30"/>
      <c r="Q1" s="30"/>
      <c r="R1" s="30"/>
      <c r="S1" s="30"/>
      <c r="T1" s="30"/>
      <c r="U1" s="30"/>
      <c r="V1" s="30"/>
      <c r="W1" s="30"/>
      <c r="X1" s="30"/>
      <c r="Y1" s="30"/>
      <c r="Z1" s="30"/>
      <c r="AA1" s="30"/>
      <c r="AB1" s="30"/>
      <c r="AC1" s="30"/>
    </row>
    <row r="2" spans="1:31" ht="16" x14ac:dyDescent="0.2">
      <c r="A2" s="56"/>
      <c r="B2" s="31"/>
      <c r="C2" s="31"/>
      <c r="D2" s="28"/>
      <c r="E2" s="29"/>
      <c r="F2" s="30"/>
      <c r="G2" s="36"/>
      <c r="H2" s="30"/>
      <c r="I2" s="30"/>
      <c r="J2" s="30"/>
      <c r="K2" s="30"/>
      <c r="L2" s="30"/>
      <c r="M2" s="30"/>
      <c r="N2" s="30"/>
      <c r="O2" s="30"/>
      <c r="P2" s="30"/>
      <c r="Q2" s="30"/>
      <c r="R2" s="30"/>
      <c r="S2" s="30"/>
      <c r="T2" s="30"/>
      <c r="U2" s="30"/>
      <c r="V2" s="30"/>
      <c r="W2" s="30"/>
      <c r="X2" s="30"/>
      <c r="Y2" s="30"/>
      <c r="Z2" s="30"/>
      <c r="AA2" s="30"/>
      <c r="AB2" s="30"/>
      <c r="AC2" s="30"/>
    </row>
    <row r="3" spans="1:31" ht="16" x14ac:dyDescent="0.2">
      <c r="A3" s="56"/>
      <c r="B3" s="321" t="s">
        <v>411</v>
      </c>
      <c r="C3" s="322"/>
      <c r="D3" s="322"/>
      <c r="E3" s="33"/>
      <c r="F3" s="34"/>
      <c r="G3" s="35"/>
      <c r="H3" s="36"/>
      <c r="I3" s="36"/>
      <c r="J3" s="30"/>
      <c r="K3" s="36"/>
      <c r="L3" s="36"/>
      <c r="M3" s="36"/>
      <c r="N3" s="36"/>
      <c r="O3" s="36"/>
      <c r="P3" s="36"/>
      <c r="Q3" s="36"/>
      <c r="R3" s="36"/>
      <c r="S3" s="36"/>
      <c r="T3" s="36"/>
      <c r="U3" s="36"/>
      <c r="V3" s="30"/>
      <c r="W3" s="36"/>
      <c r="X3" s="36"/>
      <c r="Y3" s="36"/>
      <c r="Z3" s="36"/>
      <c r="AA3" s="36"/>
      <c r="AB3" s="36"/>
      <c r="AC3" s="36"/>
    </row>
    <row r="4" spans="1:31" ht="12" customHeight="1" x14ac:dyDescent="0.15">
      <c r="A4" s="56"/>
      <c r="B4" s="585" t="s">
        <v>498</v>
      </c>
      <c r="C4" s="586"/>
      <c r="D4" s="586"/>
      <c r="E4" s="586"/>
      <c r="F4" s="586"/>
      <c r="G4" s="587"/>
      <c r="H4" s="37"/>
      <c r="I4" s="37"/>
      <c r="J4" s="30"/>
      <c r="K4" s="37"/>
      <c r="L4" s="37"/>
      <c r="M4" s="37"/>
      <c r="N4" s="37"/>
      <c r="O4" s="37"/>
      <c r="P4" s="37"/>
      <c r="Q4" s="37"/>
      <c r="R4" s="37"/>
      <c r="S4" s="37"/>
      <c r="T4" s="37"/>
      <c r="U4" s="37"/>
      <c r="V4" s="30"/>
      <c r="W4" s="37"/>
      <c r="X4" s="37"/>
      <c r="Y4" s="37"/>
      <c r="Z4" s="37"/>
      <c r="AA4" s="37"/>
      <c r="AB4" s="37"/>
      <c r="AC4" s="37"/>
    </row>
    <row r="5" spans="1:31" x14ac:dyDescent="0.15">
      <c r="A5" s="56"/>
      <c r="B5" s="56"/>
      <c r="C5" s="56"/>
      <c r="D5" s="56"/>
      <c r="E5" s="1"/>
      <c r="F5" s="37"/>
      <c r="G5" s="37"/>
      <c r="H5" s="37"/>
      <c r="I5" s="37"/>
      <c r="J5" s="37"/>
      <c r="K5" s="37"/>
      <c r="L5" s="30"/>
      <c r="M5" s="37"/>
      <c r="N5" s="37"/>
      <c r="O5" s="37"/>
      <c r="P5" s="37"/>
      <c r="Q5" s="37"/>
      <c r="R5" s="37"/>
      <c r="S5" s="37"/>
      <c r="T5" s="37"/>
      <c r="U5" s="37"/>
      <c r="V5" s="37"/>
      <c r="W5" s="37"/>
      <c r="X5" s="30"/>
      <c r="Y5" s="37"/>
      <c r="Z5" s="37"/>
      <c r="AA5" s="37"/>
      <c r="AB5" s="37"/>
      <c r="AC5" s="37"/>
      <c r="AD5" s="37"/>
      <c r="AE5" s="37"/>
    </row>
    <row r="6" spans="1:31" ht="14" thickBot="1" x14ac:dyDescent="0.2">
      <c r="A6" s="56"/>
      <c r="B6" s="262"/>
      <c r="C6" s="262"/>
      <c r="D6" s="262"/>
      <c r="E6" s="17"/>
      <c r="F6" s="263"/>
      <c r="G6" s="263"/>
      <c r="H6" s="263"/>
      <c r="I6" s="263"/>
      <c r="J6" s="263"/>
      <c r="K6" s="263"/>
      <c r="L6" s="264"/>
      <c r="M6" s="263"/>
      <c r="N6" s="263"/>
      <c r="O6" s="263"/>
      <c r="P6" s="263"/>
      <c r="Q6" s="263"/>
      <c r="R6" s="263"/>
      <c r="S6" s="263"/>
      <c r="T6" s="263"/>
      <c r="U6" s="263"/>
      <c r="V6" s="263"/>
      <c r="W6" s="263"/>
      <c r="X6" s="264"/>
      <c r="Y6" s="263"/>
      <c r="Z6" s="37"/>
      <c r="AA6" s="37"/>
      <c r="AB6" s="37"/>
      <c r="AC6" s="37"/>
      <c r="AD6" s="37"/>
      <c r="AE6" s="37"/>
    </row>
    <row r="7" spans="1:31" ht="41" customHeight="1" x14ac:dyDescent="0.15">
      <c r="A7" s="56"/>
      <c r="B7" s="283"/>
      <c r="C7" s="165"/>
      <c r="D7" s="165"/>
      <c r="E7" s="265"/>
      <c r="F7" s="37"/>
      <c r="G7" s="37"/>
      <c r="H7" s="37"/>
      <c r="I7" s="37"/>
      <c r="J7" s="37"/>
      <c r="K7" s="37"/>
      <c r="L7" s="36"/>
      <c r="M7" s="37"/>
      <c r="N7" s="37"/>
      <c r="O7" s="37"/>
      <c r="P7" s="37"/>
      <c r="Q7" s="37"/>
      <c r="R7" s="37"/>
      <c r="S7" s="37"/>
      <c r="T7" s="37"/>
      <c r="U7" s="37"/>
      <c r="V7" s="37"/>
      <c r="W7" s="37"/>
      <c r="X7" s="36"/>
      <c r="Y7" s="37"/>
      <c r="Z7" s="37"/>
      <c r="AA7" s="37"/>
      <c r="AB7" s="37"/>
      <c r="AC7" s="37"/>
      <c r="AD7" s="37"/>
      <c r="AE7" s="37"/>
    </row>
    <row r="8" spans="1:31" x14ac:dyDescent="0.15">
      <c r="A8" s="56"/>
      <c r="B8" s="162"/>
      <c r="C8" s="56"/>
      <c r="D8" s="56"/>
      <c r="E8" s="56"/>
      <c r="F8" s="56"/>
      <c r="G8" s="56"/>
      <c r="H8" s="56"/>
      <c r="I8" s="56"/>
      <c r="J8" s="56"/>
      <c r="K8" s="56"/>
      <c r="L8" s="56"/>
      <c r="M8" s="56"/>
      <c r="N8" s="56"/>
      <c r="O8" s="56"/>
      <c r="P8" s="56"/>
      <c r="Q8" s="56"/>
      <c r="R8" s="56"/>
      <c r="S8" s="56"/>
      <c r="T8" s="56"/>
      <c r="U8" s="56"/>
      <c r="V8" s="56"/>
      <c r="W8" s="56"/>
      <c r="X8" s="56"/>
      <c r="Y8" s="56"/>
      <c r="Z8" s="56"/>
      <c r="AA8" s="56"/>
    </row>
    <row r="9" spans="1:31" x14ac:dyDescent="0.15">
      <c r="A9" s="56"/>
      <c r="B9" s="162"/>
      <c r="C9" s="56"/>
      <c r="D9" s="56"/>
      <c r="E9" s="56"/>
      <c r="F9" s="56"/>
      <c r="G9" s="56"/>
      <c r="H9" s="56"/>
      <c r="I9" s="56"/>
      <c r="J9" s="56"/>
      <c r="K9" s="56"/>
      <c r="L9" s="56"/>
      <c r="M9" s="56"/>
      <c r="N9" s="56"/>
      <c r="O9" s="56"/>
      <c r="P9" s="56"/>
      <c r="Q9" s="56"/>
      <c r="R9" s="56"/>
      <c r="S9" s="56"/>
      <c r="T9" s="56"/>
      <c r="U9" s="56"/>
      <c r="V9" s="56"/>
      <c r="W9" s="56"/>
      <c r="X9" s="56"/>
      <c r="Y9" s="56"/>
      <c r="Z9" s="56"/>
      <c r="AA9" s="56"/>
    </row>
    <row r="10" spans="1:31" x14ac:dyDescent="0.15">
      <c r="A10" s="56"/>
      <c r="B10" s="162"/>
      <c r="C10" s="56"/>
      <c r="D10" s="56" t="s">
        <v>25</v>
      </c>
      <c r="E10" s="56"/>
      <c r="F10" s="56"/>
      <c r="G10" s="56"/>
      <c r="H10" s="56"/>
      <c r="I10" s="56"/>
      <c r="J10" s="56"/>
      <c r="K10" s="56"/>
      <c r="L10" s="56"/>
      <c r="M10" s="56"/>
      <c r="N10" s="56"/>
      <c r="O10" s="56"/>
      <c r="P10" s="56"/>
      <c r="Q10" s="56"/>
      <c r="R10" s="56"/>
      <c r="S10" s="56"/>
      <c r="T10" s="56"/>
      <c r="U10" s="56"/>
      <c r="V10" s="56"/>
      <c r="W10" s="56"/>
      <c r="X10" s="56"/>
      <c r="Y10" s="56"/>
      <c r="Z10" s="56"/>
      <c r="AA10" s="56"/>
    </row>
    <row r="11" spans="1:31" x14ac:dyDescent="0.15">
      <c r="A11" s="56"/>
      <c r="B11" s="162"/>
      <c r="C11" s="56"/>
      <c r="D11" s="56"/>
      <c r="E11" s="56"/>
      <c r="F11" s="56"/>
      <c r="G11" s="56"/>
      <c r="H11" s="56"/>
      <c r="I11" s="56"/>
      <c r="J11" s="56"/>
      <c r="K11" s="56"/>
      <c r="L11" s="56"/>
      <c r="M11" s="56"/>
      <c r="N11" s="56"/>
      <c r="O11" s="56"/>
      <c r="P11" s="56"/>
      <c r="Q11" s="56"/>
      <c r="R11" s="56"/>
      <c r="S11" s="56"/>
      <c r="T11" s="56"/>
      <c r="U11" s="56"/>
      <c r="V11" s="56"/>
      <c r="W11" s="56"/>
      <c r="X11" s="56"/>
      <c r="Y11" s="56"/>
      <c r="Z11" s="56"/>
      <c r="AA11" s="56"/>
    </row>
    <row r="12" spans="1:31" x14ac:dyDescent="0.15">
      <c r="A12" s="56"/>
      <c r="B12" s="162"/>
      <c r="C12" s="56"/>
      <c r="D12" t="s">
        <v>115</v>
      </c>
      <c r="E12">
        <v>0.78869999999999996</v>
      </c>
      <c r="F12" s="56"/>
      <c r="G12" s="56"/>
      <c r="H12" s="56"/>
      <c r="I12" s="56"/>
      <c r="J12" s="56"/>
      <c r="K12" s="56"/>
      <c r="L12" s="56"/>
      <c r="M12" s="56"/>
      <c r="N12" s="56"/>
      <c r="O12" s="56"/>
      <c r="P12" s="56"/>
      <c r="Q12" s="56"/>
      <c r="R12" s="56"/>
      <c r="S12" s="56"/>
      <c r="T12" s="56"/>
      <c r="U12" s="56"/>
      <c r="V12" s="56"/>
      <c r="W12" s="56"/>
      <c r="X12" s="56"/>
      <c r="Y12" s="56"/>
      <c r="Z12" s="56"/>
      <c r="AA12" s="56"/>
    </row>
    <row r="13" spans="1:31" x14ac:dyDescent="0.15">
      <c r="A13" s="56"/>
      <c r="B13" s="162"/>
      <c r="C13" s="56"/>
      <c r="D13" t="s">
        <v>116</v>
      </c>
      <c r="E13">
        <v>0.9</v>
      </c>
      <c r="F13" s="56"/>
      <c r="G13" s="56"/>
      <c r="H13" s="56"/>
      <c r="I13" s="56"/>
      <c r="J13" s="56"/>
      <c r="K13" s="56"/>
      <c r="L13" s="56"/>
      <c r="M13" s="56"/>
      <c r="N13" s="56"/>
      <c r="O13" s="56"/>
      <c r="P13" s="56"/>
      <c r="Q13" s="56"/>
      <c r="R13" s="56"/>
      <c r="S13" s="56"/>
      <c r="T13" s="56"/>
      <c r="U13" s="56"/>
      <c r="V13" s="56"/>
      <c r="W13" s="56"/>
      <c r="X13" s="56"/>
      <c r="Y13" s="56"/>
      <c r="Z13" s="56"/>
      <c r="AA13" s="56"/>
    </row>
    <row r="14" spans="1:31" x14ac:dyDescent="0.15">
      <c r="A14" s="56"/>
      <c r="B14" s="162"/>
      <c r="C14" s="56"/>
      <c r="D14" t="s">
        <v>117</v>
      </c>
      <c r="E14">
        <v>0.76080000000000003</v>
      </c>
      <c r="F14" s="56"/>
      <c r="G14" s="56"/>
      <c r="H14" s="56"/>
      <c r="I14" s="56"/>
      <c r="J14" s="56"/>
      <c r="K14" s="56"/>
      <c r="L14" s="56"/>
      <c r="M14" s="56"/>
      <c r="N14" s="56"/>
      <c r="O14" s="56"/>
      <c r="P14" s="56"/>
      <c r="Q14" s="56"/>
      <c r="R14" s="56"/>
      <c r="S14" s="56"/>
      <c r="T14" s="56"/>
      <c r="U14" s="56"/>
      <c r="V14" s="56"/>
      <c r="W14" s="56"/>
      <c r="X14" s="56"/>
      <c r="Y14" s="56"/>
      <c r="Z14" s="56"/>
      <c r="AA14" s="56"/>
    </row>
    <row r="15" spans="1:31" x14ac:dyDescent="0.15">
      <c r="A15" s="56"/>
      <c r="B15" s="162"/>
      <c r="C15" s="56"/>
      <c r="D15" t="s">
        <v>118</v>
      </c>
      <c r="E15">
        <v>1</v>
      </c>
      <c r="F15" s="56"/>
      <c r="G15" s="56"/>
      <c r="H15" s="56"/>
      <c r="I15" s="56"/>
      <c r="J15" s="56"/>
      <c r="K15" s="56"/>
      <c r="L15" s="56"/>
      <c r="M15" s="56"/>
      <c r="N15" s="56"/>
      <c r="O15" s="56"/>
      <c r="P15" s="56"/>
      <c r="Q15" s="56"/>
      <c r="R15" s="56"/>
      <c r="S15" s="56"/>
      <c r="T15" s="56"/>
      <c r="U15" s="56"/>
      <c r="V15" s="56"/>
      <c r="W15" s="56"/>
      <c r="X15" s="56"/>
      <c r="Y15" s="56"/>
      <c r="Z15" s="56"/>
      <c r="AA15" s="56"/>
    </row>
    <row r="16" spans="1:31" x14ac:dyDescent="0.15">
      <c r="A16" s="56"/>
      <c r="B16" s="162"/>
      <c r="C16" s="56"/>
      <c r="D16" t="s">
        <v>119</v>
      </c>
      <c r="E16">
        <v>24</v>
      </c>
      <c r="F16" s="56" t="s">
        <v>33</v>
      </c>
      <c r="G16" s="56"/>
      <c r="H16" s="56"/>
      <c r="I16" s="56"/>
      <c r="J16" s="56"/>
      <c r="K16" s="56"/>
      <c r="L16" s="56"/>
      <c r="M16" s="56"/>
      <c r="N16" s="56"/>
      <c r="O16" s="56"/>
      <c r="P16" s="56"/>
      <c r="Q16" s="56"/>
      <c r="R16" s="56"/>
      <c r="S16" s="56"/>
      <c r="T16" s="56"/>
      <c r="U16" s="56"/>
      <c r="V16" s="56"/>
      <c r="W16" s="56"/>
      <c r="X16" s="56"/>
      <c r="Y16" s="56"/>
      <c r="Z16" s="56"/>
      <c r="AA16" s="56"/>
    </row>
    <row r="17" spans="1:27" x14ac:dyDescent="0.15">
      <c r="A17" s="56"/>
      <c r="B17" s="162"/>
      <c r="C17" s="56"/>
      <c r="D17" t="s">
        <v>120</v>
      </c>
      <c r="E17">
        <v>23</v>
      </c>
      <c r="F17" s="56" t="s">
        <v>33</v>
      </c>
      <c r="G17" s="56"/>
      <c r="H17" s="56"/>
      <c r="I17" s="56"/>
      <c r="J17" s="56"/>
      <c r="K17" s="56"/>
      <c r="L17" s="56"/>
      <c r="M17" s="56"/>
      <c r="N17" s="56"/>
      <c r="O17" s="56"/>
      <c r="P17" s="56"/>
      <c r="Q17" s="56"/>
      <c r="R17" s="56"/>
      <c r="S17" s="56"/>
      <c r="T17" s="56"/>
      <c r="U17" s="56"/>
      <c r="V17" s="56"/>
      <c r="W17" s="56"/>
      <c r="X17" s="56"/>
      <c r="Y17" s="56"/>
      <c r="Z17" s="56"/>
      <c r="AA17" s="56"/>
    </row>
    <row r="18" spans="1:27" x14ac:dyDescent="0.15">
      <c r="A18" s="56"/>
      <c r="B18" s="162"/>
      <c r="C18" s="56"/>
      <c r="D18" t="s">
        <v>26</v>
      </c>
      <c r="E18">
        <v>0.35</v>
      </c>
      <c r="F18" s="56" t="s">
        <v>121</v>
      </c>
      <c r="G18" s="56"/>
      <c r="H18" s="56"/>
      <c r="I18" s="56"/>
      <c r="J18" s="56"/>
      <c r="K18" s="56"/>
      <c r="L18" s="56"/>
      <c r="M18" s="56"/>
      <c r="N18" s="56"/>
      <c r="O18" s="56"/>
      <c r="P18" s="56"/>
      <c r="Q18" s="56"/>
      <c r="R18" s="56"/>
      <c r="S18" s="56"/>
      <c r="T18" s="56"/>
      <c r="U18" s="56"/>
      <c r="V18" s="56"/>
      <c r="W18" s="56"/>
      <c r="X18" s="56"/>
      <c r="Y18" s="56"/>
      <c r="Z18" s="56"/>
      <c r="AA18" s="56"/>
    </row>
    <row r="19" spans="1:27" x14ac:dyDescent="0.15">
      <c r="A19" s="56"/>
      <c r="B19" s="162"/>
      <c r="C19" s="56"/>
      <c r="D19" t="s">
        <v>27</v>
      </c>
      <c r="E19">
        <v>0.43</v>
      </c>
      <c r="F19" s="56" t="s">
        <v>121</v>
      </c>
      <c r="G19" s="56"/>
      <c r="H19" s="56"/>
      <c r="I19" s="56"/>
      <c r="J19" s="56"/>
      <c r="K19" s="56"/>
      <c r="L19" s="56"/>
      <c r="M19" s="56"/>
      <c r="N19" s="56"/>
      <c r="O19" s="56"/>
      <c r="P19" s="56"/>
      <c r="Q19" s="56"/>
      <c r="R19" s="56"/>
      <c r="S19" s="56"/>
      <c r="T19" s="56"/>
      <c r="U19" s="56"/>
      <c r="V19" s="56"/>
      <c r="W19" s="56"/>
      <c r="X19" s="56"/>
      <c r="Y19" s="56"/>
      <c r="Z19" s="56"/>
      <c r="AA19" s="56"/>
    </row>
    <row r="20" spans="1:27" x14ac:dyDescent="0.15">
      <c r="A20" s="56"/>
      <c r="B20" s="162"/>
      <c r="C20" s="56"/>
      <c r="D20" t="s">
        <v>28</v>
      </c>
      <c r="E20">
        <v>0.75</v>
      </c>
      <c r="F20" s="56" t="s">
        <v>121</v>
      </c>
      <c r="G20" s="56"/>
      <c r="H20" s="56"/>
      <c r="I20" s="56"/>
      <c r="J20" s="56"/>
      <c r="K20" s="56"/>
      <c r="L20" s="56"/>
      <c r="M20" s="56"/>
      <c r="N20" s="56"/>
      <c r="O20" s="56"/>
      <c r="P20" s="56"/>
      <c r="Q20" s="56"/>
      <c r="R20" s="56"/>
      <c r="S20" s="56"/>
      <c r="T20" s="56"/>
      <c r="U20" s="56"/>
      <c r="V20" s="56"/>
      <c r="W20" s="56"/>
      <c r="X20" s="56"/>
      <c r="Y20" s="56"/>
      <c r="Z20" s="56"/>
      <c r="AA20" s="56"/>
    </row>
    <row r="21" spans="1:27" x14ac:dyDescent="0.15">
      <c r="A21" s="56"/>
      <c r="B21" s="162"/>
      <c r="C21" s="56"/>
      <c r="D21" t="s">
        <v>29</v>
      </c>
      <c r="E21">
        <v>1</v>
      </c>
      <c r="F21" s="56"/>
      <c r="G21" s="56"/>
      <c r="H21" s="56"/>
      <c r="I21" s="56"/>
      <c r="J21" s="56"/>
      <c r="K21" s="56"/>
      <c r="L21" s="56"/>
      <c r="M21" s="56"/>
      <c r="N21" s="56"/>
      <c r="O21" s="56"/>
      <c r="P21" s="56"/>
      <c r="Q21" s="56"/>
      <c r="R21" s="56"/>
      <c r="S21" s="56"/>
      <c r="T21" s="56"/>
      <c r="U21" s="56"/>
      <c r="V21" s="56"/>
      <c r="W21" s="56"/>
      <c r="X21" s="56"/>
      <c r="Y21" s="56"/>
      <c r="Z21" s="56"/>
      <c r="AA21" s="56"/>
    </row>
    <row r="22" spans="1:27" x14ac:dyDescent="0.15">
      <c r="A22" s="56"/>
      <c r="B22" s="162"/>
      <c r="C22" s="56"/>
      <c r="D22" t="s">
        <v>30</v>
      </c>
      <c r="E22">
        <f>1/0.25</f>
        <v>4</v>
      </c>
      <c r="F22" s="56" t="s">
        <v>33</v>
      </c>
      <c r="G22" s="56"/>
      <c r="H22" s="56"/>
      <c r="I22" s="56"/>
      <c r="J22" s="56"/>
      <c r="K22" s="56"/>
      <c r="L22" s="56"/>
      <c r="M22" s="56"/>
      <c r="N22" s="56"/>
      <c r="O22" s="56"/>
      <c r="P22" s="56"/>
      <c r="Q22" s="56"/>
      <c r="R22" s="56"/>
      <c r="S22" s="56"/>
      <c r="T22" s="56"/>
      <c r="U22" s="56"/>
      <c r="V22" s="56"/>
      <c r="W22" s="56"/>
      <c r="X22" s="56"/>
      <c r="Y22" s="56"/>
      <c r="Z22" s="56"/>
      <c r="AA22" s="56"/>
    </row>
    <row r="23" spans="1:27" x14ac:dyDescent="0.15">
      <c r="A23" s="56"/>
      <c r="B23" s="162"/>
      <c r="C23" s="56"/>
      <c r="D23" t="s">
        <v>31</v>
      </c>
      <c r="E23">
        <f>19</f>
        <v>19</v>
      </c>
      <c r="F23" s="56" t="s">
        <v>33</v>
      </c>
      <c r="G23" s="56"/>
      <c r="H23" s="56"/>
      <c r="I23" s="56"/>
      <c r="J23" s="56"/>
      <c r="K23" s="56"/>
      <c r="L23" s="56"/>
      <c r="M23" s="56"/>
      <c r="N23" s="56"/>
      <c r="O23" s="56"/>
      <c r="P23" s="56"/>
      <c r="Q23" s="56"/>
      <c r="R23" s="56"/>
      <c r="S23" s="56"/>
      <c r="T23" s="56"/>
      <c r="U23" s="56"/>
      <c r="V23" s="56"/>
      <c r="W23" s="56"/>
      <c r="X23" s="56"/>
      <c r="Y23" s="56"/>
      <c r="Z23" s="56"/>
      <c r="AA23" s="56"/>
    </row>
    <row r="24" spans="1:27" x14ac:dyDescent="0.15">
      <c r="A24" s="56"/>
      <c r="B24" s="162"/>
      <c r="C24" s="56"/>
      <c r="D24" t="s">
        <v>32</v>
      </c>
      <c r="E24">
        <v>17</v>
      </c>
      <c r="F24" s="56" t="s">
        <v>33</v>
      </c>
      <c r="G24" s="56"/>
      <c r="H24" s="56"/>
      <c r="I24" s="56"/>
      <c r="J24" s="56"/>
      <c r="K24" s="56"/>
      <c r="L24" s="56"/>
      <c r="M24" s="56"/>
      <c r="N24" s="56"/>
      <c r="O24" s="56"/>
      <c r="P24" s="56"/>
      <c r="Q24" s="56"/>
      <c r="R24" s="56"/>
      <c r="S24" s="56"/>
      <c r="T24" s="56"/>
      <c r="U24" s="56"/>
      <c r="V24" s="56"/>
      <c r="W24" s="56"/>
      <c r="X24" s="56"/>
      <c r="Y24" s="56"/>
      <c r="Z24" s="56"/>
      <c r="AA24" s="56"/>
    </row>
    <row r="25" spans="1:27" x14ac:dyDescent="0.15">
      <c r="A25" s="56"/>
      <c r="B25" s="162"/>
      <c r="C25" s="56"/>
      <c r="D25" t="s">
        <v>34</v>
      </c>
      <c r="E25">
        <v>1</v>
      </c>
      <c r="F25" s="56"/>
      <c r="G25" s="56"/>
      <c r="H25" s="56"/>
      <c r="I25" s="56"/>
      <c r="J25" s="56"/>
      <c r="K25" s="56"/>
      <c r="L25" s="56"/>
      <c r="M25" s="56"/>
      <c r="N25" s="56"/>
      <c r="O25" s="56"/>
      <c r="P25" s="56"/>
      <c r="Q25" s="56"/>
      <c r="R25" s="56"/>
      <c r="S25" s="56"/>
      <c r="T25" s="56"/>
      <c r="U25" s="56"/>
      <c r="V25" s="56"/>
      <c r="W25" s="56"/>
      <c r="X25" s="56"/>
      <c r="Y25" s="56"/>
      <c r="Z25" s="56"/>
      <c r="AA25" s="56"/>
    </row>
    <row r="26" spans="1:27" x14ac:dyDescent="0.15">
      <c r="A26" s="56"/>
      <c r="B26" s="162"/>
      <c r="C26" s="56"/>
      <c r="D26" t="s">
        <v>35</v>
      </c>
      <c r="E26">
        <v>0.2</v>
      </c>
      <c r="F26" s="56"/>
      <c r="G26" s="56"/>
      <c r="H26" s="56"/>
      <c r="I26" s="56"/>
      <c r="J26" s="56"/>
      <c r="K26" s="56"/>
      <c r="L26" s="56"/>
      <c r="M26" s="56"/>
      <c r="N26" s="56"/>
      <c r="O26" s="56"/>
      <c r="P26" s="56"/>
      <c r="Q26" s="56"/>
      <c r="R26" s="56"/>
      <c r="S26" s="56"/>
      <c r="T26" s="56"/>
      <c r="U26" s="56"/>
      <c r="V26" s="56"/>
      <c r="W26" s="56"/>
      <c r="X26" s="56"/>
      <c r="Y26" s="56"/>
      <c r="Z26" s="56"/>
      <c r="AA26" s="56"/>
    </row>
    <row r="27" spans="1:27" x14ac:dyDescent="0.15">
      <c r="A27" s="56"/>
      <c r="B27" s="162"/>
      <c r="C27" s="56"/>
      <c r="D27" t="s">
        <v>36</v>
      </c>
      <c r="E27">
        <v>0.45</v>
      </c>
      <c r="F27" s="320"/>
      <c r="G27" s="320"/>
      <c r="H27" s="56"/>
      <c r="I27" s="56"/>
      <c r="J27" s="56"/>
      <c r="K27" s="56"/>
      <c r="L27" s="56"/>
      <c r="M27" s="56"/>
      <c r="N27" s="56"/>
      <c r="O27" s="56"/>
      <c r="P27" s="56"/>
      <c r="Q27" s="56"/>
      <c r="R27" s="56"/>
      <c r="S27" s="56"/>
      <c r="T27" s="56"/>
      <c r="U27" s="56"/>
      <c r="V27" s="56"/>
      <c r="W27" s="56"/>
      <c r="X27" s="56"/>
      <c r="Y27" s="56"/>
      <c r="Z27" s="56"/>
      <c r="AA27" s="56"/>
    </row>
    <row r="28" spans="1:27" x14ac:dyDescent="0.15">
      <c r="A28" s="56"/>
      <c r="B28" s="162"/>
      <c r="C28" s="56"/>
      <c r="D28" t="s">
        <v>37</v>
      </c>
      <c r="E28">
        <v>0.16</v>
      </c>
      <c r="F28" s="56"/>
      <c r="G28" s="56"/>
      <c r="H28" s="56"/>
      <c r="I28" s="56"/>
      <c r="J28" s="56"/>
      <c r="K28" s="56"/>
      <c r="L28" s="56"/>
      <c r="M28" s="56"/>
      <c r="N28" s="56"/>
      <c r="O28" s="56"/>
      <c r="P28" s="56"/>
      <c r="Q28" s="56"/>
      <c r="R28" s="56"/>
      <c r="S28" s="56"/>
      <c r="T28" s="56"/>
      <c r="U28" s="56"/>
      <c r="V28" s="56"/>
      <c r="W28" s="56"/>
      <c r="X28" s="56"/>
      <c r="Y28" s="56"/>
      <c r="Z28" s="56"/>
      <c r="AA28" s="56"/>
    </row>
    <row r="29" spans="1:27" x14ac:dyDescent="0.15">
      <c r="A29" s="56"/>
      <c r="B29" s="162"/>
      <c r="C29" s="56"/>
      <c r="D29" t="s">
        <v>38</v>
      </c>
      <c r="E29">
        <v>0.8</v>
      </c>
      <c r="F29" s="320"/>
      <c r="G29" s="320"/>
      <c r="H29" s="320"/>
      <c r="I29" s="56"/>
      <c r="J29" s="56"/>
      <c r="K29" s="56"/>
      <c r="L29" s="56"/>
      <c r="M29" s="56"/>
      <c r="N29" s="56"/>
      <c r="O29" s="56"/>
      <c r="P29" s="56"/>
      <c r="Q29" s="56"/>
      <c r="R29" s="56"/>
      <c r="S29" s="56"/>
      <c r="T29" s="56"/>
      <c r="U29" s="56"/>
      <c r="V29" s="56"/>
      <c r="W29" s="56"/>
      <c r="X29" s="56"/>
      <c r="Y29" s="56"/>
      <c r="Z29" s="56"/>
      <c r="AA29" s="56"/>
    </row>
    <row r="30" spans="1:27" x14ac:dyDescent="0.15">
      <c r="A30" s="56"/>
      <c r="B30" s="162"/>
      <c r="C30" s="56"/>
      <c r="D30" t="s">
        <v>39</v>
      </c>
      <c r="E30">
        <v>9</v>
      </c>
      <c r="F30" s="56" t="s">
        <v>33</v>
      </c>
      <c r="G30" s="56"/>
      <c r="H30" s="56"/>
      <c r="I30" s="56"/>
      <c r="J30" s="56"/>
      <c r="K30" s="56"/>
      <c r="L30" s="56"/>
      <c r="M30" s="56"/>
      <c r="N30" s="56"/>
      <c r="O30" s="56"/>
      <c r="P30" s="56"/>
      <c r="Q30" s="56"/>
      <c r="R30" s="56"/>
      <c r="S30" s="56"/>
      <c r="T30" s="56"/>
      <c r="U30" s="56"/>
      <c r="V30" s="56"/>
      <c r="W30" s="56"/>
      <c r="X30" s="56"/>
      <c r="Y30" s="56"/>
      <c r="Z30" s="56"/>
      <c r="AA30" s="56"/>
    </row>
    <row r="31" spans="1:27" x14ac:dyDescent="0.15">
      <c r="A31" s="56"/>
      <c r="B31" s="162"/>
      <c r="C31" s="56"/>
      <c r="D31" t="s">
        <v>40</v>
      </c>
      <c r="E31">
        <v>0.85</v>
      </c>
      <c r="F31" s="56"/>
      <c r="G31" s="56"/>
      <c r="H31" s="56"/>
      <c r="I31" s="56"/>
      <c r="J31" s="56"/>
      <c r="K31" s="56"/>
      <c r="L31" s="56"/>
      <c r="M31" s="56"/>
      <c r="N31" s="56"/>
      <c r="O31" s="56"/>
      <c r="P31" s="56"/>
      <c r="Q31" s="56"/>
      <c r="R31" s="56"/>
      <c r="S31" s="56"/>
      <c r="T31" s="56"/>
      <c r="U31" s="56"/>
      <c r="V31" s="56"/>
      <c r="W31" s="56"/>
      <c r="X31" s="56"/>
      <c r="Y31" s="56"/>
      <c r="Z31" s="56"/>
      <c r="AA31" s="56"/>
    </row>
    <row r="32" spans="1:27" x14ac:dyDescent="0.15">
      <c r="A32" s="56"/>
      <c r="B32" s="162"/>
      <c r="C32" s="56"/>
      <c r="D32" t="s">
        <v>41</v>
      </c>
      <c r="E32">
        <v>1</v>
      </c>
      <c r="F32" s="56"/>
      <c r="G32" s="56"/>
      <c r="H32" s="56"/>
      <c r="I32" s="56"/>
      <c r="J32" s="56"/>
      <c r="K32" s="56"/>
      <c r="L32" s="56"/>
      <c r="M32" s="56"/>
      <c r="N32" s="56"/>
      <c r="O32" s="56"/>
      <c r="P32" s="56"/>
      <c r="Q32" s="56"/>
      <c r="R32" s="56"/>
      <c r="S32" s="56"/>
      <c r="T32" s="56"/>
      <c r="U32" s="56"/>
      <c r="V32" s="56"/>
      <c r="W32" s="56"/>
      <c r="X32" s="56"/>
      <c r="Y32" s="56"/>
      <c r="Z32" s="56"/>
      <c r="AA32" s="56"/>
    </row>
    <row r="33" spans="1:27" x14ac:dyDescent="0.15">
      <c r="A33" s="56"/>
      <c r="B33" s="162"/>
      <c r="C33" s="56"/>
      <c r="D33" t="s">
        <v>42</v>
      </c>
      <c r="E33">
        <v>1</v>
      </c>
      <c r="F33" s="56"/>
      <c r="G33" s="56"/>
      <c r="H33" s="56"/>
      <c r="I33" s="56"/>
      <c r="J33" s="56"/>
      <c r="K33" s="56"/>
      <c r="L33" s="56"/>
      <c r="M33" s="56"/>
      <c r="N33" s="56"/>
      <c r="O33" s="56"/>
      <c r="P33" s="56"/>
      <c r="Q33" s="56"/>
      <c r="R33" s="56"/>
      <c r="S33" s="56"/>
      <c r="T33" s="56"/>
      <c r="U33" s="56"/>
      <c r="V33" s="56"/>
      <c r="W33" s="56"/>
      <c r="X33" s="56"/>
      <c r="Y33" s="56"/>
      <c r="Z33" s="56"/>
      <c r="AA33" s="56"/>
    </row>
    <row r="34" spans="1:27" x14ac:dyDescent="0.15">
      <c r="A34" s="56"/>
      <c r="B34" s="162"/>
      <c r="C34" s="56"/>
      <c r="D34" t="s">
        <v>43</v>
      </c>
      <c r="E34">
        <v>2</v>
      </c>
      <c r="F34" s="56" t="s">
        <v>33</v>
      </c>
      <c r="G34" s="56"/>
      <c r="H34" s="56"/>
      <c r="I34" s="56"/>
      <c r="J34" s="56"/>
      <c r="K34" s="56"/>
      <c r="L34" s="56"/>
      <c r="M34" s="56"/>
      <c r="N34" s="56"/>
      <c r="O34" s="56"/>
      <c r="P34" s="56"/>
      <c r="Q34" s="56"/>
      <c r="R34" s="56"/>
      <c r="S34" s="56"/>
      <c r="T34" s="56"/>
      <c r="U34" s="56"/>
      <c r="V34" s="56"/>
      <c r="W34" s="56"/>
      <c r="X34" s="56"/>
      <c r="Y34" s="56"/>
      <c r="Z34" s="56"/>
      <c r="AA34" s="56"/>
    </row>
    <row r="35" spans="1:27" x14ac:dyDescent="0.15">
      <c r="A35" s="56"/>
      <c r="B35" s="162"/>
      <c r="C35" s="56"/>
      <c r="D35" t="s">
        <v>44</v>
      </c>
      <c r="E35">
        <v>1.0669999999999999</v>
      </c>
      <c r="F35" s="56"/>
      <c r="G35" s="56"/>
      <c r="H35" s="56"/>
      <c r="I35" s="56"/>
      <c r="J35" s="56"/>
      <c r="K35" s="56"/>
      <c r="L35" s="56"/>
      <c r="M35" s="56"/>
      <c r="N35" s="56"/>
      <c r="O35" s="56"/>
      <c r="P35" s="56"/>
      <c r="Q35" s="56"/>
      <c r="R35" s="56"/>
      <c r="S35" s="56"/>
      <c r="T35" s="56"/>
      <c r="U35" s="56"/>
      <c r="V35" s="56"/>
      <c r="W35" s="56"/>
      <c r="X35" s="56"/>
      <c r="Y35" s="56"/>
      <c r="Z35" s="56"/>
      <c r="AA35" s="56"/>
    </row>
    <row r="36" spans="1:27" x14ac:dyDescent="0.15">
      <c r="A36" s="56"/>
      <c r="B36" s="162"/>
      <c r="C36" s="56"/>
      <c r="D36" t="s">
        <v>45</v>
      </c>
      <c r="E36">
        <v>0.95</v>
      </c>
      <c r="F36" s="56"/>
      <c r="G36" s="56"/>
      <c r="H36" s="56"/>
      <c r="I36" s="56"/>
      <c r="J36" s="56"/>
      <c r="K36" s="56"/>
      <c r="L36" s="56"/>
      <c r="M36" s="56"/>
      <c r="N36" s="56"/>
      <c r="O36" s="56"/>
      <c r="P36" s="56"/>
      <c r="Q36" s="56"/>
      <c r="R36" s="56"/>
      <c r="S36" s="56"/>
      <c r="T36" s="56"/>
      <c r="U36" s="56"/>
      <c r="V36" s="56"/>
      <c r="W36" s="56"/>
      <c r="X36" s="56"/>
      <c r="Y36" s="56"/>
      <c r="Z36" s="56"/>
      <c r="AA36" s="56"/>
    </row>
    <row r="37" spans="1:27" x14ac:dyDescent="0.15">
      <c r="A37" s="56"/>
      <c r="B37" s="162"/>
      <c r="C37" s="56"/>
      <c r="D37" t="s">
        <v>46</v>
      </c>
      <c r="E37">
        <v>0.82</v>
      </c>
      <c r="F37" s="56"/>
      <c r="G37" s="56"/>
      <c r="H37" s="56"/>
      <c r="I37" s="56"/>
      <c r="J37" s="56"/>
      <c r="K37" s="56"/>
      <c r="L37" s="56"/>
      <c r="M37" s="56"/>
      <c r="N37" s="56"/>
      <c r="O37" s="56"/>
      <c r="P37" s="56"/>
      <c r="Q37" s="56"/>
      <c r="R37" s="56"/>
      <c r="S37" s="56"/>
      <c r="T37" s="56"/>
      <c r="U37" s="56"/>
      <c r="V37" s="56"/>
      <c r="W37" s="56"/>
      <c r="X37" s="56"/>
      <c r="Y37" s="56"/>
      <c r="Z37" s="56"/>
      <c r="AA37" s="56"/>
    </row>
    <row r="38" spans="1:27" x14ac:dyDescent="0.15">
      <c r="A38" s="56"/>
      <c r="B38" s="162"/>
      <c r="C38" s="56"/>
      <c r="D38" t="s">
        <v>47</v>
      </c>
      <c r="E38">
        <v>0.35</v>
      </c>
      <c r="F38" s="56" t="s">
        <v>121</v>
      </c>
      <c r="G38" s="56"/>
      <c r="H38" s="56"/>
      <c r="I38" s="56"/>
      <c r="J38" s="56"/>
      <c r="K38" s="56"/>
      <c r="L38" s="56"/>
      <c r="M38" s="56"/>
      <c r="N38" s="56"/>
      <c r="O38" s="56"/>
      <c r="P38" s="56"/>
      <c r="Q38" s="56"/>
      <c r="R38" s="56"/>
      <c r="S38" s="56"/>
      <c r="T38" s="56"/>
      <c r="U38" s="56"/>
      <c r="V38" s="56"/>
      <c r="W38" s="56"/>
      <c r="X38" s="56"/>
      <c r="Y38" s="56"/>
      <c r="Z38" s="56"/>
      <c r="AA38" s="56"/>
    </row>
    <row r="39" spans="1:27" x14ac:dyDescent="0.15">
      <c r="A39" s="56"/>
      <c r="B39" s="162"/>
      <c r="C39" s="56"/>
      <c r="D39" t="s">
        <v>48</v>
      </c>
      <c r="E39">
        <v>0.35</v>
      </c>
      <c r="F39" s="56" t="s">
        <v>121</v>
      </c>
      <c r="G39" s="56"/>
      <c r="H39" s="56"/>
      <c r="I39" s="56"/>
      <c r="J39" s="56"/>
      <c r="K39" s="56"/>
      <c r="L39" s="56"/>
      <c r="M39" s="56"/>
      <c r="N39" s="56"/>
      <c r="O39" s="56"/>
      <c r="P39" s="56"/>
      <c r="Q39" s="56"/>
      <c r="R39" s="56"/>
      <c r="S39" s="56"/>
      <c r="T39" s="56"/>
      <c r="U39" s="56"/>
      <c r="V39" s="56"/>
      <c r="W39" s="56"/>
      <c r="X39" s="56"/>
      <c r="Y39" s="56"/>
      <c r="Z39" s="56"/>
      <c r="AA39" s="56"/>
    </row>
    <row r="40" spans="1:27" x14ac:dyDescent="0.15">
      <c r="A40" s="56"/>
      <c r="B40" s="162"/>
      <c r="C40" s="56"/>
      <c r="D40" t="s">
        <v>49</v>
      </c>
      <c r="E40">
        <v>0.43</v>
      </c>
      <c r="F40" s="56" t="s">
        <v>121</v>
      </c>
      <c r="G40" s="56"/>
      <c r="H40" s="56"/>
      <c r="I40" s="56"/>
      <c r="J40" s="56"/>
      <c r="K40" s="56"/>
      <c r="L40" s="56"/>
      <c r="M40" s="56"/>
      <c r="N40" s="56"/>
      <c r="O40" s="56"/>
      <c r="P40" s="56"/>
      <c r="Q40" s="56"/>
      <c r="R40" s="56"/>
      <c r="S40" s="56"/>
      <c r="T40" s="56"/>
      <c r="U40" s="56"/>
      <c r="V40" s="56"/>
      <c r="W40" s="56"/>
      <c r="X40" s="56"/>
      <c r="Y40" s="56"/>
      <c r="Z40" s="56"/>
      <c r="AA40" s="56"/>
    </row>
    <row r="41" spans="1:27" x14ac:dyDescent="0.15">
      <c r="A41" s="56"/>
      <c r="B41" s="162"/>
      <c r="C41" s="56"/>
      <c r="D41" t="s">
        <v>50</v>
      </c>
      <c r="E41">
        <v>0.75</v>
      </c>
      <c r="F41" s="56" t="s">
        <v>121</v>
      </c>
      <c r="G41" s="56"/>
      <c r="H41" s="56"/>
      <c r="I41" s="56"/>
      <c r="J41" s="56"/>
      <c r="K41" s="56"/>
      <c r="L41" s="56"/>
      <c r="M41" s="56"/>
      <c r="N41" s="56"/>
      <c r="O41" s="56"/>
      <c r="P41" s="56"/>
      <c r="Q41" s="56"/>
      <c r="R41" s="56"/>
      <c r="S41" s="56"/>
      <c r="T41" s="56"/>
      <c r="U41" s="56"/>
      <c r="V41" s="56"/>
      <c r="W41" s="56"/>
      <c r="X41" s="56"/>
      <c r="Y41" s="56"/>
      <c r="Z41" s="56"/>
      <c r="AA41" s="56"/>
    </row>
    <row r="42" spans="1:27" x14ac:dyDescent="0.15">
      <c r="A42" s="56"/>
      <c r="B42" s="162"/>
      <c r="C42" s="56"/>
      <c r="D42" t="s">
        <v>51</v>
      </c>
      <c r="E42">
        <v>1</v>
      </c>
      <c r="F42" s="56"/>
      <c r="G42" s="56"/>
      <c r="H42" s="56"/>
      <c r="I42" s="56"/>
      <c r="J42" s="56"/>
      <c r="K42" s="56"/>
      <c r="L42" s="56"/>
      <c r="M42" s="56"/>
      <c r="N42" s="56"/>
      <c r="O42" s="56"/>
      <c r="P42" s="56"/>
      <c r="Q42" s="56"/>
      <c r="R42" s="56"/>
      <c r="S42" s="56"/>
      <c r="T42" s="56"/>
      <c r="U42" s="56"/>
      <c r="V42" s="56"/>
      <c r="W42" s="56"/>
      <c r="X42" s="56"/>
      <c r="Y42" s="56"/>
      <c r="Z42" s="56"/>
      <c r="AA42" s="56"/>
    </row>
    <row r="43" spans="1:27" x14ac:dyDescent="0.15">
      <c r="A43" s="56"/>
      <c r="B43" s="162"/>
      <c r="C43" s="56"/>
      <c r="D43" t="s">
        <v>52</v>
      </c>
      <c r="E43">
        <v>0.6</v>
      </c>
      <c r="F43" s="56"/>
      <c r="G43" s="56"/>
      <c r="H43" s="56"/>
      <c r="I43" s="56"/>
      <c r="J43" s="56"/>
      <c r="K43" s="56"/>
      <c r="L43" s="56"/>
      <c r="M43" s="56"/>
      <c r="N43" s="56"/>
      <c r="O43" s="56"/>
      <c r="P43" s="56"/>
      <c r="Q43" s="56"/>
      <c r="R43" s="56"/>
      <c r="S43" s="56"/>
      <c r="T43" s="56"/>
      <c r="U43" s="56"/>
      <c r="V43" s="56"/>
      <c r="W43" s="56"/>
      <c r="X43" s="56"/>
      <c r="Y43" s="56"/>
      <c r="Z43" s="56"/>
      <c r="AA43" s="56"/>
    </row>
    <row r="44" spans="1:27" x14ac:dyDescent="0.15">
      <c r="A44" s="56"/>
      <c r="B44" s="162"/>
      <c r="C44" s="56"/>
      <c r="D44" t="s">
        <v>53</v>
      </c>
      <c r="E44">
        <v>0.85</v>
      </c>
      <c r="F44" s="56"/>
      <c r="G44" s="56"/>
      <c r="H44" s="56"/>
      <c r="I44" s="56"/>
      <c r="J44" s="56"/>
      <c r="K44" s="56"/>
      <c r="L44" s="56"/>
      <c r="M44" s="56"/>
      <c r="N44" s="56"/>
      <c r="O44" s="56"/>
      <c r="P44" s="56"/>
      <c r="Q44" s="56"/>
      <c r="R44" s="56"/>
      <c r="S44" s="56"/>
      <c r="T44" s="56"/>
      <c r="U44" s="56"/>
      <c r="V44" s="56"/>
      <c r="W44" s="56"/>
      <c r="X44" s="56"/>
      <c r="Y44" s="56"/>
      <c r="Z44" s="56"/>
      <c r="AA44" s="56"/>
    </row>
    <row r="45" spans="1:27" x14ac:dyDescent="0.15">
      <c r="A45" s="56"/>
      <c r="B45" s="162"/>
      <c r="C45" s="56"/>
      <c r="D45" t="s">
        <v>54</v>
      </c>
      <c r="E45">
        <v>0.4</v>
      </c>
      <c r="F45" s="56"/>
      <c r="G45" s="56"/>
      <c r="H45" s="56"/>
      <c r="I45" s="56"/>
      <c r="J45" s="56"/>
      <c r="K45" s="56"/>
      <c r="L45" s="56"/>
      <c r="M45" s="56"/>
      <c r="N45" s="56"/>
      <c r="O45" s="56"/>
      <c r="P45" s="56"/>
      <c r="Q45" s="56"/>
      <c r="R45" s="56"/>
      <c r="S45" s="56"/>
      <c r="T45" s="56"/>
      <c r="U45" s="56"/>
      <c r="V45" s="56"/>
      <c r="W45" s="56"/>
      <c r="X45" s="56"/>
      <c r="Y45" s="56"/>
      <c r="Z45" s="56"/>
      <c r="AA45" s="56"/>
    </row>
    <row r="46" spans="1:27" x14ac:dyDescent="0.15">
      <c r="A46" s="56"/>
      <c r="B46" s="162"/>
      <c r="C46" s="56"/>
      <c r="D46" t="s">
        <v>55</v>
      </c>
      <c r="E46">
        <v>0.55000000000000004</v>
      </c>
      <c r="F46" s="56"/>
      <c r="G46" s="56"/>
      <c r="H46" s="56"/>
      <c r="I46" s="56"/>
      <c r="J46" s="56"/>
      <c r="K46" s="56"/>
      <c r="L46" s="56"/>
      <c r="M46" s="56"/>
      <c r="N46" s="56"/>
      <c r="O46" s="56"/>
      <c r="P46" s="56"/>
      <c r="Q46" s="56"/>
      <c r="R46" s="56"/>
      <c r="S46" s="56"/>
      <c r="T46" s="56"/>
      <c r="U46" s="56"/>
      <c r="V46" s="56"/>
      <c r="W46" s="56"/>
      <c r="X46" s="56"/>
      <c r="Y46" s="56"/>
      <c r="Z46" s="56"/>
      <c r="AA46" s="56"/>
    </row>
    <row r="47" spans="1:27" x14ac:dyDescent="0.15">
      <c r="A47" s="56"/>
      <c r="B47" s="162"/>
      <c r="C47" s="56"/>
      <c r="D47" t="s">
        <v>56</v>
      </c>
      <c r="E47">
        <v>0.3</v>
      </c>
      <c r="F47" s="56"/>
      <c r="G47" s="56"/>
      <c r="H47" s="56"/>
      <c r="I47" s="56"/>
      <c r="J47" s="56"/>
      <c r="K47" s="56"/>
      <c r="L47" s="56"/>
      <c r="M47" s="56"/>
      <c r="N47" s="56"/>
      <c r="O47" s="56"/>
      <c r="P47" s="56"/>
      <c r="Q47" s="56"/>
      <c r="R47" s="56"/>
      <c r="S47" s="56"/>
      <c r="T47" s="56"/>
      <c r="U47" s="56"/>
      <c r="V47" s="56"/>
      <c r="W47" s="56"/>
      <c r="X47" s="56"/>
      <c r="Y47" s="56"/>
      <c r="Z47" s="56"/>
      <c r="AA47" s="56"/>
    </row>
    <row r="48" spans="1:27" x14ac:dyDescent="0.15">
      <c r="A48" s="56"/>
      <c r="B48" s="162"/>
      <c r="C48" s="56"/>
      <c r="D48" t="s">
        <v>57</v>
      </c>
      <c r="E48">
        <v>4</v>
      </c>
      <c r="F48" s="320" t="s">
        <v>33</v>
      </c>
      <c r="G48" s="320"/>
      <c r="H48" s="56"/>
      <c r="I48" s="56"/>
      <c r="J48" s="56"/>
      <c r="K48" s="56"/>
      <c r="L48" s="56"/>
      <c r="M48" s="56"/>
      <c r="N48" s="56"/>
      <c r="O48" s="56"/>
      <c r="P48" s="56"/>
      <c r="Q48" s="56"/>
      <c r="R48" s="56"/>
      <c r="S48" s="56"/>
      <c r="T48" s="56"/>
      <c r="U48" s="56"/>
      <c r="V48" s="56"/>
      <c r="W48" s="56"/>
      <c r="X48" s="56"/>
      <c r="Y48" s="56"/>
      <c r="Z48" s="56"/>
      <c r="AA48" s="56"/>
    </row>
    <row r="49" spans="1:27" x14ac:dyDescent="0.15">
      <c r="A49" s="56"/>
      <c r="B49" s="162"/>
      <c r="C49" s="56"/>
      <c r="D49" t="s">
        <v>58</v>
      </c>
      <c r="E49" s="3">
        <v>4.5</v>
      </c>
      <c r="F49" s="56" t="s">
        <v>33</v>
      </c>
      <c r="G49" s="56"/>
      <c r="H49" s="56"/>
      <c r="I49" s="56"/>
      <c r="J49" s="56"/>
      <c r="K49" s="56"/>
      <c r="L49" s="56"/>
      <c r="M49" s="56"/>
      <c r="N49" s="56"/>
      <c r="O49" s="56"/>
      <c r="P49" s="56"/>
      <c r="Q49" s="56"/>
      <c r="R49" s="56"/>
      <c r="S49" s="56"/>
      <c r="T49" s="56"/>
      <c r="U49" s="56"/>
      <c r="V49" s="56"/>
      <c r="W49" s="56"/>
      <c r="X49" s="56"/>
      <c r="Y49" s="56"/>
      <c r="Z49" s="56"/>
      <c r="AA49" s="56"/>
    </row>
    <row r="50" spans="1:27" x14ac:dyDescent="0.15">
      <c r="A50" s="56"/>
      <c r="B50" s="162"/>
      <c r="C50" s="56"/>
      <c r="D50" t="s">
        <v>59</v>
      </c>
      <c r="E50">
        <v>19</v>
      </c>
      <c r="F50" s="56" t="s">
        <v>33</v>
      </c>
      <c r="G50" s="56"/>
      <c r="H50" s="56"/>
      <c r="I50" s="56"/>
      <c r="J50" s="56"/>
      <c r="K50" s="56"/>
      <c r="L50" s="56"/>
      <c r="M50" s="56"/>
      <c r="N50" s="56"/>
      <c r="O50" s="56"/>
      <c r="P50" s="56"/>
      <c r="Q50" s="56"/>
      <c r="R50" s="56"/>
      <c r="S50" s="56"/>
      <c r="T50" s="56"/>
      <c r="U50" s="56"/>
      <c r="V50" s="56"/>
      <c r="W50" s="56"/>
      <c r="X50" s="56"/>
      <c r="Y50" s="56"/>
      <c r="Z50" s="56"/>
      <c r="AA50" s="56"/>
    </row>
    <row r="51" spans="1:27" x14ac:dyDescent="0.15">
      <c r="A51" s="56"/>
      <c r="B51" s="162"/>
      <c r="C51" s="56"/>
      <c r="D51" t="s">
        <v>60</v>
      </c>
      <c r="E51">
        <v>1</v>
      </c>
      <c r="F51" s="56"/>
      <c r="G51" s="56"/>
      <c r="H51" s="56"/>
      <c r="I51" s="56"/>
      <c r="J51" s="56"/>
      <c r="K51" s="56"/>
      <c r="L51" s="56"/>
      <c r="M51" s="56"/>
      <c r="N51" s="56"/>
      <c r="O51" s="56"/>
      <c r="P51" s="56"/>
      <c r="Q51" s="56"/>
      <c r="R51" s="56"/>
      <c r="S51" s="56"/>
      <c r="T51" s="56"/>
      <c r="U51" s="56"/>
      <c r="V51" s="56"/>
      <c r="W51" s="56"/>
      <c r="X51" s="56"/>
      <c r="Y51" s="56"/>
      <c r="Z51" s="56"/>
      <c r="AA51" s="56"/>
    </row>
    <row r="52" spans="1:27" x14ac:dyDescent="0.15">
      <c r="A52" s="56"/>
      <c r="B52" s="162"/>
      <c r="C52" s="56"/>
      <c r="D52" t="s">
        <v>61</v>
      </c>
      <c r="E52">
        <v>0.25</v>
      </c>
      <c r="F52" s="56"/>
      <c r="G52" s="56"/>
      <c r="H52" s="56"/>
      <c r="I52" s="56"/>
      <c r="J52" s="56"/>
      <c r="K52" s="56"/>
      <c r="L52" s="56"/>
      <c r="M52" s="56"/>
      <c r="N52" s="56"/>
      <c r="O52" s="56"/>
      <c r="P52" s="56"/>
      <c r="Q52" s="56"/>
      <c r="R52" s="56"/>
      <c r="S52" s="56"/>
      <c r="T52" s="56"/>
      <c r="U52" s="56"/>
      <c r="V52" s="56"/>
      <c r="W52" s="56"/>
      <c r="X52" s="56"/>
      <c r="Y52" s="56"/>
      <c r="Z52" s="56"/>
      <c r="AA52" s="56"/>
    </row>
    <row r="53" spans="1:27" x14ac:dyDescent="0.15">
      <c r="A53" s="56"/>
      <c r="B53" s="162"/>
      <c r="C53" s="56"/>
      <c r="D53" t="s">
        <v>62</v>
      </c>
      <c r="E53">
        <v>0.05</v>
      </c>
      <c r="F53" s="56"/>
      <c r="G53" s="56"/>
      <c r="H53" s="56"/>
      <c r="I53" s="56"/>
      <c r="J53" s="56"/>
      <c r="K53" s="56"/>
      <c r="L53" s="56"/>
      <c r="M53" s="56"/>
      <c r="N53" s="56"/>
      <c r="O53" s="56"/>
      <c r="P53" s="56"/>
      <c r="Q53" s="56"/>
      <c r="R53" s="56"/>
      <c r="S53" s="56"/>
      <c r="T53" s="56"/>
      <c r="U53" s="56"/>
      <c r="V53" s="56"/>
      <c r="W53" s="56"/>
      <c r="X53" s="56"/>
      <c r="Y53" s="56"/>
      <c r="Z53" s="56"/>
      <c r="AA53" s="56"/>
    </row>
    <row r="54" spans="1:27" x14ac:dyDescent="0.15">
      <c r="A54" s="56"/>
      <c r="B54" s="162"/>
      <c r="C54" s="56"/>
      <c r="D54" t="s">
        <v>63</v>
      </c>
      <c r="E54">
        <v>0.5</v>
      </c>
      <c r="F54" s="320"/>
      <c r="G54" s="56"/>
      <c r="H54" s="56"/>
      <c r="I54" s="56"/>
      <c r="J54" s="56"/>
      <c r="K54" s="56"/>
      <c r="L54" s="56"/>
      <c r="M54" s="56"/>
      <c r="N54" s="56"/>
      <c r="O54" s="56"/>
      <c r="P54" s="56"/>
      <c r="Q54" s="56"/>
      <c r="R54" s="56"/>
      <c r="S54" s="56"/>
      <c r="T54" s="56"/>
      <c r="U54" s="56"/>
      <c r="V54" s="56"/>
      <c r="W54" s="56"/>
      <c r="X54" s="56"/>
      <c r="Y54" s="56"/>
      <c r="Z54" s="56"/>
      <c r="AA54" s="56"/>
    </row>
    <row r="55" spans="1:27" x14ac:dyDescent="0.15">
      <c r="A55" s="56"/>
      <c r="B55" s="162"/>
      <c r="C55" s="56"/>
      <c r="D55" t="s">
        <v>64</v>
      </c>
      <c r="E55">
        <v>0.8</v>
      </c>
      <c r="F55" s="56"/>
      <c r="G55" s="56"/>
      <c r="H55" s="56"/>
      <c r="I55" s="56"/>
      <c r="J55" s="56"/>
      <c r="K55" s="56"/>
      <c r="L55" s="56"/>
      <c r="M55" s="56"/>
      <c r="N55" s="56"/>
      <c r="O55" s="56"/>
      <c r="P55" s="56"/>
      <c r="Q55" s="56"/>
      <c r="R55" s="56"/>
      <c r="S55" s="56"/>
      <c r="T55" s="56"/>
      <c r="U55" s="56"/>
      <c r="V55" s="56"/>
      <c r="W55" s="56"/>
      <c r="X55" s="56"/>
      <c r="Y55" s="56"/>
      <c r="Z55" s="56"/>
      <c r="AA55" s="56"/>
    </row>
    <row r="56" spans="1:27" x14ac:dyDescent="0.15">
      <c r="A56" s="56"/>
      <c r="B56" s="162"/>
      <c r="C56" s="56"/>
      <c r="D56" t="s">
        <v>65</v>
      </c>
      <c r="E56">
        <v>1.0669999999999999</v>
      </c>
      <c r="F56" s="56"/>
      <c r="G56" s="56"/>
      <c r="H56" s="56"/>
      <c r="I56" s="56"/>
      <c r="J56" s="56"/>
      <c r="K56" s="56"/>
      <c r="L56" s="56"/>
      <c r="M56" s="56"/>
      <c r="N56" s="56"/>
      <c r="O56" s="56"/>
      <c r="P56" s="56"/>
      <c r="Q56" s="56"/>
      <c r="R56" s="56"/>
      <c r="S56" s="56"/>
      <c r="T56" s="56"/>
      <c r="U56" s="56"/>
      <c r="V56" s="56"/>
      <c r="W56" s="56"/>
      <c r="X56" s="56"/>
      <c r="Y56" s="56"/>
      <c r="Z56" s="56"/>
      <c r="AA56" s="56"/>
    </row>
    <row r="57" spans="1:27" x14ac:dyDescent="0.15">
      <c r="A57" s="56"/>
      <c r="B57" s="162"/>
      <c r="C57" s="56"/>
      <c r="D57" t="s">
        <v>66</v>
      </c>
      <c r="E57">
        <v>0.85</v>
      </c>
      <c r="F57" s="56"/>
      <c r="G57" s="56"/>
      <c r="H57" s="56"/>
      <c r="I57" s="56"/>
      <c r="J57" s="56"/>
      <c r="K57" s="56"/>
      <c r="L57" s="56"/>
      <c r="M57" s="56"/>
      <c r="N57" s="56"/>
      <c r="O57" s="56"/>
      <c r="P57" s="56"/>
      <c r="Q57" s="56"/>
      <c r="R57" s="56"/>
      <c r="S57" s="56"/>
      <c r="T57" s="56"/>
      <c r="U57" s="56"/>
      <c r="V57" s="56"/>
      <c r="W57" s="56"/>
      <c r="X57" s="56"/>
      <c r="Y57" s="56"/>
      <c r="Z57" s="56"/>
      <c r="AA57" s="56"/>
    </row>
    <row r="58" spans="1:27" x14ac:dyDescent="0.15">
      <c r="A58" s="56"/>
      <c r="B58" s="162"/>
      <c r="C58" s="56"/>
      <c r="D58" t="s">
        <v>67</v>
      </c>
      <c r="E58">
        <v>1</v>
      </c>
      <c r="F58" s="56"/>
      <c r="G58" s="56"/>
      <c r="H58" s="56"/>
      <c r="I58" s="56"/>
      <c r="J58" s="56"/>
      <c r="K58" s="56"/>
      <c r="L58" s="56"/>
      <c r="M58" s="56"/>
      <c r="N58" s="56"/>
      <c r="O58" s="56"/>
      <c r="P58" s="56"/>
      <c r="Q58" s="56"/>
      <c r="R58" s="56"/>
      <c r="S58" s="56"/>
      <c r="T58" s="56"/>
      <c r="U58" s="56"/>
      <c r="V58" s="56"/>
      <c r="W58" s="56"/>
      <c r="X58" s="56"/>
      <c r="Y58" s="56"/>
      <c r="Z58" s="56"/>
      <c r="AA58" s="56"/>
    </row>
    <row r="59" spans="1:27" x14ac:dyDescent="0.15">
      <c r="A59" s="56"/>
      <c r="B59" s="162"/>
      <c r="C59" s="56"/>
      <c r="D59" t="s">
        <v>68</v>
      </c>
      <c r="E59">
        <v>1</v>
      </c>
      <c r="F59" s="56"/>
      <c r="G59" s="56"/>
      <c r="H59" s="56"/>
      <c r="I59" s="56"/>
      <c r="J59" s="56"/>
      <c r="K59" s="56"/>
      <c r="L59" s="56"/>
      <c r="M59" s="56"/>
      <c r="N59" s="56"/>
      <c r="O59" s="56"/>
      <c r="P59" s="56"/>
      <c r="Q59" s="56"/>
      <c r="R59" s="56"/>
      <c r="S59" s="56"/>
      <c r="T59" s="56"/>
      <c r="U59" s="56"/>
      <c r="V59" s="56"/>
      <c r="W59" s="56"/>
      <c r="X59" s="56"/>
      <c r="Y59" s="56"/>
      <c r="Z59" s="56"/>
      <c r="AA59" s="56"/>
    </row>
    <row r="60" spans="1:27" x14ac:dyDescent="0.15">
      <c r="A60" s="56"/>
      <c r="B60" s="162"/>
      <c r="C60" s="56"/>
      <c r="D60" t="s">
        <v>69</v>
      </c>
      <c r="E60">
        <v>4.5</v>
      </c>
      <c r="F60" s="56" t="s">
        <v>33</v>
      </c>
      <c r="G60" s="56"/>
      <c r="H60" s="56"/>
      <c r="I60" s="56"/>
      <c r="J60" s="56"/>
      <c r="K60" s="56"/>
      <c r="L60" s="56"/>
      <c r="M60" s="56"/>
      <c r="N60" s="56"/>
      <c r="O60" s="56"/>
      <c r="P60" s="56"/>
      <c r="Q60" s="56"/>
      <c r="R60" s="56"/>
      <c r="S60" s="56"/>
      <c r="T60" s="56"/>
      <c r="U60" s="56"/>
      <c r="V60" s="56"/>
      <c r="W60" s="56"/>
      <c r="X60" s="56"/>
      <c r="Y60" s="56"/>
      <c r="Z60" s="56"/>
      <c r="AA60" s="56"/>
    </row>
    <row r="61" spans="1:27" x14ac:dyDescent="0.15">
      <c r="A61" s="56"/>
      <c r="B61" s="162"/>
      <c r="C61" s="56"/>
      <c r="D61" t="s">
        <v>70</v>
      </c>
      <c r="E61">
        <v>4.8</v>
      </c>
      <c r="F61" s="56" t="s">
        <v>33</v>
      </c>
      <c r="G61" s="56"/>
      <c r="H61" s="56"/>
      <c r="I61" s="56"/>
      <c r="J61" s="56"/>
      <c r="K61" s="56"/>
      <c r="L61" s="56"/>
      <c r="M61" s="56"/>
      <c r="N61" s="56"/>
      <c r="O61" s="56"/>
      <c r="P61" s="56"/>
      <c r="Q61" s="56"/>
      <c r="R61" s="56"/>
      <c r="S61" s="56"/>
      <c r="T61" s="56"/>
      <c r="U61" s="56"/>
      <c r="V61" s="56"/>
      <c r="W61" s="56"/>
      <c r="X61" s="56"/>
      <c r="Y61" s="56"/>
      <c r="Z61" s="56"/>
      <c r="AA61" s="56"/>
    </row>
    <row r="62" spans="1:27" x14ac:dyDescent="0.15">
      <c r="A62" s="56"/>
      <c r="B62" s="162"/>
      <c r="C62" s="56"/>
      <c r="D62" t="s">
        <v>71</v>
      </c>
      <c r="E62">
        <v>4.5</v>
      </c>
      <c r="F62" s="56" t="s">
        <v>33</v>
      </c>
      <c r="G62" s="56"/>
      <c r="H62" s="56"/>
      <c r="I62" s="56"/>
      <c r="J62" s="56"/>
      <c r="K62" s="56"/>
      <c r="L62" s="56"/>
      <c r="M62" s="56"/>
      <c r="N62" s="56"/>
      <c r="O62" s="56"/>
      <c r="P62" s="56"/>
      <c r="Q62" s="56"/>
      <c r="R62" s="56"/>
      <c r="S62" s="56"/>
      <c r="T62" s="56"/>
      <c r="U62" s="56"/>
      <c r="V62" s="56"/>
      <c r="W62" s="56"/>
      <c r="X62" s="56"/>
      <c r="Y62" s="56"/>
      <c r="Z62" s="56"/>
      <c r="AA62" s="56"/>
    </row>
    <row r="63" spans="1:27" x14ac:dyDescent="0.15">
      <c r="A63" s="56"/>
      <c r="B63" s="162"/>
      <c r="C63" s="56"/>
      <c r="D63" t="s">
        <v>72</v>
      </c>
      <c r="E63">
        <v>0.88</v>
      </c>
      <c r="F63" s="56"/>
      <c r="G63" s="56"/>
      <c r="H63" s="56"/>
      <c r="I63" s="56"/>
      <c r="J63" s="56"/>
      <c r="K63" s="56"/>
      <c r="L63" s="56"/>
      <c r="M63" s="56"/>
      <c r="N63" s="56"/>
      <c r="O63" s="56"/>
      <c r="P63" s="56"/>
      <c r="Q63" s="56"/>
      <c r="R63" s="56"/>
      <c r="S63" s="56"/>
      <c r="T63" s="56"/>
      <c r="U63" s="56"/>
      <c r="V63" s="56"/>
      <c r="W63" s="56"/>
      <c r="X63" s="56"/>
      <c r="Y63" s="56"/>
      <c r="Z63" s="56"/>
      <c r="AA63" s="56"/>
    </row>
    <row r="64" spans="1:27" x14ac:dyDescent="0.15">
      <c r="A64" s="56"/>
      <c r="B64" s="162"/>
      <c r="C64" s="56"/>
      <c r="D64" t="s">
        <v>73</v>
      </c>
      <c r="E64">
        <v>0.8</v>
      </c>
      <c r="F64" s="56"/>
      <c r="G64" s="56"/>
      <c r="H64" s="56"/>
      <c r="I64" s="56"/>
      <c r="J64" s="56"/>
      <c r="K64" s="56"/>
      <c r="L64" s="56"/>
      <c r="M64" s="56"/>
      <c r="N64" s="56"/>
      <c r="O64" s="56"/>
      <c r="P64" s="56"/>
      <c r="Q64" s="56"/>
      <c r="R64" s="56"/>
      <c r="S64" s="56"/>
      <c r="T64" s="56"/>
      <c r="U64" s="56"/>
      <c r="V64" s="56"/>
      <c r="W64" s="56"/>
      <c r="X64" s="56"/>
      <c r="Y64" s="56"/>
      <c r="Z64" s="56"/>
      <c r="AA64" s="56"/>
    </row>
    <row r="65" spans="1:27" x14ac:dyDescent="0.15">
      <c r="A65" s="56"/>
      <c r="B65" s="162"/>
      <c r="C65" s="56"/>
      <c r="D65" t="s">
        <v>74</v>
      </c>
      <c r="E65">
        <v>0.82</v>
      </c>
      <c r="F65" s="56"/>
      <c r="G65" s="56"/>
      <c r="H65" s="56"/>
      <c r="I65" s="56"/>
      <c r="J65" s="56"/>
      <c r="K65" s="56"/>
      <c r="L65" s="56"/>
      <c r="M65" s="56"/>
      <c r="N65" s="56"/>
      <c r="O65" s="56"/>
      <c r="P65" s="56"/>
      <c r="Q65" s="56"/>
      <c r="R65" s="56"/>
      <c r="S65" s="56"/>
      <c r="T65" s="56"/>
      <c r="U65" s="56"/>
      <c r="V65" s="56"/>
      <c r="W65" s="56"/>
      <c r="X65" s="56"/>
      <c r="Y65" s="56"/>
      <c r="Z65" s="56"/>
      <c r="AA65" s="56"/>
    </row>
    <row r="66" spans="1:27" x14ac:dyDescent="0.15">
      <c r="A66" s="56"/>
      <c r="B66" s="162"/>
      <c r="C66" s="56"/>
      <c r="D66" t="s">
        <v>75</v>
      </c>
      <c r="E66">
        <v>0.8</v>
      </c>
      <c r="F66" s="56"/>
      <c r="G66" s="56"/>
      <c r="H66" s="56"/>
      <c r="I66" s="56"/>
      <c r="J66" s="56"/>
      <c r="K66" s="56"/>
      <c r="L66" s="56"/>
      <c r="M66" s="56"/>
      <c r="N66" s="56"/>
      <c r="O66" s="56"/>
      <c r="P66" s="56"/>
      <c r="Q66" s="56"/>
      <c r="R66" s="56"/>
      <c r="S66" s="56"/>
      <c r="T66" s="56"/>
      <c r="U66" s="56"/>
      <c r="V66" s="56"/>
      <c r="W66" s="56"/>
      <c r="X66" s="56"/>
      <c r="Y66" s="56"/>
      <c r="Z66" s="56"/>
      <c r="AA66" s="56"/>
    </row>
    <row r="67" spans="1:27" x14ac:dyDescent="0.15">
      <c r="A67" s="56"/>
      <c r="B67" s="162"/>
      <c r="C67" s="56"/>
      <c r="D67" t="s">
        <v>76</v>
      </c>
      <c r="E67">
        <v>0.9</v>
      </c>
      <c r="F67" s="56"/>
      <c r="G67" s="56"/>
      <c r="H67" s="56"/>
      <c r="I67" s="56"/>
      <c r="J67" s="56"/>
      <c r="K67" s="56"/>
      <c r="L67" s="56"/>
      <c r="M67" s="56"/>
      <c r="N67" s="56"/>
      <c r="O67" s="56"/>
      <c r="P67" s="56"/>
      <c r="Q67" s="56"/>
      <c r="R67" s="56"/>
      <c r="S67" s="56"/>
      <c r="T67" s="56"/>
      <c r="U67" s="56"/>
      <c r="V67" s="56"/>
      <c r="W67" s="56"/>
      <c r="X67" s="56"/>
      <c r="Y67" s="56"/>
      <c r="Z67" s="56"/>
      <c r="AA67" s="56"/>
    </row>
    <row r="68" spans="1:27" x14ac:dyDescent="0.15">
      <c r="A68" s="56"/>
      <c r="B68" s="162"/>
      <c r="C68" s="56"/>
      <c r="D68" t="s">
        <v>77</v>
      </c>
      <c r="E68">
        <v>0.85</v>
      </c>
      <c r="F68" s="56"/>
      <c r="G68" s="56"/>
      <c r="H68" s="56"/>
      <c r="I68" s="56"/>
      <c r="J68" s="56"/>
      <c r="K68" s="56"/>
      <c r="L68" s="56"/>
      <c r="M68" s="56"/>
      <c r="N68" s="56"/>
      <c r="O68" s="56"/>
      <c r="P68" s="56"/>
      <c r="Q68" s="56"/>
      <c r="R68" s="56"/>
      <c r="S68" s="56"/>
      <c r="T68" s="56"/>
      <c r="U68" s="56"/>
      <c r="V68" s="56"/>
      <c r="W68" s="56"/>
      <c r="X68" s="56"/>
      <c r="Y68" s="56"/>
      <c r="Z68" s="56"/>
      <c r="AA68" s="56"/>
    </row>
    <row r="69" spans="1:27" x14ac:dyDescent="0.15">
      <c r="A69" s="56"/>
      <c r="B69" s="162"/>
      <c r="C69" s="56"/>
      <c r="D69" t="s">
        <v>78</v>
      </c>
      <c r="E69">
        <v>1</v>
      </c>
      <c r="F69" s="56"/>
      <c r="G69" s="56"/>
      <c r="H69" s="56"/>
      <c r="I69" s="56"/>
      <c r="J69" s="56"/>
      <c r="K69" s="56"/>
      <c r="L69" s="56"/>
      <c r="M69" s="56"/>
      <c r="N69" s="56"/>
      <c r="O69" s="56"/>
      <c r="P69" s="56"/>
      <c r="Q69" s="56"/>
      <c r="R69" s="56"/>
      <c r="S69" s="56"/>
      <c r="T69" s="56"/>
      <c r="U69" s="56"/>
      <c r="V69" s="56"/>
      <c r="W69" s="56"/>
      <c r="X69" s="56"/>
      <c r="Y69" s="56"/>
      <c r="Z69" s="56"/>
      <c r="AA69" s="56"/>
    </row>
    <row r="70" spans="1:27" x14ac:dyDescent="0.15">
      <c r="A70" s="56"/>
      <c r="B70" s="162"/>
      <c r="C70" s="56"/>
      <c r="D70" t="s">
        <v>79</v>
      </c>
      <c r="E70">
        <v>0.2</v>
      </c>
      <c r="F70" s="56" t="s">
        <v>121</v>
      </c>
      <c r="G70" s="56"/>
      <c r="H70" s="56"/>
      <c r="I70" s="56"/>
      <c r="J70" s="56"/>
      <c r="K70" s="56"/>
      <c r="L70" s="56"/>
      <c r="M70" s="56"/>
      <c r="N70" s="56"/>
      <c r="O70" s="56"/>
      <c r="P70" s="56"/>
      <c r="Q70" s="56"/>
      <c r="R70" s="56"/>
      <c r="S70" s="56"/>
      <c r="T70" s="56"/>
      <c r="U70" s="56"/>
      <c r="V70" s="56"/>
      <c r="W70" s="56"/>
      <c r="X70" s="56"/>
      <c r="Y70" s="56"/>
      <c r="Z70" s="56"/>
      <c r="AA70" s="56"/>
    </row>
    <row r="71" spans="1:27" x14ac:dyDescent="0.15">
      <c r="A71" s="56"/>
      <c r="B71" s="162"/>
      <c r="C71" s="56"/>
      <c r="D71" t="s">
        <v>80</v>
      </c>
      <c r="E71">
        <v>3</v>
      </c>
      <c r="F71" s="56" t="s">
        <v>33</v>
      </c>
      <c r="G71" s="56"/>
      <c r="H71" s="56"/>
      <c r="I71" s="56"/>
      <c r="J71" s="56"/>
      <c r="K71" s="56"/>
      <c r="L71" s="56"/>
      <c r="M71" s="56"/>
      <c r="N71" s="56"/>
      <c r="O71" s="56"/>
      <c r="P71" s="56"/>
      <c r="Q71" s="56"/>
      <c r="R71" s="56"/>
      <c r="S71" s="56"/>
      <c r="T71" s="56"/>
      <c r="U71" s="56"/>
      <c r="V71" s="56"/>
      <c r="W71" s="56"/>
      <c r="X71" s="56"/>
      <c r="Y71" s="56"/>
      <c r="Z71" s="56"/>
      <c r="AA71" s="56"/>
    </row>
    <row r="72" spans="1:27" x14ac:dyDescent="0.15">
      <c r="A72" s="56"/>
      <c r="B72" s="162"/>
      <c r="C72" s="56"/>
      <c r="D72" t="s">
        <v>81</v>
      </c>
      <c r="E72">
        <v>3</v>
      </c>
      <c r="F72" s="56" t="s">
        <v>33</v>
      </c>
      <c r="G72" s="56"/>
      <c r="H72" s="56"/>
      <c r="I72" s="56"/>
      <c r="J72" s="56"/>
      <c r="K72" s="56"/>
      <c r="L72" s="56"/>
      <c r="M72" s="56"/>
      <c r="N72" s="56"/>
      <c r="O72" s="56"/>
      <c r="P72" s="56"/>
      <c r="Q72" s="56"/>
      <c r="R72" s="56"/>
      <c r="S72" s="56"/>
      <c r="T72" s="56"/>
      <c r="U72" s="56"/>
      <c r="V72" s="56"/>
      <c r="W72" s="56"/>
      <c r="X72" s="56"/>
      <c r="Y72" s="56"/>
      <c r="Z72" s="56"/>
      <c r="AA72" s="56"/>
    </row>
    <row r="73" spans="1:27" x14ac:dyDescent="0.15">
      <c r="A73" s="56"/>
      <c r="B73" s="162"/>
      <c r="C73" s="56"/>
      <c r="D73" t="s">
        <v>82</v>
      </c>
      <c r="E73">
        <v>3</v>
      </c>
      <c r="F73" s="56" t="s">
        <v>33</v>
      </c>
      <c r="G73" s="56"/>
      <c r="H73" s="56"/>
      <c r="I73" s="56"/>
      <c r="J73" s="56"/>
      <c r="K73" s="56"/>
      <c r="L73" s="56"/>
      <c r="M73" s="56"/>
      <c r="N73" s="56"/>
      <c r="O73" s="56"/>
      <c r="P73" s="56"/>
      <c r="Q73" s="56"/>
      <c r="R73" s="56"/>
      <c r="S73" s="56"/>
      <c r="T73" s="56"/>
      <c r="U73" s="56"/>
      <c r="V73" s="56"/>
      <c r="W73" s="56"/>
      <c r="X73" s="56"/>
      <c r="Y73" s="56"/>
      <c r="Z73" s="56"/>
      <c r="AA73" s="56"/>
    </row>
    <row r="74" spans="1:27" x14ac:dyDescent="0.15">
      <c r="A74" s="56"/>
      <c r="B74" s="162"/>
      <c r="C74" s="56"/>
      <c r="D74" t="s">
        <v>83</v>
      </c>
      <c r="E74">
        <v>0.17</v>
      </c>
      <c r="F74" s="56" t="s">
        <v>121</v>
      </c>
      <c r="G74" s="56"/>
      <c r="H74" s="56"/>
      <c r="I74" s="56"/>
      <c r="J74" s="56"/>
      <c r="K74" s="56"/>
      <c r="L74" s="56"/>
      <c r="M74" s="56"/>
      <c r="N74" s="56"/>
      <c r="O74" s="56"/>
      <c r="P74" s="56"/>
      <c r="Q74" s="56"/>
      <c r="R74" s="56"/>
      <c r="S74" s="56"/>
      <c r="T74" s="56"/>
      <c r="U74" s="56"/>
      <c r="V74" s="56"/>
      <c r="W74" s="56"/>
      <c r="X74" s="56"/>
      <c r="Y74" s="56"/>
      <c r="Z74" s="56"/>
      <c r="AA74" s="56"/>
    </row>
    <row r="75" spans="1:27" x14ac:dyDescent="0.15">
      <c r="A75" s="56"/>
      <c r="B75" s="162"/>
      <c r="C75" s="56"/>
      <c r="D75" t="s">
        <v>84</v>
      </c>
      <c r="E75">
        <v>0.67</v>
      </c>
      <c r="F75" s="56"/>
      <c r="G75" s="56"/>
      <c r="H75" s="56"/>
      <c r="I75" s="56"/>
      <c r="J75" s="56"/>
      <c r="K75" s="56"/>
      <c r="L75" s="56"/>
      <c r="M75" s="56"/>
      <c r="N75" s="56"/>
      <c r="O75" s="56"/>
      <c r="P75" s="56"/>
      <c r="Q75" s="56"/>
      <c r="R75" s="56"/>
      <c r="S75" s="56"/>
      <c r="T75" s="56"/>
      <c r="U75" s="56"/>
      <c r="V75" s="56"/>
      <c r="W75" s="56"/>
      <c r="X75" s="56"/>
      <c r="Y75" s="56"/>
      <c r="Z75" s="56"/>
      <c r="AA75" s="56"/>
    </row>
    <row r="76" spans="1:27" x14ac:dyDescent="0.15">
      <c r="A76" s="56"/>
      <c r="B76" s="162"/>
      <c r="C76" s="56"/>
      <c r="D76" t="s">
        <v>85</v>
      </c>
      <c r="E76">
        <v>0.95</v>
      </c>
      <c r="F76" s="56"/>
      <c r="G76" s="56"/>
      <c r="H76" s="56"/>
      <c r="I76" s="56"/>
      <c r="J76" s="56"/>
      <c r="K76" s="56"/>
      <c r="L76" s="56"/>
      <c r="M76" s="56"/>
      <c r="N76" s="56"/>
      <c r="O76" s="56"/>
      <c r="P76" s="56"/>
      <c r="Q76" s="56"/>
      <c r="R76" s="56"/>
      <c r="S76" s="56"/>
      <c r="T76" s="56"/>
      <c r="U76" s="56"/>
      <c r="V76" s="56"/>
      <c r="W76" s="56"/>
      <c r="X76" s="56"/>
      <c r="Y76" s="56"/>
      <c r="Z76" s="56"/>
      <c r="AA76" s="56"/>
    </row>
    <row r="77" spans="1:27" x14ac:dyDescent="0.15">
      <c r="A77" s="56"/>
      <c r="B77" s="162"/>
      <c r="C77" s="56"/>
      <c r="D77" t="s">
        <v>86</v>
      </c>
      <c r="E77">
        <v>1</v>
      </c>
      <c r="F77" s="56"/>
      <c r="G77" s="56"/>
      <c r="H77" s="56"/>
      <c r="I77" s="56"/>
      <c r="J77" s="56"/>
      <c r="K77" s="56"/>
      <c r="L77" s="56"/>
      <c r="M77" s="56"/>
      <c r="N77" s="56"/>
      <c r="O77" s="56"/>
      <c r="P77" s="56"/>
      <c r="Q77" s="56"/>
      <c r="R77" s="56"/>
      <c r="S77" s="56"/>
      <c r="T77" s="56"/>
      <c r="U77" s="56"/>
      <c r="V77" s="56"/>
      <c r="W77" s="56"/>
      <c r="X77" s="56"/>
      <c r="Y77" s="56"/>
      <c r="Z77" s="56"/>
      <c r="AA77" s="56"/>
    </row>
    <row r="78" spans="1:27" x14ac:dyDescent="0.15">
      <c r="A78" s="56"/>
      <c r="B78" s="162"/>
      <c r="C78" s="56"/>
      <c r="D78" t="s">
        <v>87</v>
      </c>
      <c r="E78">
        <v>0.82</v>
      </c>
      <c r="F78" s="56"/>
      <c r="G78" s="56"/>
      <c r="H78" s="56"/>
      <c r="I78" s="56"/>
      <c r="J78" s="56"/>
      <c r="K78" s="56"/>
      <c r="L78" s="56"/>
      <c r="M78" s="56"/>
      <c r="N78" s="56"/>
      <c r="O78" s="56"/>
      <c r="P78" s="56"/>
      <c r="Q78" s="56"/>
      <c r="R78" s="56"/>
      <c r="S78" s="56"/>
      <c r="T78" s="56"/>
      <c r="U78" s="56"/>
      <c r="V78" s="56"/>
      <c r="W78" s="56"/>
      <c r="X78" s="56"/>
      <c r="Y78" s="56"/>
      <c r="Z78" s="56"/>
      <c r="AA78" s="56"/>
    </row>
    <row r="79" spans="1:27" x14ac:dyDescent="0.15">
      <c r="A79" s="56"/>
      <c r="B79" s="162"/>
      <c r="C79" s="56"/>
      <c r="D79" t="s">
        <v>107</v>
      </c>
      <c r="E79">
        <v>0.8</v>
      </c>
      <c r="F79" s="56"/>
      <c r="G79" s="56"/>
      <c r="H79" s="56"/>
      <c r="I79" s="56"/>
      <c r="J79" s="56"/>
      <c r="K79" s="56"/>
      <c r="L79" s="56"/>
      <c r="M79" s="56"/>
      <c r="N79" s="56"/>
      <c r="O79" s="56"/>
      <c r="P79" s="56"/>
      <c r="Q79" s="56"/>
      <c r="R79" s="56"/>
      <c r="S79" s="56"/>
      <c r="T79" s="56"/>
      <c r="U79" s="56"/>
      <c r="V79" s="56"/>
      <c r="W79" s="56"/>
      <c r="X79" s="56"/>
      <c r="Y79" s="56"/>
      <c r="Z79" s="56"/>
      <c r="AA79" s="56"/>
    </row>
    <row r="80" spans="1:27" x14ac:dyDescent="0.15">
      <c r="A80" s="56"/>
      <c r="B80" s="162"/>
      <c r="C80" s="56"/>
      <c r="D80" t="s">
        <v>108</v>
      </c>
      <c r="E80">
        <v>0.83</v>
      </c>
      <c r="F80" s="56"/>
      <c r="G80" s="56"/>
      <c r="H80" s="56"/>
      <c r="I80" s="56"/>
      <c r="J80" s="56"/>
      <c r="K80" s="56"/>
      <c r="L80" s="56"/>
      <c r="M80" s="56"/>
      <c r="N80" s="56"/>
      <c r="O80" s="56"/>
      <c r="P80" s="56"/>
      <c r="Q80" s="56"/>
      <c r="R80" s="56"/>
      <c r="S80" s="56"/>
      <c r="T80" s="56"/>
      <c r="U80" s="56"/>
      <c r="V80" s="56"/>
      <c r="W80" s="56"/>
      <c r="X80" s="56"/>
      <c r="Y80" s="56"/>
      <c r="Z80" s="56"/>
      <c r="AA80" s="56"/>
    </row>
    <row r="81" spans="1:27" x14ac:dyDescent="0.15">
      <c r="A81" s="56"/>
      <c r="B81" s="162"/>
      <c r="C81" s="56"/>
      <c r="D81" t="s">
        <v>109</v>
      </c>
      <c r="E81">
        <v>0.9</v>
      </c>
      <c r="F81" s="56"/>
      <c r="G81" s="56"/>
      <c r="H81" s="56"/>
      <c r="I81" s="56"/>
      <c r="J81" s="56"/>
      <c r="K81" s="56"/>
      <c r="L81" s="56"/>
      <c r="M81" s="56"/>
      <c r="N81" s="56"/>
      <c r="O81" s="56"/>
      <c r="P81" s="56"/>
      <c r="Q81" s="56"/>
      <c r="R81" s="56"/>
      <c r="S81" s="56"/>
      <c r="T81" s="56"/>
      <c r="U81" s="56"/>
      <c r="V81" s="56"/>
      <c r="W81" s="56"/>
      <c r="X81" s="56"/>
      <c r="Y81" s="56"/>
      <c r="Z81" s="56"/>
      <c r="AA81" s="56"/>
    </row>
    <row r="82" spans="1:27" x14ac:dyDescent="0.15">
      <c r="A82" s="56"/>
      <c r="B82" s="162"/>
      <c r="C82" s="56"/>
      <c r="D82" t="s">
        <v>110</v>
      </c>
      <c r="E82">
        <v>0.8</v>
      </c>
      <c r="F82" s="56"/>
      <c r="G82" s="56"/>
      <c r="H82" s="56"/>
      <c r="I82" s="56"/>
      <c r="J82" s="56"/>
      <c r="K82" s="56"/>
      <c r="L82" s="56"/>
      <c r="M82" s="56"/>
      <c r="N82" s="56"/>
      <c r="O82" s="56"/>
      <c r="P82" s="56"/>
      <c r="Q82" s="56"/>
      <c r="R82" s="56"/>
      <c r="S82" s="56"/>
      <c r="T82" s="56"/>
      <c r="U82" s="56"/>
      <c r="V82" s="56"/>
      <c r="W82" s="56"/>
      <c r="X82" s="56"/>
      <c r="Y82" s="56"/>
      <c r="Z82" s="56"/>
      <c r="AA82" s="56"/>
    </row>
    <row r="83" spans="1:27" x14ac:dyDescent="0.15">
      <c r="A83" s="56"/>
      <c r="B83" s="162"/>
      <c r="C83" s="56"/>
      <c r="D83" t="s">
        <v>111</v>
      </c>
      <c r="E83">
        <v>0.8</v>
      </c>
      <c r="F83" s="56"/>
      <c r="G83" s="56"/>
      <c r="H83" s="56"/>
      <c r="I83" s="56"/>
      <c r="J83" s="56"/>
      <c r="K83" s="56"/>
      <c r="L83" s="56"/>
      <c r="M83" s="56"/>
      <c r="N83" s="56"/>
      <c r="O83" s="56"/>
      <c r="P83" s="56"/>
      <c r="Q83" s="56"/>
      <c r="R83" s="56"/>
      <c r="S83" s="56"/>
      <c r="T83" s="56"/>
      <c r="U83" s="56"/>
      <c r="V83" s="56"/>
      <c r="W83" s="56"/>
      <c r="X83" s="56"/>
      <c r="Y83" s="56"/>
      <c r="Z83" s="56"/>
      <c r="AA83" s="56"/>
    </row>
    <row r="84" spans="1:27" x14ac:dyDescent="0.15">
      <c r="A84" s="56"/>
      <c r="B84" s="162"/>
      <c r="C84" s="56"/>
      <c r="D84" t="s">
        <v>112</v>
      </c>
      <c r="E84">
        <v>0.83</v>
      </c>
      <c r="F84" s="56"/>
      <c r="G84" s="56"/>
      <c r="H84" s="56"/>
      <c r="I84" s="56"/>
      <c r="J84" s="56"/>
      <c r="K84" s="56"/>
      <c r="L84" s="56"/>
      <c r="M84" s="56"/>
      <c r="N84" s="56"/>
      <c r="O84" s="56"/>
      <c r="P84" s="56"/>
      <c r="Q84" s="56"/>
      <c r="R84" s="56"/>
      <c r="S84" s="56"/>
      <c r="T84" s="56"/>
      <c r="U84" s="56"/>
      <c r="V84" s="56"/>
      <c r="W84" s="56"/>
      <c r="X84" s="56"/>
      <c r="Y84" s="56"/>
      <c r="Z84" s="56"/>
      <c r="AA84" s="56"/>
    </row>
    <row r="85" spans="1:27" x14ac:dyDescent="0.15">
      <c r="A85" s="56"/>
      <c r="B85" s="162"/>
      <c r="C85" s="56"/>
      <c r="D85" t="s">
        <v>113</v>
      </c>
      <c r="E85">
        <v>0.9</v>
      </c>
      <c r="F85" s="56"/>
      <c r="G85" s="56"/>
      <c r="H85" s="56"/>
      <c r="I85" s="56"/>
      <c r="J85" s="56"/>
      <c r="K85" s="56"/>
      <c r="L85" s="56"/>
      <c r="M85" s="56"/>
      <c r="N85" s="56"/>
      <c r="O85" s="56"/>
      <c r="P85" s="56"/>
      <c r="Q85" s="56"/>
      <c r="R85" s="56"/>
      <c r="S85" s="56"/>
      <c r="T85" s="56"/>
      <c r="U85" s="56"/>
      <c r="V85" s="56"/>
      <c r="W85" s="56"/>
      <c r="X85" s="56"/>
      <c r="Y85" s="56"/>
      <c r="Z85" s="56"/>
      <c r="AA85" s="56"/>
    </row>
    <row r="86" spans="1:27" x14ac:dyDescent="0.15">
      <c r="A86" s="56"/>
      <c r="B86" s="162"/>
      <c r="C86" s="56"/>
      <c r="D86" t="s">
        <v>114</v>
      </c>
      <c r="E86">
        <v>0.8</v>
      </c>
      <c r="F86" s="56"/>
      <c r="G86" s="56"/>
      <c r="H86" s="56"/>
      <c r="I86" s="56"/>
      <c r="J86" s="56"/>
      <c r="K86" s="56"/>
      <c r="L86" s="56"/>
      <c r="M86" s="56"/>
      <c r="N86" s="56"/>
      <c r="O86" s="56"/>
      <c r="P86" s="56"/>
      <c r="Q86" s="56"/>
      <c r="R86" s="56"/>
      <c r="S86" s="56"/>
      <c r="T86" s="56"/>
      <c r="U86" s="56"/>
      <c r="V86" s="56"/>
      <c r="W86" s="56"/>
      <c r="X86" s="56"/>
      <c r="Y86" s="56"/>
      <c r="Z86" s="56"/>
      <c r="AA86" s="56"/>
    </row>
    <row r="87" spans="1:27" x14ac:dyDescent="0.15">
      <c r="A87" s="56"/>
      <c r="B87" s="162"/>
      <c r="C87" s="56"/>
      <c r="D87" t="s">
        <v>88</v>
      </c>
      <c r="E87">
        <v>0.47599999999999998</v>
      </c>
      <c r="F87" s="56"/>
      <c r="G87" s="56"/>
      <c r="H87" s="56"/>
      <c r="I87" s="56"/>
      <c r="J87" s="56"/>
      <c r="K87" s="56"/>
      <c r="L87" s="56"/>
      <c r="M87" s="56"/>
      <c r="N87" s="56"/>
      <c r="O87" s="56"/>
      <c r="P87" s="56"/>
      <c r="Q87" s="56"/>
      <c r="R87" s="56"/>
      <c r="S87" s="56"/>
      <c r="T87" s="56"/>
      <c r="U87" s="56"/>
      <c r="V87" s="56"/>
      <c r="W87" s="56"/>
      <c r="X87" s="56"/>
      <c r="Y87" s="56"/>
      <c r="Z87" s="56"/>
      <c r="AA87" s="56"/>
    </row>
    <row r="88" spans="1:27" x14ac:dyDescent="0.15">
      <c r="A88" s="56"/>
      <c r="B88" s="162"/>
      <c r="C88" s="56"/>
      <c r="D88" t="s">
        <v>89</v>
      </c>
      <c r="E88">
        <v>0.52629999999999999</v>
      </c>
      <c r="F88" s="56"/>
      <c r="G88" s="56"/>
      <c r="H88" s="56"/>
      <c r="I88" s="56"/>
      <c r="J88" s="56"/>
      <c r="K88" s="56"/>
      <c r="L88" s="56"/>
      <c r="M88" s="56"/>
      <c r="N88" s="56"/>
      <c r="O88" s="56"/>
      <c r="P88" s="56"/>
      <c r="Q88" s="56"/>
      <c r="R88" s="56"/>
      <c r="S88" s="56"/>
      <c r="T88" s="56"/>
      <c r="U88" s="56"/>
      <c r="V88" s="56"/>
      <c r="W88" s="56"/>
      <c r="X88" s="56"/>
      <c r="Y88" s="56"/>
      <c r="Z88" s="56"/>
      <c r="AA88" s="56"/>
    </row>
    <row r="89" spans="1:27" x14ac:dyDescent="0.15">
      <c r="A89" s="56"/>
      <c r="B89" s="162"/>
      <c r="C89" s="56"/>
      <c r="D89" t="s">
        <v>90</v>
      </c>
      <c r="E89">
        <v>1.5385</v>
      </c>
      <c r="F89" s="56"/>
      <c r="G89" s="56"/>
      <c r="H89" s="56"/>
      <c r="I89" s="56"/>
      <c r="J89" s="56"/>
      <c r="K89" s="56"/>
      <c r="L89" s="56"/>
      <c r="M89" s="56"/>
      <c r="N89" s="56"/>
      <c r="O89" s="56"/>
      <c r="P89" s="56"/>
      <c r="Q89" s="56"/>
      <c r="R89" s="56"/>
      <c r="S89" s="56"/>
      <c r="T89" s="56"/>
      <c r="U89" s="56"/>
      <c r="V89" s="56"/>
      <c r="W89" s="56"/>
      <c r="X89" s="56"/>
      <c r="Y89" s="56"/>
      <c r="Z89" s="56"/>
      <c r="AA89" s="56"/>
    </row>
    <row r="90" spans="1:27" x14ac:dyDescent="0.15">
      <c r="A90" s="56"/>
      <c r="B90" s="162"/>
      <c r="C90" s="56"/>
      <c r="D90" t="s">
        <v>91</v>
      </c>
      <c r="E90">
        <v>0.47620000000000001</v>
      </c>
      <c r="F90" s="56"/>
      <c r="G90" s="56"/>
      <c r="H90" s="56"/>
      <c r="I90" s="56"/>
      <c r="J90" s="56"/>
      <c r="K90" s="56"/>
      <c r="L90" s="56"/>
      <c r="M90" s="56"/>
      <c r="N90" s="56"/>
      <c r="O90" s="56"/>
      <c r="P90" s="56"/>
      <c r="Q90" s="56"/>
      <c r="R90" s="56"/>
      <c r="S90" s="56"/>
      <c r="T90" s="56"/>
      <c r="U90" s="56"/>
      <c r="V90" s="56"/>
      <c r="W90" s="56"/>
      <c r="X90" s="56"/>
      <c r="Y90" s="56"/>
      <c r="Z90" s="56"/>
      <c r="AA90" s="56"/>
    </row>
    <row r="91" spans="1:27" x14ac:dyDescent="0.15">
      <c r="A91" s="56"/>
      <c r="B91" s="162"/>
      <c r="C91" s="56"/>
      <c r="D91" t="s">
        <v>92</v>
      </c>
      <c r="E91">
        <v>1.0204</v>
      </c>
      <c r="F91" s="56"/>
      <c r="G91" s="56"/>
      <c r="H91" s="56"/>
      <c r="I91" s="56"/>
      <c r="J91" s="56"/>
      <c r="K91" s="56"/>
      <c r="L91" s="56"/>
      <c r="M91" s="56"/>
      <c r="N91" s="56"/>
      <c r="O91" s="56"/>
      <c r="P91" s="56"/>
      <c r="Q91" s="56"/>
      <c r="R91" s="56"/>
      <c r="S91" s="56"/>
      <c r="T91" s="56"/>
      <c r="U91" s="56"/>
      <c r="V91" s="56"/>
      <c r="W91" s="56"/>
      <c r="X91" s="56"/>
      <c r="Y91" s="56"/>
      <c r="Z91" s="56"/>
      <c r="AA91" s="56"/>
    </row>
    <row r="92" spans="1:27" x14ac:dyDescent="0.15">
      <c r="A92" s="56"/>
      <c r="B92" s="162"/>
      <c r="C92" s="56"/>
      <c r="D92" t="s">
        <v>93</v>
      </c>
      <c r="E92">
        <v>0.5</v>
      </c>
      <c r="F92" s="56"/>
      <c r="G92" s="56"/>
      <c r="H92" s="56"/>
      <c r="I92" s="56"/>
      <c r="J92" s="56"/>
      <c r="K92" s="56"/>
      <c r="L92" s="56"/>
      <c r="M92" s="56"/>
      <c r="N92" s="56"/>
      <c r="O92" s="56"/>
      <c r="P92" s="56"/>
      <c r="Q92" s="56"/>
      <c r="R92" s="56"/>
      <c r="S92" s="56"/>
      <c r="T92" s="56"/>
      <c r="U92" s="56"/>
      <c r="V92" s="56"/>
      <c r="W92" s="56"/>
      <c r="X92" s="56"/>
      <c r="Y92" s="56"/>
      <c r="Z92" s="56"/>
      <c r="AA92" s="56"/>
    </row>
    <row r="93" spans="1:27" x14ac:dyDescent="0.15">
      <c r="A93" s="56"/>
      <c r="B93" s="162"/>
      <c r="C93" s="56"/>
      <c r="D93" t="s">
        <v>106</v>
      </c>
      <c r="E93">
        <v>1</v>
      </c>
      <c r="F93" s="56"/>
      <c r="G93" s="56"/>
      <c r="H93" s="56"/>
      <c r="I93" s="56"/>
      <c r="J93" s="56"/>
      <c r="K93" s="56"/>
      <c r="L93" s="56"/>
      <c r="M93" s="56"/>
      <c r="N93" s="56"/>
      <c r="O93" s="56"/>
      <c r="P93" s="56"/>
      <c r="Q93" s="56"/>
      <c r="R93" s="56"/>
      <c r="S93" s="56"/>
      <c r="T93" s="56"/>
      <c r="U93" s="56"/>
      <c r="V93" s="56"/>
      <c r="W93" s="56"/>
      <c r="X93" s="56"/>
      <c r="Y93" s="56"/>
      <c r="Z93" s="56"/>
      <c r="AA93" s="56"/>
    </row>
    <row r="94" spans="1:27" x14ac:dyDescent="0.15">
      <c r="A94" s="56"/>
      <c r="B94" s="162"/>
      <c r="C94" s="56"/>
      <c r="D94" t="s">
        <v>105</v>
      </c>
      <c r="E94">
        <v>1</v>
      </c>
      <c r="F94" s="56"/>
      <c r="G94" s="56"/>
      <c r="H94" s="56"/>
      <c r="I94" s="56"/>
      <c r="J94" s="56"/>
      <c r="K94" s="56"/>
      <c r="L94" s="56"/>
      <c r="M94" s="56"/>
      <c r="N94" s="56"/>
      <c r="O94" s="56"/>
      <c r="P94" s="56"/>
      <c r="Q94" s="56"/>
      <c r="R94" s="56"/>
      <c r="S94" s="56"/>
      <c r="T94" s="56"/>
      <c r="U94" s="56"/>
      <c r="V94" s="56"/>
      <c r="W94" s="56"/>
      <c r="X94" s="56"/>
      <c r="Y94" s="56"/>
      <c r="Z94" s="56"/>
      <c r="AA94" s="56"/>
    </row>
    <row r="95" spans="1:27" x14ac:dyDescent="0.15">
      <c r="A95" s="56"/>
      <c r="B95" s="162"/>
      <c r="C95" s="56"/>
      <c r="D95" t="s">
        <v>94</v>
      </c>
      <c r="E95">
        <v>1</v>
      </c>
      <c r="F95" s="56"/>
      <c r="G95" s="56"/>
      <c r="H95" s="56"/>
      <c r="I95" s="56"/>
      <c r="J95" s="56"/>
      <c r="K95" s="56"/>
      <c r="L95" s="56"/>
      <c r="M95" s="56"/>
      <c r="N95" s="56"/>
      <c r="O95" s="56"/>
      <c r="P95" s="56"/>
      <c r="Q95" s="56"/>
      <c r="R95" s="56"/>
      <c r="S95" s="56"/>
      <c r="T95" s="56"/>
      <c r="U95" s="56"/>
      <c r="V95" s="56"/>
      <c r="W95" s="56"/>
      <c r="X95" s="56"/>
      <c r="Y95" s="56"/>
      <c r="Z95" s="56"/>
      <c r="AA95" s="56"/>
    </row>
    <row r="96" spans="1:27" x14ac:dyDescent="0.15">
      <c r="A96" s="56"/>
      <c r="B96" s="162"/>
      <c r="C96" s="56"/>
      <c r="D96" t="s">
        <v>95</v>
      </c>
      <c r="E96">
        <v>1.6999999999999999E-3</v>
      </c>
      <c r="F96" s="56"/>
      <c r="G96" s="56"/>
      <c r="H96" s="56"/>
      <c r="I96" s="56"/>
      <c r="J96" s="56"/>
      <c r="K96" s="56"/>
      <c r="L96" s="56"/>
      <c r="M96" s="56"/>
      <c r="N96" s="56"/>
      <c r="O96" s="56"/>
      <c r="P96" s="56"/>
      <c r="Q96" s="56"/>
      <c r="R96" s="56"/>
      <c r="S96" s="56"/>
      <c r="T96" s="56"/>
      <c r="U96" s="56"/>
      <c r="V96" s="56"/>
      <c r="W96" s="56"/>
      <c r="X96" s="56"/>
      <c r="Y96" s="56"/>
      <c r="Z96" s="56"/>
      <c r="AA96" s="56"/>
    </row>
    <row r="97" spans="1:27" x14ac:dyDescent="0.15">
      <c r="A97" s="56"/>
      <c r="B97" s="162"/>
      <c r="C97" s="56"/>
      <c r="D97" t="s">
        <v>96</v>
      </c>
      <c r="E97">
        <v>1.6999999999999999E-3</v>
      </c>
      <c r="F97" s="56"/>
      <c r="G97" s="56"/>
      <c r="H97" s="56"/>
      <c r="I97" s="56"/>
      <c r="J97" s="56"/>
      <c r="K97" s="56"/>
      <c r="L97" s="56"/>
      <c r="M97" s="56"/>
      <c r="N97" s="56"/>
      <c r="O97" s="56"/>
      <c r="P97" s="56"/>
      <c r="Q97" s="56"/>
      <c r="R97" s="56"/>
      <c r="S97" s="56"/>
      <c r="T97" s="56"/>
      <c r="U97" s="56"/>
      <c r="V97" s="56"/>
      <c r="W97" s="56"/>
      <c r="X97" s="56"/>
      <c r="Y97" s="56"/>
      <c r="Z97" s="56"/>
      <c r="AA97" s="56"/>
    </row>
    <row r="98" spans="1:27" x14ac:dyDescent="0.15">
      <c r="A98" s="56"/>
      <c r="B98" s="162"/>
      <c r="C98" s="56"/>
      <c r="D98" t="s">
        <v>97</v>
      </c>
      <c r="E98">
        <v>0.3</v>
      </c>
      <c r="F98" s="56"/>
      <c r="G98" s="56"/>
      <c r="H98" s="56"/>
      <c r="I98" s="56"/>
      <c r="J98" s="56"/>
      <c r="K98" s="56"/>
      <c r="L98" s="56"/>
      <c r="M98" s="56"/>
      <c r="N98" s="56"/>
      <c r="O98" s="56"/>
      <c r="P98" s="56"/>
      <c r="Q98" s="56"/>
      <c r="R98" s="56"/>
      <c r="S98" s="56"/>
      <c r="T98" s="56"/>
      <c r="U98" s="56"/>
      <c r="V98" s="56"/>
      <c r="W98" s="56"/>
      <c r="X98" s="56"/>
      <c r="Y98" s="56"/>
      <c r="Z98" s="56"/>
      <c r="AA98" s="56"/>
    </row>
    <row r="99" spans="1:27" x14ac:dyDescent="0.15">
      <c r="A99" s="56"/>
      <c r="B99" s="162"/>
      <c r="C99" s="56"/>
      <c r="D99" t="s">
        <v>98</v>
      </c>
      <c r="E99">
        <v>0.3</v>
      </c>
      <c r="F99" s="56"/>
      <c r="G99" s="56"/>
      <c r="H99" s="56"/>
      <c r="I99" s="56"/>
      <c r="J99" s="56"/>
      <c r="K99" s="56"/>
      <c r="L99" s="56"/>
      <c r="M99" s="56"/>
      <c r="N99" s="56"/>
      <c r="O99" s="56"/>
      <c r="P99" s="56"/>
      <c r="Q99" s="56"/>
      <c r="R99" s="56"/>
      <c r="S99" s="56"/>
      <c r="T99" s="56"/>
      <c r="U99" s="56"/>
      <c r="V99" s="56"/>
      <c r="W99" s="56"/>
      <c r="X99" s="56"/>
      <c r="Y99" s="56"/>
      <c r="Z99" s="56"/>
      <c r="AA99" s="56"/>
    </row>
    <row r="100" spans="1:27" x14ac:dyDescent="0.15">
      <c r="A100" s="56"/>
      <c r="B100" s="162"/>
      <c r="C100" s="56"/>
      <c r="D100" t="s">
        <v>99</v>
      </c>
      <c r="E100">
        <v>0.9</v>
      </c>
      <c r="F100" s="56"/>
      <c r="G100" s="56"/>
      <c r="H100" s="56"/>
      <c r="I100" s="56"/>
      <c r="J100" s="56"/>
      <c r="K100" s="56"/>
      <c r="L100" s="56"/>
      <c r="M100" s="56"/>
      <c r="N100" s="56"/>
      <c r="O100" s="56"/>
      <c r="P100" s="56"/>
      <c r="Q100" s="56"/>
      <c r="R100" s="56"/>
      <c r="S100" s="56"/>
      <c r="T100" s="56"/>
      <c r="U100" s="56"/>
      <c r="V100" s="56"/>
      <c r="W100" s="56"/>
      <c r="X100" s="56"/>
      <c r="Y100" s="56"/>
      <c r="Z100" s="56"/>
      <c r="AA100" s="56"/>
    </row>
    <row r="101" spans="1:27" x14ac:dyDescent="0.15">
      <c r="A101" s="56"/>
      <c r="B101" s="162"/>
      <c r="C101" s="56"/>
      <c r="D101" t="s">
        <v>100</v>
      </c>
      <c r="E101">
        <v>0.10639999999999999</v>
      </c>
      <c r="F101" s="56"/>
      <c r="G101" s="56"/>
      <c r="H101" s="56"/>
      <c r="I101" s="56"/>
      <c r="J101" s="56"/>
      <c r="K101" s="56"/>
      <c r="L101" s="56"/>
      <c r="M101" s="56"/>
      <c r="N101" s="56"/>
      <c r="O101" s="56"/>
      <c r="P101" s="56"/>
      <c r="Q101" s="56"/>
      <c r="R101" s="56"/>
      <c r="S101" s="56"/>
      <c r="T101" s="56"/>
      <c r="U101" s="56"/>
      <c r="V101" s="56"/>
      <c r="W101" s="56"/>
      <c r="X101" s="56"/>
      <c r="Y101" s="56"/>
      <c r="Z101" s="56"/>
      <c r="AA101" s="56"/>
    </row>
    <row r="102" spans="1:27" x14ac:dyDescent="0.15">
      <c r="A102" s="56"/>
      <c r="B102" s="162"/>
      <c r="C102" s="56"/>
      <c r="D102" t="s">
        <v>101</v>
      </c>
      <c r="E102">
        <v>0.10639999999999999</v>
      </c>
      <c r="F102" s="56"/>
      <c r="G102" s="56"/>
      <c r="H102" s="56"/>
      <c r="I102" s="56"/>
      <c r="J102" s="56"/>
      <c r="K102" s="56"/>
      <c r="L102" s="56"/>
      <c r="M102" s="56"/>
      <c r="N102" s="56"/>
      <c r="O102" s="56"/>
      <c r="P102" s="56"/>
      <c r="Q102" s="56"/>
      <c r="R102" s="56"/>
      <c r="S102" s="56"/>
      <c r="T102" s="56"/>
      <c r="U102" s="56"/>
      <c r="V102" s="56"/>
      <c r="W102" s="56"/>
      <c r="X102" s="56"/>
      <c r="Y102" s="56"/>
      <c r="Z102" s="56"/>
      <c r="AA102" s="56"/>
    </row>
    <row r="103" spans="1:27" x14ac:dyDescent="0.15">
      <c r="A103" s="56"/>
      <c r="B103" s="162"/>
      <c r="C103" s="56"/>
      <c r="D103" t="s">
        <v>102</v>
      </c>
      <c r="E103">
        <v>0.19159999999999999</v>
      </c>
      <c r="F103" s="56"/>
      <c r="G103" s="56"/>
      <c r="H103" s="56"/>
      <c r="I103" s="56"/>
      <c r="J103" s="56"/>
      <c r="K103" s="56"/>
      <c r="L103" s="56"/>
      <c r="M103" s="56"/>
      <c r="N103" s="56"/>
      <c r="O103" s="56"/>
      <c r="P103" s="56"/>
      <c r="Q103" s="56"/>
      <c r="R103" s="56"/>
      <c r="S103" s="56"/>
      <c r="T103" s="56"/>
      <c r="U103" s="56"/>
      <c r="V103" s="56"/>
      <c r="W103" s="56"/>
      <c r="X103" s="56"/>
      <c r="Y103" s="56"/>
      <c r="Z103" s="56"/>
      <c r="AA103" s="56"/>
    </row>
    <row r="104" spans="1:27" x14ac:dyDescent="0.15">
      <c r="A104" s="56"/>
      <c r="B104" s="162"/>
      <c r="C104" s="56"/>
      <c r="D104" t="s">
        <v>103</v>
      </c>
      <c r="E104">
        <v>9.6500000000000002E-2</v>
      </c>
      <c r="F104" s="56"/>
      <c r="G104" s="56"/>
      <c r="H104" s="56"/>
      <c r="I104" s="56"/>
      <c r="J104" s="56"/>
      <c r="K104" s="56"/>
      <c r="L104" s="56"/>
      <c r="M104" s="56"/>
      <c r="N104" s="56"/>
      <c r="O104" s="56"/>
      <c r="P104" s="56"/>
      <c r="Q104" s="56"/>
      <c r="R104" s="56"/>
      <c r="S104" s="56"/>
      <c r="T104" s="56"/>
      <c r="U104" s="56"/>
      <c r="V104" s="56"/>
      <c r="W104" s="56"/>
      <c r="X104" s="56"/>
      <c r="Y104" s="56"/>
      <c r="Z104" s="56"/>
      <c r="AA104" s="56"/>
    </row>
    <row r="105" spans="1:27" x14ac:dyDescent="0.15">
      <c r="A105" s="56"/>
      <c r="B105" s="162"/>
      <c r="C105" s="56"/>
      <c r="D105" t="s">
        <v>104</v>
      </c>
      <c r="E105">
        <v>0.1182</v>
      </c>
      <c r="F105" s="56"/>
      <c r="G105" s="56"/>
      <c r="H105" s="56"/>
      <c r="I105" s="56"/>
      <c r="J105" s="56"/>
      <c r="K105" s="56"/>
      <c r="L105" s="56"/>
      <c r="M105" s="56"/>
      <c r="N105" s="56"/>
      <c r="O105" s="56"/>
      <c r="P105" s="56"/>
      <c r="Q105" s="56"/>
      <c r="R105" s="56"/>
      <c r="S105" s="56"/>
      <c r="T105" s="56"/>
      <c r="U105" s="56"/>
      <c r="V105" s="56"/>
      <c r="W105" s="56"/>
      <c r="X105" s="56"/>
      <c r="Y105" s="56"/>
      <c r="Z105" s="56"/>
      <c r="AA105" s="56"/>
    </row>
    <row r="106" spans="1:27" x14ac:dyDescent="0.15">
      <c r="A106" s="56"/>
      <c r="B106" s="162"/>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row>
    <row r="107" spans="1:27" x14ac:dyDescent="0.15">
      <c r="A107" s="56"/>
      <c r="B107" s="162"/>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row>
    <row r="108" spans="1:27" x14ac:dyDescent="0.15">
      <c r="A108" s="56"/>
      <c r="B108" s="162"/>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c r="AA108" s="56"/>
    </row>
    <row r="109" spans="1:27" x14ac:dyDescent="0.15">
      <c r="A109" s="56"/>
      <c r="B109" s="162"/>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c r="AA109" s="56"/>
    </row>
    <row r="110" spans="1:27" x14ac:dyDescent="0.15">
      <c r="A110" s="56"/>
      <c r="B110" s="162"/>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c r="AA110" s="56"/>
    </row>
    <row r="111" spans="1:27" x14ac:dyDescent="0.15">
      <c r="A111" s="56"/>
      <c r="B111" s="162"/>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row>
    <row r="112" spans="1:27" x14ac:dyDescent="0.15">
      <c r="A112" s="56"/>
      <c r="B112" s="162"/>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c r="AA112" s="56"/>
    </row>
    <row r="113" spans="1:27" x14ac:dyDescent="0.15">
      <c r="A113" s="56"/>
      <c r="B113" s="162"/>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c r="AA113" s="56"/>
    </row>
    <row r="114" spans="1:27" x14ac:dyDescent="0.15">
      <c r="A114" s="56"/>
      <c r="B114" s="162"/>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c r="AA114" s="56"/>
    </row>
    <row r="115" spans="1:27" x14ac:dyDescent="0.15">
      <c r="A115" s="56"/>
      <c r="B115" s="162"/>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c r="AA115" s="56"/>
    </row>
    <row r="116" spans="1:27" x14ac:dyDescent="0.15">
      <c r="A116" s="56"/>
      <c r="B116" s="162"/>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c r="AA116" s="56"/>
    </row>
    <row r="117" spans="1:27" x14ac:dyDescent="0.15">
      <c r="A117" s="56"/>
      <c r="B117" s="162"/>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c r="AA117" s="56"/>
    </row>
    <row r="118" spans="1:27" x14ac:dyDescent="0.15">
      <c r="A118" s="56"/>
      <c r="B118" s="162"/>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c r="AA118" s="56"/>
    </row>
    <row r="119" spans="1:27" x14ac:dyDescent="0.15">
      <c r="A119" s="56"/>
      <c r="B119" s="162"/>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c r="AA119" s="56"/>
    </row>
    <row r="120" spans="1:27" x14ac:dyDescent="0.15">
      <c r="A120" s="56"/>
      <c r="B120" s="162"/>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c r="AA120" s="56"/>
    </row>
    <row r="121" spans="1:27" x14ac:dyDescent="0.15">
      <c r="A121" s="56"/>
      <c r="B121" s="162"/>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c r="AA121" s="56"/>
    </row>
    <row r="122" spans="1:27" x14ac:dyDescent="0.15">
      <c r="A122" s="56"/>
      <c r="B122" s="162"/>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c r="AA122" s="56"/>
    </row>
    <row r="123" spans="1:27" x14ac:dyDescent="0.15">
      <c r="A123" s="56"/>
      <c r="B123" s="162"/>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c r="AA123" s="56"/>
    </row>
    <row r="124" spans="1:27" x14ac:dyDescent="0.15">
      <c r="A124" s="56"/>
      <c r="B124" s="162"/>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c r="AA124" s="56"/>
    </row>
    <row r="125" spans="1:27" x14ac:dyDescent="0.15">
      <c r="A125" s="56"/>
      <c r="B125" s="162"/>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c r="AA125" s="56"/>
    </row>
    <row r="126" spans="1:27" x14ac:dyDescent="0.15">
      <c r="A126" s="56"/>
      <c r="B126" s="162"/>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c r="AA126" s="56"/>
    </row>
    <row r="127" spans="1:27" x14ac:dyDescent="0.15">
      <c r="A127" s="56"/>
      <c r="B127" s="162"/>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c r="AA127" s="56"/>
    </row>
    <row r="128" spans="1:27" x14ac:dyDescent="0.15">
      <c r="A128" s="56"/>
      <c r="B128" s="162"/>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c r="AA128" s="56"/>
    </row>
    <row r="129" spans="1:27" x14ac:dyDescent="0.15">
      <c r="A129" s="56"/>
      <c r="B129" s="162"/>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c r="AA129" s="56"/>
    </row>
    <row r="130" spans="1:27" x14ac:dyDescent="0.15">
      <c r="A130" s="56"/>
      <c r="B130" s="162"/>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c r="AA130" s="56"/>
    </row>
    <row r="131" spans="1:27" x14ac:dyDescent="0.15">
      <c r="A131" s="56"/>
      <c r="B131" s="162"/>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c r="AA131" s="56"/>
    </row>
    <row r="132" spans="1:27" x14ac:dyDescent="0.15">
      <c r="A132" s="56"/>
      <c r="B132" s="162"/>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c r="AA132" s="56"/>
    </row>
    <row r="133" spans="1:27" x14ac:dyDescent="0.15">
      <c r="A133" s="56"/>
      <c r="B133" s="162"/>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c r="AA133" s="56"/>
    </row>
    <row r="134" spans="1:27" x14ac:dyDescent="0.15">
      <c r="A134" s="56"/>
      <c r="B134" s="162"/>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c r="AA134" s="56"/>
    </row>
    <row r="135" spans="1:27" x14ac:dyDescent="0.15">
      <c r="A135" s="56"/>
      <c r="B135" s="162"/>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row>
    <row r="136" spans="1:27" x14ac:dyDescent="0.15">
      <c r="A136" s="56"/>
      <c r="B136" s="162"/>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row>
    <row r="137" spans="1:27" x14ac:dyDescent="0.15">
      <c r="A137" s="56"/>
      <c r="B137" s="162"/>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row>
    <row r="138" spans="1:27" x14ac:dyDescent="0.15">
      <c r="A138" s="56"/>
      <c r="B138" s="162"/>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row>
    <row r="139" spans="1:27" x14ac:dyDescent="0.15">
      <c r="A139" s="56"/>
      <c r="B139" s="162"/>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row>
    <row r="140" spans="1:27" x14ac:dyDescent="0.15">
      <c r="A140" s="56"/>
      <c r="B140" s="162"/>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row>
    <row r="141" spans="1:27" x14ac:dyDescent="0.15">
      <c r="A141" s="56"/>
      <c r="B141" s="162"/>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row>
    <row r="142" spans="1:27" x14ac:dyDescent="0.15">
      <c r="A142" s="56"/>
      <c r="B142" s="162"/>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row>
    <row r="143" spans="1:27" x14ac:dyDescent="0.15">
      <c r="A143" s="56"/>
      <c r="B143" s="162"/>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row>
    <row r="144" spans="1:27" x14ac:dyDescent="0.15">
      <c r="A144" s="56"/>
      <c r="B144" s="162"/>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row>
    <row r="145" spans="1:27" x14ac:dyDescent="0.15">
      <c r="A145" s="56"/>
      <c r="B145" s="162"/>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row>
    <row r="146" spans="1:27" x14ac:dyDescent="0.15">
      <c r="A146" s="56"/>
      <c r="B146" s="162"/>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row>
    <row r="147" spans="1:27" x14ac:dyDescent="0.15">
      <c r="A147" s="56"/>
      <c r="B147" s="162"/>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row>
    <row r="148" spans="1:27" x14ac:dyDescent="0.1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row>
    <row r="149" spans="1:27" x14ac:dyDescent="0.1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c r="AA149" s="56"/>
    </row>
    <row r="150" spans="1:27" x14ac:dyDescent="0.1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c r="AA150" s="56"/>
    </row>
    <row r="151" spans="1:27" x14ac:dyDescent="0.1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c r="AA151" s="56"/>
    </row>
    <row r="152" spans="1:27" x14ac:dyDescent="0.1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c r="AA152" s="56"/>
    </row>
    <row r="153" spans="1:27" x14ac:dyDescent="0.1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c r="AA153" s="56"/>
    </row>
    <row r="154" spans="1:27" x14ac:dyDescent="0.1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c r="AA154" s="56"/>
    </row>
    <row r="155" spans="1:27" x14ac:dyDescent="0.1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c r="AA155" s="56"/>
    </row>
    <row r="156" spans="1:27" x14ac:dyDescent="0.1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c r="AA156" s="56"/>
    </row>
    <row r="157" spans="1:27" x14ac:dyDescent="0.1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c r="AA157" s="56"/>
    </row>
    <row r="158" spans="1:27" x14ac:dyDescent="0.1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c r="AA158" s="56"/>
    </row>
    <row r="159" spans="1:27" x14ac:dyDescent="0.1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c r="AA159" s="56"/>
    </row>
    <row r="160" spans="1:27" x14ac:dyDescent="0.1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c r="AA160" s="56"/>
    </row>
    <row r="161" spans="1:27" x14ac:dyDescent="0.1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c r="AA161" s="56"/>
    </row>
    <row r="162" spans="1:27" x14ac:dyDescent="0.1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c r="AA162" s="56"/>
    </row>
    <row r="163" spans="1:27" x14ac:dyDescent="0.1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c r="AA163" s="56"/>
    </row>
    <row r="164" spans="1:27" x14ac:dyDescent="0.15">
      <c r="D164" s="56"/>
      <c r="E164" s="56"/>
      <c r="F164" s="56"/>
      <c r="G164" s="56"/>
      <c r="H164" s="56"/>
      <c r="I164" s="56"/>
      <c r="J164" s="56"/>
      <c r="K164" s="56"/>
      <c r="L164" s="56"/>
      <c r="M164" s="56"/>
      <c r="N164" s="56"/>
      <c r="O164" s="56"/>
      <c r="P164" s="56"/>
      <c r="Q164" s="56"/>
      <c r="R164" s="56"/>
      <c r="S164" s="56"/>
      <c r="T164" s="56"/>
      <c r="U164" s="56"/>
      <c r="V164" s="56"/>
      <c r="W164" s="56"/>
      <c r="X164" s="56"/>
      <c r="Y164" s="56"/>
      <c r="Z164" s="56"/>
      <c r="AA164" s="56"/>
    </row>
    <row r="165" spans="1:27" x14ac:dyDescent="0.15">
      <c r="D165" s="56"/>
      <c r="E165" s="56"/>
      <c r="F165" s="56"/>
      <c r="G165" s="56"/>
      <c r="H165" s="56"/>
      <c r="I165" s="56"/>
      <c r="J165" s="56"/>
      <c r="K165" s="56"/>
      <c r="L165" s="56"/>
      <c r="M165" s="56"/>
      <c r="N165" s="56"/>
      <c r="O165" s="56"/>
      <c r="P165" s="56"/>
      <c r="Q165" s="56"/>
      <c r="R165" s="56"/>
      <c r="S165" s="56"/>
      <c r="T165" s="56"/>
      <c r="U165" s="56"/>
      <c r="V165" s="56"/>
      <c r="W165" s="56"/>
      <c r="X165" s="56"/>
      <c r="Y165" s="56"/>
      <c r="Z165" s="56"/>
      <c r="AA165" s="56"/>
    </row>
    <row r="166" spans="1:27" x14ac:dyDescent="0.15">
      <c r="D166" s="56"/>
      <c r="E166" s="56"/>
      <c r="F166" s="56"/>
      <c r="G166" s="56"/>
      <c r="H166" s="56"/>
      <c r="I166" s="56"/>
      <c r="J166" s="56"/>
      <c r="K166" s="56"/>
      <c r="L166" s="56"/>
      <c r="M166" s="56"/>
      <c r="N166" s="56"/>
      <c r="O166" s="56"/>
      <c r="P166" s="56"/>
      <c r="Q166" s="56"/>
      <c r="R166" s="56"/>
      <c r="S166" s="56"/>
      <c r="T166" s="56"/>
      <c r="U166" s="56"/>
      <c r="V166" s="56"/>
      <c r="W166" s="56"/>
      <c r="X166" s="56"/>
      <c r="Y166" s="56"/>
      <c r="Z166" s="56"/>
      <c r="AA166" s="56"/>
    </row>
    <row r="167" spans="1:27" x14ac:dyDescent="0.15">
      <c r="D167" s="56"/>
      <c r="E167" s="56"/>
      <c r="F167" s="56"/>
      <c r="G167" s="56"/>
      <c r="H167" s="56"/>
      <c r="I167" s="56"/>
      <c r="J167" s="56"/>
      <c r="K167" s="56"/>
      <c r="L167" s="56"/>
      <c r="M167" s="56"/>
      <c r="N167" s="56"/>
      <c r="O167" s="56"/>
      <c r="P167" s="56"/>
      <c r="Q167" s="56"/>
      <c r="R167" s="56"/>
      <c r="S167" s="56"/>
      <c r="T167" s="56"/>
      <c r="U167" s="56"/>
      <c r="V167" s="56"/>
      <c r="W167" s="56"/>
      <c r="X167" s="56"/>
      <c r="Y167" s="56"/>
      <c r="Z167" s="56"/>
      <c r="AA167" s="56"/>
    </row>
    <row r="168" spans="1:27" x14ac:dyDescent="0.15">
      <c r="D168" s="56"/>
      <c r="E168" s="56"/>
      <c r="F168" s="56"/>
      <c r="G168" s="56"/>
      <c r="H168" s="56"/>
      <c r="I168" s="56"/>
      <c r="J168" s="56"/>
      <c r="K168" s="56"/>
      <c r="L168" s="56"/>
      <c r="M168" s="56"/>
      <c r="N168" s="56"/>
      <c r="O168" s="56"/>
      <c r="P168" s="56"/>
      <c r="Q168" s="56"/>
      <c r="R168" s="56"/>
      <c r="S168" s="56"/>
      <c r="T168" s="56"/>
      <c r="U168" s="56"/>
      <c r="V168" s="56"/>
      <c r="W168" s="56"/>
      <c r="X168" s="56"/>
      <c r="Y168" s="56"/>
      <c r="Z168" s="56"/>
      <c r="AA168" s="56"/>
    </row>
    <row r="169" spans="1:27" x14ac:dyDescent="0.15">
      <c r="D169" s="56"/>
      <c r="E169" s="56"/>
      <c r="F169" s="56"/>
      <c r="G169" s="56"/>
      <c r="H169" s="56"/>
      <c r="I169" s="56"/>
      <c r="J169" s="56"/>
      <c r="K169" s="56"/>
      <c r="L169" s="56"/>
      <c r="M169" s="56"/>
      <c r="N169" s="56"/>
      <c r="O169" s="56"/>
      <c r="P169" s="56"/>
      <c r="Q169" s="56"/>
      <c r="R169" s="56"/>
      <c r="S169" s="56"/>
      <c r="T169" s="56"/>
      <c r="U169" s="56"/>
      <c r="V169" s="56"/>
      <c r="W169" s="56"/>
      <c r="X169" s="56"/>
      <c r="Y169" s="56"/>
      <c r="Z169" s="56"/>
      <c r="AA169" s="56"/>
    </row>
    <row r="170" spans="1:27" x14ac:dyDescent="0.15">
      <c r="D170" s="56"/>
      <c r="E170" s="56"/>
      <c r="F170" s="56"/>
      <c r="G170" s="56"/>
      <c r="H170" s="56"/>
      <c r="I170" s="56"/>
      <c r="J170" s="56"/>
      <c r="K170" s="56"/>
      <c r="L170" s="56"/>
      <c r="M170" s="56"/>
      <c r="N170" s="56"/>
      <c r="O170" s="56"/>
      <c r="P170" s="56"/>
      <c r="Q170" s="56"/>
      <c r="R170" s="56"/>
      <c r="S170" s="56"/>
      <c r="T170" s="56"/>
      <c r="U170" s="56"/>
      <c r="V170" s="56"/>
      <c r="W170" s="56"/>
      <c r="X170" s="56"/>
      <c r="Y170" s="56"/>
      <c r="Z170" s="56"/>
      <c r="AA170" s="56"/>
    </row>
    <row r="171" spans="1:27" x14ac:dyDescent="0.15">
      <c r="D171" s="56"/>
      <c r="E171" s="56"/>
      <c r="F171" s="56"/>
      <c r="G171" s="56"/>
      <c r="H171" s="56"/>
      <c r="I171" s="56"/>
      <c r="J171" s="56"/>
      <c r="K171" s="56"/>
      <c r="L171" s="56"/>
      <c r="M171" s="56"/>
      <c r="N171" s="56"/>
      <c r="O171" s="56"/>
      <c r="P171" s="56"/>
      <c r="Q171" s="56"/>
      <c r="R171" s="56"/>
      <c r="S171" s="56"/>
      <c r="T171" s="56"/>
      <c r="U171" s="56"/>
      <c r="V171" s="56"/>
      <c r="W171" s="56"/>
      <c r="X171" s="56"/>
      <c r="Y171" s="56"/>
      <c r="Z171" s="56"/>
      <c r="AA171" s="56"/>
    </row>
    <row r="172" spans="1:27" x14ac:dyDescent="0.15">
      <c r="D172" s="56"/>
      <c r="E172" s="56"/>
      <c r="F172" s="56"/>
      <c r="G172" s="56"/>
      <c r="H172" s="56"/>
      <c r="I172" s="56"/>
      <c r="J172" s="56"/>
      <c r="K172" s="56"/>
      <c r="L172" s="56"/>
      <c r="M172" s="56"/>
      <c r="N172" s="56"/>
      <c r="O172" s="56"/>
      <c r="P172" s="56"/>
      <c r="Q172" s="56"/>
      <c r="R172" s="56"/>
      <c r="S172" s="56"/>
      <c r="T172" s="56"/>
      <c r="U172" s="56"/>
      <c r="V172" s="56"/>
      <c r="W172" s="56"/>
      <c r="X172" s="56"/>
      <c r="Y172" s="56"/>
      <c r="Z172" s="56"/>
      <c r="AA172" s="56"/>
    </row>
    <row r="173" spans="1:27" x14ac:dyDescent="0.15">
      <c r="D173" s="56"/>
      <c r="E173" s="56"/>
      <c r="F173" s="56"/>
      <c r="G173" s="56"/>
      <c r="H173" s="56"/>
      <c r="I173" s="56"/>
      <c r="J173" s="56"/>
      <c r="K173" s="56"/>
      <c r="L173" s="56"/>
      <c r="M173" s="56"/>
      <c r="N173" s="56"/>
      <c r="O173" s="56"/>
      <c r="P173" s="56"/>
      <c r="Q173" s="56"/>
      <c r="R173" s="56"/>
      <c r="S173" s="56"/>
      <c r="T173" s="56"/>
      <c r="U173" s="56"/>
      <c r="V173" s="56"/>
      <c r="W173" s="56"/>
      <c r="X173" s="56"/>
      <c r="Y173" s="56"/>
      <c r="Z173" s="56"/>
      <c r="AA173" s="56"/>
    </row>
    <row r="174" spans="1:27" x14ac:dyDescent="0.15">
      <c r="D174" s="56"/>
      <c r="E174" s="56"/>
      <c r="F174" s="56"/>
      <c r="G174" s="56"/>
      <c r="H174" s="56"/>
      <c r="I174" s="56"/>
      <c r="J174" s="56"/>
      <c r="K174" s="56"/>
      <c r="L174" s="56"/>
      <c r="M174" s="56"/>
      <c r="N174" s="56"/>
      <c r="O174" s="56"/>
      <c r="P174" s="56"/>
      <c r="Q174" s="56"/>
      <c r="R174" s="56"/>
      <c r="S174" s="56"/>
      <c r="T174" s="56"/>
      <c r="U174" s="56"/>
      <c r="V174" s="56"/>
      <c r="W174" s="56"/>
      <c r="X174" s="56"/>
      <c r="Y174" s="56"/>
      <c r="Z174" s="56"/>
      <c r="AA174" s="56"/>
    </row>
    <row r="175" spans="1:27" x14ac:dyDescent="0.15">
      <c r="D175" s="56"/>
      <c r="E175" s="56"/>
      <c r="F175" s="56"/>
      <c r="G175" s="56"/>
      <c r="H175" s="56"/>
      <c r="I175" s="56"/>
      <c r="J175" s="56"/>
      <c r="K175" s="56"/>
      <c r="L175" s="56"/>
      <c r="M175" s="56"/>
      <c r="N175" s="56"/>
      <c r="O175" s="56"/>
      <c r="P175" s="56"/>
      <c r="Q175" s="56"/>
      <c r="R175" s="56"/>
      <c r="S175" s="56"/>
      <c r="T175" s="56"/>
      <c r="U175" s="56"/>
      <c r="V175" s="56"/>
      <c r="W175" s="56"/>
      <c r="X175" s="56"/>
      <c r="Y175" s="56"/>
      <c r="Z175" s="56"/>
      <c r="AA175" s="56"/>
    </row>
    <row r="176" spans="1:27" x14ac:dyDescent="0.15">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row>
    <row r="177" spans="4:27" x14ac:dyDescent="0.15">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row>
    <row r="178" spans="4:27" x14ac:dyDescent="0.15">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row>
    <row r="179" spans="4:27" x14ac:dyDescent="0.15">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row>
    <row r="180" spans="4:27" x14ac:dyDescent="0.15">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row>
    <row r="181" spans="4:27" x14ac:dyDescent="0.15">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row>
    <row r="182" spans="4:27" x14ac:dyDescent="0.15">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row>
    <row r="183" spans="4:27" x14ac:dyDescent="0.15">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row>
    <row r="184" spans="4:27" x14ac:dyDescent="0.15">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row>
    <row r="185" spans="4:27" x14ac:dyDescent="0.15">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row>
    <row r="186" spans="4:27" x14ac:dyDescent="0.15">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row>
    <row r="187" spans="4:27" x14ac:dyDescent="0.15">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row>
    <row r="188" spans="4:27" x14ac:dyDescent="0.15">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row>
    <row r="189" spans="4:27" x14ac:dyDescent="0.15">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row>
    <row r="190" spans="4:27" x14ac:dyDescent="0.15">
      <c r="D190" s="56"/>
      <c r="E190" s="56"/>
      <c r="F190" s="56"/>
      <c r="G190" s="56"/>
      <c r="H190" s="56"/>
      <c r="I190" s="56"/>
      <c r="J190" s="56"/>
      <c r="K190" s="56"/>
      <c r="L190" s="56"/>
      <c r="M190" s="56"/>
      <c r="N190" s="56"/>
      <c r="O190" s="56"/>
      <c r="P190" s="56"/>
      <c r="Q190" s="56"/>
      <c r="R190" s="56"/>
      <c r="S190" s="56"/>
      <c r="T190" s="56"/>
      <c r="U190" s="56"/>
      <c r="V190" s="56"/>
      <c r="W190" s="56"/>
      <c r="X190" s="56"/>
      <c r="Y190" s="56"/>
      <c r="Z190" s="56"/>
      <c r="AA190" s="56"/>
    </row>
    <row r="191" spans="4:27" x14ac:dyDescent="0.15">
      <c r="D191" s="56"/>
      <c r="E191" s="56"/>
      <c r="F191" s="56"/>
      <c r="G191" s="56"/>
      <c r="H191" s="56"/>
      <c r="I191" s="56"/>
      <c r="J191" s="56"/>
      <c r="K191" s="56"/>
      <c r="L191" s="56"/>
      <c r="M191" s="56"/>
      <c r="N191" s="56"/>
      <c r="O191" s="56"/>
      <c r="P191" s="56"/>
      <c r="Q191" s="56"/>
      <c r="R191" s="56"/>
      <c r="S191" s="56"/>
      <c r="T191" s="56"/>
      <c r="U191" s="56"/>
      <c r="V191" s="56"/>
      <c r="W191" s="56"/>
      <c r="X191" s="56"/>
      <c r="Y191" s="56"/>
      <c r="Z191" s="56"/>
      <c r="AA191" s="56"/>
    </row>
    <row r="192" spans="4:27" x14ac:dyDescent="0.15">
      <c r="D192" s="56"/>
      <c r="E192" s="56"/>
      <c r="F192" s="56"/>
      <c r="G192" s="56"/>
      <c r="H192" s="56"/>
      <c r="I192" s="56"/>
      <c r="J192" s="56"/>
      <c r="K192" s="56"/>
      <c r="L192" s="56"/>
      <c r="M192" s="56"/>
      <c r="N192" s="56"/>
      <c r="O192" s="56"/>
      <c r="P192" s="56"/>
      <c r="Q192" s="56"/>
      <c r="R192" s="56"/>
      <c r="S192" s="56"/>
      <c r="T192" s="56"/>
      <c r="U192" s="56"/>
      <c r="V192" s="56"/>
      <c r="W192" s="56"/>
      <c r="X192" s="56"/>
      <c r="Y192" s="56"/>
      <c r="Z192" s="56"/>
      <c r="AA192" s="56"/>
    </row>
    <row r="193" spans="4:27" x14ac:dyDescent="0.15">
      <c r="D193" s="56"/>
      <c r="E193" s="56"/>
      <c r="F193" s="56"/>
      <c r="G193" s="56"/>
      <c r="H193" s="56"/>
      <c r="I193" s="56"/>
      <c r="J193" s="56"/>
      <c r="K193" s="56"/>
      <c r="L193" s="56"/>
      <c r="M193" s="56"/>
      <c r="N193" s="56"/>
      <c r="O193" s="56"/>
      <c r="P193" s="56"/>
      <c r="Q193" s="56"/>
      <c r="R193" s="56"/>
      <c r="S193" s="56"/>
      <c r="T193" s="56"/>
      <c r="U193" s="56"/>
      <c r="V193" s="56"/>
      <c r="W193" s="56"/>
      <c r="X193" s="56"/>
      <c r="Y193" s="56"/>
      <c r="Z193" s="56"/>
      <c r="AA193" s="56"/>
    </row>
    <row r="194" spans="4:27" x14ac:dyDescent="0.15">
      <c r="D194" s="56"/>
      <c r="E194" s="56"/>
      <c r="F194" s="56"/>
      <c r="G194" s="56"/>
      <c r="H194" s="56"/>
      <c r="I194" s="56"/>
      <c r="J194" s="56"/>
      <c r="K194" s="56"/>
      <c r="L194" s="56"/>
      <c r="M194" s="56"/>
      <c r="N194" s="56"/>
      <c r="O194" s="56"/>
      <c r="P194" s="56"/>
      <c r="Q194" s="56"/>
      <c r="R194" s="56"/>
      <c r="S194" s="56"/>
      <c r="T194" s="56"/>
      <c r="U194" s="56"/>
      <c r="V194" s="56"/>
      <c r="W194" s="56"/>
      <c r="X194" s="56"/>
      <c r="Y194" s="56"/>
      <c r="Z194" s="56"/>
      <c r="AA194" s="56"/>
    </row>
    <row r="195" spans="4:27" x14ac:dyDescent="0.15">
      <c r="D195" s="56"/>
      <c r="E195" s="56"/>
      <c r="F195" s="56"/>
      <c r="G195" s="56"/>
      <c r="H195" s="56"/>
      <c r="I195" s="56"/>
      <c r="J195" s="56"/>
      <c r="K195" s="56"/>
      <c r="L195" s="56"/>
      <c r="M195" s="56"/>
      <c r="N195" s="56"/>
      <c r="O195" s="56"/>
      <c r="P195" s="56"/>
      <c r="Q195" s="56"/>
      <c r="R195" s="56"/>
      <c r="S195" s="56"/>
      <c r="T195" s="56"/>
      <c r="U195" s="56"/>
      <c r="V195" s="56"/>
      <c r="W195" s="56"/>
      <c r="X195" s="56"/>
      <c r="Y195" s="56"/>
      <c r="Z195" s="56"/>
      <c r="AA195" s="56"/>
    </row>
    <row r="196" spans="4:27" x14ac:dyDescent="0.15">
      <c r="D196" s="56"/>
      <c r="E196" s="56"/>
      <c r="F196" s="56"/>
      <c r="G196" s="56"/>
      <c r="H196" s="56"/>
      <c r="I196" s="56"/>
      <c r="J196" s="56"/>
      <c r="K196" s="56"/>
      <c r="L196" s="56"/>
      <c r="M196" s="56"/>
      <c r="N196" s="56"/>
      <c r="O196" s="56"/>
      <c r="P196" s="56"/>
      <c r="Q196" s="56"/>
      <c r="R196" s="56"/>
      <c r="S196" s="56"/>
      <c r="T196" s="56"/>
      <c r="U196" s="56"/>
      <c r="V196" s="56"/>
      <c r="W196" s="56"/>
      <c r="X196" s="56"/>
      <c r="Y196" s="56"/>
      <c r="Z196" s="56"/>
      <c r="AA196" s="56"/>
    </row>
    <row r="197" spans="4:27" x14ac:dyDescent="0.15">
      <c r="D197" s="56"/>
      <c r="E197" s="56"/>
      <c r="F197" s="56"/>
      <c r="G197" s="56"/>
      <c r="H197" s="56"/>
      <c r="I197" s="56"/>
      <c r="J197" s="56"/>
      <c r="K197" s="56"/>
      <c r="L197" s="56"/>
      <c r="M197" s="56"/>
      <c r="N197" s="56"/>
      <c r="O197" s="56"/>
      <c r="P197" s="56"/>
      <c r="Q197" s="56"/>
      <c r="R197" s="56"/>
      <c r="S197" s="56"/>
      <c r="T197" s="56"/>
      <c r="U197" s="56"/>
      <c r="V197" s="56"/>
      <c r="W197" s="56"/>
      <c r="X197" s="56"/>
      <c r="Y197" s="56"/>
      <c r="Z197" s="56"/>
      <c r="AA197" s="56"/>
    </row>
    <row r="198" spans="4:27" x14ac:dyDescent="0.15">
      <c r="D198" s="56"/>
      <c r="E198" s="56"/>
      <c r="F198" s="56"/>
      <c r="G198" s="56"/>
      <c r="H198" s="56"/>
      <c r="I198" s="56"/>
      <c r="J198" s="56"/>
      <c r="K198" s="56"/>
      <c r="L198" s="56"/>
      <c r="M198" s="56"/>
      <c r="N198" s="56"/>
      <c r="O198" s="56"/>
      <c r="P198" s="56"/>
      <c r="Q198" s="56"/>
      <c r="R198" s="56"/>
      <c r="S198" s="56"/>
      <c r="T198" s="56"/>
      <c r="U198" s="56"/>
      <c r="V198" s="56"/>
      <c r="W198" s="56"/>
      <c r="X198" s="56"/>
      <c r="Y198" s="56"/>
      <c r="Z198" s="56"/>
      <c r="AA198" s="56"/>
    </row>
  </sheetData>
  <mergeCells count="1">
    <mergeCell ref="B4:G4"/>
  </mergeCells>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AE95"/>
  <sheetViews>
    <sheetView workbookViewId="0">
      <selection activeCell="E26" sqref="E26"/>
    </sheetView>
  </sheetViews>
  <sheetFormatPr baseColWidth="10" defaultRowHeight="13" x14ac:dyDescent="0.15"/>
  <cols>
    <col min="4" max="4" width="59.6640625" customWidth="1"/>
    <col min="5" max="5" width="14.1640625" customWidth="1"/>
  </cols>
  <sheetData>
    <row r="1" spans="1:31" ht="21" x14ac:dyDescent="0.25">
      <c r="A1" s="56"/>
      <c r="B1" s="27" t="s">
        <v>494</v>
      </c>
      <c r="C1" s="27"/>
      <c r="D1" s="28"/>
      <c r="E1" s="56"/>
      <c r="F1" s="30"/>
      <c r="G1" s="30"/>
      <c r="H1" s="30"/>
      <c r="I1" s="30"/>
      <c r="J1" s="30"/>
      <c r="K1" s="30"/>
      <c r="L1" s="30"/>
      <c r="M1" s="30"/>
      <c r="N1" s="30"/>
      <c r="O1" s="30"/>
      <c r="P1" s="30"/>
      <c r="Q1" s="30"/>
      <c r="R1" s="30"/>
      <c r="S1" s="30"/>
      <c r="T1" s="30"/>
      <c r="U1" s="30"/>
      <c r="V1" s="30"/>
      <c r="W1" s="30"/>
      <c r="X1" s="30"/>
      <c r="Y1" s="30"/>
      <c r="Z1" s="30"/>
      <c r="AA1" s="30"/>
      <c r="AB1" s="30"/>
      <c r="AC1" s="30"/>
    </row>
    <row r="2" spans="1:31" ht="16" x14ac:dyDescent="0.2">
      <c r="A2" s="56"/>
      <c r="B2" s="31"/>
      <c r="C2" s="31"/>
      <c r="D2" s="28"/>
      <c r="E2" s="29"/>
      <c r="F2" s="30"/>
      <c r="G2" s="36"/>
      <c r="H2" s="30"/>
      <c r="I2" s="30"/>
      <c r="J2" s="30"/>
      <c r="K2" s="30"/>
      <c r="L2" s="30"/>
      <c r="M2" s="30"/>
      <c r="N2" s="30"/>
      <c r="O2" s="30"/>
      <c r="P2" s="30"/>
      <c r="Q2" s="30"/>
      <c r="R2" s="30"/>
      <c r="S2" s="30"/>
      <c r="T2" s="30"/>
      <c r="U2" s="30"/>
      <c r="V2" s="30"/>
      <c r="W2" s="30"/>
      <c r="X2" s="30"/>
      <c r="Y2" s="30"/>
      <c r="Z2" s="30"/>
      <c r="AA2" s="30"/>
      <c r="AB2" s="30"/>
      <c r="AC2" s="30"/>
    </row>
    <row r="3" spans="1:31" ht="16" x14ac:dyDescent="0.2">
      <c r="A3" s="56"/>
      <c r="B3" s="321" t="s">
        <v>411</v>
      </c>
      <c r="C3" s="322"/>
      <c r="D3" s="322"/>
      <c r="E3" s="33"/>
      <c r="F3" s="34"/>
      <c r="G3" s="35"/>
      <c r="H3" s="36"/>
      <c r="I3" s="36"/>
      <c r="J3" s="30"/>
      <c r="K3" s="36"/>
      <c r="L3" s="36"/>
      <c r="M3" s="36"/>
      <c r="N3" s="36"/>
      <c r="O3" s="36"/>
      <c r="P3" s="36"/>
      <c r="Q3" s="36"/>
      <c r="R3" s="36"/>
      <c r="S3" s="36"/>
      <c r="T3" s="36"/>
      <c r="U3" s="36"/>
      <c r="V3" s="30"/>
      <c r="W3" s="36"/>
      <c r="X3" s="36"/>
      <c r="Y3" s="36"/>
      <c r="Z3" s="36"/>
      <c r="AA3" s="36"/>
      <c r="AB3" s="36"/>
      <c r="AC3" s="36"/>
    </row>
    <row r="4" spans="1:31" ht="12" customHeight="1" x14ac:dyDescent="0.15">
      <c r="A4" s="56"/>
      <c r="B4" s="585" t="s">
        <v>499</v>
      </c>
      <c r="C4" s="586"/>
      <c r="D4" s="586"/>
      <c r="E4" s="586"/>
      <c r="F4" s="586"/>
      <c r="G4" s="587"/>
      <c r="H4" s="37"/>
      <c r="I4" s="37"/>
      <c r="J4" s="30"/>
      <c r="K4" s="37"/>
      <c r="L4" s="37"/>
      <c r="M4" s="37"/>
      <c r="N4" s="37"/>
      <c r="O4" s="37"/>
      <c r="P4" s="37"/>
      <c r="Q4" s="37"/>
      <c r="R4" s="37"/>
      <c r="S4" s="37"/>
      <c r="T4" s="37"/>
      <c r="U4" s="37"/>
      <c r="V4" s="30"/>
      <c r="W4" s="37"/>
      <c r="X4" s="37"/>
      <c r="Y4" s="37"/>
      <c r="Z4" s="37"/>
      <c r="AA4" s="37"/>
      <c r="AB4" s="37"/>
      <c r="AC4" s="37"/>
    </row>
    <row r="5" spans="1:31" x14ac:dyDescent="0.15">
      <c r="A5" s="56"/>
      <c r="B5" s="56"/>
      <c r="C5" s="56"/>
      <c r="D5" s="56"/>
      <c r="E5" s="1"/>
      <c r="F5" s="37"/>
      <c r="G5" s="37"/>
      <c r="H5" s="37"/>
      <c r="I5" s="37"/>
      <c r="J5" s="37"/>
      <c r="K5" s="37"/>
      <c r="L5" s="30"/>
      <c r="M5" s="37"/>
      <c r="N5" s="37"/>
      <c r="O5" s="37"/>
      <c r="P5" s="37"/>
      <c r="Q5" s="37"/>
      <c r="R5" s="37"/>
      <c r="S5" s="37"/>
      <c r="T5" s="37"/>
      <c r="U5" s="37"/>
      <c r="V5" s="37"/>
      <c r="W5" s="37"/>
      <c r="X5" s="30"/>
      <c r="Y5" s="37"/>
      <c r="Z5" s="37"/>
      <c r="AA5" s="37"/>
      <c r="AB5" s="37"/>
      <c r="AC5" s="37"/>
      <c r="AD5" s="37"/>
      <c r="AE5" s="37"/>
    </row>
    <row r="6" spans="1:31" ht="14" thickBot="1" x14ac:dyDescent="0.2">
      <c r="A6" s="56"/>
      <c r="B6" s="262"/>
      <c r="C6" s="262"/>
      <c r="D6" s="262"/>
      <c r="E6" s="17"/>
      <c r="F6" s="263"/>
      <c r="G6" s="263"/>
      <c r="H6" s="263"/>
      <c r="I6" s="263"/>
      <c r="J6" s="263"/>
      <c r="K6" s="263"/>
      <c r="L6" s="264"/>
      <c r="M6" s="263"/>
      <c r="N6" s="263"/>
      <c r="O6" s="263"/>
      <c r="P6" s="263"/>
      <c r="Q6" s="263"/>
      <c r="R6" s="263"/>
      <c r="S6" s="263"/>
      <c r="T6" s="263"/>
      <c r="U6" s="263"/>
      <c r="V6" s="263"/>
      <c r="W6" s="263"/>
      <c r="X6" s="264"/>
      <c r="Y6" s="263"/>
      <c r="Z6" s="37"/>
      <c r="AA6" s="37"/>
      <c r="AB6" s="37"/>
      <c r="AC6" s="37"/>
      <c r="AD6" s="37"/>
      <c r="AE6" s="37"/>
    </row>
    <row r="7" spans="1:31" ht="41" customHeight="1" x14ac:dyDescent="0.15">
      <c r="A7" s="56"/>
      <c r="B7" s="283"/>
      <c r="C7" s="165"/>
      <c r="D7" s="165"/>
      <c r="E7" s="265"/>
      <c r="F7" s="37"/>
      <c r="G7" s="37"/>
      <c r="H7" s="37"/>
      <c r="I7" s="37"/>
      <c r="J7" s="37"/>
      <c r="K7" s="37"/>
      <c r="L7" s="36"/>
      <c r="M7" s="37"/>
      <c r="N7" s="37"/>
      <c r="O7" s="37"/>
      <c r="P7" s="37"/>
      <c r="Q7" s="37"/>
      <c r="R7" s="37"/>
      <c r="S7" s="37"/>
      <c r="T7" s="37"/>
      <c r="U7" s="37"/>
      <c r="V7" s="37"/>
      <c r="W7" s="37"/>
      <c r="X7" s="36"/>
      <c r="Y7" s="37"/>
      <c r="Z7" s="37"/>
      <c r="AA7" s="37"/>
      <c r="AB7" s="37"/>
      <c r="AC7" s="37"/>
      <c r="AD7" s="37"/>
      <c r="AE7" s="37"/>
    </row>
    <row r="8" spans="1:31" x14ac:dyDescent="0.15">
      <c r="A8" s="56"/>
      <c r="B8" s="162"/>
      <c r="C8" s="56"/>
      <c r="D8" s="56"/>
      <c r="E8" s="56"/>
      <c r="F8" s="56"/>
      <c r="G8" s="56"/>
      <c r="H8" s="56"/>
      <c r="I8" s="56"/>
      <c r="J8" s="56"/>
      <c r="K8" s="56"/>
      <c r="L8" s="56"/>
      <c r="M8" s="56"/>
      <c r="N8" s="56"/>
      <c r="O8" s="56"/>
      <c r="P8" s="56"/>
      <c r="Q8" s="56"/>
      <c r="R8" s="56"/>
      <c r="S8" s="56"/>
      <c r="T8" s="56"/>
      <c r="U8" s="56"/>
      <c r="V8" s="56"/>
      <c r="W8" s="56"/>
      <c r="X8" s="56"/>
      <c r="Y8" s="56"/>
      <c r="Z8" s="56"/>
    </row>
    <row r="9" spans="1:31" x14ac:dyDescent="0.15">
      <c r="A9" s="56"/>
      <c r="B9" s="162"/>
      <c r="C9" s="56"/>
      <c r="D9" s="56"/>
      <c r="E9" s="56"/>
      <c r="F9" s="56"/>
      <c r="G9" s="56"/>
      <c r="H9" s="56"/>
      <c r="I9" s="56"/>
      <c r="J9" s="56"/>
      <c r="K9" s="56"/>
      <c r="L9" s="56"/>
      <c r="M9" s="56"/>
      <c r="N9" s="56"/>
      <c r="O9" s="56"/>
      <c r="P9" s="56"/>
      <c r="Q9" s="56"/>
      <c r="R9" s="56"/>
      <c r="S9" s="56"/>
      <c r="T9" s="56"/>
      <c r="U9" s="56"/>
      <c r="V9" s="56"/>
      <c r="W9" s="56"/>
      <c r="X9" s="56"/>
      <c r="Y9" s="56"/>
      <c r="Z9" s="56"/>
    </row>
    <row r="10" spans="1:31" x14ac:dyDescent="0.15">
      <c r="A10" s="56"/>
      <c r="B10" s="162"/>
      <c r="C10" s="56"/>
      <c r="D10" s="56"/>
      <c r="E10" s="56"/>
      <c r="F10" s="56"/>
      <c r="G10" s="56"/>
      <c r="H10" s="56"/>
      <c r="I10" s="56"/>
      <c r="J10" s="56"/>
      <c r="K10" s="56"/>
      <c r="L10" s="56"/>
      <c r="M10" s="56"/>
      <c r="N10" s="56"/>
      <c r="O10" s="56"/>
      <c r="P10" s="56"/>
      <c r="Q10" s="56"/>
      <c r="R10" s="56"/>
      <c r="S10" s="56"/>
      <c r="T10" s="56"/>
      <c r="U10" s="56"/>
      <c r="V10" s="56"/>
      <c r="W10" s="56"/>
      <c r="X10" s="56"/>
      <c r="Y10" s="56"/>
      <c r="Z10" s="56"/>
    </row>
    <row r="11" spans="1:31" x14ac:dyDescent="0.15">
      <c r="A11" s="56"/>
      <c r="B11" s="162"/>
      <c r="C11" s="56"/>
      <c r="D11" s="56"/>
      <c r="E11" s="56"/>
      <c r="F11" s="56"/>
      <c r="G11" s="56"/>
      <c r="H11" s="56"/>
      <c r="I11" s="56"/>
      <c r="J11" s="56"/>
      <c r="K11" s="56"/>
      <c r="L11" s="56"/>
      <c r="M11" s="56"/>
      <c r="N11" s="56"/>
      <c r="O11" s="56"/>
      <c r="P11" s="56"/>
      <c r="Q11" s="56"/>
      <c r="R11" s="56"/>
      <c r="S11" s="56"/>
      <c r="T11" s="56"/>
      <c r="U11" s="56"/>
      <c r="V11" s="56"/>
      <c r="W11" s="56"/>
      <c r="X11" s="56"/>
      <c r="Y11" s="56"/>
      <c r="Z11" s="56"/>
    </row>
    <row r="12" spans="1:31" x14ac:dyDescent="0.15">
      <c r="A12" s="56"/>
      <c r="B12" s="162"/>
      <c r="C12" s="56"/>
      <c r="D12" s="56"/>
      <c r="E12" s="56"/>
      <c r="F12" s="56"/>
      <c r="G12" s="56"/>
      <c r="H12" s="56"/>
      <c r="I12" s="56"/>
      <c r="J12" s="56"/>
      <c r="K12" s="56"/>
      <c r="L12" s="56"/>
      <c r="M12" s="56"/>
      <c r="N12" s="56"/>
      <c r="O12" s="56"/>
      <c r="P12" s="56"/>
      <c r="Q12" s="56"/>
      <c r="R12" s="56"/>
      <c r="S12" s="56"/>
      <c r="T12" s="56"/>
      <c r="U12" s="56"/>
      <c r="V12" s="56"/>
      <c r="W12" s="56"/>
      <c r="X12" s="56"/>
      <c r="Y12" s="56"/>
      <c r="Z12" s="56"/>
    </row>
    <row r="13" spans="1:31" x14ac:dyDescent="0.15">
      <c r="A13" s="56"/>
      <c r="B13" s="162"/>
      <c r="C13" s="56"/>
      <c r="D13" s="56"/>
      <c r="E13" s="56"/>
      <c r="F13" s="56"/>
      <c r="G13" s="56"/>
      <c r="H13" s="56"/>
      <c r="I13" s="56"/>
      <c r="J13" s="56"/>
      <c r="K13" s="56"/>
      <c r="L13" s="56"/>
      <c r="M13" s="56"/>
      <c r="N13" s="56"/>
      <c r="O13" s="56"/>
      <c r="P13" s="56"/>
      <c r="Q13" s="56"/>
      <c r="R13" s="56"/>
      <c r="S13" s="56"/>
      <c r="T13" s="56"/>
      <c r="U13" s="56"/>
      <c r="V13" s="56"/>
      <c r="W13" s="56"/>
      <c r="X13" s="56"/>
      <c r="Y13" s="56"/>
      <c r="Z13" s="56"/>
    </row>
    <row r="14" spans="1:31" x14ac:dyDescent="0.15">
      <c r="A14" s="56"/>
      <c r="B14" s="162"/>
      <c r="C14" s="56"/>
      <c r="D14" s="56"/>
      <c r="E14" s="266" t="s">
        <v>127</v>
      </c>
      <c r="F14" s="266" t="s">
        <v>24</v>
      </c>
      <c r="G14" s="266" t="s">
        <v>128</v>
      </c>
      <c r="H14" s="56"/>
      <c r="I14" s="56"/>
      <c r="J14" s="56"/>
      <c r="K14" s="56"/>
      <c r="L14" s="56"/>
      <c r="M14" s="56"/>
      <c r="N14" s="56"/>
      <c r="O14" s="56"/>
      <c r="P14" s="56"/>
      <c r="Q14" s="56"/>
      <c r="R14" s="56"/>
      <c r="S14" s="56"/>
      <c r="T14" s="56"/>
      <c r="U14" s="56"/>
      <c r="V14" s="56"/>
      <c r="W14" s="56"/>
      <c r="X14" s="56"/>
      <c r="Y14" s="56"/>
      <c r="Z14" s="56"/>
    </row>
    <row r="15" spans="1:31" ht="16" x14ac:dyDescent="0.2">
      <c r="A15" s="56"/>
      <c r="B15" s="162"/>
      <c r="C15" s="56"/>
      <c r="D15" s="7" t="s">
        <v>364</v>
      </c>
      <c r="E15" s="8">
        <v>1</v>
      </c>
      <c r="F15" s="8">
        <v>0.42</v>
      </c>
      <c r="G15" s="8">
        <f>E15/F15</f>
        <v>2.3809523809523809</v>
      </c>
      <c r="H15" s="56"/>
      <c r="I15" s="56"/>
      <c r="J15" s="56"/>
      <c r="K15" s="56"/>
      <c r="L15" s="56"/>
      <c r="M15" s="56"/>
      <c r="N15" s="56"/>
      <c r="O15" s="56"/>
      <c r="P15" s="56"/>
      <c r="Q15" s="56"/>
      <c r="R15" s="56"/>
      <c r="S15" s="56"/>
      <c r="T15" s="56"/>
      <c r="U15" s="56"/>
      <c r="V15" s="56"/>
      <c r="W15" s="56"/>
      <c r="X15" s="56"/>
      <c r="Y15" s="56"/>
      <c r="Z15" s="56"/>
    </row>
    <row r="16" spans="1:31" ht="16" x14ac:dyDescent="0.2">
      <c r="A16" s="56"/>
      <c r="B16" s="162"/>
      <c r="C16" s="56"/>
      <c r="D16" s="7" t="s">
        <v>365</v>
      </c>
      <c r="E16" s="8">
        <v>2</v>
      </c>
      <c r="F16" s="8">
        <v>0.43</v>
      </c>
      <c r="G16" s="8">
        <f t="shared" ref="G16:G59" si="0">E16/F16</f>
        <v>4.6511627906976747</v>
      </c>
      <c r="H16" s="56"/>
      <c r="I16" s="56"/>
      <c r="J16" s="56"/>
      <c r="K16" s="56"/>
      <c r="L16" s="56"/>
      <c r="M16" s="56"/>
      <c r="N16" s="56"/>
      <c r="O16" s="56"/>
      <c r="P16" s="56"/>
      <c r="Q16" s="56"/>
      <c r="R16" s="56"/>
      <c r="S16" s="56"/>
      <c r="T16" s="56"/>
      <c r="U16" s="56"/>
      <c r="V16" s="56"/>
      <c r="W16" s="56"/>
      <c r="X16" s="56"/>
      <c r="Y16" s="56"/>
      <c r="Z16" s="56"/>
    </row>
    <row r="17" spans="1:26" ht="16" x14ac:dyDescent="0.2">
      <c r="A17" s="56"/>
      <c r="B17" s="162"/>
      <c r="C17" s="56"/>
      <c r="D17" s="7" t="s">
        <v>366</v>
      </c>
      <c r="E17" s="8">
        <v>1.5</v>
      </c>
      <c r="F17" s="8">
        <v>0.2</v>
      </c>
      <c r="G17" s="8">
        <f t="shared" si="0"/>
        <v>7.5</v>
      </c>
      <c r="H17" s="56"/>
      <c r="I17" s="56"/>
      <c r="J17" s="56"/>
      <c r="K17" s="56"/>
      <c r="L17" s="56"/>
      <c r="M17" s="56"/>
      <c r="N17" s="56"/>
      <c r="O17" s="56"/>
      <c r="P17" s="56"/>
      <c r="Q17" s="56"/>
      <c r="R17" s="56"/>
      <c r="S17" s="56"/>
      <c r="T17" s="56"/>
      <c r="U17" s="56"/>
      <c r="V17" s="56"/>
      <c r="W17" s="56"/>
      <c r="X17" s="56"/>
      <c r="Y17" s="56"/>
      <c r="Z17" s="56"/>
    </row>
    <row r="18" spans="1:26" ht="16" x14ac:dyDescent="0.2">
      <c r="A18" s="56"/>
      <c r="B18" s="162"/>
      <c r="C18" s="56"/>
      <c r="D18" s="7" t="s">
        <v>26</v>
      </c>
      <c r="E18" s="8">
        <v>1</v>
      </c>
      <c r="F18" s="8">
        <v>0.42</v>
      </c>
      <c r="G18" s="8">
        <f t="shared" si="0"/>
        <v>2.3809523809523809</v>
      </c>
      <c r="H18" s="56"/>
      <c r="I18" s="56"/>
      <c r="J18" s="56"/>
      <c r="K18" s="56"/>
      <c r="L18" s="56"/>
      <c r="M18" s="56"/>
      <c r="N18" s="56"/>
      <c r="O18" s="56"/>
      <c r="P18" s="56"/>
      <c r="Q18" s="56"/>
      <c r="R18" s="56"/>
      <c r="S18" s="56"/>
      <c r="T18" s="56"/>
      <c r="U18" s="56"/>
      <c r="V18" s="56"/>
      <c r="W18" s="56"/>
      <c r="X18" s="56"/>
      <c r="Y18" s="56"/>
      <c r="Z18" s="56"/>
    </row>
    <row r="19" spans="1:26" ht="16" x14ac:dyDescent="0.2">
      <c r="A19" s="56"/>
      <c r="B19" s="162"/>
      <c r="C19" s="56"/>
      <c r="D19" s="7" t="s">
        <v>27</v>
      </c>
      <c r="E19" s="8">
        <v>2</v>
      </c>
      <c r="F19" s="8">
        <v>0.43</v>
      </c>
      <c r="G19" s="8">
        <f t="shared" si="0"/>
        <v>4.6511627906976747</v>
      </c>
      <c r="H19" s="56"/>
      <c r="I19" s="56"/>
      <c r="J19" s="56"/>
      <c r="K19" s="56"/>
      <c r="L19" s="56"/>
      <c r="M19" s="56"/>
      <c r="N19" s="56"/>
      <c r="O19" s="56"/>
      <c r="P19" s="56"/>
      <c r="Q19" s="56"/>
      <c r="R19" s="56"/>
      <c r="S19" s="56"/>
      <c r="T19" s="56"/>
      <c r="U19" s="56"/>
      <c r="V19" s="56"/>
      <c r="W19" s="56"/>
      <c r="X19" s="56"/>
      <c r="Y19" s="56"/>
      <c r="Z19" s="56"/>
    </row>
    <row r="20" spans="1:26" ht="16" x14ac:dyDescent="0.2">
      <c r="A20" s="56"/>
      <c r="B20" s="162"/>
      <c r="C20" s="56"/>
      <c r="D20" s="7" t="s">
        <v>28</v>
      </c>
      <c r="E20" s="8">
        <v>1.5</v>
      </c>
      <c r="F20" s="8">
        <v>0.2</v>
      </c>
      <c r="G20" s="8">
        <f t="shared" si="0"/>
        <v>7.5</v>
      </c>
      <c r="H20" s="56"/>
      <c r="I20" s="56"/>
      <c r="J20" s="56"/>
      <c r="K20" s="56"/>
      <c r="L20" s="56"/>
      <c r="M20" s="56"/>
      <c r="N20" s="56"/>
      <c r="O20" s="56"/>
      <c r="P20" s="56"/>
      <c r="Q20" s="56"/>
      <c r="R20" s="56"/>
      <c r="S20" s="56"/>
      <c r="T20" s="56"/>
      <c r="U20" s="56"/>
      <c r="V20" s="56"/>
      <c r="W20" s="56"/>
      <c r="X20" s="56"/>
      <c r="Y20" s="56"/>
      <c r="Z20" s="56"/>
    </row>
    <row r="21" spans="1:26" ht="16" x14ac:dyDescent="0.2">
      <c r="A21" s="56"/>
      <c r="B21" s="162"/>
      <c r="C21" s="56"/>
      <c r="D21" s="7" t="s">
        <v>367</v>
      </c>
      <c r="E21" s="8">
        <v>1.6E-2</v>
      </c>
      <c r="F21" s="8">
        <v>0.16</v>
      </c>
      <c r="G21" s="8">
        <f t="shared" si="0"/>
        <v>0.1</v>
      </c>
      <c r="H21" s="56"/>
      <c r="I21" s="56"/>
      <c r="J21" s="56"/>
      <c r="K21" s="56"/>
      <c r="L21" s="56"/>
      <c r="M21" s="56"/>
      <c r="N21" s="56"/>
      <c r="O21" s="56"/>
      <c r="P21" s="56"/>
      <c r="Q21" s="56"/>
      <c r="R21" s="56"/>
      <c r="S21" s="56"/>
      <c r="T21" s="56"/>
      <c r="U21" s="56"/>
      <c r="V21" s="56"/>
      <c r="W21" s="56"/>
      <c r="X21" s="56"/>
      <c r="Y21" s="56"/>
      <c r="Z21" s="56"/>
    </row>
    <row r="22" spans="1:26" ht="16" x14ac:dyDescent="0.2">
      <c r="A22" s="56"/>
      <c r="B22" s="162"/>
      <c r="C22" s="56"/>
      <c r="D22" s="7" t="s">
        <v>368</v>
      </c>
      <c r="E22" s="8">
        <v>120</v>
      </c>
      <c r="F22" s="8">
        <v>0.42</v>
      </c>
      <c r="G22" s="8">
        <f t="shared" si="0"/>
        <v>285.71428571428572</v>
      </c>
      <c r="H22" s="56"/>
      <c r="I22" s="56"/>
      <c r="J22" s="56"/>
      <c r="K22" s="56"/>
      <c r="L22" s="56"/>
      <c r="M22" s="56"/>
      <c r="N22" s="56"/>
      <c r="O22" s="56"/>
      <c r="P22" s="56"/>
      <c r="Q22" s="56"/>
      <c r="R22" s="56"/>
      <c r="S22" s="56"/>
      <c r="T22" s="56"/>
      <c r="U22" s="56"/>
      <c r="V22" s="56"/>
      <c r="W22" s="56"/>
      <c r="X22" s="56"/>
      <c r="Y22" s="56"/>
      <c r="Z22" s="56"/>
    </row>
    <row r="23" spans="1:26" ht="16" x14ac:dyDescent="0.2">
      <c r="A23" s="56"/>
      <c r="B23" s="162"/>
      <c r="C23" s="56"/>
      <c r="D23" s="7" t="s">
        <v>369</v>
      </c>
      <c r="E23" s="8">
        <v>60</v>
      </c>
      <c r="F23" s="8">
        <v>0.2</v>
      </c>
      <c r="G23" s="8">
        <f t="shared" si="0"/>
        <v>300</v>
      </c>
      <c r="H23" s="56"/>
      <c r="I23" s="56"/>
      <c r="J23" s="56"/>
      <c r="K23" s="56"/>
      <c r="L23" s="56"/>
      <c r="M23" s="56"/>
      <c r="N23" s="56"/>
      <c r="O23" s="56"/>
      <c r="P23" s="56"/>
      <c r="Q23" s="56"/>
      <c r="R23" s="56"/>
      <c r="S23" s="56"/>
      <c r="T23" s="56"/>
      <c r="U23" s="56"/>
      <c r="V23" s="56"/>
      <c r="W23" s="56"/>
      <c r="X23" s="56"/>
      <c r="Y23" s="56"/>
      <c r="Z23" s="56"/>
    </row>
    <row r="24" spans="1:26" ht="16" x14ac:dyDescent="0.2">
      <c r="A24" s="56"/>
      <c r="B24" s="162"/>
      <c r="C24" s="56"/>
      <c r="D24" s="7" t="s">
        <v>370</v>
      </c>
      <c r="E24" s="8">
        <v>695.7</v>
      </c>
      <c r="F24" s="8">
        <v>0.4</v>
      </c>
      <c r="G24" s="8">
        <f t="shared" si="0"/>
        <v>1739.25</v>
      </c>
      <c r="H24" s="56"/>
      <c r="I24" s="56"/>
      <c r="J24" s="56"/>
      <c r="K24" s="56"/>
      <c r="L24" s="56"/>
      <c r="M24" s="56"/>
      <c r="N24" s="56"/>
      <c r="O24" s="56"/>
      <c r="P24" s="56"/>
      <c r="Q24" s="56"/>
      <c r="R24" s="56"/>
      <c r="S24" s="56"/>
      <c r="T24" s="56"/>
      <c r="U24" s="56"/>
      <c r="V24" s="56"/>
      <c r="W24" s="56"/>
      <c r="X24" s="56"/>
      <c r="Y24" s="56"/>
      <c r="Z24" s="56"/>
    </row>
    <row r="25" spans="1:26" ht="16" x14ac:dyDescent="0.2">
      <c r="A25" s="56"/>
      <c r="B25" s="162"/>
      <c r="C25" s="56"/>
      <c r="D25" s="7" t="s">
        <v>371</v>
      </c>
      <c r="E25" s="8">
        <v>643.5</v>
      </c>
      <c r="F25" s="8">
        <v>0.37</v>
      </c>
      <c r="G25" s="8">
        <f t="shared" si="0"/>
        <v>1739.1891891891892</v>
      </c>
      <c r="H25" s="56"/>
      <c r="I25" s="56"/>
      <c r="J25" s="56"/>
      <c r="K25" s="56"/>
      <c r="L25" s="56"/>
      <c r="M25" s="56"/>
      <c r="N25" s="56"/>
      <c r="O25" s="56"/>
      <c r="P25" s="56"/>
      <c r="Q25" s="56"/>
      <c r="R25" s="56"/>
      <c r="S25" s="56"/>
      <c r="T25" s="56"/>
      <c r="U25" s="56"/>
      <c r="V25" s="56"/>
      <c r="W25" s="56"/>
      <c r="X25" s="56"/>
      <c r="Y25" s="56"/>
      <c r="Z25" s="56"/>
    </row>
    <row r="26" spans="1:26" ht="16" x14ac:dyDescent="0.2">
      <c r="A26" s="56"/>
      <c r="B26" s="162"/>
      <c r="C26" s="56"/>
      <c r="D26" s="7" t="s">
        <v>372</v>
      </c>
      <c r="E26" s="8">
        <v>700</v>
      </c>
      <c r="F26" s="8">
        <v>0.35</v>
      </c>
      <c r="G26" s="8">
        <f t="shared" si="0"/>
        <v>2000.0000000000002</v>
      </c>
      <c r="H26" s="56"/>
      <c r="I26" s="56"/>
      <c r="J26" s="56"/>
      <c r="K26" s="56"/>
      <c r="L26" s="56"/>
      <c r="M26" s="56"/>
      <c r="N26" s="56"/>
      <c r="O26" s="56"/>
      <c r="P26" s="56"/>
      <c r="Q26" s="56"/>
      <c r="R26" s="56"/>
      <c r="S26" s="56"/>
      <c r="T26" s="56"/>
      <c r="U26" s="56"/>
      <c r="V26" s="56"/>
      <c r="W26" s="56"/>
      <c r="X26" s="56"/>
      <c r="Y26" s="56"/>
      <c r="Z26" s="56"/>
    </row>
    <row r="27" spans="1:26" ht="16" x14ac:dyDescent="0.2">
      <c r="A27" s="56"/>
      <c r="B27" s="162"/>
      <c r="C27" s="56"/>
      <c r="D27" s="9" t="s">
        <v>129</v>
      </c>
      <c r="E27" s="8">
        <v>658</v>
      </c>
      <c r="F27" s="8">
        <v>0.37</v>
      </c>
      <c r="G27" s="8">
        <f t="shared" si="0"/>
        <v>1778.3783783783783</v>
      </c>
      <c r="H27" s="56"/>
      <c r="I27" s="56"/>
      <c r="J27" s="56"/>
      <c r="K27" s="56"/>
      <c r="L27" s="56"/>
      <c r="M27" s="56"/>
      <c r="N27" s="56"/>
      <c r="O27" s="56"/>
      <c r="P27" s="56"/>
      <c r="Q27" s="56"/>
      <c r="R27" s="56"/>
      <c r="S27" s="56"/>
      <c r="T27" s="56"/>
      <c r="U27" s="56"/>
      <c r="V27" s="56"/>
      <c r="W27" s="56"/>
      <c r="X27" s="56"/>
      <c r="Y27" s="56"/>
      <c r="Z27" s="56"/>
    </row>
    <row r="28" spans="1:26" ht="16" x14ac:dyDescent="0.2">
      <c r="A28" s="56"/>
      <c r="B28" s="162"/>
      <c r="C28" s="56"/>
      <c r="D28" s="9" t="s">
        <v>130</v>
      </c>
      <c r="E28" s="8">
        <v>665</v>
      </c>
      <c r="F28" s="8">
        <v>0.49</v>
      </c>
      <c r="G28" s="8">
        <f t="shared" si="0"/>
        <v>1357.1428571428571</v>
      </c>
      <c r="H28" s="56"/>
      <c r="I28" s="56"/>
      <c r="J28" s="56"/>
      <c r="K28" s="56"/>
      <c r="L28" s="56"/>
      <c r="M28" s="56"/>
      <c r="N28" s="56"/>
      <c r="O28" s="56"/>
      <c r="P28" s="56"/>
      <c r="Q28" s="56"/>
      <c r="R28" s="56"/>
      <c r="S28" s="56"/>
      <c r="T28" s="56"/>
      <c r="U28" s="56"/>
      <c r="V28" s="56"/>
      <c r="W28" s="56"/>
      <c r="X28" s="56"/>
      <c r="Y28" s="56"/>
      <c r="Z28" s="56"/>
    </row>
    <row r="29" spans="1:26" ht="16" x14ac:dyDescent="0.2">
      <c r="A29" s="56"/>
      <c r="B29" s="162"/>
      <c r="C29" s="56"/>
      <c r="D29" s="9" t="s">
        <v>131</v>
      </c>
      <c r="E29" s="8">
        <v>800</v>
      </c>
      <c r="F29" s="8">
        <v>0.45</v>
      </c>
      <c r="G29" s="8">
        <f t="shared" si="0"/>
        <v>1777.7777777777778</v>
      </c>
      <c r="H29" s="56"/>
      <c r="I29" s="56"/>
      <c r="J29" s="56"/>
      <c r="K29" s="56"/>
      <c r="L29" s="56"/>
      <c r="M29" s="56"/>
      <c r="N29" s="56"/>
      <c r="O29" s="56"/>
      <c r="P29" s="56"/>
      <c r="Q29" s="56"/>
      <c r="R29" s="56"/>
      <c r="S29" s="56"/>
      <c r="T29" s="56"/>
      <c r="U29" s="56"/>
      <c r="V29" s="56"/>
      <c r="W29" s="56"/>
      <c r="X29" s="56"/>
      <c r="Y29" s="56"/>
      <c r="Z29" s="56"/>
    </row>
    <row r="30" spans="1:26" ht="16" x14ac:dyDescent="0.2">
      <c r="A30" s="56"/>
      <c r="B30" s="162"/>
      <c r="C30" s="56"/>
      <c r="D30" s="9" t="s">
        <v>132</v>
      </c>
      <c r="E30" s="8">
        <v>800</v>
      </c>
      <c r="F30" s="8">
        <v>0.6</v>
      </c>
      <c r="G30" s="8">
        <f t="shared" si="0"/>
        <v>1333.3333333333335</v>
      </c>
      <c r="H30" s="56"/>
      <c r="I30" s="56"/>
      <c r="J30" s="56"/>
      <c r="K30" s="56"/>
      <c r="L30" s="56"/>
      <c r="M30" s="56"/>
      <c r="N30" s="56"/>
      <c r="O30" s="56"/>
      <c r="P30" s="56"/>
      <c r="Q30" s="56"/>
      <c r="R30" s="56"/>
      <c r="S30" s="56"/>
      <c r="T30" s="56"/>
      <c r="U30" s="56"/>
      <c r="V30" s="56"/>
      <c r="W30" s="56"/>
      <c r="X30" s="56"/>
      <c r="Y30" s="56"/>
      <c r="Z30" s="56"/>
    </row>
    <row r="31" spans="1:26" ht="16" x14ac:dyDescent="0.2">
      <c r="A31" s="56"/>
      <c r="B31" s="162"/>
      <c r="C31" s="56"/>
      <c r="D31" s="9" t="s">
        <v>133</v>
      </c>
      <c r="E31" s="8">
        <v>2</v>
      </c>
      <c r="F31" s="8">
        <v>0.38</v>
      </c>
      <c r="G31" s="8">
        <f t="shared" si="0"/>
        <v>5.2631578947368425</v>
      </c>
      <c r="H31" s="56"/>
      <c r="I31" s="56"/>
      <c r="J31" s="56"/>
      <c r="K31" s="56"/>
      <c r="L31" s="56"/>
      <c r="M31" s="56"/>
      <c r="N31" s="56"/>
      <c r="O31" s="56"/>
      <c r="P31" s="56"/>
      <c r="Q31" s="56"/>
      <c r="R31" s="56"/>
      <c r="S31" s="56"/>
      <c r="T31" s="56"/>
      <c r="U31" s="56"/>
      <c r="V31" s="56"/>
      <c r="W31" s="56"/>
      <c r="X31" s="56"/>
      <c r="Y31" s="56"/>
      <c r="Z31" s="56"/>
    </row>
    <row r="32" spans="1:26" ht="16" x14ac:dyDescent="0.2">
      <c r="A32" s="56"/>
      <c r="B32" s="162"/>
      <c r="C32" s="56"/>
      <c r="D32" s="9" t="s">
        <v>134</v>
      </c>
      <c r="E32" s="8">
        <v>400</v>
      </c>
      <c r="F32" s="8">
        <v>0.48</v>
      </c>
      <c r="G32" s="8">
        <f t="shared" si="0"/>
        <v>833.33333333333337</v>
      </c>
      <c r="H32" s="56"/>
      <c r="I32" s="56"/>
      <c r="J32" s="56"/>
      <c r="K32" s="56"/>
      <c r="L32" s="56"/>
      <c r="M32" s="56"/>
      <c r="N32" s="56"/>
      <c r="O32" s="56"/>
      <c r="P32" s="56"/>
      <c r="Q32" s="56"/>
      <c r="R32" s="56"/>
      <c r="S32" s="56"/>
      <c r="T32" s="56"/>
      <c r="U32" s="56"/>
      <c r="V32" s="56"/>
      <c r="W32" s="56"/>
      <c r="X32" s="56"/>
      <c r="Y32" s="56"/>
      <c r="Z32" s="56"/>
    </row>
    <row r="33" spans="1:26" ht="16" x14ac:dyDescent="0.2">
      <c r="A33" s="56"/>
      <c r="B33" s="162"/>
      <c r="C33" s="56"/>
      <c r="D33" s="9" t="s">
        <v>135</v>
      </c>
      <c r="E33" s="8">
        <v>12</v>
      </c>
      <c r="F33" s="8">
        <v>0.25</v>
      </c>
      <c r="G33" s="8">
        <f t="shared" si="0"/>
        <v>48</v>
      </c>
      <c r="H33" s="56"/>
      <c r="I33" s="56"/>
      <c r="J33" s="56"/>
      <c r="K33" s="56"/>
      <c r="L33" s="56"/>
      <c r="M33" s="56"/>
      <c r="N33" s="56"/>
      <c r="O33" s="56"/>
      <c r="P33" s="56"/>
      <c r="Q33" s="56"/>
      <c r="R33" s="56"/>
      <c r="S33" s="56"/>
      <c r="T33" s="56"/>
      <c r="U33" s="56"/>
      <c r="V33" s="56"/>
      <c r="W33" s="56"/>
      <c r="X33" s="56"/>
      <c r="Y33" s="56"/>
      <c r="Z33" s="56"/>
    </row>
    <row r="34" spans="1:26" ht="16" x14ac:dyDescent="0.2">
      <c r="A34" s="56"/>
      <c r="B34" s="162"/>
      <c r="C34" s="56"/>
      <c r="D34" s="9" t="s">
        <v>136</v>
      </c>
      <c r="E34" s="8">
        <v>10</v>
      </c>
      <c r="F34" s="8">
        <v>0.98</v>
      </c>
      <c r="G34" s="8">
        <f t="shared" si="0"/>
        <v>10.204081632653061</v>
      </c>
      <c r="H34" s="56"/>
      <c r="I34" s="56"/>
      <c r="J34" s="56"/>
      <c r="K34" s="56"/>
      <c r="L34" s="56"/>
      <c r="M34" s="56"/>
      <c r="N34" s="56"/>
      <c r="O34" s="56"/>
      <c r="P34" s="56"/>
      <c r="Q34" s="56"/>
      <c r="R34" s="56"/>
      <c r="S34" s="56"/>
      <c r="T34" s="56"/>
      <c r="U34" s="56"/>
      <c r="V34" s="56"/>
      <c r="W34" s="56"/>
      <c r="X34" s="56"/>
      <c r="Y34" s="56"/>
      <c r="Z34" s="56"/>
    </row>
    <row r="35" spans="1:26" ht="16" x14ac:dyDescent="0.2">
      <c r="A35" s="56"/>
      <c r="B35" s="162"/>
      <c r="C35" s="56"/>
      <c r="D35" s="9" t="s">
        <v>137</v>
      </c>
      <c r="E35" s="8">
        <v>1650</v>
      </c>
      <c r="F35" s="8">
        <v>0.32</v>
      </c>
      <c r="G35" s="8">
        <f t="shared" si="0"/>
        <v>5156.25</v>
      </c>
      <c r="H35" s="56"/>
      <c r="I35" s="56"/>
      <c r="J35" s="56"/>
      <c r="K35" s="56"/>
      <c r="L35" s="56"/>
      <c r="M35" s="56"/>
      <c r="N35" s="56"/>
      <c r="O35" s="56"/>
      <c r="P35" s="56"/>
      <c r="Q35" s="56"/>
      <c r="R35" s="56"/>
      <c r="S35" s="56"/>
      <c r="T35" s="56"/>
      <c r="U35" s="56"/>
      <c r="V35" s="56"/>
      <c r="W35" s="56"/>
      <c r="X35" s="56"/>
      <c r="Y35" s="56"/>
      <c r="Z35" s="56"/>
    </row>
    <row r="36" spans="1:26" ht="16" x14ac:dyDescent="0.2">
      <c r="A36" s="56"/>
      <c r="B36" s="162"/>
      <c r="C36" s="56"/>
      <c r="D36" s="9" t="s">
        <v>138</v>
      </c>
      <c r="E36" s="8">
        <v>1650</v>
      </c>
      <c r="F36" s="8">
        <v>0.36</v>
      </c>
      <c r="G36" s="8">
        <f t="shared" si="0"/>
        <v>4583.3333333333339</v>
      </c>
      <c r="H36" s="56"/>
      <c r="I36" s="56"/>
      <c r="J36" s="56"/>
      <c r="K36" s="56"/>
      <c r="L36" s="56"/>
      <c r="M36" s="56"/>
      <c r="N36" s="56"/>
      <c r="O36" s="56"/>
      <c r="P36" s="56"/>
      <c r="Q36" s="56"/>
      <c r="R36" s="56"/>
      <c r="S36" s="56"/>
      <c r="T36" s="56"/>
      <c r="U36" s="56"/>
      <c r="V36" s="56"/>
      <c r="W36" s="56"/>
      <c r="X36" s="56"/>
      <c r="Y36" s="56"/>
      <c r="Z36" s="56"/>
    </row>
    <row r="37" spans="1:26" ht="16" x14ac:dyDescent="0.2">
      <c r="A37" s="56"/>
      <c r="B37" s="162"/>
      <c r="C37" s="56"/>
      <c r="D37" s="9" t="s">
        <v>139</v>
      </c>
      <c r="E37" s="8">
        <v>50</v>
      </c>
      <c r="F37" s="8">
        <v>0.35</v>
      </c>
      <c r="G37" s="8">
        <f t="shared" si="0"/>
        <v>142.85714285714286</v>
      </c>
      <c r="H37" s="56"/>
      <c r="I37" s="56"/>
      <c r="J37" s="56"/>
      <c r="K37" s="56"/>
      <c r="L37" s="56"/>
      <c r="M37" s="56"/>
      <c r="N37" s="56"/>
      <c r="O37" s="56"/>
      <c r="P37" s="56"/>
      <c r="Q37" s="56"/>
      <c r="R37" s="56"/>
      <c r="S37" s="56"/>
      <c r="T37" s="56"/>
      <c r="U37" s="56"/>
      <c r="V37" s="56"/>
      <c r="W37" s="56"/>
      <c r="X37" s="56"/>
      <c r="Y37" s="56"/>
      <c r="Z37" s="56"/>
    </row>
    <row r="38" spans="1:26" ht="16" x14ac:dyDescent="0.2">
      <c r="A38" s="56"/>
      <c r="B38" s="162"/>
      <c r="C38" s="56"/>
      <c r="D38" s="9" t="s">
        <v>140</v>
      </c>
      <c r="E38" s="8">
        <v>20</v>
      </c>
      <c r="F38" s="8">
        <v>0.15</v>
      </c>
      <c r="G38" s="8">
        <f t="shared" si="0"/>
        <v>133.33333333333334</v>
      </c>
      <c r="H38" s="56"/>
      <c r="I38" s="56"/>
      <c r="J38" s="56"/>
      <c r="K38" s="56"/>
      <c r="L38" s="56"/>
      <c r="M38" s="56"/>
      <c r="N38" s="56"/>
      <c r="O38" s="56"/>
      <c r="P38" s="56"/>
      <c r="Q38" s="56"/>
      <c r="R38" s="56"/>
      <c r="S38" s="56"/>
      <c r="T38" s="56"/>
      <c r="U38" s="56"/>
      <c r="V38" s="56"/>
      <c r="W38" s="56"/>
      <c r="X38" s="56"/>
      <c r="Y38" s="56"/>
      <c r="Z38" s="56"/>
    </row>
    <row r="39" spans="1:26" ht="16" x14ac:dyDescent="0.2">
      <c r="A39" s="56"/>
      <c r="B39" s="162"/>
      <c r="C39" s="56"/>
      <c r="D39" s="9" t="s">
        <v>141</v>
      </c>
      <c r="E39" s="8">
        <v>800</v>
      </c>
      <c r="F39" s="8">
        <v>0.36</v>
      </c>
      <c r="G39" s="8">
        <f t="shared" si="0"/>
        <v>2222.2222222222222</v>
      </c>
      <c r="H39" s="56"/>
      <c r="I39" s="56"/>
      <c r="J39" s="56"/>
      <c r="K39" s="56"/>
      <c r="L39" s="56"/>
      <c r="M39" s="56"/>
      <c r="N39" s="56"/>
      <c r="O39" s="56"/>
      <c r="P39" s="56"/>
      <c r="Q39" s="56"/>
      <c r="R39" s="56"/>
      <c r="S39" s="56"/>
      <c r="T39" s="56"/>
      <c r="U39" s="56"/>
      <c r="V39" s="56"/>
      <c r="W39" s="56"/>
      <c r="X39" s="56"/>
      <c r="Y39" s="56"/>
      <c r="Z39" s="56"/>
    </row>
    <row r="40" spans="1:26" ht="16" x14ac:dyDescent="0.2">
      <c r="A40" s="56"/>
      <c r="B40" s="162"/>
      <c r="C40" s="56"/>
      <c r="D40" s="9" t="s">
        <v>142</v>
      </c>
      <c r="E40" s="8">
        <v>55.6</v>
      </c>
      <c r="F40" s="8">
        <v>0.25</v>
      </c>
      <c r="G40" s="8">
        <f t="shared" si="0"/>
        <v>222.4</v>
      </c>
      <c r="H40" s="56"/>
      <c r="I40" s="56"/>
      <c r="J40" s="56"/>
      <c r="K40" s="56"/>
      <c r="L40" s="56"/>
      <c r="M40" s="56"/>
      <c r="N40" s="56"/>
      <c r="O40" s="56"/>
      <c r="P40" s="56"/>
      <c r="Q40" s="56"/>
      <c r="R40" s="56"/>
      <c r="S40" s="56"/>
      <c r="T40" s="56"/>
      <c r="U40" s="56"/>
      <c r="V40" s="56"/>
      <c r="W40" s="56"/>
      <c r="X40" s="56"/>
      <c r="Y40" s="56"/>
      <c r="Z40" s="56"/>
    </row>
    <row r="41" spans="1:26" ht="16" x14ac:dyDescent="0.2">
      <c r="A41" s="56"/>
      <c r="B41" s="162"/>
      <c r="C41" s="56"/>
      <c r="D41" s="9" t="s">
        <v>143</v>
      </c>
      <c r="E41" s="8">
        <v>150</v>
      </c>
      <c r="F41" s="8">
        <v>0.34</v>
      </c>
      <c r="G41" s="8">
        <f t="shared" si="0"/>
        <v>441.17647058823525</v>
      </c>
      <c r="H41" s="56"/>
      <c r="I41" s="56"/>
      <c r="J41" s="56"/>
      <c r="K41" s="56"/>
      <c r="L41" s="56"/>
      <c r="M41" s="56"/>
      <c r="N41" s="56"/>
      <c r="O41" s="56"/>
      <c r="P41" s="56"/>
      <c r="Q41" s="56"/>
      <c r="R41" s="56"/>
      <c r="S41" s="56"/>
      <c r="T41" s="56"/>
      <c r="U41" s="56"/>
      <c r="V41" s="56"/>
      <c r="W41" s="56"/>
      <c r="X41" s="56"/>
      <c r="Y41" s="56"/>
      <c r="Z41" s="56"/>
    </row>
    <row r="42" spans="1:26" ht="16" x14ac:dyDescent="0.2">
      <c r="A42" s="56"/>
      <c r="B42" s="162"/>
      <c r="C42" s="56"/>
      <c r="D42" s="9" t="s">
        <v>144</v>
      </c>
      <c r="E42" s="8">
        <v>637</v>
      </c>
      <c r="F42" s="8">
        <v>0.36</v>
      </c>
      <c r="G42" s="8">
        <f t="shared" si="0"/>
        <v>1769.4444444444446</v>
      </c>
      <c r="H42" s="56"/>
      <c r="I42" s="56"/>
      <c r="J42" s="56"/>
      <c r="K42" s="56"/>
      <c r="L42" s="56"/>
      <c r="M42" s="56"/>
      <c r="N42" s="56"/>
      <c r="O42" s="56"/>
      <c r="P42" s="56"/>
      <c r="Q42" s="56"/>
      <c r="R42" s="56"/>
      <c r="S42" s="56"/>
      <c r="T42" s="56"/>
      <c r="U42" s="56"/>
      <c r="V42" s="56"/>
      <c r="W42" s="56"/>
      <c r="X42" s="56"/>
      <c r="Y42" s="56"/>
      <c r="Z42" s="56"/>
    </row>
    <row r="43" spans="1:26" ht="16" x14ac:dyDescent="0.2">
      <c r="A43" s="56"/>
      <c r="B43" s="162"/>
      <c r="C43" s="56"/>
      <c r="D43" s="9" t="s">
        <v>145</v>
      </c>
      <c r="E43" s="8">
        <v>800</v>
      </c>
      <c r="F43" s="8">
        <v>0.46</v>
      </c>
      <c r="G43" s="8">
        <f t="shared" si="0"/>
        <v>1739.1304347826085</v>
      </c>
      <c r="H43" s="56"/>
      <c r="I43" s="56"/>
      <c r="J43" s="56"/>
      <c r="K43" s="56"/>
      <c r="L43" s="56"/>
      <c r="M43" s="56"/>
      <c r="N43" s="56"/>
      <c r="O43" s="56"/>
      <c r="P43" s="56"/>
      <c r="Q43" s="56"/>
      <c r="R43" s="56"/>
      <c r="S43" s="56"/>
      <c r="T43" s="56"/>
      <c r="U43" s="56"/>
      <c r="V43" s="56"/>
      <c r="W43" s="56"/>
      <c r="X43" s="56"/>
      <c r="Y43" s="56"/>
      <c r="Z43" s="56"/>
    </row>
    <row r="44" spans="1:26" ht="16" x14ac:dyDescent="0.2">
      <c r="A44" s="56"/>
      <c r="B44" s="162"/>
      <c r="C44" s="56"/>
      <c r="D44" s="9" t="s">
        <v>146</v>
      </c>
      <c r="E44" s="8">
        <v>730.4</v>
      </c>
      <c r="F44" s="8">
        <v>0.42</v>
      </c>
      <c r="G44" s="8">
        <f t="shared" si="0"/>
        <v>1739.047619047619</v>
      </c>
      <c r="H44" s="56"/>
      <c r="I44" s="56"/>
      <c r="J44" s="56"/>
      <c r="K44" s="56"/>
      <c r="L44" s="56"/>
      <c r="M44" s="56"/>
      <c r="N44" s="56"/>
      <c r="O44" s="56"/>
      <c r="P44" s="56"/>
      <c r="Q44" s="56"/>
      <c r="R44" s="56"/>
      <c r="S44" s="56"/>
      <c r="T44" s="56"/>
      <c r="U44" s="56"/>
      <c r="V44" s="56"/>
      <c r="W44" s="56"/>
      <c r="X44" s="56"/>
      <c r="Y44" s="56"/>
      <c r="Z44" s="56"/>
    </row>
    <row r="45" spans="1:26" ht="16" x14ac:dyDescent="0.2">
      <c r="A45" s="56"/>
      <c r="B45" s="162"/>
      <c r="C45" s="56"/>
      <c r="D45" s="9" t="s">
        <v>147</v>
      </c>
      <c r="E45" s="8">
        <v>800</v>
      </c>
      <c r="F45" s="8">
        <v>0.45</v>
      </c>
      <c r="G45" s="8">
        <f t="shared" si="0"/>
        <v>1777.7777777777778</v>
      </c>
      <c r="H45" s="56"/>
      <c r="I45" s="56"/>
      <c r="J45" s="56"/>
      <c r="K45" s="56"/>
      <c r="L45" s="56"/>
      <c r="M45" s="56"/>
      <c r="N45" s="56"/>
      <c r="O45" s="56"/>
      <c r="P45" s="56"/>
      <c r="Q45" s="56"/>
      <c r="R45" s="56"/>
      <c r="S45" s="56"/>
      <c r="T45" s="56"/>
      <c r="U45" s="56"/>
      <c r="V45" s="56"/>
      <c r="W45" s="56"/>
      <c r="X45" s="56"/>
      <c r="Y45" s="56"/>
      <c r="Z45" s="56"/>
    </row>
    <row r="46" spans="1:26" ht="16" x14ac:dyDescent="0.2">
      <c r="A46" s="56"/>
      <c r="B46" s="162"/>
      <c r="C46" s="56"/>
      <c r="D46" s="9" t="s">
        <v>148</v>
      </c>
      <c r="E46" s="8">
        <v>800</v>
      </c>
      <c r="F46" s="8">
        <v>0.4</v>
      </c>
      <c r="G46" s="8">
        <f t="shared" si="0"/>
        <v>2000</v>
      </c>
      <c r="H46" s="56"/>
      <c r="I46" s="56"/>
      <c r="J46" s="56"/>
      <c r="K46" s="56"/>
      <c r="L46" s="56"/>
      <c r="M46" s="56"/>
      <c r="N46" s="56"/>
      <c r="O46" s="56"/>
      <c r="P46" s="56"/>
      <c r="Q46" s="56"/>
      <c r="R46" s="56"/>
      <c r="S46" s="56"/>
      <c r="T46" s="56"/>
      <c r="U46" s="56"/>
      <c r="V46" s="56"/>
      <c r="W46" s="56"/>
      <c r="X46" s="56"/>
      <c r="Y46" s="56"/>
      <c r="Z46" s="56"/>
    </row>
    <row r="47" spans="1:26" ht="16" x14ac:dyDescent="0.2">
      <c r="A47" s="56"/>
      <c r="B47" s="162"/>
      <c r="C47" s="56"/>
      <c r="D47" s="9" t="s">
        <v>149</v>
      </c>
      <c r="E47" s="8">
        <v>800</v>
      </c>
      <c r="F47" s="8">
        <v>0.4</v>
      </c>
      <c r="G47" s="8">
        <f t="shared" si="0"/>
        <v>2000</v>
      </c>
      <c r="H47" s="56"/>
      <c r="I47" s="56"/>
      <c r="J47" s="56"/>
      <c r="K47" s="56"/>
      <c r="L47" s="56"/>
      <c r="M47" s="56"/>
      <c r="N47" s="56"/>
      <c r="O47" s="56"/>
      <c r="P47" s="56"/>
      <c r="Q47" s="56"/>
      <c r="R47" s="56"/>
      <c r="S47" s="56"/>
      <c r="T47" s="56"/>
      <c r="U47" s="56"/>
      <c r="V47" s="56"/>
      <c r="W47" s="56"/>
      <c r="X47" s="56"/>
      <c r="Y47" s="56"/>
      <c r="Z47" s="56"/>
    </row>
    <row r="48" spans="1:26" ht="16" x14ac:dyDescent="0.2">
      <c r="A48" s="56"/>
      <c r="B48" s="162"/>
      <c r="C48" s="56"/>
      <c r="D48" s="9" t="s">
        <v>150</v>
      </c>
      <c r="E48" s="8">
        <v>660</v>
      </c>
      <c r="F48" s="8">
        <v>0.31</v>
      </c>
      <c r="G48" s="8">
        <f t="shared" si="0"/>
        <v>2129.0322580645161</v>
      </c>
      <c r="H48" s="56"/>
      <c r="I48" s="56"/>
      <c r="J48" s="56"/>
      <c r="K48" s="56"/>
      <c r="L48" s="56"/>
      <c r="M48" s="56"/>
      <c r="N48" s="56"/>
      <c r="O48" s="56"/>
      <c r="P48" s="56"/>
      <c r="Q48" s="56"/>
      <c r="R48" s="56"/>
      <c r="S48" s="56"/>
      <c r="T48" s="56"/>
      <c r="U48" s="56"/>
      <c r="V48" s="56"/>
      <c r="W48" s="56"/>
      <c r="X48" s="56"/>
      <c r="Y48" s="56"/>
      <c r="Z48" s="56"/>
    </row>
    <row r="49" spans="1:26" ht="16" x14ac:dyDescent="0.2">
      <c r="A49" s="56"/>
      <c r="B49" s="162"/>
      <c r="C49" s="56"/>
      <c r="D49" s="9" t="s">
        <v>151</v>
      </c>
      <c r="E49" s="8">
        <v>3</v>
      </c>
      <c r="F49" s="8">
        <v>0.97</v>
      </c>
      <c r="G49" s="8">
        <f t="shared" si="0"/>
        <v>3.0927835051546393</v>
      </c>
      <c r="H49" s="56"/>
      <c r="I49" s="56"/>
      <c r="J49" s="56"/>
      <c r="K49" s="56"/>
      <c r="L49" s="56"/>
      <c r="M49" s="56"/>
      <c r="N49" s="56"/>
      <c r="O49" s="56"/>
      <c r="P49" s="56"/>
      <c r="Q49" s="56"/>
      <c r="R49" s="56"/>
      <c r="S49" s="56"/>
      <c r="T49" s="56"/>
      <c r="U49" s="56"/>
      <c r="V49" s="56"/>
      <c r="W49" s="56"/>
      <c r="X49" s="56"/>
      <c r="Y49" s="56"/>
      <c r="Z49" s="56"/>
    </row>
    <row r="50" spans="1:26" ht="16" x14ac:dyDescent="0.2">
      <c r="A50" s="56"/>
      <c r="B50" s="162"/>
      <c r="C50" s="56"/>
      <c r="D50" s="9" t="s">
        <v>152</v>
      </c>
      <c r="E50" s="8">
        <v>3</v>
      </c>
      <c r="F50" s="8">
        <v>0.97</v>
      </c>
      <c r="G50" s="8">
        <f t="shared" si="0"/>
        <v>3.0927835051546393</v>
      </c>
      <c r="H50" s="56"/>
      <c r="I50" s="56"/>
      <c r="J50" s="56"/>
      <c r="K50" s="56"/>
      <c r="L50" s="56"/>
      <c r="M50" s="56"/>
      <c r="N50" s="56"/>
      <c r="O50" s="56"/>
      <c r="P50" s="56"/>
      <c r="Q50" s="56"/>
      <c r="R50" s="56"/>
      <c r="S50" s="56"/>
      <c r="T50" s="56"/>
      <c r="U50" s="56"/>
      <c r="V50" s="56"/>
      <c r="W50" s="56"/>
      <c r="X50" s="56"/>
      <c r="Y50" s="56"/>
      <c r="Z50" s="56"/>
    </row>
    <row r="51" spans="1:26" ht="16" x14ac:dyDescent="0.2">
      <c r="A51" s="56"/>
      <c r="B51" s="162"/>
      <c r="C51" s="56"/>
      <c r="D51" s="9" t="s">
        <v>153</v>
      </c>
      <c r="E51" s="8">
        <v>3</v>
      </c>
      <c r="F51" s="8">
        <v>0.97</v>
      </c>
      <c r="G51" s="8">
        <f t="shared" si="0"/>
        <v>3.0927835051546393</v>
      </c>
      <c r="H51" s="56"/>
      <c r="I51" s="56"/>
      <c r="J51" s="56"/>
      <c r="K51" s="56"/>
      <c r="L51" s="56"/>
      <c r="M51" s="56"/>
      <c r="N51" s="56"/>
      <c r="O51" s="56"/>
      <c r="P51" s="56"/>
      <c r="Q51" s="56"/>
      <c r="R51" s="56"/>
      <c r="S51" s="56"/>
      <c r="T51" s="56"/>
      <c r="U51" s="56"/>
      <c r="V51" s="56"/>
      <c r="W51" s="56"/>
      <c r="X51" s="56"/>
      <c r="Y51" s="56"/>
      <c r="Z51" s="56"/>
    </row>
    <row r="52" spans="1:26" ht="16" x14ac:dyDescent="0.2">
      <c r="A52" s="56"/>
      <c r="B52" s="162"/>
      <c r="C52" s="56"/>
      <c r="D52" s="7" t="s">
        <v>47</v>
      </c>
      <c r="E52" s="8">
        <v>1</v>
      </c>
      <c r="F52" s="8">
        <v>0.42</v>
      </c>
      <c r="G52" s="8">
        <f t="shared" ref="G52:G54" si="1">E52/F52</f>
        <v>2.3809523809523809</v>
      </c>
      <c r="H52" s="56"/>
      <c r="I52" s="56"/>
      <c r="J52" s="56"/>
      <c r="K52" s="56"/>
      <c r="L52" s="56"/>
      <c r="M52" s="56"/>
      <c r="N52" s="56"/>
      <c r="O52" s="56"/>
      <c r="P52" s="56"/>
      <c r="Q52" s="56"/>
      <c r="R52" s="56"/>
      <c r="S52" s="56"/>
      <c r="T52" s="56"/>
      <c r="U52" s="56"/>
      <c r="V52" s="56"/>
      <c r="W52" s="56"/>
      <c r="X52" s="56"/>
      <c r="Y52" s="56"/>
      <c r="Z52" s="56"/>
    </row>
    <row r="53" spans="1:26" ht="16" x14ac:dyDescent="0.2">
      <c r="A53" s="56"/>
      <c r="B53" s="162"/>
      <c r="C53" s="56"/>
      <c r="D53" s="7" t="s">
        <v>49</v>
      </c>
      <c r="E53" s="8">
        <v>2</v>
      </c>
      <c r="F53" s="8">
        <v>0.43</v>
      </c>
      <c r="G53" s="8">
        <f t="shared" si="1"/>
        <v>4.6511627906976747</v>
      </c>
      <c r="H53" s="56"/>
      <c r="I53" s="56"/>
      <c r="J53" s="56"/>
      <c r="K53" s="56"/>
      <c r="L53" s="56"/>
      <c r="M53" s="56"/>
      <c r="N53" s="56"/>
      <c r="O53" s="56"/>
      <c r="P53" s="56"/>
      <c r="Q53" s="56"/>
      <c r="R53" s="56"/>
      <c r="S53" s="56"/>
      <c r="T53" s="56"/>
      <c r="U53" s="56"/>
      <c r="V53" s="56"/>
      <c r="W53" s="56"/>
      <c r="X53" s="56"/>
      <c r="Y53" s="56"/>
      <c r="Z53" s="56"/>
    </row>
    <row r="54" spans="1:26" ht="16" x14ac:dyDescent="0.2">
      <c r="A54" s="56"/>
      <c r="B54" s="162"/>
      <c r="C54" s="56"/>
      <c r="D54" s="7" t="s">
        <v>50</v>
      </c>
      <c r="E54" s="8">
        <v>1.5</v>
      </c>
      <c r="F54" s="8">
        <v>0.2</v>
      </c>
      <c r="G54" s="8">
        <f t="shared" si="1"/>
        <v>7.5</v>
      </c>
      <c r="H54" s="56"/>
      <c r="I54" s="56"/>
      <c r="J54" s="56"/>
      <c r="K54" s="56"/>
      <c r="L54" s="56"/>
      <c r="M54" s="56"/>
      <c r="N54" s="56"/>
      <c r="O54" s="56"/>
      <c r="P54" s="56"/>
      <c r="Q54" s="56"/>
      <c r="R54" s="56"/>
      <c r="S54" s="56"/>
      <c r="T54" s="56"/>
      <c r="U54" s="56"/>
      <c r="V54" s="56"/>
      <c r="W54" s="56"/>
      <c r="X54" s="56"/>
      <c r="Y54" s="56"/>
      <c r="Z54" s="56"/>
    </row>
    <row r="55" spans="1:26" ht="16" x14ac:dyDescent="0.2">
      <c r="A55" s="56"/>
      <c r="B55" s="162"/>
      <c r="C55" s="56"/>
      <c r="D55" s="7" t="s">
        <v>154</v>
      </c>
      <c r="E55" s="8">
        <v>1.6000000000000001E-3</v>
      </c>
      <c r="F55" s="8">
        <v>0.16</v>
      </c>
      <c r="G55" s="8">
        <f t="shared" si="0"/>
        <v>0.01</v>
      </c>
      <c r="H55" s="56"/>
      <c r="I55" s="56"/>
      <c r="J55" s="56"/>
      <c r="K55" s="56"/>
      <c r="L55" s="56"/>
      <c r="M55" s="56"/>
      <c r="N55" s="56"/>
      <c r="O55" s="56"/>
      <c r="P55" s="56"/>
      <c r="Q55" s="56"/>
      <c r="R55" s="56"/>
      <c r="S55" s="56"/>
      <c r="T55" s="56"/>
      <c r="U55" s="56"/>
      <c r="V55" s="56"/>
      <c r="W55" s="56"/>
      <c r="X55" s="56"/>
      <c r="Y55" s="56"/>
      <c r="Z55" s="56"/>
    </row>
    <row r="56" spans="1:26" ht="16" x14ac:dyDescent="0.2">
      <c r="A56" s="56"/>
      <c r="B56" s="162"/>
      <c r="C56" s="56"/>
      <c r="D56" s="9" t="s">
        <v>123</v>
      </c>
      <c r="E56" s="8">
        <v>100</v>
      </c>
      <c r="F56" s="8">
        <v>0.42</v>
      </c>
      <c r="G56" s="8">
        <f t="shared" si="0"/>
        <v>238.0952380952381</v>
      </c>
      <c r="H56" s="56"/>
      <c r="I56" s="56"/>
      <c r="J56" s="56"/>
      <c r="K56" s="56"/>
      <c r="L56" s="56"/>
      <c r="M56" s="56"/>
      <c r="N56" s="56"/>
      <c r="O56" s="56"/>
      <c r="P56" s="56"/>
      <c r="Q56" s="56"/>
      <c r="R56" s="56"/>
      <c r="S56" s="56"/>
      <c r="T56" s="56"/>
      <c r="U56" s="56"/>
      <c r="V56" s="56"/>
      <c r="W56" s="56"/>
      <c r="X56" s="56"/>
      <c r="Y56" s="56"/>
      <c r="Z56" s="56"/>
    </row>
    <row r="57" spans="1:26" ht="16" x14ac:dyDescent="0.2">
      <c r="A57" s="56"/>
      <c r="B57" s="162"/>
      <c r="C57" s="56"/>
      <c r="D57" s="9" t="s">
        <v>124</v>
      </c>
      <c r="E57" s="8">
        <v>1</v>
      </c>
      <c r="F57" s="8">
        <v>0.42</v>
      </c>
      <c r="G57" s="8">
        <f t="shared" si="0"/>
        <v>2.3809523809523809</v>
      </c>
      <c r="H57" s="56"/>
      <c r="I57" s="56"/>
      <c r="J57" s="56"/>
      <c r="K57" s="56"/>
      <c r="L57" s="56"/>
      <c r="M57" s="56"/>
      <c r="N57" s="56"/>
      <c r="O57" s="56"/>
      <c r="P57" s="56"/>
      <c r="Q57" s="56"/>
      <c r="R57" s="56"/>
      <c r="S57" s="56"/>
      <c r="T57" s="56"/>
      <c r="U57" s="56"/>
      <c r="V57" s="56"/>
      <c r="W57" s="56"/>
      <c r="X57" s="56"/>
      <c r="Y57" s="56"/>
      <c r="Z57" s="56"/>
    </row>
    <row r="58" spans="1:26" ht="16" x14ac:dyDescent="0.2">
      <c r="A58" s="56"/>
      <c r="B58" s="162"/>
      <c r="C58" s="56"/>
      <c r="D58" s="9" t="s">
        <v>125</v>
      </c>
      <c r="E58" s="8">
        <v>45</v>
      </c>
      <c r="F58" s="8">
        <v>0.38</v>
      </c>
      <c r="G58" s="8">
        <f t="shared" si="0"/>
        <v>118.42105263157895</v>
      </c>
      <c r="H58" s="56"/>
      <c r="I58" s="56"/>
      <c r="J58" s="56"/>
      <c r="K58" s="56"/>
      <c r="L58" s="56"/>
      <c r="M58" s="56"/>
      <c r="N58" s="56"/>
      <c r="O58" s="56"/>
      <c r="P58" s="56"/>
      <c r="Q58" s="56"/>
      <c r="R58" s="56"/>
      <c r="S58" s="56"/>
      <c r="T58" s="56"/>
      <c r="U58" s="56"/>
      <c r="V58" s="56"/>
      <c r="W58" s="56"/>
      <c r="X58" s="56"/>
      <c r="Y58" s="56"/>
      <c r="Z58" s="56"/>
    </row>
    <row r="59" spans="1:26" ht="16" x14ac:dyDescent="0.2">
      <c r="A59" s="56"/>
      <c r="B59" s="162"/>
      <c r="C59" s="56"/>
      <c r="D59" s="9" t="s">
        <v>126</v>
      </c>
      <c r="E59" s="8">
        <v>17.399999999999999</v>
      </c>
      <c r="F59" s="8">
        <v>0.3</v>
      </c>
      <c r="G59" s="8">
        <f t="shared" si="0"/>
        <v>58</v>
      </c>
      <c r="H59" s="56"/>
      <c r="I59" s="56"/>
      <c r="J59" s="56"/>
      <c r="K59" s="56"/>
      <c r="L59" s="56"/>
      <c r="M59" s="56"/>
      <c r="N59" s="56"/>
      <c r="O59" s="56"/>
      <c r="P59" s="56"/>
      <c r="Q59" s="56"/>
      <c r="R59" s="56"/>
      <c r="S59" s="56"/>
      <c r="T59" s="56"/>
      <c r="U59" s="56"/>
      <c r="V59" s="56"/>
      <c r="W59" s="56"/>
      <c r="X59" s="56"/>
      <c r="Y59" s="56"/>
      <c r="Z59" s="56"/>
    </row>
    <row r="60" spans="1:26" x14ac:dyDescent="0.15">
      <c r="A60" s="56"/>
      <c r="B60" s="162"/>
      <c r="C60" s="56"/>
      <c r="D60" s="56"/>
      <c r="E60" s="56"/>
      <c r="F60" s="56"/>
      <c r="G60" s="56"/>
      <c r="H60" s="56"/>
      <c r="I60" s="56"/>
      <c r="J60" s="56"/>
      <c r="K60" s="56"/>
      <c r="L60" s="56"/>
      <c r="M60" s="56"/>
      <c r="N60" s="56"/>
      <c r="O60" s="56"/>
      <c r="P60" s="56"/>
      <c r="Q60" s="56"/>
      <c r="R60" s="56"/>
      <c r="S60" s="56"/>
      <c r="T60" s="56"/>
      <c r="U60" s="56"/>
      <c r="V60" s="56"/>
      <c r="W60" s="56"/>
      <c r="X60" s="56"/>
      <c r="Y60" s="56"/>
      <c r="Z60" s="56"/>
    </row>
    <row r="61" spans="1:26" x14ac:dyDescent="0.15">
      <c r="A61" s="56"/>
      <c r="B61" s="162"/>
      <c r="C61" s="56"/>
      <c r="D61" s="56"/>
      <c r="E61" s="56"/>
      <c r="F61" s="56"/>
      <c r="G61" s="56"/>
      <c r="H61" s="56"/>
      <c r="I61" s="56"/>
      <c r="J61" s="56"/>
      <c r="K61" s="56"/>
      <c r="L61" s="56"/>
      <c r="M61" s="56"/>
      <c r="N61" s="56"/>
      <c r="O61" s="56"/>
      <c r="P61" s="56"/>
      <c r="Q61" s="56"/>
      <c r="R61" s="56"/>
      <c r="S61" s="56"/>
      <c r="T61" s="56"/>
      <c r="U61" s="56"/>
      <c r="V61" s="56"/>
      <c r="W61" s="56"/>
      <c r="X61" s="56"/>
      <c r="Y61" s="56"/>
      <c r="Z61" s="56"/>
    </row>
    <row r="62" spans="1:26" x14ac:dyDescent="0.15">
      <c r="A62" s="56"/>
      <c r="B62" s="162"/>
      <c r="C62" s="56"/>
      <c r="D62" s="56"/>
      <c r="E62" s="56"/>
      <c r="F62" s="56"/>
      <c r="G62" s="56"/>
      <c r="H62" s="56"/>
      <c r="I62" s="56"/>
      <c r="J62" s="56"/>
      <c r="K62" s="56"/>
      <c r="L62" s="56"/>
      <c r="M62" s="56"/>
      <c r="N62" s="56"/>
      <c r="O62" s="56"/>
      <c r="P62" s="56"/>
      <c r="Q62" s="56"/>
      <c r="R62" s="56"/>
      <c r="S62" s="56"/>
      <c r="T62" s="56"/>
      <c r="U62" s="56"/>
      <c r="V62" s="56"/>
      <c r="W62" s="56"/>
      <c r="X62" s="56"/>
      <c r="Y62" s="56"/>
      <c r="Z62" s="56"/>
    </row>
    <row r="63" spans="1:26" x14ac:dyDescent="0.15">
      <c r="A63" s="56"/>
      <c r="B63" s="162"/>
      <c r="C63" s="56"/>
      <c r="D63" s="56"/>
      <c r="E63" s="56"/>
      <c r="F63" s="56"/>
      <c r="G63" s="56"/>
      <c r="H63" s="56"/>
      <c r="I63" s="56"/>
      <c r="J63" s="56"/>
      <c r="K63" s="56"/>
      <c r="L63" s="56"/>
      <c r="M63" s="56"/>
      <c r="N63" s="56"/>
      <c r="O63" s="56"/>
      <c r="P63" s="56"/>
      <c r="Q63" s="56"/>
      <c r="R63" s="56"/>
      <c r="S63" s="56"/>
      <c r="T63" s="56"/>
      <c r="U63" s="56"/>
      <c r="V63" s="56"/>
      <c r="W63" s="56"/>
      <c r="X63" s="56"/>
      <c r="Y63" s="56"/>
      <c r="Z63" s="56"/>
    </row>
    <row r="64" spans="1:26" x14ac:dyDescent="0.15">
      <c r="A64" s="56"/>
      <c r="B64" s="162"/>
      <c r="C64" s="56"/>
      <c r="D64" s="56"/>
      <c r="E64" s="56"/>
      <c r="F64" s="56"/>
      <c r="G64" s="56"/>
      <c r="H64" s="56"/>
      <c r="I64" s="56"/>
      <c r="J64" s="56"/>
      <c r="K64" s="56"/>
      <c r="L64" s="56"/>
      <c r="M64" s="56"/>
      <c r="N64" s="56"/>
      <c r="O64" s="56"/>
      <c r="P64" s="56"/>
      <c r="Q64" s="56"/>
      <c r="R64" s="56"/>
      <c r="S64" s="56"/>
      <c r="T64" s="56"/>
      <c r="U64" s="56"/>
      <c r="V64" s="56"/>
      <c r="W64" s="56"/>
      <c r="X64" s="56"/>
      <c r="Y64" s="56"/>
      <c r="Z64" s="56"/>
    </row>
    <row r="65" spans="1:26" x14ac:dyDescent="0.15">
      <c r="A65" s="56"/>
      <c r="B65" s="162"/>
      <c r="C65" s="56"/>
      <c r="D65" s="56"/>
      <c r="E65" s="56"/>
      <c r="F65" s="56"/>
      <c r="G65" s="56"/>
      <c r="H65" s="56"/>
      <c r="I65" s="56"/>
      <c r="J65" s="56"/>
      <c r="K65" s="56"/>
      <c r="L65" s="56"/>
      <c r="M65" s="56"/>
      <c r="N65" s="56"/>
      <c r="O65" s="56"/>
      <c r="P65" s="56"/>
      <c r="Q65" s="56"/>
      <c r="R65" s="56"/>
      <c r="S65" s="56"/>
      <c r="T65" s="56"/>
      <c r="U65" s="56"/>
      <c r="V65" s="56"/>
      <c r="W65" s="56"/>
      <c r="X65" s="56"/>
      <c r="Y65" s="56"/>
      <c r="Z65" s="56"/>
    </row>
    <row r="66" spans="1:26" x14ac:dyDescent="0.15">
      <c r="A66" s="56"/>
      <c r="B66" s="162"/>
      <c r="C66" s="56"/>
      <c r="D66" s="56"/>
      <c r="E66" s="56"/>
      <c r="F66" s="56"/>
      <c r="G66" s="56"/>
      <c r="H66" s="56"/>
      <c r="I66" s="56"/>
      <c r="J66" s="56"/>
      <c r="K66" s="56"/>
      <c r="L66" s="56"/>
      <c r="M66" s="56"/>
      <c r="N66" s="56"/>
      <c r="O66" s="56"/>
      <c r="P66" s="56"/>
      <c r="Q66" s="56"/>
      <c r="R66" s="56"/>
      <c r="S66" s="56"/>
      <c r="T66" s="56"/>
      <c r="U66" s="56"/>
      <c r="V66" s="56"/>
      <c r="W66" s="56"/>
      <c r="X66" s="56"/>
      <c r="Y66" s="56"/>
      <c r="Z66" s="56"/>
    </row>
    <row r="67" spans="1:26" x14ac:dyDescent="0.15">
      <c r="A67" s="56"/>
      <c r="B67" s="162"/>
      <c r="C67" s="56"/>
      <c r="D67" s="56"/>
      <c r="E67" s="56"/>
      <c r="F67" s="56"/>
      <c r="G67" s="56"/>
      <c r="H67" s="56"/>
      <c r="I67" s="56"/>
      <c r="J67" s="56"/>
      <c r="K67" s="56"/>
      <c r="L67" s="56"/>
      <c r="M67" s="56"/>
      <c r="N67" s="56"/>
      <c r="O67" s="56"/>
      <c r="P67" s="56"/>
      <c r="Q67" s="56"/>
      <c r="R67" s="56"/>
      <c r="S67" s="56"/>
      <c r="T67" s="56"/>
      <c r="U67" s="56"/>
      <c r="V67" s="56"/>
      <c r="W67" s="56"/>
      <c r="X67" s="56"/>
      <c r="Y67" s="56"/>
      <c r="Z67" s="56"/>
    </row>
    <row r="68" spans="1:26" x14ac:dyDescent="0.15">
      <c r="A68" s="56"/>
      <c r="B68" s="162"/>
      <c r="C68" s="56"/>
      <c r="D68" s="56"/>
      <c r="E68" s="56"/>
      <c r="F68" s="56"/>
      <c r="G68" s="56"/>
      <c r="H68" s="56"/>
      <c r="I68" s="56"/>
      <c r="J68" s="56"/>
      <c r="K68" s="56"/>
      <c r="L68" s="56"/>
      <c r="M68" s="56"/>
      <c r="N68" s="56"/>
      <c r="O68" s="56"/>
      <c r="P68" s="56"/>
      <c r="Q68" s="56"/>
      <c r="R68" s="56"/>
      <c r="S68" s="56"/>
      <c r="T68" s="56"/>
      <c r="U68" s="56"/>
      <c r="V68" s="56"/>
      <c r="W68" s="56"/>
      <c r="X68" s="56"/>
      <c r="Y68" s="56"/>
      <c r="Z68" s="56"/>
    </row>
    <row r="69" spans="1:26" x14ac:dyDescent="0.15">
      <c r="A69" s="56"/>
      <c r="B69" s="162"/>
      <c r="C69" s="56"/>
      <c r="D69" s="56"/>
      <c r="E69" s="56"/>
      <c r="F69" s="56"/>
      <c r="G69" s="56"/>
      <c r="H69" s="56"/>
      <c r="I69" s="56"/>
      <c r="J69" s="56"/>
      <c r="K69" s="56"/>
      <c r="L69" s="56"/>
      <c r="M69" s="56"/>
      <c r="N69" s="56"/>
      <c r="O69" s="56"/>
      <c r="P69" s="56"/>
      <c r="Q69" s="56"/>
      <c r="R69" s="56"/>
      <c r="S69" s="56"/>
      <c r="T69" s="56"/>
      <c r="U69" s="56"/>
      <c r="V69" s="56"/>
      <c r="W69" s="56"/>
      <c r="X69" s="56"/>
      <c r="Y69" s="56"/>
      <c r="Z69" s="56"/>
    </row>
    <row r="70" spans="1:26" x14ac:dyDescent="0.15">
      <c r="A70" s="56"/>
      <c r="B70" s="162"/>
      <c r="C70" s="56"/>
      <c r="D70" s="56"/>
      <c r="E70" s="56"/>
      <c r="F70" s="56"/>
      <c r="G70" s="56"/>
      <c r="H70" s="56"/>
      <c r="I70" s="56"/>
      <c r="J70" s="56"/>
      <c r="K70" s="56"/>
      <c r="L70" s="56"/>
      <c r="M70" s="56"/>
      <c r="N70" s="56"/>
      <c r="O70" s="56"/>
      <c r="P70" s="56"/>
      <c r="Q70" s="56"/>
      <c r="R70" s="56"/>
      <c r="S70" s="56"/>
      <c r="T70" s="56"/>
      <c r="U70" s="56"/>
      <c r="V70" s="56"/>
      <c r="W70" s="56"/>
      <c r="X70" s="56"/>
      <c r="Y70" s="56"/>
      <c r="Z70" s="56"/>
    </row>
    <row r="71" spans="1:26" x14ac:dyDescent="0.15">
      <c r="A71" s="56"/>
      <c r="B71" s="162"/>
      <c r="C71" s="56"/>
      <c r="D71" s="56"/>
      <c r="E71" s="56"/>
      <c r="F71" s="56"/>
      <c r="G71" s="56"/>
      <c r="H71" s="56"/>
      <c r="I71" s="56"/>
      <c r="J71" s="56"/>
      <c r="K71" s="56"/>
      <c r="L71" s="56"/>
      <c r="M71" s="56"/>
      <c r="N71" s="56"/>
      <c r="O71" s="56"/>
      <c r="P71" s="56"/>
      <c r="Q71" s="56"/>
      <c r="R71" s="56"/>
      <c r="S71" s="56"/>
      <c r="T71" s="56"/>
      <c r="U71" s="56"/>
      <c r="V71" s="56"/>
      <c r="W71" s="56"/>
      <c r="X71" s="56"/>
      <c r="Y71" s="56"/>
      <c r="Z71" s="56"/>
    </row>
    <row r="72" spans="1:26" x14ac:dyDescent="0.15">
      <c r="A72" s="56"/>
      <c r="B72" s="162"/>
      <c r="C72" s="56"/>
      <c r="D72" s="56"/>
      <c r="E72" s="56"/>
      <c r="F72" s="56"/>
      <c r="G72" s="56"/>
      <c r="H72" s="56"/>
      <c r="I72" s="56"/>
      <c r="J72" s="56"/>
      <c r="K72" s="56"/>
      <c r="L72" s="56"/>
      <c r="M72" s="56"/>
      <c r="N72" s="56"/>
      <c r="O72" s="56"/>
      <c r="P72" s="56"/>
      <c r="Q72" s="56"/>
      <c r="R72" s="56"/>
      <c r="S72" s="56"/>
      <c r="T72" s="56"/>
      <c r="U72" s="56"/>
      <c r="V72" s="56"/>
      <c r="W72" s="56"/>
      <c r="X72" s="56"/>
      <c r="Y72" s="56"/>
      <c r="Z72" s="56"/>
    </row>
    <row r="73" spans="1:26" x14ac:dyDescent="0.15">
      <c r="A73" s="56"/>
      <c r="B73" s="162"/>
      <c r="C73" s="56"/>
      <c r="D73" s="56"/>
      <c r="E73" s="56"/>
      <c r="F73" s="56"/>
      <c r="G73" s="56"/>
      <c r="H73" s="56"/>
      <c r="I73" s="56"/>
      <c r="J73" s="56"/>
      <c r="K73" s="56"/>
      <c r="L73" s="56"/>
      <c r="M73" s="56"/>
      <c r="N73" s="56"/>
      <c r="O73" s="56"/>
      <c r="P73" s="56"/>
      <c r="Q73" s="56"/>
      <c r="R73" s="56"/>
      <c r="S73" s="56"/>
      <c r="T73" s="56"/>
      <c r="U73" s="56"/>
      <c r="V73" s="56"/>
      <c r="W73" s="56"/>
      <c r="X73" s="56"/>
      <c r="Y73" s="56"/>
      <c r="Z73" s="56"/>
    </row>
    <row r="74" spans="1:26" x14ac:dyDescent="0.15">
      <c r="A74" s="56"/>
      <c r="B74" s="162"/>
      <c r="C74" s="56"/>
      <c r="D74" s="56"/>
      <c r="E74" s="56"/>
      <c r="F74" s="56"/>
      <c r="G74" s="56"/>
      <c r="H74" s="56"/>
      <c r="I74" s="56"/>
      <c r="J74" s="56"/>
      <c r="K74" s="56"/>
      <c r="L74" s="56"/>
      <c r="M74" s="56"/>
      <c r="N74" s="56"/>
      <c r="O74" s="56"/>
      <c r="P74" s="56"/>
      <c r="Q74" s="56"/>
      <c r="R74" s="56"/>
      <c r="S74" s="56"/>
      <c r="T74" s="56"/>
      <c r="U74" s="56"/>
      <c r="V74" s="56"/>
      <c r="W74" s="56"/>
      <c r="X74" s="56"/>
      <c r="Y74" s="56"/>
      <c r="Z74" s="56"/>
    </row>
    <row r="75" spans="1:26" x14ac:dyDescent="0.15">
      <c r="A75" s="56"/>
      <c r="B75" s="162"/>
      <c r="C75" s="56"/>
      <c r="D75" s="56"/>
      <c r="E75" s="56"/>
      <c r="F75" s="56"/>
      <c r="G75" s="56"/>
      <c r="H75" s="56"/>
      <c r="I75" s="56"/>
      <c r="J75" s="56"/>
      <c r="K75" s="56"/>
      <c r="L75" s="56"/>
      <c r="M75" s="56"/>
      <c r="N75" s="56"/>
      <c r="O75" s="56"/>
      <c r="P75" s="56"/>
      <c r="Q75" s="56"/>
      <c r="R75" s="56"/>
      <c r="S75" s="56"/>
      <c r="T75" s="56"/>
      <c r="U75" s="56"/>
      <c r="V75" s="56"/>
      <c r="W75" s="56"/>
      <c r="X75" s="56"/>
      <c r="Y75" s="56"/>
      <c r="Z75" s="56"/>
    </row>
    <row r="76" spans="1:26" x14ac:dyDescent="0.15">
      <c r="A76" s="56"/>
      <c r="B76" s="162"/>
      <c r="C76" s="56"/>
      <c r="D76" s="56"/>
      <c r="E76" s="56"/>
      <c r="F76" s="56"/>
      <c r="G76" s="56"/>
      <c r="H76" s="56"/>
      <c r="I76" s="56"/>
      <c r="J76" s="56"/>
      <c r="K76" s="56"/>
      <c r="L76" s="56"/>
      <c r="M76" s="56"/>
      <c r="N76" s="56"/>
      <c r="O76" s="56"/>
      <c r="P76" s="56"/>
      <c r="Q76" s="56"/>
      <c r="R76" s="56"/>
      <c r="S76" s="56"/>
      <c r="T76" s="56"/>
      <c r="U76" s="56"/>
      <c r="V76" s="56"/>
      <c r="W76" s="56"/>
      <c r="X76" s="56"/>
      <c r="Y76" s="56"/>
      <c r="Z76" s="56"/>
    </row>
    <row r="77" spans="1:26" x14ac:dyDescent="0.15">
      <c r="A77" s="56"/>
      <c r="B77" s="162"/>
      <c r="C77" s="56"/>
      <c r="D77" s="56"/>
      <c r="E77" s="56"/>
      <c r="F77" s="56"/>
      <c r="G77" s="56"/>
      <c r="H77" s="56"/>
      <c r="I77" s="56"/>
      <c r="J77" s="56"/>
      <c r="K77" s="56"/>
      <c r="L77" s="56"/>
      <c r="M77" s="56"/>
      <c r="N77" s="56"/>
      <c r="O77" s="56"/>
      <c r="P77" s="56"/>
      <c r="Q77" s="56"/>
      <c r="R77" s="56"/>
      <c r="S77" s="56"/>
      <c r="T77" s="56"/>
      <c r="U77" s="56"/>
      <c r="V77" s="56"/>
      <c r="W77" s="56"/>
      <c r="X77" s="56"/>
      <c r="Y77" s="56"/>
      <c r="Z77" s="56"/>
    </row>
    <row r="78" spans="1:26" x14ac:dyDescent="0.15">
      <c r="A78" s="56"/>
      <c r="B78" s="162"/>
      <c r="C78" s="56"/>
      <c r="D78" s="56"/>
      <c r="E78" s="56"/>
      <c r="F78" s="56"/>
      <c r="G78" s="56"/>
      <c r="H78" s="56"/>
      <c r="I78" s="56"/>
      <c r="J78" s="56"/>
      <c r="K78" s="56"/>
      <c r="L78" s="56"/>
      <c r="M78" s="56"/>
      <c r="N78" s="56"/>
      <c r="O78" s="56"/>
      <c r="P78" s="56"/>
      <c r="Q78" s="56"/>
      <c r="R78" s="56"/>
      <c r="S78" s="56"/>
      <c r="T78" s="56"/>
      <c r="U78" s="56"/>
      <c r="V78" s="56"/>
      <c r="W78" s="56"/>
      <c r="X78" s="56"/>
      <c r="Y78" s="56"/>
      <c r="Z78" s="56"/>
    </row>
    <row r="79" spans="1:26" x14ac:dyDescent="0.15">
      <c r="A79" s="56"/>
      <c r="B79" s="162"/>
      <c r="C79" s="56"/>
      <c r="D79" s="56"/>
      <c r="E79" s="56"/>
      <c r="F79" s="56"/>
      <c r="G79" s="56"/>
      <c r="H79" s="56"/>
      <c r="I79" s="56"/>
      <c r="J79" s="56"/>
      <c r="K79" s="56"/>
      <c r="L79" s="56"/>
      <c r="M79" s="56"/>
      <c r="N79" s="56"/>
      <c r="O79" s="56"/>
      <c r="P79" s="56"/>
      <c r="Q79" s="56"/>
      <c r="R79" s="56"/>
      <c r="S79" s="56"/>
      <c r="T79" s="56"/>
      <c r="U79" s="56"/>
      <c r="V79" s="56"/>
      <c r="W79" s="56"/>
      <c r="X79" s="56"/>
      <c r="Y79" s="56"/>
      <c r="Z79" s="56"/>
    </row>
    <row r="80" spans="1:26" x14ac:dyDescent="0.15">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spans="1:26" x14ac:dyDescent="0.15">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spans="1:26" x14ac:dyDescent="0.15">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spans="1:26" x14ac:dyDescent="0.15">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spans="1:26" x14ac:dyDescent="0.15">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spans="1:26" x14ac:dyDescent="0.1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x14ac:dyDescent="0.1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x14ac:dyDescent="0.1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x14ac:dyDescent="0.1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x14ac:dyDescent="0.1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x14ac:dyDescent="0.1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x14ac:dyDescent="0.15">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x14ac:dyDescent="0.15">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x14ac:dyDescent="0.15">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x14ac:dyDescent="0.15">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x14ac:dyDescent="0.15">
      <c r="C95" s="56"/>
      <c r="D95" s="56"/>
      <c r="E95" s="56"/>
      <c r="F95" s="56"/>
      <c r="G95" s="56"/>
      <c r="H95" s="56"/>
      <c r="I95" s="56"/>
      <c r="J95" s="56"/>
      <c r="K95" s="56"/>
      <c r="L95" s="56"/>
      <c r="M95" s="56"/>
      <c r="N95" s="56"/>
      <c r="O95" s="56"/>
      <c r="P95" s="56"/>
      <c r="Q95" s="56"/>
      <c r="R95" s="56"/>
      <c r="S95" s="56"/>
      <c r="T95" s="56"/>
      <c r="U95" s="56"/>
      <c r="V95" s="56"/>
      <c r="W95" s="56"/>
      <c r="X95" s="56"/>
      <c r="Y95" s="56"/>
      <c r="Z95" s="56"/>
    </row>
  </sheetData>
  <mergeCells count="1">
    <mergeCell ref="B4:G4"/>
  </mergeCells>
  <conditionalFormatting sqref="D55:F55 G15:G51 D15:F26 G55:G59 E27:F48">
    <cfRule type="containsText" dxfId="19" priority="31" operator="containsText" text="FALSE">
      <formula>NOT(ISERROR(SEARCH("FALSE",D15)))</formula>
    </cfRule>
    <cfRule type="containsText" dxfId="18" priority="32" operator="containsText" text="TRUE">
      <formula>NOT(ISERROR(SEARCH("TRUE",D15)))</formula>
    </cfRule>
    <cfRule type="containsText" dxfId="17" priority="33" operator="containsText" text="NONE">
      <formula>NOT(ISERROR(SEARCH("NONE",D15)))</formula>
    </cfRule>
    <cfRule type="containsText" dxfId="16" priority="34" operator="containsText" text="Capacity missing">
      <formula>NOT(ISERROR(SEARCH("Capacity missing",D15)))</formula>
    </cfRule>
    <cfRule type="containsText" dxfId="15" priority="35" operator="containsText" text="FALSE">
      <formula>NOT(ISERROR(SEARCH("FALSE",D15)))</formula>
    </cfRule>
  </conditionalFormatting>
  <conditionalFormatting sqref="F56:F59">
    <cfRule type="containsText" dxfId="14" priority="21" operator="containsText" text="FALSE">
      <formula>NOT(ISERROR(SEARCH("FALSE",F56)))</formula>
    </cfRule>
    <cfRule type="containsText" dxfId="13" priority="22" operator="containsText" text="TRUE">
      <formula>NOT(ISERROR(SEARCH("TRUE",F56)))</formula>
    </cfRule>
    <cfRule type="containsText" dxfId="12" priority="23" operator="containsText" text="NONE">
      <formula>NOT(ISERROR(SEARCH("NONE",F56)))</formula>
    </cfRule>
    <cfRule type="containsText" dxfId="11" priority="24" operator="containsText" text="Capacity missing">
      <formula>NOT(ISERROR(SEARCH("Capacity missing",F56)))</formula>
    </cfRule>
    <cfRule type="containsText" dxfId="10" priority="25" operator="containsText" text="FALSE">
      <formula>NOT(ISERROR(SEARCH("FALSE",F56)))</formula>
    </cfRule>
  </conditionalFormatting>
  <conditionalFormatting sqref="E56:E59">
    <cfRule type="containsText" dxfId="9" priority="16" operator="containsText" text="FALSE">
      <formula>NOT(ISERROR(SEARCH("FALSE",E56)))</formula>
    </cfRule>
    <cfRule type="containsText" dxfId="8" priority="17" operator="containsText" text="TRUE">
      <formula>NOT(ISERROR(SEARCH("TRUE",E56)))</formula>
    </cfRule>
    <cfRule type="containsText" dxfId="7" priority="18" operator="containsText" text="NONE">
      <formula>NOT(ISERROR(SEARCH("NONE",E56)))</formula>
    </cfRule>
    <cfRule type="containsText" dxfId="6" priority="19" operator="containsText" text="Capacity missing">
      <formula>NOT(ISERROR(SEARCH("Capacity missing",E56)))</formula>
    </cfRule>
    <cfRule type="containsText" dxfId="5" priority="20" operator="containsText" text="FALSE">
      <formula>NOT(ISERROR(SEARCH("FALSE",E56)))</formula>
    </cfRule>
  </conditionalFormatting>
  <conditionalFormatting sqref="D52:G54">
    <cfRule type="containsText" dxfId="4" priority="1" operator="containsText" text="FALSE">
      <formula>NOT(ISERROR(SEARCH("FALSE",D52)))</formula>
    </cfRule>
    <cfRule type="containsText" dxfId="3" priority="2" operator="containsText" text="TRUE">
      <formula>NOT(ISERROR(SEARCH("TRUE",D52)))</formula>
    </cfRule>
    <cfRule type="containsText" dxfId="2" priority="3" operator="containsText" text="NONE">
      <formula>NOT(ISERROR(SEARCH("NONE",D52)))</formula>
    </cfRule>
    <cfRule type="containsText" dxfId="1" priority="4" operator="containsText" text="Capacity missing">
      <formula>NOT(ISERROR(SEARCH("Capacity missing",D52)))</formula>
    </cfRule>
    <cfRule type="containsText" dxfId="0" priority="5" operator="containsText" text="FALSE">
      <formula>NOT(ISERROR(SEARCH("FALSE",D52)))</formula>
    </cfRule>
  </conditionalFormatting>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E467"/>
  <sheetViews>
    <sheetView topLeftCell="A187" zoomScale="111" workbookViewId="0">
      <selection activeCell="E228" sqref="E228:E247"/>
    </sheetView>
  </sheetViews>
  <sheetFormatPr baseColWidth="10" defaultRowHeight="13" x14ac:dyDescent="0.15"/>
  <cols>
    <col min="1" max="1" width="43.1640625" customWidth="1"/>
    <col min="2" max="2" width="71" bestFit="1" customWidth="1"/>
    <col min="3" max="3" width="19.6640625" bestFit="1" customWidth="1"/>
    <col min="4" max="4" width="25.83203125" customWidth="1"/>
    <col min="5" max="5" width="86.83203125" customWidth="1"/>
  </cols>
  <sheetData>
    <row r="1" spans="1:5" s="288" customFormat="1" x14ac:dyDescent="0.15">
      <c r="A1" s="288" t="s">
        <v>862</v>
      </c>
    </row>
    <row r="2" spans="1:5" x14ac:dyDescent="0.15">
      <c r="A2" s="532" t="s">
        <v>555</v>
      </c>
      <c r="B2" s="533" t="s">
        <v>556</v>
      </c>
      <c r="C2" s="533" t="s">
        <v>557</v>
      </c>
      <c r="D2" s="532" t="s">
        <v>558</v>
      </c>
      <c r="E2" s="542" t="s">
        <v>559</v>
      </c>
    </row>
    <row r="3" spans="1:5" x14ac:dyDescent="0.15">
      <c r="A3" s="532"/>
      <c r="B3" s="533"/>
      <c r="C3" s="533"/>
      <c r="D3" s="532"/>
      <c r="E3" s="542" t="s">
        <v>841</v>
      </c>
    </row>
    <row r="4" spans="1:5" x14ac:dyDescent="0.15">
      <c r="A4" s="534" t="s">
        <v>899</v>
      </c>
      <c r="B4" t="str">
        <f>LEFT(A4,FIND("=",A4)-2)</f>
        <v>- area</v>
      </c>
      <c r="C4" t="str">
        <f>RIGHT(A4,LEN(A4)-FIND("=",A4))</f>
        <v xml:space="preserve"> de_Biezen</v>
      </c>
      <c r="D4" s="534"/>
      <c r="E4" s="543" t="str">
        <f>IF(ISBLANK(D4),B4&amp;" ="&amp;C4,B4&amp;" = "&amp;D4)</f>
        <v>- area = de_Biezen</v>
      </c>
    </row>
    <row r="5" spans="1:5" x14ac:dyDescent="0.15">
      <c r="A5" s="534" t="s">
        <v>863</v>
      </c>
      <c r="B5" t="str">
        <f t="shared" ref="B5:B68" si="0">LEFT(A5,FIND("=",A5)-2)</f>
        <v>- id</v>
      </c>
      <c r="C5" t="str">
        <f t="shared" ref="C5:C68" si="1">RIGHT(A5,LEN(A5)-FIND("=",A5))</f>
        <v xml:space="preserve"> 13</v>
      </c>
      <c r="D5" s="534"/>
      <c r="E5" s="543" t="str">
        <f t="shared" ref="E5:E68" si="2">IF(ISBLANK(D5),B5&amp;" ="&amp;C5,B5&amp;" = "&amp;D5)</f>
        <v>- id = 13</v>
      </c>
    </row>
    <row r="6" spans="1:5" x14ac:dyDescent="0.15">
      <c r="A6" s="534" t="s">
        <v>864</v>
      </c>
      <c r="B6" t="str">
        <f t="shared" si="0"/>
        <v>- parent_id</v>
      </c>
      <c r="C6" t="str">
        <f t="shared" si="1"/>
        <v xml:space="preserve"> 13</v>
      </c>
      <c r="D6" s="534"/>
      <c r="E6" s="543" t="str">
        <f t="shared" si="2"/>
        <v>- parent_id = 13</v>
      </c>
    </row>
    <row r="7" spans="1:5" x14ac:dyDescent="0.15">
      <c r="A7" s="534" t="s">
        <v>560</v>
      </c>
      <c r="B7" t="str">
        <f t="shared" si="0"/>
        <v>- enabled.etengine</v>
      </c>
      <c r="C7" t="str">
        <f t="shared" si="1"/>
        <v xml:space="preserve"> true</v>
      </c>
      <c r="D7" s="534"/>
      <c r="E7" s="543" t="str">
        <f t="shared" si="2"/>
        <v>- enabled.etengine = true</v>
      </c>
    </row>
    <row r="8" spans="1:5" x14ac:dyDescent="0.15">
      <c r="A8" s="534" t="s">
        <v>561</v>
      </c>
      <c r="B8" t="str">
        <f t="shared" si="0"/>
        <v>- enabled.etmodel</v>
      </c>
      <c r="C8" t="str">
        <f t="shared" si="1"/>
        <v xml:space="preserve"> true</v>
      </c>
      <c r="D8" s="534"/>
      <c r="E8" s="543" t="str">
        <f t="shared" si="2"/>
        <v>- enabled.etmodel = true</v>
      </c>
    </row>
    <row r="9" spans="1:5" x14ac:dyDescent="0.15">
      <c r="A9" s="534" t="s">
        <v>562</v>
      </c>
      <c r="B9" t="str">
        <f t="shared" si="0"/>
        <v>- analysis_year</v>
      </c>
      <c r="C9" t="str">
        <f t="shared" si="1"/>
        <v xml:space="preserve"> 2013</v>
      </c>
      <c r="D9" s="534"/>
      <c r="E9" s="543" t="str">
        <f t="shared" si="2"/>
        <v>- analysis_year = 2013</v>
      </c>
    </row>
    <row r="10" spans="1:5" x14ac:dyDescent="0.15">
      <c r="A10" s="534" t="s">
        <v>563</v>
      </c>
      <c r="B10" t="str">
        <f t="shared" si="0"/>
        <v>- has_agriculture</v>
      </c>
      <c r="C10" t="str">
        <f t="shared" si="1"/>
        <v xml:space="preserve"> true</v>
      </c>
      <c r="D10" s="534" t="s">
        <v>564</v>
      </c>
      <c r="E10" s="543" t="str">
        <f t="shared" si="2"/>
        <v>- has_agriculture = false</v>
      </c>
    </row>
    <row r="11" spans="1:5" x14ac:dyDescent="0.15">
      <c r="A11" s="534" t="s">
        <v>565</v>
      </c>
      <c r="B11" t="str">
        <f t="shared" si="0"/>
        <v>- has_buildings</v>
      </c>
      <c r="C11" t="str">
        <f t="shared" si="1"/>
        <v xml:space="preserve"> true</v>
      </c>
      <c r="D11" s="534" t="s">
        <v>564</v>
      </c>
      <c r="E11" s="543" t="str">
        <f t="shared" si="2"/>
        <v>- has_buildings = false</v>
      </c>
    </row>
    <row r="12" spans="1:5" x14ac:dyDescent="0.15">
      <c r="A12" s="534" t="s">
        <v>566</v>
      </c>
      <c r="B12" t="str">
        <f t="shared" si="0"/>
        <v>- has_climate</v>
      </c>
      <c r="C12" t="str">
        <f t="shared" si="1"/>
        <v xml:space="preserve"> true</v>
      </c>
      <c r="D12" s="534"/>
      <c r="E12" s="543" t="str">
        <f t="shared" si="2"/>
        <v>- has_climate = true</v>
      </c>
    </row>
    <row r="13" spans="1:5" x14ac:dyDescent="0.15">
      <c r="A13" s="534" t="s">
        <v>567</v>
      </c>
      <c r="B13" t="str">
        <f t="shared" si="0"/>
        <v>- has_coastline</v>
      </c>
      <c r="C13" t="str">
        <f t="shared" si="1"/>
        <v xml:space="preserve"> true</v>
      </c>
      <c r="D13" s="534"/>
      <c r="E13" s="543" t="str">
        <f t="shared" si="2"/>
        <v>- has_coastline = true</v>
      </c>
    </row>
    <row r="14" spans="1:5" x14ac:dyDescent="0.15">
      <c r="A14" s="534" t="s">
        <v>568</v>
      </c>
      <c r="B14" t="str">
        <f t="shared" si="0"/>
        <v>- has_cold_network</v>
      </c>
      <c r="C14" t="str">
        <f t="shared" si="1"/>
        <v xml:space="preserve"> false</v>
      </c>
      <c r="D14" s="534"/>
      <c r="E14" s="543" t="str">
        <f t="shared" si="2"/>
        <v>- has_cold_network = false</v>
      </c>
    </row>
    <row r="15" spans="1:5" x14ac:dyDescent="0.15">
      <c r="A15" s="534" t="s">
        <v>569</v>
      </c>
      <c r="B15" t="str">
        <f t="shared" si="0"/>
        <v>- has_electricity_storage</v>
      </c>
      <c r="C15" t="str">
        <f t="shared" si="1"/>
        <v xml:space="preserve"> true</v>
      </c>
      <c r="D15" s="534"/>
      <c r="E15" s="543" t="str">
        <f t="shared" si="2"/>
        <v>- has_electricity_storage = true</v>
      </c>
    </row>
    <row r="16" spans="1:5" x14ac:dyDescent="0.15">
      <c r="A16" s="534" t="s">
        <v>570</v>
      </c>
      <c r="B16" t="str">
        <f t="shared" si="0"/>
        <v>- has_employment</v>
      </c>
      <c r="C16" t="str">
        <f t="shared" si="1"/>
        <v xml:space="preserve"> true</v>
      </c>
      <c r="D16" s="534"/>
      <c r="E16" s="543" t="str">
        <f>IF(ISBLANK(D16),B16&amp;" ="&amp;C16,B16&amp;" = "&amp;D16)</f>
        <v>- has_employment = true</v>
      </c>
    </row>
    <row r="17" spans="1:5" x14ac:dyDescent="0.15">
      <c r="A17" s="534" t="s">
        <v>571</v>
      </c>
      <c r="B17" t="str">
        <f t="shared" si="0"/>
        <v>- has_fce</v>
      </c>
      <c r="C17" t="str">
        <f t="shared" si="1"/>
        <v xml:space="preserve"> true</v>
      </c>
      <c r="D17" s="534"/>
      <c r="E17" s="543" t="str">
        <f t="shared" si="2"/>
        <v>- has_fce = true</v>
      </c>
    </row>
    <row r="18" spans="1:5" x14ac:dyDescent="0.15">
      <c r="A18" s="534" t="s">
        <v>572</v>
      </c>
      <c r="B18" t="str">
        <f t="shared" si="0"/>
        <v>- has_industry</v>
      </c>
      <c r="C18" t="str">
        <f t="shared" si="1"/>
        <v xml:space="preserve"> true</v>
      </c>
      <c r="D18" s="534" t="s">
        <v>564</v>
      </c>
      <c r="E18" s="543" t="str">
        <f t="shared" si="2"/>
        <v>- has_industry = false</v>
      </c>
    </row>
    <row r="19" spans="1:5" x14ac:dyDescent="0.15">
      <c r="A19" s="534" t="s">
        <v>573</v>
      </c>
      <c r="B19" t="str">
        <f t="shared" si="0"/>
        <v>- has_lignite</v>
      </c>
      <c r="C19" t="str">
        <f t="shared" si="1"/>
        <v xml:space="preserve"> false</v>
      </c>
      <c r="D19" s="534"/>
      <c r="E19" s="543" t="str">
        <f t="shared" si="2"/>
        <v>- has_lignite = false</v>
      </c>
    </row>
    <row r="20" spans="1:5" x14ac:dyDescent="0.15">
      <c r="A20" s="534" t="s">
        <v>574</v>
      </c>
      <c r="B20" t="str">
        <f t="shared" si="0"/>
        <v>- has_merit_order</v>
      </c>
      <c r="C20" t="str">
        <f t="shared" si="1"/>
        <v xml:space="preserve"> true</v>
      </c>
      <c r="D20" s="534"/>
      <c r="E20" s="543" t="str">
        <f t="shared" si="2"/>
        <v>- has_merit_order = true</v>
      </c>
    </row>
    <row r="21" spans="1:5" x14ac:dyDescent="0.15">
      <c r="A21" s="534" t="s">
        <v>575</v>
      </c>
      <c r="B21" t="str">
        <f t="shared" si="0"/>
        <v>- has_metal</v>
      </c>
      <c r="C21" t="str">
        <f t="shared" si="1"/>
        <v xml:space="preserve"> true</v>
      </c>
      <c r="D21" s="534"/>
      <c r="E21" s="543" t="str">
        <f t="shared" si="2"/>
        <v>- has_metal = true</v>
      </c>
    </row>
    <row r="22" spans="1:5" x14ac:dyDescent="0.15">
      <c r="A22" s="534" t="s">
        <v>576</v>
      </c>
      <c r="B22" t="str">
        <f t="shared" si="0"/>
        <v>- has_mountains</v>
      </c>
      <c r="C22" t="str">
        <f t="shared" si="1"/>
        <v xml:space="preserve"> false</v>
      </c>
      <c r="D22" s="534"/>
      <c r="E22" s="543" t="str">
        <f t="shared" si="2"/>
        <v>- has_mountains = false</v>
      </c>
    </row>
    <row r="23" spans="1:5" x14ac:dyDescent="0.15">
      <c r="A23" s="534" t="s">
        <v>577</v>
      </c>
      <c r="B23" t="str">
        <f t="shared" si="0"/>
        <v>- has_old_technologies</v>
      </c>
      <c r="C23" t="str">
        <f t="shared" si="1"/>
        <v xml:space="preserve"> true</v>
      </c>
      <c r="D23" s="534"/>
      <c r="E23" s="543" t="str">
        <f t="shared" si="2"/>
        <v>- has_old_technologies = true</v>
      </c>
    </row>
    <row r="24" spans="1:5" x14ac:dyDescent="0.15">
      <c r="A24" s="534" t="s">
        <v>900</v>
      </c>
      <c r="B24" t="str">
        <f t="shared" si="0"/>
        <v>- has_other</v>
      </c>
      <c r="C24" t="str">
        <f t="shared" si="1"/>
        <v xml:space="preserve"> true</v>
      </c>
      <c r="D24" s="534" t="s">
        <v>564</v>
      </c>
      <c r="E24" s="543" t="str">
        <f t="shared" si="2"/>
        <v>- has_other = false</v>
      </c>
    </row>
    <row r="25" spans="1:5" x14ac:dyDescent="0.15">
      <c r="A25" s="534" t="s">
        <v>578</v>
      </c>
      <c r="B25" t="str">
        <f t="shared" si="0"/>
        <v>- has_solar_csp</v>
      </c>
      <c r="C25" t="str">
        <f t="shared" si="1"/>
        <v xml:space="preserve"> false</v>
      </c>
      <c r="D25" s="534"/>
      <c r="E25" s="543" t="str">
        <f t="shared" si="2"/>
        <v>- has_solar_csp = false</v>
      </c>
    </row>
    <row r="26" spans="1:5" x14ac:dyDescent="0.15">
      <c r="A26" s="534" t="s">
        <v>579</v>
      </c>
      <c r="B26" t="str">
        <f t="shared" si="0"/>
        <v>- has_import_export</v>
      </c>
      <c r="C26" t="str">
        <f t="shared" si="1"/>
        <v xml:space="preserve"> true</v>
      </c>
      <c r="D26" s="534"/>
      <c r="E26" s="543" t="str">
        <f t="shared" si="2"/>
        <v>- has_import_export = true</v>
      </c>
    </row>
    <row r="27" spans="1:5" x14ac:dyDescent="0.15">
      <c r="A27" s="534" t="s">
        <v>580</v>
      </c>
      <c r="B27" t="str">
        <f t="shared" si="0"/>
        <v>- use_network_calculations</v>
      </c>
      <c r="C27" t="str">
        <f t="shared" si="1"/>
        <v xml:space="preserve"> true</v>
      </c>
      <c r="D27" s="534"/>
      <c r="E27" s="543" t="str">
        <f t="shared" si="2"/>
        <v>- use_network_calculations = true</v>
      </c>
    </row>
    <row r="28" spans="1:5" x14ac:dyDescent="0.15">
      <c r="A28" s="534" t="s">
        <v>581</v>
      </c>
      <c r="B28" t="str">
        <f t="shared" si="0"/>
        <v>- use_merit_order_demands</v>
      </c>
      <c r="C28" t="str">
        <f t="shared" si="1"/>
        <v xml:space="preserve"> true</v>
      </c>
      <c r="D28" s="534"/>
      <c r="E28" s="543" t="str">
        <f t="shared" si="2"/>
        <v>- use_merit_order_demands = true</v>
      </c>
    </row>
    <row r="29" spans="1:5" x14ac:dyDescent="0.15">
      <c r="A29" s="534" t="s">
        <v>582</v>
      </c>
      <c r="B29" t="str">
        <f t="shared" si="0"/>
        <v>- has_aggregated_chemical_industry</v>
      </c>
      <c r="C29" t="str">
        <f t="shared" si="1"/>
        <v xml:space="preserve"> false</v>
      </c>
      <c r="D29" s="534"/>
      <c r="E29" s="543" t="str">
        <f t="shared" si="2"/>
        <v>- has_aggregated_chemical_industry = false</v>
      </c>
    </row>
    <row r="30" spans="1:5" x14ac:dyDescent="0.15">
      <c r="A30" s="534" t="s">
        <v>583</v>
      </c>
      <c r="B30" t="str">
        <f t="shared" si="0"/>
        <v>- has_detailed_chemical_industry</v>
      </c>
      <c r="C30" t="str">
        <f t="shared" si="1"/>
        <v xml:space="preserve"> true</v>
      </c>
      <c r="D30" s="534"/>
      <c r="E30" s="543" t="str">
        <f t="shared" si="2"/>
        <v>- has_detailed_chemical_industry = true</v>
      </c>
    </row>
    <row r="31" spans="1:5" x14ac:dyDescent="0.15">
      <c r="A31" s="534" t="s">
        <v>584</v>
      </c>
      <c r="B31" t="str">
        <f t="shared" si="0"/>
        <v>- has_aggregated_other_industry</v>
      </c>
      <c r="C31" t="str">
        <f t="shared" si="1"/>
        <v xml:space="preserve"> false</v>
      </c>
      <c r="D31" s="534"/>
      <c r="E31" s="543" t="str">
        <f t="shared" si="2"/>
        <v>- has_aggregated_other_industry = false</v>
      </c>
    </row>
    <row r="32" spans="1:5" x14ac:dyDescent="0.15">
      <c r="A32" s="534" t="s">
        <v>585</v>
      </c>
      <c r="B32" t="str">
        <f t="shared" si="0"/>
        <v>- has_detailed_other_industry</v>
      </c>
      <c r="C32" t="str">
        <f t="shared" si="1"/>
        <v xml:space="preserve"> true</v>
      </c>
      <c r="D32" s="534"/>
      <c r="E32" s="543" t="str">
        <f t="shared" si="2"/>
        <v>- has_detailed_other_industry = true</v>
      </c>
    </row>
    <row r="33" spans="1:5" x14ac:dyDescent="0.15">
      <c r="A33" s="534" t="s">
        <v>586</v>
      </c>
      <c r="B33" t="str">
        <f t="shared" si="0"/>
        <v>- buildings_insulation_constant_1</v>
      </c>
      <c r="C33" t="str">
        <f t="shared" si="1"/>
        <v xml:space="preserve"> 0.73</v>
      </c>
      <c r="D33" s="534"/>
      <c r="E33" s="543" t="str">
        <f t="shared" si="2"/>
        <v>- buildings_insulation_constant_1 = 0.73</v>
      </c>
    </row>
    <row r="34" spans="1:5" x14ac:dyDescent="0.15">
      <c r="A34" s="534" t="s">
        <v>587</v>
      </c>
      <c r="B34" t="str">
        <f t="shared" si="0"/>
        <v>- buildings_insulation_constant_2</v>
      </c>
      <c r="C34" t="str">
        <f t="shared" si="1"/>
        <v xml:space="preserve"> 0.13</v>
      </c>
      <c r="D34" s="534"/>
      <c r="E34" s="543" t="str">
        <f t="shared" si="2"/>
        <v>- buildings_insulation_constant_2 = 0.13</v>
      </c>
    </row>
    <row r="35" spans="1:5" x14ac:dyDescent="0.15">
      <c r="A35" s="534" t="s">
        <v>588</v>
      </c>
      <c r="B35" t="str">
        <f t="shared" si="0"/>
        <v>- buildings_insulation_cost_constant</v>
      </c>
      <c r="C35" t="str">
        <f t="shared" si="1"/>
        <v xml:space="preserve"> 39402.4</v>
      </c>
      <c r="D35" s="534"/>
      <c r="E35" s="543" t="str">
        <f t="shared" si="2"/>
        <v>- buildings_insulation_cost_constant = 39402.4</v>
      </c>
    </row>
    <row r="36" spans="1:5" x14ac:dyDescent="0.15">
      <c r="A36" s="534" t="s">
        <v>589</v>
      </c>
      <c r="B36" t="str">
        <f t="shared" si="0"/>
        <v>- buildings_insulation_employment_constant</v>
      </c>
      <c r="C36" t="str">
        <f t="shared" si="1"/>
        <v xml:space="preserve"> 0.0093</v>
      </c>
      <c r="D36" s="534"/>
      <c r="E36" s="543" t="str">
        <f t="shared" si="2"/>
        <v>- buildings_insulation_employment_constant = 0.0093</v>
      </c>
    </row>
    <row r="37" spans="1:5" x14ac:dyDescent="0.15">
      <c r="A37" s="534" t="s">
        <v>590</v>
      </c>
      <c r="B37" t="str">
        <f t="shared" si="0"/>
        <v>- co2_percentage_free</v>
      </c>
      <c r="C37" t="str">
        <f t="shared" si="1"/>
        <v xml:space="preserve"> 0.85</v>
      </c>
      <c r="D37" s="534"/>
      <c r="E37" s="543" t="str">
        <f t="shared" si="2"/>
        <v>- co2_percentage_free = 0.85</v>
      </c>
    </row>
    <row r="38" spans="1:5" x14ac:dyDescent="0.15">
      <c r="A38" s="534" t="s">
        <v>591</v>
      </c>
      <c r="B38" t="str">
        <f t="shared" si="0"/>
        <v>- co2_price</v>
      </c>
      <c r="C38" t="str">
        <f t="shared" si="1"/>
        <v xml:space="preserve"> 0.005</v>
      </c>
      <c r="D38" s="534"/>
      <c r="E38" s="543" t="str">
        <f t="shared" si="2"/>
        <v>- co2_price = 0.005</v>
      </c>
    </row>
    <row r="39" spans="1:5" x14ac:dyDescent="0.15">
      <c r="A39" s="534" t="s">
        <v>592</v>
      </c>
      <c r="B39" t="str">
        <f t="shared" si="0"/>
        <v>- economic_multiplier</v>
      </c>
      <c r="C39" t="str">
        <f t="shared" si="1"/>
        <v xml:space="preserve"> 1.0</v>
      </c>
      <c r="D39" s="534"/>
      <c r="E39" s="543" t="str">
        <f t="shared" si="2"/>
        <v>- economic_multiplier = 1.0</v>
      </c>
    </row>
    <row r="40" spans="1:5" x14ac:dyDescent="0.15">
      <c r="A40" s="534" t="s">
        <v>593</v>
      </c>
      <c r="B40" t="str">
        <f t="shared" si="0"/>
        <v>- employment_fraction_production</v>
      </c>
      <c r="C40" t="str">
        <f t="shared" si="1"/>
        <v xml:space="preserve"> 0.5</v>
      </c>
      <c r="D40" s="534"/>
      <c r="E40" s="543" t="str">
        <f t="shared" si="2"/>
        <v>- employment_fraction_production = 0.5</v>
      </c>
    </row>
    <row r="41" spans="1:5" x14ac:dyDescent="0.15">
      <c r="A41" s="534" t="s">
        <v>594</v>
      </c>
      <c r="B41" t="str">
        <f t="shared" si="0"/>
        <v>- employment_local_fraction</v>
      </c>
      <c r="C41" t="str">
        <f t="shared" si="1"/>
        <v xml:space="preserve"> 0.2</v>
      </c>
      <c r="D41" s="534"/>
      <c r="E41" s="543" t="str">
        <f t="shared" si="2"/>
        <v>- employment_local_fraction = 0.2</v>
      </c>
    </row>
    <row r="42" spans="1:5" x14ac:dyDescent="0.15">
      <c r="A42" s="534" t="s">
        <v>595</v>
      </c>
      <c r="B42" t="str">
        <f t="shared" si="0"/>
        <v>- export_electricity_primary_demand_factor</v>
      </c>
      <c r="C42" t="str">
        <f t="shared" si="1"/>
        <v xml:space="preserve"> 1.0</v>
      </c>
      <c r="D42" s="534"/>
      <c r="E42" s="543" t="str">
        <f t="shared" si="2"/>
        <v>- export_electricity_primary_demand_factor = 1.0</v>
      </c>
    </row>
    <row r="43" spans="1:5" x14ac:dyDescent="0.15">
      <c r="A43" s="534" t="s">
        <v>596</v>
      </c>
      <c r="B43" t="str">
        <f t="shared" si="0"/>
        <v>- import_electricity_primary_demand_factor</v>
      </c>
      <c r="C43" t="str">
        <f t="shared" si="1"/>
        <v xml:space="preserve"> 1.82</v>
      </c>
      <c r="D43" s="534"/>
      <c r="E43" s="543" t="str">
        <f t="shared" si="2"/>
        <v>- import_electricity_primary_demand_factor = 1.82</v>
      </c>
    </row>
    <row r="44" spans="1:5" x14ac:dyDescent="0.15">
      <c r="A44" s="534" t="s">
        <v>597</v>
      </c>
      <c r="B44" t="str">
        <f t="shared" si="0"/>
        <v>- insulation_level_buildings_max</v>
      </c>
      <c r="C44" t="str">
        <f t="shared" si="1"/>
        <v xml:space="preserve"> 3.0</v>
      </c>
      <c r="D44" s="534"/>
      <c r="E44" s="543" t="str">
        <f t="shared" si="2"/>
        <v>- insulation_level_buildings_max = 3.0</v>
      </c>
    </row>
    <row r="45" spans="1:5" x14ac:dyDescent="0.15">
      <c r="A45" s="534" t="s">
        <v>598</v>
      </c>
      <c r="B45" t="str">
        <f t="shared" si="0"/>
        <v>- insulation_level_buildings_min</v>
      </c>
      <c r="C45" t="str">
        <f t="shared" si="1"/>
        <v xml:space="preserve"> 0.6</v>
      </c>
      <c r="D45" s="534"/>
      <c r="E45" s="543" t="str">
        <f t="shared" si="2"/>
        <v>- insulation_level_buildings_min = 0.6</v>
      </c>
    </row>
    <row r="46" spans="1:5" x14ac:dyDescent="0.15">
      <c r="A46" s="534" t="s">
        <v>599</v>
      </c>
      <c r="B46" t="str">
        <f t="shared" si="0"/>
        <v>- insulation_level_new_houses_max</v>
      </c>
      <c r="C46" t="str">
        <f t="shared" si="1"/>
        <v xml:space="preserve"> 3.0</v>
      </c>
      <c r="D46" s="534"/>
      <c r="E46" s="543" t="str">
        <f t="shared" si="2"/>
        <v>- insulation_level_new_houses_max = 3.0</v>
      </c>
    </row>
    <row r="47" spans="1:5" x14ac:dyDescent="0.15">
      <c r="A47" s="534" t="s">
        <v>600</v>
      </c>
      <c r="B47" t="str">
        <f t="shared" si="0"/>
        <v>- insulation_level_new_houses_min</v>
      </c>
      <c r="C47" t="str">
        <f t="shared" si="1"/>
        <v xml:space="preserve"> 1.8</v>
      </c>
      <c r="D47" s="534"/>
      <c r="E47" s="543" t="str">
        <f t="shared" si="2"/>
        <v>- insulation_level_new_houses_min = 1.8</v>
      </c>
    </row>
    <row r="48" spans="1:5" x14ac:dyDescent="0.15">
      <c r="A48" s="534" t="s">
        <v>601</v>
      </c>
      <c r="B48" t="str">
        <f t="shared" si="0"/>
        <v>- insulation_level_old_houses_max</v>
      </c>
      <c r="C48" t="str">
        <f t="shared" si="1"/>
        <v xml:space="preserve"> 3.0</v>
      </c>
      <c r="D48" s="534"/>
      <c r="E48" s="543" t="str">
        <f t="shared" si="2"/>
        <v>- insulation_level_old_houses_max = 3.0</v>
      </c>
    </row>
    <row r="49" spans="1:5" x14ac:dyDescent="0.15">
      <c r="A49" s="534" t="s">
        <v>602</v>
      </c>
      <c r="B49" t="str">
        <f t="shared" si="0"/>
        <v>- insulation_level_old_houses_min</v>
      </c>
      <c r="C49" t="str">
        <f t="shared" si="1"/>
        <v xml:space="preserve"> 0.5</v>
      </c>
      <c r="D49" s="534"/>
      <c r="E49" s="543" t="str">
        <f t="shared" si="2"/>
        <v>- insulation_level_old_houses_min = 0.5</v>
      </c>
    </row>
    <row r="50" spans="1:5" x14ac:dyDescent="0.15">
      <c r="A50" s="534" t="s">
        <v>603</v>
      </c>
      <c r="B50" t="str">
        <f t="shared" si="0"/>
        <v>- new_houses_insulation_constant_1</v>
      </c>
      <c r="C50" t="str">
        <f t="shared" si="1"/>
        <v xml:space="preserve"> 1.85</v>
      </c>
      <c r="D50" s="534"/>
      <c r="E50" s="543" t="str">
        <f t="shared" si="2"/>
        <v>- new_houses_insulation_constant_1 = 1.85</v>
      </c>
    </row>
    <row r="51" spans="1:5" x14ac:dyDescent="0.15">
      <c r="A51" s="534" t="s">
        <v>604</v>
      </c>
      <c r="B51" t="str">
        <f t="shared" si="0"/>
        <v>- new_houses_insulation_constant_2</v>
      </c>
      <c r="C51" t="str">
        <f t="shared" si="1"/>
        <v xml:space="preserve"> 0.05</v>
      </c>
      <c r="D51" s="534"/>
      <c r="E51" s="543" t="str">
        <f t="shared" si="2"/>
        <v>- new_houses_insulation_constant_2 = 0.05</v>
      </c>
    </row>
    <row r="52" spans="1:5" x14ac:dyDescent="0.15">
      <c r="A52" s="534" t="s">
        <v>605</v>
      </c>
      <c r="B52" t="str">
        <f t="shared" si="0"/>
        <v>- new_houses_insulation_cost_constant</v>
      </c>
      <c r="C52" t="str">
        <f t="shared" si="1"/>
        <v xml:space="preserve"> 7071.0</v>
      </c>
      <c r="D52" s="534"/>
      <c r="E52" s="543" t="str">
        <f t="shared" si="2"/>
        <v>- new_houses_insulation_cost_constant = 7071.0</v>
      </c>
    </row>
    <row r="53" spans="1:5" x14ac:dyDescent="0.15">
      <c r="A53" s="534" t="s">
        <v>606</v>
      </c>
      <c r="B53" t="str">
        <f t="shared" si="0"/>
        <v>- new_houses_insulation_employment_constant</v>
      </c>
      <c r="C53" t="str">
        <f t="shared" si="1"/>
        <v xml:space="preserve"> 0.014</v>
      </c>
      <c r="D53" s="534"/>
      <c r="E53" s="543" t="str">
        <f t="shared" si="2"/>
        <v>- new_houses_insulation_employment_constant = 0.014</v>
      </c>
    </row>
    <row r="54" spans="1:5" x14ac:dyDescent="0.15">
      <c r="A54" s="534" t="s">
        <v>607</v>
      </c>
      <c r="B54" t="str">
        <f t="shared" si="0"/>
        <v>- old_houses_insulation_constant_1</v>
      </c>
      <c r="C54" t="str">
        <f t="shared" si="1"/>
        <v xml:space="preserve"> 0.66</v>
      </c>
      <c r="D54" s="534"/>
      <c r="E54" s="543" t="str">
        <f t="shared" si="2"/>
        <v>- old_houses_insulation_constant_1 = 0.66</v>
      </c>
    </row>
    <row r="55" spans="1:5" x14ac:dyDescent="0.15">
      <c r="A55" s="534" t="s">
        <v>608</v>
      </c>
      <c r="B55" t="str">
        <f t="shared" si="0"/>
        <v>- old_houses_insulation_constant_2</v>
      </c>
      <c r="C55" t="str">
        <f t="shared" si="1"/>
        <v xml:space="preserve"> 0.16</v>
      </c>
      <c r="D55" s="534"/>
      <c r="E55" s="543" t="str">
        <f t="shared" si="2"/>
        <v>- old_houses_insulation_constant_2 = 0.16</v>
      </c>
    </row>
    <row r="56" spans="1:5" x14ac:dyDescent="0.15">
      <c r="A56" s="534" t="s">
        <v>609</v>
      </c>
      <c r="B56" t="str">
        <f t="shared" si="0"/>
        <v>- old_houses_insulation_cost_constant</v>
      </c>
      <c r="C56" t="str">
        <f t="shared" si="1"/>
        <v xml:space="preserve"> 5962.7</v>
      </c>
      <c r="D56" s="534"/>
      <c r="E56" s="543" t="str">
        <f t="shared" si="2"/>
        <v>- old_houses_insulation_cost_constant = 5962.7</v>
      </c>
    </row>
    <row r="57" spans="1:5" x14ac:dyDescent="0.15">
      <c r="A57" s="534" t="s">
        <v>610</v>
      </c>
      <c r="B57" t="str">
        <f t="shared" si="0"/>
        <v>- old_houses_insulation_employment_constant</v>
      </c>
      <c r="C57" t="str">
        <f t="shared" si="1"/>
        <v xml:space="preserve"> 0.014</v>
      </c>
      <c r="D57" s="534"/>
      <c r="E57" s="543" t="str">
        <f t="shared" si="2"/>
        <v>- old_houses_insulation_employment_constant = 0.014</v>
      </c>
    </row>
    <row r="58" spans="1:5" x14ac:dyDescent="0.15">
      <c r="A58" s="534" t="s">
        <v>611</v>
      </c>
      <c r="B58" t="str">
        <f t="shared" si="0"/>
        <v>- man_hours_per_man_year</v>
      </c>
      <c r="C58" t="str">
        <f t="shared" si="1"/>
        <v xml:space="preserve"> 1800.0</v>
      </c>
      <c r="D58" s="534"/>
      <c r="E58" s="543" t="str">
        <f t="shared" si="2"/>
        <v>- man_hours_per_man_year = 1800.0</v>
      </c>
    </row>
    <row r="59" spans="1:5" x14ac:dyDescent="0.15">
      <c r="A59" s="534" t="s">
        <v>612</v>
      </c>
      <c r="B59" t="str">
        <f t="shared" si="0"/>
        <v>- technical_lifetime_insulation</v>
      </c>
      <c r="C59" t="str">
        <f t="shared" si="1"/>
        <v xml:space="preserve"> 30.0</v>
      </c>
      <c r="D59" s="534"/>
      <c r="E59" s="543" t="str">
        <f t="shared" si="2"/>
        <v>- technical_lifetime_insulation = 30.0</v>
      </c>
    </row>
    <row r="60" spans="1:5" x14ac:dyDescent="0.15">
      <c r="A60" s="534" t="s">
        <v>613</v>
      </c>
      <c r="B60" t="str">
        <f t="shared" si="0"/>
        <v>- investment_hv_net_low</v>
      </c>
      <c r="C60" t="str">
        <f t="shared" si="1"/>
        <v xml:space="preserve"> 0.2</v>
      </c>
      <c r="D60" s="534"/>
      <c r="E60" s="543" t="str">
        <f t="shared" si="2"/>
        <v>- investment_hv_net_low = 0.2</v>
      </c>
    </row>
    <row r="61" spans="1:5" x14ac:dyDescent="0.15">
      <c r="A61" s="534" t="s">
        <v>614</v>
      </c>
      <c r="B61" t="str">
        <f t="shared" si="0"/>
        <v>- investment_hv_net_high</v>
      </c>
      <c r="C61" t="str">
        <f t="shared" si="1"/>
        <v xml:space="preserve"> 0.25</v>
      </c>
      <c r="D61" s="534"/>
      <c r="E61" s="543" t="str">
        <f t="shared" si="2"/>
        <v>- investment_hv_net_high = 0.25</v>
      </c>
    </row>
    <row r="62" spans="1:5" x14ac:dyDescent="0.15">
      <c r="A62" s="534" t="s">
        <v>615</v>
      </c>
      <c r="B62" t="str">
        <f t="shared" si="0"/>
        <v>- investment_hv_net_per_turbine</v>
      </c>
      <c r="C62" t="str">
        <f t="shared" si="1"/>
        <v xml:space="preserve"> 1.2</v>
      </c>
      <c r="D62" s="534"/>
      <c r="E62" s="543" t="str">
        <f t="shared" si="2"/>
        <v>- investment_hv_net_per_turbine = 1.2</v>
      </c>
    </row>
    <row r="63" spans="1:5" x14ac:dyDescent="0.15">
      <c r="A63" s="534" t="s">
        <v>901</v>
      </c>
      <c r="B63" t="str">
        <f t="shared" si="0"/>
        <v>- annual_infrastructure_cost_electricity</v>
      </c>
      <c r="C63" t="str">
        <f t="shared" si="1"/>
        <v xml:space="preserve"> 0.32315796736820035</v>
      </c>
      <c r="D63" s="534"/>
      <c r="E63" s="543" t="str">
        <f t="shared" si="2"/>
        <v>- annual_infrastructure_cost_electricity = 0.32315796736820035</v>
      </c>
    </row>
    <row r="64" spans="1:5" x14ac:dyDescent="0.15">
      <c r="A64" s="534" t="s">
        <v>902</v>
      </c>
      <c r="B64" t="str">
        <f t="shared" si="0"/>
        <v>- annual_infrastructure_cost_gas</v>
      </c>
      <c r="C64" t="str">
        <f t="shared" si="1"/>
        <v xml:space="preserve"> 0.25924053514841267</v>
      </c>
      <c r="D64" s="534"/>
      <c r="E64" s="543" t="str">
        <f t="shared" si="2"/>
        <v>- annual_infrastructure_cost_gas = 0.25924053514841267</v>
      </c>
    </row>
    <row r="65" spans="1:5" ht="16" x14ac:dyDescent="0.2">
      <c r="A65" s="534" t="s">
        <v>903</v>
      </c>
      <c r="B65" t="str">
        <f t="shared" si="0"/>
        <v>- areable_land</v>
      </c>
      <c r="C65" t="str">
        <f t="shared" si="1"/>
        <v xml:space="preserve"> 3.298657269450088</v>
      </c>
      <c r="D65" s="561">
        <f>Gebied!F18</f>
        <v>2.5000000000000001E-3</v>
      </c>
      <c r="E65" s="543" t="str">
        <f t="shared" si="2"/>
        <v>- areable_land = 0.0025</v>
      </c>
    </row>
    <row r="66" spans="1:5" x14ac:dyDescent="0.15">
      <c r="A66" s="534" t="s">
        <v>904</v>
      </c>
      <c r="B66" t="str">
        <f t="shared" si="0"/>
        <v>- capacity_buffer_decentral_in_mj_s</v>
      </c>
      <c r="C66" t="str">
        <f t="shared" si="1"/>
        <v xml:space="preserve"> 3.5708062692618823</v>
      </c>
      <c r="D66" s="534"/>
      <c r="E66" s="543" t="str">
        <f t="shared" si="2"/>
        <v>- capacity_buffer_decentral_in_mj_s = 3.5708062692618823</v>
      </c>
    </row>
    <row r="67" spans="1:5" x14ac:dyDescent="0.15">
      <c r="A67" s="534" t="s">
        <v>905</v>
      </c>
      <c r="B67" t="str">
        <f t="shared" si="0"/>
        <v>- capacity_buffer_in_mj_s</v>
      </c>
      <c r="C67" t="str">
        <f t="shared" si="1"/>
        <v xml:space="preserve"> 0.2856645015409506</v>
      </c>
      <c r="D67" s="534"/>
      <c r="E67" s="543" t="str">
        <f t="shared" si="2"/>
        <v>- capacity_buffer_in_mj_s = 0.2856645015409506</v>
      </c>
    </row>
    <row r="68" spans="1:5" ht="15" x14ac:dyDescent="0.2">
      <c r="A68" s="534" t="s">
        <v>906</v>
      </c>
      <c r="B68" t="str">
        <f t="shared" si="0"/>
        <v>- co2_emission_1990</v>
      </c>
      <c r="C68" t="str">
        <f t="shared" si="1"/>
        <v xml:space="preserve"> 0.027307308876621663</v>
      </c>
      <c r="D68" s="578">
        <v>1.0425490000000001E-2</v>
      </c>
      <c r="E68" s="543" t="str">
        <f t="shared" si="2"/>
        <v>- co2_emission_1990 = 0.01042549</v>
      </c>
    </row>
    <row r="69" spans="1:5" x14ac:dyDescent="0.15">
      <c r="A69" s="534" t="s">
        <v>907</v>
      </c>
      <c r="B69" t="str">
        <f t="shared" ref="B69:B88" si="3">LEFT(A69,FIND("=",A69)-2)</f>
        <v>- coast_line</v>
      </c>
      <c r="C69" t="str">
        <f t="shared" ref="C69:C88" si="4">RIGHT(A69,LEN(A69)-FIND("=",A69))</f>
        <v xml:space="preserve"> 0.08052168137185545</v>
      </c>
      <c r="D69" s="3">
        <f>Gebied!F19</f>
        <v>0</v>
      </c>
      <c r="E69" s="543" t="str">
        <f t="shared" ref="E69:E87" si="5">IF(ISBLANK(D69),B69&amp;" ="&amp;C69,B69&amp;" = "&amp;D69)</f>
        <v>- coast_line = 0</v>
      </c>
    </row>
    <row r="70" spans="1:5" x14ac:dyDescent="0.15">
      <c r="A70" s="534" t="s">
        <v>908</v>
      </c>
      <c r="B70" t="str">
        <f t="shared" si="3"/>
        <v>- interconnector_capacity</v>
      </c>
      <c r="C70" t="str">
        <f t="shared" si="4"/>
        <v xml:space="preserve"> 1.0444608337591006</v>
      </c>
      <c r="D70" s="534"/>
      <c r="E70" s="543" t="str">
        <f t="shared" si="5"/>
        <v>- interconnector_capacity = 1.0444608337591006</v>
      </c>
    </row>
    <row r="71" spans="1:5" ht="16" x14ac:dyDescent="0.2">
      <c r="A71" s="534" t="s">
        <v>909</v>
      </c>
      <c r="B71" t="str">
        <f t="shared" si="3"/>
        <v>- land_available_for_solar</v>
      </c>
      <c r="C71" t="str">
        <f t="shared" si="4"/>
        <v xml:space="preserve"> 3.2986597690144763</v>
      </c>
      <c r="D71" s="562">
        <f>Gebied!F22</f>
        <v>2.5000000000000001E-3</v>
      </c>
      <c r="E71" s="543" t="str">
        <f t="shared" si="5"/>
        <v>- land_available_for_solar = 0.0025</v>
      </c>
    </row>
    <row r="72" spans="1:5" ht="16" x14ac:dyDescent="0.2">
      <c r="A72" s="534" t="s">
        <v>910</v>
      </c>
      <c r="B72" t="str">
        <f t="shared" si="3"/>
        <v>- number_of_buildings</v>
      </c>
      <c r="C72" t="str">
        <f t="shared" si="4"/>
        <v xml:space="preserve"> 70.05172030975268</v>
      </c>
      <c r="D72" s="561">
        <f>Gebied!F17</f>
        <v>0</v>
      </c>
      <c r="E72" s="543" t="str">
        <f t="shared" si="5"/>
        <v>- number_of_buildings = 0</v>
      </c>
    </row>
    <row r="73" spans="1:5" x14ac:dyDescent="0.15">
      <c r="A73" s="534" t="s">
        <v>911</v>
      </c>
      <c r="B73" t="str">
        <f t="shared" si="3"/>
        <v>- number_of_cars</v>
      </c>
      <c r="C73" t="str">
        <f t="shared" si="4"/>
        <v xml:space="preserve"> 1413.2560262725428</v>
      </c>
      <c r="D73" s="3">
        <f>ROUND(Transport!Q45,3)</f>
        <v>1765</v>
      </c>
      <c r="E73" s="543" t="str">
        <f>IF(ISBLANK(D73),B73&amp;" ="&amp;C73,B73&amp;" = "&amp;D73&amp;".0")</f>
        <v>- number_of_cars = 1765.0</v>
      </c>
    </row>
    <row r="74" spans="1:5" x14ac:dyDescent="0.15">
      <c r="A74" s="534" t="s">
        <v>912</v>
      </c>
      <c r="B74" t="str">
        <f t="shared" si="3"/>
        <v>- number_of_residences</v>
      </c>
      <c r="C74" t="str">
        <f t="shared" si="4"/>
        <v xml:space="preserve"> 1330.0</v>
      </c>
      <c r="D74" s="564">
        <f>Gebied!F12</f>
        <v>1330</v>
      </c>
      <c r="E74" s="543" t="str">
        <f t="shared" si="5"/>
        <v>- number_of_residences = 1330</v>
      </c>
    </row>
    <row r="75" spans="1:5" x14ac:dyDescent="0.15">
      <c r="A75" s="534" t="s">
        <v>913</v>
      </c>
      <c r="B75" t="str">
        <f t="shared" si="3"/>
        <v>- number_of_inhabitants</v>
      </c>
      <c r="C75" t="str">
        <f t="shared" si="4"/>
        <v xml:space="preserve"> 2995.8305802774976</v>
      </c>
      <c r="D75" s="564">
        <f>Huishoudens!E15</f>
        <v>3380</v>
      </c>
      <c r="E75" s="545" t="str">
        <f>IF(ISBLANK(D75),B75&amp;" ="&amp;C75,B75&amp;" = "&amp;D75&amp;".0")</f>
        <v>- number_of_inhabitants = 3380.0</v>
      </c>
    </row>
    <row r="76" spans="1:5" ht="16" x14ac:dyDescent="0.2">
      <c r="A76" s="534" t="s">
        <v>914</v>
      </c>
      <c r="B76" t="str">
        <f t="shared" si="3"/>
        <v>- number_of_new_residences</v>
      </c>
      <c r="C76" t="str">
        <f t="shared" si="4"/>
        <v xml:space="preserve"> 296.59000821285446</v>
      </c>
      <c r="D76" s="564">
        <f>Huishoudens!E18</f>
        <v>0</v>
      </c>
      <c r="E76" s="546" t="str">
        <f>IF(ISBLANK(D76),B76&amp;" ="&amp;C76,B76&amp;" = "&amp;D76&amp;".0")</f>
        <v>- number_of_new_residences = 0.0</v>
      </c>
    </row>
    <row r="77" spans="1:5" ht="16" x14ac:dyDescent="0.2">
      <c r="A77" s="534" t="s">
        <v>915</v>
      </c>
      <c r="B77" t="str">
        <f t="shared" si="3"/>
        <v>- number_of_old_residences</v>
      </c>
      <c r="C77" t="str">
        <f t="shared" si="4"/>
        <v xml:space="preserve"> 1033.4099917871456</v>
      </c>
      <c r="D77" s="564">
        <f>Huishoudens!E17</f>
        <v>1330</v>
      </c>
      <c r="E77" s="546" t="str">
        <f>IF(ISBLANK(D77),B77&amp;" ="&amp;C77,B77&amp;" = "&amp;D77&amp;".0")</f>
        <v>- number_of_old_residences = 1330.0</v>
      </c>
    </row>
    <row r="78" spans="1:5" ht="16" x14ac:dyDescent="0.2">
      <c r="A78" s="534" t="s">
        <v>916</v>
      </c>
      <c r="B78" t="str">
        <f t="shared" si="3"/>
        <v>- offshore_suitable_for_wind</v>
      </c>
      <c r="C78" t="str">
        <f t="shared" si="4"/>
        <v xml:space="preserve"> 8.853635604321374</v>
      </c>
      <c r="D78" s="562">
        <f>Gebied!F21</f>
        <v>0</v>
      </c>
      <c r="E78" s="545" t="str">
        <f>IF(ISBLANK(D78),B78&amp;" ="&amp;C78,B78&amp;" = "&amp;D78&amp;".0")</f>
        <v>- offshore_suitable_for_wind = 0.0</v>
      </c>
    </row>
    <row r="79" spans="1:5" ht="16" x14ac:dyDescent="0.2">
      <c r="A79" s="534" t="s">
        <v>917</v>
      </c>
      <c r="B79" t="str">
        <f t="shared" si="3"/>
        <v>- onshore_suitable_for_wind</v>
      </c>
      <c r="C79" t="str">
        <f t="shared" si="4"/>
        <v xml:space="preserve"> 4.916821692460148</v>
      </c>
      <c r="D79" s="562">
        <f>Gebied!F20</f>
        <v>0</v>
      </c>
      <c r="E79" s="543" t="str">
        <f t="shared" si="5"/>
        <v>- onshore_suitable_for_wind = 0</v>
      </c>
    </row>
    <row r="80" spans="1:5" x14ac:dyDescent="0.15">
      <c r="A80" s="534" t="s">
        <v>918</v>
      </c>
      <c r="B80" t="str">
        <f t="shared" si="3"/>
        <v>- residences_roof_surface_available_for_pv</v>
      </c>
      <c r="C80" t="str">
        <f t="shared" si="4"/>
        <v xml:space="preserve"> 0.025941907546187578</v>
      </c>
      <c r="D80" s="565">
        <f>Hernieuwbare_energie!E20</f>
        <v>2.9390490566037736E-2</v>
      </c>
      <c r="E80" s="543" t="str">
        <f t="shared" si="5"/>
        <v>- residences_roof_surface_available_for_pv = 0.0293904905660377</v>
      </c>
    </row>
    <row r="81" spans="1:5" ht="16" x14ac:dyDescent="0.2">
      <c r="A81" s="534" t="s">
        <v>919</v>
      </c>
      <c r="B81" t="str">
        <f t="shared" si="3"/>
        <v>- buildings_roof_surface_available_for_pv</v>
      </c>
      <c r="C81" t="str">
        <f t="shared" si="4"/>
        <v xml:space="preserve"> 0.012979880788766943</v>
      </c>
      <c r="D81" s="563">
        <f>Hernieuwbare_energie!E21</f>
        <v>0</v>
      </c>
      <c r="E81" s="543" t="str">
        <f t="shared" si="5"/>
        <v>- buildings_roof_surface_available_for_pv = 0</v>
      </c>
    </row>
    <row r="82" spans="1:5" x14ac:dyDescent="0.15">
      <c r="A82" s="534" t="s">
        <v>616</v>
      </c>
      <c r="B82" t="str">
        <f t="shared" si="3"/>
        <v>- base_dataset</v>
      </c>
      <c r="C82" t="str">
        <f t="shared" si="4"/>
        <v xml:space="preserve"> nl</v>
      </c>
      <c r="D82" s="534"/>
      <c r="E82" s="543" t="str">
        <f t="shared" si="5"/>
        <v>- base_dataset = nl</v>
      </c>
    </row>
    <row r="83" spans="1:5" x14ac:dyDescent="0.15">
      <c r="A83" s="534" t="s">
        <v>617</v>
      </c>
      <c r="B83" t="str">
        <f t="shared" si="3"/>
        <v>- scaling.area_attribute</v>
      </c>
      <c r="C83" t="str">
        <f t="shared" si="4"/>
        <v xml:space="preserve"> number_of_residences</v>
      </c>
      <c r="D83" s="534"/>
      <c r="E83" s="543" t="str">
        <f t="shared" si="5"/>
        <v>- scaling.area_attribute = number_of_residences</v>
      </c>
    </row>
    <row r="84" spans="1:5" x14ac:dyDescent="0.15">
      <c r="A84" s="534" t="s">
        <v>618</v>
      </c>
      <c r="B84" t="str">
        <f t="shared" si="3"/>
        <v>- scaling.base_value</v>
      </c>
      <c r="C84" t="str">
        <f t="shared" si="4"/>
        <v xml:space="preserve"> 7449298</v>
      </c>
      <c r="D84" s="534"/>
      <c r="E84" s="543" t="str">
        <f t="shared" si="5"/>
        <v>- scaling.base_value = 7449298</v>
      </c>
    </row>
    <row r="85" spans="1:5" x14ac:dyDescent="0.15">
      <c r="A85" s="534" t="s">
        <v>619</v>
      </c>
      <c r="B85" t="str">
        <f t="shared" si="3"/>
        <v>- scaling.has_agriculture</v>
      </c>
      <c r="C85" t="str">
        <f t="shared" si="4"/>
        <v xml:space="preserve"> </v>
      </c>
      <c r="D85" s="534"/>
      <c r="E85" s="543" t="str">
        <f t="shared" si="5"/>
        <v xml:space="preserve">- scaling.has_agriculture = </v>
      </c>
    </row>
    <row r="86" spans="1:5" x14ac:dyDescent="0.15">
      <c r="A86" s="534" t="s">
        <v>620</v>
      </c>
      <c r="B86" t="str">
        <f t="shared" si="3"/>
        <v>- scaling.has_energy</v>
      </c>
      <c r="C86" t="str">
        <f t="shared" si="4"/>
        <v xml:space="preserve"> </v>
      </c>
      <c r="D86" s="534"/>
      <c r="E86" s="543" t="str">
        <f t="shared" si="5"/>
        <v xml:space="preserve">- scaling.has_energy = </v>
      </c>
    </row>
    <row r="87" spans="1:5" x14ac:dyDescent="0.15">
      <c r="A87" s="534" t="s">
        <v>621</v>
      </c>
      <c r="B87" t="str">
        <f t="shared" si="3"/>
        <v>- scaling.has_industry</v>
      </c>
      <c r="C87" t="str">
        <f t="shared" si="4"/>
        <v xml:space="preserve"> </v>
      </c>
      <c r="D87" s="534"/>
      <c r="E87" s="543" t="str">
        <f t="shared" si="5"/>
        <v xml:space="preserve">- scaling.has_industry = </v>
      </c>
    </row>
    <row r="88" spans="1:5" x14ac:dyDescent="0.15">
      <c r="A88" s="534" t="s">
        <v>920</v>
      </c>
      <c r="B88" t="str">
        <f t="shared" si="3"/>
        <v>- scaling.value</v>
      </c>
      <c r="C88" t="str">
        <f t="shared" si="4"/>
        <v xml:space="preserve"> 1330</v>
      </c>
      <c r="D88" s="534"/>
      <c r="E88" s="543" t="str">
        <f>IF(ISBLANK(D88),B88&amp;" ="&amp;C88,B88&amp;" = "&amp;D88)</f>
        <v>- scaling.value = 1330</v>
      </c>
    </row>
    <row r="89" spans="1:5" x14ac:dyDescent="0.15">
      <c r="E89" s="543"/>
    </row>
    <row r="90" spans="1:5" x14ac:dyDescent="0.15">
      <c r="E90" s="543"/>
    </row>
    <row r="91" spans="1:5" x14ac:dyDescent="0.15">
      <c r="E91" s="543" t="s">
        <v>840</v>
      </c>
    </row>
    <row r="92" spans="1:5" x14ac:dyDescent="0.15">
      <c r="A92" t="s">
        <v>842</v>
      </c>
      <c r="E92" s="543" t="s">
        <v>834</v>
      </c>
    </row>
    <row r="93" spans="1:5" x14ac:dyDescent="0.15">
      <c r="B93" t="str">
        <f>B281</f>
        <v>- init.households_useful_demand_cooking_per_person</v>
      </c>
      <c r="D93" s="536">
        <f>1000000*Huishoudens!G69</f>
        <v>872500</v>
      </c>
      <c r="E93" s="543" t="str">
        <f t="shared" ref="E93:E98" si="6">B93&amp;" = "&amp;ROUND(D93,1)</f>
        <v>- init.households_useful_demand_cooking_per_person = 872500</v>
      </c>
    </row>
    <row r="94" spans="1:5" x14ac:dyDescent="0.15">
      <c r="A94" t="s">
        <v>827</v>
      </c>
      <c r="B94" t="str">
        <f>B358</f>
        <v>- init.households_cooker_halogen_electricity_share</v>
      </c>
      <c r="D94" s="537">
        <f>100*Huishoudens!H66</f>
        <v>26.131805157593124</v>
      </c>
      <c r="E94" s="543" t="str">
        <f t="shared" si="6"/>
        <v>- init.households_cooker_halogen_electricity_share = 26.1</v>
      </c>
    </row>
    <row r="95" spans="1:5" x14ac:dyDescent="0.15">
      <c r="B95" t="str">
        <f>B359</f>
        <v>- init.households_cooker_induction_electricity_share</v>
      </c>
      <c r="D95" s="537">
        <f>100*Huishoudens!H67</f>
        <v>9.7421203438395434</v>
      </c>
      <c r="E95" s="543" t="str">
        <f t="shared" si="6"/>
        <v>- init.households_cooker_induction_electricity_share = 9.7</v>
      </c>
    </row>
    <row r="96" spans="1:5" x14ac:dyDescent="0.15">
      <c r="B96" t="str">
        <f>B360</f>
        <v>- init.households_cooker_network_gas_share</v>
      </c>
      <c r="D96" s="537">
        <f>100*Huishoudens!H64</f>
        <v>60.974212034383953</v>
      </c>
      <c r="E96" s="543" t="str">
        <f t="shared" si="6"/>
        <v>- init.households_cooker_network_gas_share = 61</v>
      </c>
    </row>
    <row r="97" spans="1:5" x14ac:dyDescent="0.15">
      <c r="B97" t="str">
        <f>B361</f>
        <v>- init.households_cooker_resistive_electricity_share</v>
      </c>
      <c r="D97" s="537">
        <f>100*Huishoudens!H65</f>
        <v>3.1518624641833819</v>
      </c>
      <c r="E97" s="543" t="str">
        <f t="shared" si="6"/>
        <v>- init.households_cooker_resistive_electricity_share = 3.2</v>
      </c>
    </row>
    <row r="98" spans="1:5" x14ac:dyDescent="0.15">
      <c r="B98" t="str">
        <f>B362</f>
        <v>- init.households_cooker_wood_pellets_share</v>
      </c>
      <c r="D98" s="537">
        <f>100*Huishoudens!H68</f>
        <v>0</v>
      </c>
      <c r="E98" s="543" t="str">
        <f t="shared" si="6"/>
        <v>- init.households_cooker_wood_pellets_share = 0</v>
      </c>
    </row>
    <row r="99" spans="1:5" x14ac:dyDescent="0.15">
      <c r="D99" s="537"/>
      <c r="E99" s="543" t="s">
        <v>835</v>
      </c>
    </row>
    <row r="100" spans="1:5" x14ac:dyDescent="0.15">
      <c r="A100" t="s">
        <v>831</v>
      </c>
      <c r="B100" t="str">
        <f>B290</f>
        <v>- init.households_useful_demand_for_cooling_new_houses</v>
      </c>
      <c r="D100" s="536">
        <f>1000000*Huishoudens!G$60*Huishoudens!G62</f>
        <v>0</v>
      </c>
      <c r="E100" s="543" t="str">
        <f t="shared" ref="E100:E105" si="7">B100&amp;" = "&amp;ROUND(D100,1)</f>
        <v>- init.households_useful_demand_for_cooling_new_houses = 0</v>
      </c>
    </row>
    <row r="101" spans="1:5" x14ac:dyDescent="0.15">
      <c r="B101" t="str">
        <f>B291</f>
        <v>- init.households_useful_demand_for_cooling_old_houses</v>
      </c>
      <c r="D101" s="536">
        <f>1000000*Huishoudens!G$60*Huishoudens!G61</f>
        <v>4980000</v>
      </c>
      <c r="E101" s="543" t="str">
        <f t="shared" si="7"/>
        <v>- init.households_useful_demand_for_cooling_old_houses = 4980000</v>
      </c>
    </row>
    <row r="102" spans="1:5" x14ac:dyDescent="0.15">
      <c r="B102" t="str">
        <f>B363</f>
        <v>- init.households_cooling_airconditioning_electricity_share</v>
      </c>
      <c r="D102" s="537">
        <f>100*Huishoudens!H57</f>
        <v>90.763052208835333</v>
      </c>
      <c r="E102" s="543" t="str">
        <f t="shared" si="7"/>
        <v>- init.households_cooling_airconditioning_electricity_share = 90.8</v>
      </c>
    </row>
    <row r="103" spans="1:5" x14ac:dyDescent="0.15">
      <c r="B103" t="str">
        <f>B364</f>
        <v>- init.households_cooling_heatpump_air_water_electricity_share</v>
      </c>
      <c r="D103" s="537">
        <f>100*Huishoudens!H58</f>
        <v>0</v>
      </c>
      <c r="E103" s="543" t="str">
        <f t="shared" si="7"/>
        <v>- init.households_cooling_heatpump_air_water_electricity_share = 0</v>
      </c>
    </row>
    <row r="104" spans="1:5" x14ac:dyDescent="0.15">
      <c r="B104" t="str">
        <f>B365</f>
        <v>- init.households_cooling_heatpump_ground_water_electricity_share</v>
      </c>
      <c r="D104" s="537">
        <f>100*Huishoudens!H59</f>
        <v>9.236947791164658</v>
      </c>
      <c r="E104" s="543" t="str">
        <f t="shared" si="7"/>
        <v>- init.households_cooling_heatpump_ground_water_electricity_share = 9.2</v>
      </c>
    </row>
    <row r="105" spans="1:5" x14ac:dyDescent="0.15">
      <c r="B105" t="str">
        <f>B366</f>
        <v>- init.households_heat_network_connection_steam_hot_water_share</v>
      </c>
      <c r="D105" s="537">
        <f>100*Huishoudens!H60</f>
        <v>0</v>
      </c>
      <c r="E105" s="543" t="str">
        <f t="shared" si="7"/>
        <v>- init.households_heat_network_connection_steam_hot_water_share = 0</v>
      </c>
    </row>
    <row r="106" spans="1:5" x14ac:dyDescent="0.15">
      <c r="D106" s="537"/>
      <c r="E106" s="543" t="s">
        <v>836</v>
      </c>
    </row>
    <row r="107" spans="1:5" x14ac:dyDescent="0.15">
      <c r="A107" t="s">
        <v>828</v>
      </c>
      <c r="B107" t="str">
        <f>B293</f>
        <v>- init.households_useful_demand_lighting</v>
      </c>
      <c r="D107" s="536">
        <f>1000000*Huishoudens!G74</f>
        <v>498500</v>
      </c>
      <c r="E107" s="543" t="str">
        <f>B107&amp;" = "&amp;ROUND(D107,1)</f>
        <v>- init.households_useful_demand_lighting = 498500</v>
      </c>
    </row>
    <row r="108" spans="1:5" x14ac:dyDescent="0.15">
      <c r="B108" t="str">
        <f>B367</f>
        <v>- init.households_lighting_efficient_fluorescent_electricity_share</v>
      </c>
      <c r="D108" s="537">
        <f>100*Huishoudens!H71</f>
        <v>95.285857572718143</v>
      </c>
      <c r="E108" s="543" t="str">
        <f>B108&amp;" = "&amp;ROUND(D108,1)</f>
        <v>- init.households_lighting_efficient_fluorescent_electricity_share = 95.3</v>
      </c>
    </row>
    <row r="109" spans="1:5" x14ac:dyDescent="0.15">
      <c r="B109" t="str">
        <f>B368</f>
        <v>- init.households_lighting_incandescent_electricity_share</v>
      </c>
      <c r="D109" s="537">
        <f>100*Huishoudens!H72</f>
        <v>3.7111334002006018</v>
      </c>
      <c r="E109" s="543" t="str">
        <f>B109&amp;" = "&amp;ROUND(D109,1)</f>
        <v>- init.households_lighting_incandescent_electricity_share = 3.7</v>
      </c>
    </row>
    <row r="110" spans="1:5" x14ac:dyDescent="0.15">
      <c r="B110" t="str">
        <f>B369</f>
        <v>- init.households_lighting_led_electricity_share</v>
      </c>
      <c r="D110" s="537">
        <f>100*Huishoudens!H73</f>
        <v>1.0030090270812437</v>
      </c>
      <c r="E110" s="543" t="str">
        <f>B110&amp;" = "&amp;ROUND(D110,1)</f>
        <v>- init.households_lighting_led_electricity_share = 1</v>
      </c>
    </row>
    <row r="111" spans="1:5" x14ac:dyDescent="0.15">
      <c r="D111" s="537"/>
      <c r="E111" s="543" t="s">
        <v>837</v>
      </c>
    </row>
    <row r="112" spans="1:5" x14ac:dyDescent="0.15">
      <c r="A112" t="s">
        <v>829</v>
      </c>
      <c r="B112" t="str">
        <f>B294</f>
        <v>- init.households_useful_demand_new_houses_heat_per_person</v>
      </c>
      <c r="D112" s="536">
        <f>1000000*Huishoudens!G$38*Huishoudens!G40</f>
        <v>0</v>
      </c>
      <c r="E112" s="543" t="str">
        <f t="shared" ref="E112:E113" si="8">B112&amp;" = "&amp;ROUND(D112,1)</f>
        <v>- init.households_useful_demand_new_houses_heat_per_person = 0</v>
      </c>
    </row>
    <row r="113" spans="1:5" x14ac:dyDescent="0.15">
      <c r="B113" t="str">
        <f>B295</f>
        <v>- init.households_useful_demand_old_houses_heat_per_person</v>
      </c>
      <c r="D113" s="536">
        <f>1000000*Huishoudens!G$38*Huishoudens!G39</f>
        <v>60805280</v>
      </c>
      <c r="E113" s="543" t="str">
        <f t="shared" si="8"/>
        <v>- init.households_useful_demand_old_houses_heat_per_person = 60805280</v>
      </c>
    </row>
    <row r="114" spans="1:5" x14ac:dyDescent="0.15">
      <c r="B114" t="str">
        <f t="shared" ref="B114:B124" si="9">B370</f>
        <v>- init.households_space_heater_coal_share</v>
      </c>
      <c r="D114" s="537">
        <f>100*Huishoudens!H26</f>
        <v>0</v>
      </c>
      <c r="E114" s="543" t="str">
        <f>B114&amp;" = "&amp;ROUND(D114,3)</f>
        <v>- init.households_space_heater_coal_share = 0</v>
      </c>
    </row>
    <row r="115" spans="1:5" x14ac:dyDescent="0.15">
      <c r="B115" t="str">
        <f t="shared" si="9"/>
        <v>- init.households_space_heater_combined_network_gas_share</v>
      </c>
      <c r="D115" s="537">
        <f>100*Huishoudens!H27</f>
        <v>94.652931455952498</v>
      </c>
      <c r="E115" s="543" t="str">
        <f t="shared" ref="E115:E124" si="10">B115&amp;" = "&amp;ROUND(D115,3)</f>
        <v>- init.households_space_heater_combined_network_gas_share = 94.653</v>
      </c>
    </row>
    <row r="116" spans="1:5" x14ac:dyDescent="0.15">
      <c r="B116" t="str">
        <f t="shared" si="9"/>
        <v>- init.households_space_heater_crude_oil_share</v>
      </c>
      <c r="D116" s="537">
        <f>100*Huishoudens!H28</f>
        <v>0</v>
      </c>
      <c r="E116" s="543" t="str">
        <f t="shared" si="10"/>
        <v>- init.households_space_heater_crude_oil_share = 0</v>
      </c>
    </row>
    <row r="117" spans="1:5" x14ac:dyDescent="0.15">
      <c r="B117" t="str">
        <f t="shared" si="9"/>
        <v>- init.households_space_heater_district_heating_steam_hot_water_share</v>
      </c>
      <c r="D117" s="537">
        <f>100*Huishoudens!H29</f>
        <v>0</v>
      </c>
      <c r="E117" s="543" t="str">
        <f t="shared" si="10"/>
        <v>- init.households_space_heater_district_heating_steam_hot_water_share = 0</v>
      </c>
    </row>
    <row r="118" spans="1:5" x14ac:dyDescent="0.15">
      <c r="B118" t="str">
        <f t="shared" si="9"/>
        <v>- init.households_space_heater_electricity_share</v>
      </c>
      <c r="D118" s="537">
        <f>100*Huishoudens!H30</f>
        <v>1.1336186594322073</v>
      </c>
      <c r="E118" s="543" t="str">
        <f t="shared" si="10"/>
        <v>- init.households_space_heater_electricity_share = 1.134</v>
      </c>
    </row>
    <row r="119" spans="1:5" x14ac:dyDescent="0.15">
      <c r="B119" t="str">
        <f t="shared" si="9"/>
        <v>- init.households_space_heater_heatpump_air_water_electricity_share</v>
      </c>
      <c r="D119" s="537">
        <f>100*Huishoudens!H31</f>
        <v>0.74006730994413639</v>
      </c>
      <c r="E119" s="543" t="str">
        <f t="shared" si="10"/>
        <v>- init.households_space_heater_heatpump_air_water_electricity_share = 0.74</v>
      </c>
    </row>
    <row r="120" spans="1:5" x14ac:dyDescent="0.15">
      <c r="B120" t="str">
        <f t="shared" si="9"/>
        <v>- init.households_space_heater_heatpump_ground_water_electricity_share</v>
      </c>
      <c r="D120" s="537">
        <f>100*Huishoudens!H32</f>
        <v>3.4733825746711466</v>
      </c>
      <c r="E120" s="543" t="str">
        <f t="shared" si="10"/>
        <v>- init.households_space_heater_heatpump_ground_water_electricity_share = 3.473</v>
      </c>
    </row>
    <row r="121" spans="1:5" x14ac:dyDescent="0.15">
      <c r="B121" t="str">
        <f t="shared" si="9"/>
        <v>- init.households_space_heater_hybrid_heatpump_air_water_electricity_share</v>
      </c>
      <c r="D121" s="537">
        <f>100*Huishoudens!H33</f>
        <v>0</v>
      </c>
      <c r="E121" s="543" t="str">
        <f t="shared" si="10"/>
        <v>- init.households_space_heater_hybrid_heatpump_air_water_electricity_share = 0</v>
      </c>
    </row>
    <row r="122" spans="1:5" x14ac:dyDescent="0.15">
      <c r="B122" t="str">
        <f t="shared" si="9"/>
        <v>- init.households_space_heater_micro_chp_network_gas_share</v>
      </c>
      <c r="D122" s="537">
        <f>100*Huishoudens!H34</f>
        <v>0</v>
      </c>
      <c r="E122" s="543" t="str">
        <f t="shared" si="10"/>
        <v>- init.households_space_heater_micro_chp_network_gas_share = 0</v>
      </c>
    </row>
    <row r="123" spans="1:5" x14ac:dyDescent="0.15">
      <c r="B123" t="str">
        <f t="shared" si="9"/>
        <v>- init.households_space_heater_network_gas_share</v>
      </c>
      <c r="D123" s="537">
        <f>100*Huishoudens!H35</f>
        <v>0</v>
      </c>
      <c r="E123" s="543" t="str">
        <f t="shared" si="10"/>
        <v>- init.households_space_heater_network_gas_share = 0</v>
      </c>
    </row>
    <row r="124" spans="1:5" x14ac:dyDescent="0.15">
      <c r="B124" t="str">
        <f t="shared" si="9"/>
        <v>- init.households_space_heater_wood_pellets_share</v>
      </c>
      <c r="D124" s="537">
        <f>100*Huishoudens!H36</f>
        <v>0</v>
      </c>
      <c r="E124" s="543" t="str">
        <f t="shared" si="10"/>
        <v>- init.households_space_heater_wood_pellets_share = 0</v>
      </c>
    </row>
    <row r="125" spans="1:5" x14ac:dyDescent="0.15">
      <c r="A125" t="s">
        <v>833</v>
      </c>
      <c r="E125" s="543" t="s">
        <v>852</v>
      </c>
    </row>
    <row r="126" spans="1:5" x14ac:dyDescent="0.15">
      <c r="B126" t="str">
        <f>B354</f>
        <v>- init.households_collective_chp_biogas_share</v>
      </c>
      <c r="D126" s="3">
        <f>100*Huishoudens!H89</f>
        <v>0</v>
      </c>
      <c r="E126" s="543" t="str">
        <f>B126&amp;" = "&amp;ROUND(D126,3)</f>
        <v>- init.households_collective_chp_biogas_share = 0</v>
      </c>
    </row>
    <row r="127" spans="1:5" x14ac:dyDescent="0.15">
      <c r="B127" t="str">
        <f>B355</f>
        <v>- init.households_collective_chp_network_gas_share</v>
      </c>
      <c r="D127" s="3">
        <f>100*Huishoudens!H90</f>
        <v>0</v>
      </c>
      <c r="E127" s="543" t="str">
        <f>B127&amp;" = "&amp;ROUND(D127,3)</f>
        <v>- init.households_collective_chp_network_gas_share = 0</v>
      </c>
    </row>
    <row r="128" spans="1:5" x14ac:dyDescent="0.15">
      <c r="B128" t="str">
        <f>B356</f>
        <v>- init.households_collective_chp_wood_pellets_share</v>
      </c>
      <c r="D128" s="3">
        <f>100*Huishoudens!H91</f>
        <v>0</v>
      </c>
      <c r="E128" s="543" t="str">
        <f>B128&amp;" = "&amp;ROUND(D128,3)</f>
        <v>- init.households_collective_chp_wood_pellets_share = 0</v>
      </c>
    </row>
    <row r="129" spans="1:5" x14ac:dyDescent="0.15">
      <c r="B129" t="str">
        <f>B357</f>
        <v>- init.households_collective_geothermal_share</v>
      </c>
      <c r="D129" s="3">
        <v>100</v>
      </c>
      <c r="E129" s="543" t="str">
        <f>B129&amp;" = "&amp;ROUND(D129,3)</f>
        <v>- init.households_collective_geothermal_share = 100</v>
      </c>
    </row>
    <row r="130" spans="1:5" x14ac:dyDescent="0.15">
      <c r="D130" s="537"/>
      <c r="E130" s="543"/>
    </row>
    <row r="131" spans="1:5" x14ac:dyDescent="0.15">
      <c r="D131" s="537"/>
      <c r="E131" s="543" t="s">
        <v>838</v>
      </c>
    </row>
    <row r="132" spans="1:5" x14ac:dyDescent="0.15">
      <c r="A132" t="s">
        <v>830</v>
      </c>
      <c r="B132" t="str">
        <f>B292</f>
        <v>- init.households_useful_demand_hot_water</v>
      </c>
      <c r="D132" s="536">
        <f>1000000*Huishoudens!G55</f>
        <v>13248705.000000002</v>
      </c>
      <c r="E132" s="543" t="str">
        <f t="shared" ref="E132" si="11">B132&amp;" = "&amp;ROUND(D132,1)</f>
        <v>- init.households_useful_demand_hot_water = 13248705</v>
      </c>
    </row>
    <row r="133" spans="1:5" x14ac:dyDescent="0.15">
      <c r="B133" t="str">
        <f t="shared" ref="B133:B145" si="12">B381</f>
        <v>- init.households_water_heater_coal_share</v>
      </c>
      <c r="D133" s="537">
        <f>100*Huishoudens!H42</f>
        <v>0</v>
      </c>
      <c r="E133" s="543" t="str">
        <f>B133&amp;" = "&amp;ROUND(D133,4)</f>
        <v>- init.households_water_heater_coal_share = 0</v>
      </c>
    </row>
    <row r="134" spans="1:5" x14ac:dyDescent="0.15">
      <c r="B134" t="str">
        <f t="shared" si="12"/>
        <v>- init.households_water_heater_combined_network_gas_share</v>
      </c>
      <c r="D134" s="537">
        <f>100*Huishoudens!H43</f>
        <v>91.639145108899314</v>
      </c>
      <c r="E134" s="543" t="str">
        <f t="shared" ref="E134:E145" si="13">B134&amp;" = "&amp;ROUND(D134,4)</f>
        <v>- init.households_water_heater_combined_network_gas_share = 91.6391</v>
      </c>
    </row>
    <row r="135" spans="1:5" x14ac:dyDescent="0.15">
      <c r="B135" t="str">
        <f t="shared" si="12"/>
        <v>- init.households_water_heater_crude_oil_share</v>
      </c>
      <c r="D135" s="537">
        <f>100*Huishoudens!H44</f>
        <v>0</v>
      </c>
      <c r="E135" s="543" t="str">
        <f t="shared" si="13"/>
        <v>- init.households_water_heater_crude_oil_share = 0</v>
      </c>
    </row>
    <row r="136" spans="1:5" x14ac:dyDescent="0.15">
      <c r="B136" t="str">
        <f t="shared" si="12"/>
        <v>- init.households_water_heater_district_heating_steam_hot_water_share</v>
      </c>
      <c r="D136" s="537">
        <f>100*Huishoudens!H45</f>
        <v>0</v>
      </c>
      <c r="E136" s="543" t="str">
        <f t="shared" si="13"/>
        <v>- init.households_water_heater_district_heating_steam_hot_water_share = 0</v>
      </c>
    </row>
    <row r="137" spans="1:5" x14ac:dyDescent="0.15">
      <c r="B137" t="str">
        <f t="shared" si="12"/>
        <v>- init.households_water_heater_fuel_cell_chp_network_gas_share</v>
      </c>
      <c r="D137" s="537">
        <f>100*Huishoudens!H46</f>
        <v>0</v>
      </c>
      <c r="E137" s="543" t="str">
        <f t="shared" si="13"/>
        <v>- init.households_water_heater_fuel_cell_chp_network_gas_share = 0</v>
      </c>
    </row>
    <row r="138" spans="1:5" x14ac:dyDescent="0.15">
      <c r="B138" t="str">
        <f t="shared" si="12"/>
        <v>- init.households_water_heater_heatpump_air_water_electricity_share</v>
      </c>
      <c r="D138" s="537">
        <f>100*Huishoudens!H47</f>
        <v>0.55024245765906921</v>
      </c>
      <c r="E138" s="543" t="str">
        <f t="shared" si="13"/>
        <v>- init.households_water_heater_heatpump_air_water_electricity_share = 0.5502</v>
      </c>
    </row>
    <row r="139" spans="1:5" x14ac:dyDescent="0.15">
      <c r="B139" t="str">
        <f t="shared" si="12"/>
        <v>- init.households_water_heater_heatpump_ground_water_electricity_share</v>
      </c>
      <c r="D139" s="537">
        <f>100*Huishoudens!H48</f>
        <v>2.4908094791151285</v>
      </c>
      <c r="E139" s="543" t="str">
        <f t="shared" si="13"/>
        <v>- init.households_water_heater_heatpump_ground_water_electricity_share = 2.4908</v>
      </c>
    </row>
    <row r="140" spans="1:5" x14ac:dyDescent="0.15">
      <c r="B140" t="str">
        <f t="shared" si="12"/>
        <v>- init.households_water_heater_hybrid_heatpump_air_water_electricity_share</v>
      </c>
      <c r="D140" s="537">
        <f>100*Huishoudens!H49</f>
        <v>0</v>
      </c>
      <c r="E140" s="543" t="str">
        <f t="shared" si="13"/>
        <v>- init.households_water_heater_hybrid_heatpump_air_water_electricity_share = 0</v>
      </c>
    </row>
    <row r="141" spans="1:5" x14ac:dyDescent="0.15">
      <c r="B141" t="str">
        <f t="shared" si="12"/>
        <v>- init.households_water_heater_micro_chp_network_gas_share</v>
      </c>
      <c r="D141" s="537">
        <f>100*Huishoudens!H50</f>
        <v>0</v>
      </c>
      <c r="E141" s="543" t="str">
        <f t="shared" si="13"/>
        <v>- init.households_water_heater_micro_chp_network_gas_share = 0</v>
      </c>
    </row>
    <row r="142" spans="1:5" x14ac:dyDescent="0.15">
      <c r="B142" t="str">
        <f t="shared" si="12"/>
        <v>- init.households_water_heater_network_gas_share</v>
      </c>
      <c r="D142" s="537">
        <f>100*Huishoudens!H51</f>
        <v>0</v>
      </c>
      <c r="E142" s="543" t="str">
        <f t="shared" si="13"/>
        <v>- init.households_water_heater_network_gas_share = 0</v>
      </c>
    </row>
    <row r="143" spans="1:5" x14ac:dyDescent="0.15">
      <c r="B143" t="str">
        <f t="shared" si="12"/>
        <v>- init.households_water_heater_resistive_electricity_share</v>
      </c>
      <c r="D143" s="537">
        <f>100*Huishoudens!H52</f>
        <v>5.3198029543264784</v>
      </c>
      <c r="E143" s="543" t="str">
        <f t="shared" si="13"/>
        <v>- init.households_water_heater_resistive_electricity_share = 5.3198</v>
      </c>
    </row>
    <row r="144" spans="1:5" x14ac:dyDescent="0.15">
      <c r="B144" t="str">
        <f t="shared" si="12"/>
        <v>- init.households_water_heater_solar_thermal_share</v>
      </c>
      <c r="D144" s="537">
        <f>100*Huishoudens!H53</f>
        <v>0</v>
      </c>
      <c r="E144" s="543" t="str">
        <f t="shared" si="13"/>
        <v>- init.households_water_heater_solar_thermal_share = 0</v>
      </c>
    </row>
    <row r="145" spans="1:5" x14ac:dyDescent="0.15">
      <c r="B145" t="str">
        <f t="shared" si="12"/>
        <v>- init.households_water_heater_wood_pellets_share</v>
      </c>
      <c r="D145" s="537">
        <f>100*Huishoudens!H54</f>
        <v>0</v>
      </c>
      <c r="E145" s="543" t="str">
        <f t="shared" si="13"/>
        <v>- init.households_water_heater_wood_pellets_share = 0</v>
      </c>
    </row>
    <row r="146" spans="1:5" x14ac:dyDescent="0.15">
      <c r="E146" s="543" t="s">
        <v>839</v>
      </c>
    </row>
    <row r="147" spans="1:5" x14ac:dyDescent="0.15">
      <c r="A147" t="s">
        <v>832</v>
      </c>
      <c r="B147" t="str">
        <f t="shared" ref="B147:B154" si="14">B282</f>
        <v>- init.households_useful_demand_electric_appliances_clothes_dryer</v>
      </c>
      <c r="D147" s="536">
        <f>1000000*Huishoudens!E79</f>
        <v>1230000</v>
      </c>
      <c r="E147" s="543" t="str">
        <f t="shared" ref="E147:E154" si="15">B147&amp;" = "&amp;ROUND(D147,1)</f>
        <v>- init.households_useful_demand_electric_appliances_clothes_dryer = 1230000</v>
      </c>
    </row>
    <row r="148" spans="1:5" x14ac:dyDescent="0.15">
      <c r="B148" t="str">
        <f t="shared" si="14"/>
        <v>- init.households_useful_demand_electric_appliances_computer_media</v>
      </c>
      <c r="D148" s="536">
        <f>1000000*Huishoudens!E81</f>
        <v>2100000</v>
      </c>
      <c r="E148" s="543" t="str">
        <f t="shared" si="15"/>
        <v>- init.households_useful_demand_electric_appliances_computer_media = 2100000</v>
      </c>
    </row>
    <row r="149" spans="1:5" x14ac:dyDescent="0.15">
      <c r="B149" t="str">
        <f t="shared" si="14"/>
        <v>- init.households_useful_demand_electric_appliances_dishwasher</v>
      </c>
      <c r="D149" s="536">
        <f>1000000*Huishoudens!E76</f>
        <v>880000</v>
      </c>
      <c r="E149" s="543" t="str">
        <f t="shared" si="15"/>
        <v>- init.households_useful_demand_electric_appliances_dishwasher = 880000</v>
      </c>
    </row>
    <row r="150" spans="1:5" x14ac:dyDescent="0.15">
      <c r="B150" t="str">
        <f t="shared" si="14"/>
        <v>- init.households_useful_demand_electric_appliances_fridge_freezer</v>
      </c>
      <c r="D150" s="536">
        <f>1000000*Huishoudens!E77</f>
        <v>2450000</v>
      </c>
      <c r="E150" s="543" t="str">
        <f t="shared" si="15"/>
        <v>- init.households_useful_demand_electric_appliances_fridge_freezer = 2450000</v>
      </c>
    </row>
    <row r="151" spans="1:5" x14ac:dyDescent="0.15">
      <c r="B151" t="str">
        <f t="shared" si="14"/>
        <v>- init.households_useful_demand_electric_appliances_other</v>
      </c>
      <c r="D151" s="536">
        <f>1000000*Huishoudens!E83</f>
        <v>1230000</v>
      </c>
      <c r="E151" s="543" t="str">
        <f t="shared" si="15"/>
        <v>- init.households_useful_demand_electric_appliances_other = 1230000</v>
      </c>
    </row>
    <row r="152" spans="1:5" x14ac:dyDescent="0.15">
      <c r="B152" t="str">
        <f t="shared" si="14"/>
        <v>- init.households_useful_demand_electric_appliances_television</v>
      </c>
      <c r="D152" s="536">
        <f>1000000*Huishoudens!E80</f>
        <v>1580000</v>
      </c>
      <c r="E152" s="543" t="str">
        <f t="shared" si="15"/>
        <v>- init.households_useful_demand_electric_appliances_television = 1580000</v>
      </c>
    </row>
    <row r="153" spans="1:5" x14ac:dyDescent="0.15">
      <c r="B153" t="str">
        <f t="shared" si="14"/>
        <v>- init.households_useful_demand_electric_appliances_vacuum_cleaner</v>
      </c>
      <c r="D153" s="536">
        <f>1000000*Huishoudens!E82</f>
        <v>530000</v>
      </c>
      <c r="E153" s="543" t="str">
        <f t="shared" si="15"/>
        <v>- init.households_useful_demand_electric_appliances_vacuum_cleaner = 530000</v>
      </c>
    </row>
    <row r="154" spans="1:5" x14ac:dyDescent="0.15">
      <c r="B154" t="str">
        <f t="shared" si="14"/>
        <v>- init.households_useful_demand_electric_appliances_washing_machine</v>
      </c>
      <c r="D154" s="536">
        <f>1000000*Huishoudens!E78</f>
        <v>880000</v>
      </c>
      <c r="E154" s="543" t="str">
        <f t="shared" si="15"/>
        <v>- init.households_useful_demand_electric_appliances_washing_machine = 880000</v>
      </c>
    </row>
    <row r="155" spans="1:5" x14ac:dyDescent="0.15">
      <c r="E155" s="543"/>
    </row>
    <row r="156" spans="1:5" x14ac:dyDescent="0.15">
      <c r="E156" s="543"/>
    </row>
    <row r="157" spans="1:5" x14ac:dyDescent="0.15">
      <c r="A157" t="s">
        <v>843</v>
      </c>
      <c r="E157" s="543" t="s">
        <v>844</v>
      </c>
    </row>
    <row r="158" spans="1:5" x14ac:dyDescent="0.15">
      <c r="B158" t="str">
        <f t="shared" ref="B158:B183" si="16">B296</f>
        <v>- init.industry_other_metals_production</v>
      </c>
      <c r="D158" t="str">
        <f>D296</f>
        <v>0</v>
      </c>
      <c r="E158" s="543" t="str">
        <f>B158&amp;" = "&amp;ROUND(D158,3)</f>
        <v>- init.industry_other_metals_production = 0</v>
      </c>
    </row>
    <row r="159" spans="1:5" x14ac:dyDescent="0.15">
      <c r="B159" t="str">
        <f t="shared" si="16"/>
        <v>- init.industry_aluminium_production</v>
      </c>
      <c r="D159" t="str">
        <f t="shared" ref="D159:D186" si="17">D297</f>
        <v>0</v>
      </c>
      <c r="E159" s="543" t="str">
        <f t="shared" ref="E159:E183" si="18">B159&amp;" = "&amp;ROUND(D159,3)</f>
        <v>- init.industry_aluminium_production = 0</v>
      </c>
    </row>
    <row r="160" spans="1:5" x14ac:dyDescent="0.15">
      <c r="B160" t="str">
        <f t="shared" si="16"/>
        <v>- init.industry_steel_production</v>
      </c>
      <c r="D160" t="str">
        <f t="shared" si="17"/>
        <v>0</v>
      </c>
      <c r="E160" s="543" t="str">
        <f t="shared" si="18"/>
        <v>- init.industry_steel_production = 0</v>
      </c>
    </row>
    <row r="161" spans="2:5" x14ac:dyDescent="0.15">
      <c r="B161" t="str">
        <f t="shared" si="16"/>
        <v>- init.industry_useful_demand_for_chemical_fertilizers</v>
      </c>
      <c r="D161" t="str">
        <f t="shared" si="17"/>
        <v>0</v>
      </c>
      <c r="E161" s="543" t="str">
        <f t="shared" si="18"/>
        <v>- init.industry_useful_demand_for_chemical_fertilizers = 0</v>
      </c>
    </row>
    <row r="162" spans="2:5" x14ac:dyDescent="0.15">
      <c r="B162" t="str">
        <f t="shared" si="16"/>
        <v>- init.industry_useful_demand_for_chemical_other_coal_non_energetic</v>
      </c>
      <c r="D162" t="str">
        <f t="shared" si="17"/>
        <v>0</v>
      </c>
      <c r="E162" s="543" t="str">
        <f t="shared" si="18"/>
        <v>- init.industry_useful_demand_for_chemical_other_coal_non_energetic = 0</v>
      </c>
    </row>
    <row r="163" spans="2:5" x14ac:dyDescent="0.15">
      <c r="B163" t="str">
        <f t="shared" si="16"/>
        <v>- init.industry_useful_demand_for_chemical_other_crude_oil_non_energetic</v>
      </c>
      <c r="D163" t="str">
        <f t="shared" si="17"/>
        <v>0</v>
      </c>
      <c r="E163" s="543" t="str">
        <f t="shared" si="18"/>
        <v>- init.industry_useful_demand_for_chemical_other_crude_oil_non_energetic = 0</v>
      </c>
    </row>
    <row r="164" spans="2:5" x14ac:dyDescent="0.15">
      <c r="B164" t="str">
        <f t="shared" si="16"/>
        <v>- init.industry_useful_demand_for_chemical_other_electricity</v>
      </c>
      <c r="D164" t="str">
        <f t="shared" si="17"/>
        <v>0</v>
      </c>
      <c r="E164" s="543" t="str">
        <f t="shared" si="18"/>
        <v>- init.industry_useful_demand_for_chemical_other_electricity = 0</v>
      </c>
    </row>
    <row r="165" spans="2:5" x14ac:dyDescent="0.15">
      <c r="B165" t="str">
        <f t="shared" si="16"/>
        <v>- init.industry_useful_demand_for_chemical_other_network_gas_non_energetic</v>
      </c>
      <c r="D165" t="str">
        <f t="shared" si="17"/>
        <v>0</v>
      </c>
      <c r="E165" s="543" t="str">
        <f t="shared" si="18"/>
        <v>- init.industry_useful_demand_for_chemical_other_network_gas_non_energetic = 0</v>
      </c>
    </row>
    <row r="166" spans="2:5" x14ac:dyDescent="0.15">
      <c r="B166" t="str">
        <f t="shared" si="16"/>
        <v>- init.industry_useful_demand_for_chemical_other_useable_heat</v>
      </c>
      <c r="D166" t="str">
        <f t="shared" si="17"/>
        <v>0</v>
      </c>
      <c r="E166" s="543" t="str">
        <f t="shared" si="18"/>
        <v>- init.industry_useful_demand_for_chemical_other_useable_heat = 0</v>
      </c>
    </row>
    <row r="167" spans="2:5" x14ac:dyDescent="0.15">
      <c r="B167" t="str">
        <f t="shared" si="16"/>
        <v>- init.industry_useful_demand_for_chemical_other_wood_pellets_non_energetic</v>
      </c>
      <c r="D167" t="str">
        <f t="shared" si="17"/>
        <v>0</v>
      </c>
      <c r="E167" s="543" t="str">
        <f t="shared" si="18"/>
        <v>- init.industry_useful_demand_for_chemical_other_wood_pellets_non_energetic = 0</v>
      </c>
    </row>
    <row r="168" spans="2:5" x14ac:dyDescent="0.15">
      <c r="B168" t="str">
        <f t="shared" si="16"/>
        <v>- init.industry_useful_demand_for_chemical_refineries</v>
      </c>
      <c r="D168" t="str">
        <f t="shared" si="17"/>
        <v>0</v>
      </c>
      <c r="E168" s="543" t="str">
        <f t="shared" si="18"/>
        <v>- init.industry_useful_demand_for_chemical_refineries = 0</v>
      </c>
    </row>
    <row r="169" spans="2:5" x14ac:dyDescent="0.15">
      <c r="B169" t="str">
        <f t="shared" si="16"/>
        <v>- init.industry_useful_demand_for_other_aggregated_industry_nl_coal</v>
      </c>
      <c r="D169" t="str">
        <f t="shared" si="17"/>
        <v>0</v>
      </c>
      <c r="E169" s="543" t="str">
        <f t="shared" si="18"/>
        <v>- init.industry_useful_demand_for_other_aggregated_industry_nl_coal = 0</v>
      </c>
    </row>
    <row r="170" spans="2:5" x14ac:dyDescent="0.15">
      <c r="B170" t="str">
        <f t="shared" si="16"/>
        <v>- init.industry_useful_demand_for_other_aggregated_industry_nl_coal_non_energetic</v>
      </c>
      <c r="D170" t="str">
        <f t="shared" si="17"/>
        <v>0</v>
      </c>
      <c r="E170" s="543" t="str">
        <f t="shared" si="18"/>
        <v>- init.industry_useful_demand_for_other_aggregated_industry_nl_coal_non_energetic = 0</v>
      </c>
    </row>
    <row r="171" spans="2:5" x14ac:dyDescent="0.15">
      <c r="B171" t="str">
        <f t="shared" si="16"/>
        <v>- init.industry_useful_demand_for_other_aggregated_industry_nl_crude_oil</v>
      </c>
      <c r="D171" t="str">
        <f t="shared" si="17"/>
        <v>0</v>
      </c>
      <c r="E171" s="543" t="str">
        <f t="shared" si="18"/>
        <v>- init.industry_useful_demand_for_other_aggregated_industry_nl_crude_oil = 0</v>
      </c>
    </row>
    <row r="172" spans="2:5" x14ac:dyDescent="0.15">
      <c r="B172" t="str">
        <f t="shared" si="16"/>
        <v>- init.industry_useful_demand_for_other_aggregated_industry_nl_crude_oil_non_energetic</v>
      </c>
      <c r="D172" t="str">
        <f t="shared" si="17"/>
        <v>0</v>
      </c>
      <c r="E172" s="543" t="str">
        <f t="shared" si="18"/>
        <v>- init.industry_useful_demand_for_other_aggregated_industry_nl_crude_oil_non_energetic = 0</v>
      </c>
    </row>
    <row r="173" spans="2:5" x14ac:dyDescent="0.15">
      <c r="B173" t="str">
        <f t="shared" si="16"/>
        <v>- init.industry_useful_demand_for_other_aggregated_industry_nl_electricity</v>
      </c>
      <c r="D173" t="str">
        <f t="shared" si="17"/>
        <v>0</v>
      </c>
      <c r="E173" s="543" t="str">
        <f t="shared" si="18"/>
        <v>- init.industry_useful_demand_for_other_aggregated_industry_nl_electricity = 0</v>
      </c>
    </row>
    <row r="174" spans="2:5" x14ac:dyDescent="0.15">
      <c r="B174" t="str">
        <f t="shared" si="16"/>
        <v>- init.industry_useful_demand_for_other_aggregated_industry_nl_network_gas</v>
      </c>
      <c r="D174" t="str">
        <f t="shared" si="17"/>
        <v>0</v>
      </c>
      <c r="E174" s="543" t="str">
        <f t="shared" si="18"/>
        <v>- init.industry_useful_demand_for_other_aggregated_industry_nl_network_gas = 0</v>
      </c>
    </row>
    <row r="175" spans="2:5" x14ac:dyDescent="0.15">
      <c r="B175" t="str">
        <f t="shared" si="16"/>
        <v>- init.industry_useful_demand_for_other_aggregated_industry_nl_network_gas_non_energetic</v>
      </c>
      <c r="D175" t="str">
        <f t="shared" si="17"/>
        <v>0</v>
      </c>
      <c r="E175" s="543" t="str">
        <f t="shared" si="18"/>
        <v>- init.industry_useful_demand_for_other_aggregated_industry_nl_network_gas_non_energetic = 0</v>
      </c>
    </row>
    <row r="176" spans="2:5" x14ac:dyDescent="0.15">
      <c r="B176" t="str">
        <f t="shared" si="16"/>
        <v>- init.industry_useful_demand_for_other_aggregated_industry_nl_useable_heat</v>
      </c>
      <c r="D176" t="str">
        <f t="shared" si="17"/>
        <v>0</v>
      </c>
      <c r="E176" s="543" t="str">
        <f t="shared" si="18"/>
        <v>- init.industry_useful_demand_for_other_aggregated_industry_nl_useable_heat = 0</v>
      </c>
    </row>
    <row r="177" spans="1:5" x14ac:dyDescent="0.15">
      <c r="B177" t="str">
        <f t="shared" si="16"/>
        <v>- init.industry_useful_demand_for_other_aggregated_industry_nl_wood_pellets</v>
      </c>
      <c r="D177" t="str">
        <f t="shared" si="17"/>
        <v>0</v>
      </c>
      <c r="E177" s="543" t="str">
        <f t="shared" si="18"/>
        <v>- init.industry_useful_demand_for_other_aggregated_industry_nl_wood_pellets = 0</v>
      </c>
    </row>
    <row r="178" spans="1:5" x14ac:dyDescent="0.15">
      <c r="B178" t="str">
        <f t="shared" si="16"/>
        <v>- init.industry_useful_demand_for_other_aggregated_industry_nl_wood_pellets_non_energetic</v>
      </c>
      <c r="D178" t="str">
        <f t="shared" si="17"/>
        <v>0</v>
      </c>
      <c r="E178" s="543" t="str">
        <f t="shared" si="18"/>
        <v>- init.industry_useful_demand_for_other_aggregated_industry_nl_wood_pellets_non_energetic = 0</v>
      </c>
    </row>
    <row r="179" spans="1:5" x14ac:dyDescent="0.15">
      <c r="B179" t="str">
        <f t="shared" si="16"/>
        <v>- init.industry_useful_demand_for_other_food</v>
      </c>
      <c r="D179" t="str">
        <f t="shared" si="17"/>
        <v>0</v>
      </c>
      <c r="E179" s="543" t="str">
        <f t="shared" si="18"/>
        <v>- init.industry_useful_demand_for_other_food = 0</v>
      </c>
    </row>
    <row r="180" spans="1:5" x14ac:dyDescent="0.15">
      <c r="B180" t="str">
        <f t="shared" si="16"/>
        <v>- init.industry_useful_demand_for_other_ict</v>
      </c>
      <c r="D180" t="str">
        <f t="shared" si="17"/>
        <v>0</v>
      </c>
      <c r="E180" s="543" t="str">
        <f t="shared" si="18"/>
        <v>- init.industry_useful_demand_for_other_ict = 0</v>
      </c>
    </row>
    <row r="181" spans="1:5" x14ac:dyDescent="0.15">
      <c r="B181" t="str">
        <f t="shared" si="16"/>
        <v>- init.industry_useful_demand_for_other_minerals</v>
      </c>
      <c r="D181" t="str">
        <f t="shared" si="17"/>
        <v>0</v>
      </c>
      <c r="E181" s="543" t="str">
        <f t="shared" si="18"/>
        <v>- init.industry_useful_demand_for_other_minerals = 0</v>
      </c>
    </row>
    <row r="182" spans="1:5" x14ac:dyDescent="0.15">
      <c r="B182" t="str">
        <f t="shared" si="16"/>
        <v>- init.industry_useful_demand_for_other_mining</v>
      </c>
      <c r="D182" t="str">
        <f t="shared" si="17"/>
        <v>0</v>
      </c>
      <c r="E182" s="543" t="str">
        <f t="shared" si="18"/>
        <v>- init.industry_useful_demand_for_other_mining = 0</v>
      </c>
    </row>
    <row r="183" spans="1:5" x14ac:dyDescent="0.15">
      <c r="B183" t="str">
        <f t="shared" si="16"/>
        <v>- init.industry_useful_demand_for_other_paper</v>
      </c>
      <c r="D183" t="str">
        <f t="shared" si="17"/>
        <v>0</v>
      </c>
      <c r="E183" s="543" t="str">
        <f t="shared" si="18"/>
        <v>- init.industry_useful_demand_for_other_paper = 0</v>
      </c>
    </row>
    <row r="184" spans="1:5" x14ac:dyDescent="0.15">
      <c r="B184" t="str">
        <f>B463</f>
        <v>- init.number_of_industry_chp_combined_cycle_gas_power_fuelmix</v>
      </c>
      <c r="D184" t="str">
        <f t="shared" si="17"/>
        <v>0</v>
      </c>
      <c r="E184" s="543" t="str">
        <f t="shared" ref="E184:E186" si="19">B184&amp;" = "&amp;ROUND(D184,3)</f>
        <v>- init.number_of_industry_chp_combined_cycle_gas_power_fuelmix = 0</v>
      </c>
    </row>
    <row r="185" spans="1:5" x14ac:dyDescent="0.15">
      <c r="B185" t="str">
        <f>B464</f>
        <v>- init.number_of_industry_chp_engine_gas_power_fuelmix</v>
      </c>
      <c r="D185">
        <f t="shared" si="17"/>
        <v>0</v>
      </c>
      <c r="E185" s="543" t="str">
        <f t="shared" si="19"/>
        <v>- init.number_of_industry_chp_engine_gas_power_fuelmix = 0</v>
      </c>
    </row>
    <row r="186" spans="1:5" x14ac:dyDescent="0.15">
      <c r="B186" t="str">
        <f>B465</f>
        <v>- init.number_of_industry_chp_turbine_gas_power_fuelmix</v>
      </c>
      <c r="D186" t="str">
        <f t="shared" si="17"/>
        <v>0</v>
      </c>
      <c r="E186" s="543" t="str">
        <f t="shared" si="19"/>
        <v>- init.number_of_industry_chp_turbine_gas_power_fuelmix = 0</v>
      </c>
    </row>
    <row r="187" spans="1:5" x14ac:dyDescent="0.15">
      <c r="E187" s="543"/>
    </row>
    <row r="188" spans="1:5" x14ac:dyDescent="0.15">
      <c r="E188" s="543"/>
    </row>
    <row r="189" spans="1:5" x14ac:dyDescent="0.15">
      <c r="E189" s="543"/>
    </row>
    <row r="190" spans="1:5" x14ac:dyDescent="0.15">
      <c r="A190" t="s">
        <v>845</v>
      </c>
      <c r="E190" s="543" t="s">
        <v>850</v>
      </c>
    </row>
    <row r="191" spans="1:5" x14ac:dyDescent="0.15">
      <c r="B191" t="str">
        <f>B323</f>
        <v>- init.transport_useful_demand_car_kms</v>
      </c>
      <c r="D191">
        <f>1000000*Transport!G48</f>
        <v>26592404.870597832</v>
      </c>
      <c r="E191" s="543" t="str">
        <f t="shared" ref="E191:E202" si="20">B191&amp;" = "&amp;ROUND(D191,3)</f>
        <v>- init.transport_useful_demand_car_kms = 26592404.871</v>
      </c>
    </row>
    <row r="192" spans="1:5" x14ac:dyDescent="0.15">
      <c r="B192" t="str">
        <f>B324</f>
        <v>- init.transport_useful_demand_planes</v>
      </c>
      <c r="D192" t="str">
        <f>D324</f>
        <v>0</v>
      </c>
      <c r="E192" s="543" t="str">
        <f t="shared" si="20"/>
        <v>- init.transport_useful_demand_planes = 0</v>
      </c>
    </row>
    <row r="193" spans="1:5" x14ac:dyDescent="0.15">
      <c r="B193" t="str">
        <f>B325</f>
        <v>- init.transport_useful_demand_ship_kms</v>
      </c>
      <c r="D193" t="str">
        <f>D325</f>
        <v>0</v>
      </c>
      <c r="E193" s="543" t="str">
        <f t="shared" si="20"/>
        <v>- init.transport_useful_demand_ship_kms = 0</v>
      </c>
    </row>
    <row r="194" spans="1:5" x14ac:dyDescent="0.15">
      <c r="B194" t="str">
        <f>B326</f>
        <v>- init.transport_useful_demand_trains</v>
      </c>
      <c r="D194" t="str">
        <f>D326</f>
        <v>0</v>
      </c>
      <c r="E194" s="543" t="str">
        <f t="shared" si="20"/>
        <v>- init.transport_useful_demand_trains = 0</v>
      </c>
    </row>
    <row r="195" spans="1:5" x14ac:dyDescent="0.15">
      <c r="B195" t="str">
        <f>B327</f>
        <v>- init.transport_useful_demand_truck_kms</v>
      </c>
      <c r="D195" t="str">
        <f>D327</f>
        <v>0</v>
      </c>
      <c r="E195" s="543" t="str">
        <f t="shared" si="20"/>
        <v>- init.transport_useful_demand_truck_kms = 0</v>
      </c>
    </row>
    <row r="196" spans="1:5" x14ac:dyDescent="0.15">
      <c r="E196" s="543" t="s">
        <v>849</v>
      </c>
    </row>
    <row r="197" spans="1:5" x14ac:dyDescent="0.15">
      <c r="B197" t="str">
        <f t="shared" ref="B197:B202" si="21">B421</f>
        <v>- init.transport_car_using_compressed_natural_gas_share</v>
      </c>
      <c r="D197" s="3">
        <f>Transport!H42*100</f>
        <v>9.7696698439165508E-2</v>
      </c>
      <c r="E197" s="543" t="str">
        <f t="shared" si="20"/>
        <v>- init.transport_car_using_compressed_natural_gas_share = 0.098</v>
      </c>
    </row>
    <row r="198" spans="1:5" x14ac:dyDescent="0.15">
      <c r="B198" t="str">
        <f t="shared" si="21"/>
        <v>- init.transport_car_using_diesel_mix_share</v>
      </c>
      <c r="D198" s="3">
        <f>Transport!H43*100</f>
        <v>27.101393890268998</v>
      </c>
      <c r="E198" s="543" t="str">
        <f t="shared" si="20"/>
        <v>- init.transport_car_using_diesel_mix_share = 27.101</v>
      </c>
    </row>
    <row r="199" spans="1:5" x14ac:dyDescent="0.15">
      <c r="B199" t="str">
        <f t="shared" si="21"/>
        <v>- init.transport_car_using_electricity_share</v>
      </c>
      <c r="D199" s="3">
        <f>Transport!H44*100</f>
        <v>0.10392420046444685</v>
      </c>
      <c r="E199" s="543" t="str">
        <f t="shared" si="20"/>
        <v>- init.transport_car_using_electricity_share = 0.104</v>
      </c>
    </row>
    <row r="200" spans="1:5" x14ac:dyDescent="0.15">
      <c r="B200" t="str">
        <f t="shared" si="21"/>
        <v>- init.transport_car_using_gasoline_mix_share</v>
      </c>
      <c r="D200" s="3">
        <f>Transport!H45*100</f>
        <v>67.500905089608082</v>
      </c>
      <c r="E200" s="543" t="str">
        <f t="shared" si="20"/>
        <v>- init.transport_car_using_gasoline_mix_share = 67.501</v>
      </c>
    </row>
    <row r="201" spans="1:5" x14ac:dyDescent="0.15">
      <c r="B201" t="str">
        <f t="shared" si="21"/>
        <v>- init.transport_car_using_hydrogen_share</v>
      </c>
      <c r="D201" s="3">
        <f>Transport!H46*100</f>
        <v>0</v>
      </c>
      <c r="E201" s="543" t="str">
        <f t="shared" si="20"/>
        <v>- init.transport_car_using_hydrogen_share = 0</v>
      </c>
    </row>
    <row r="202" spans="1:5" x14ac:dyDescent="0.15">
      <c r="B202" t="str">
        <f t="shared" si="21"/>
        <v>- init.transport_car_using_lpg_share</v>
      </c>
      <c r="D202" s="3">
        <f>Transport!H47*100</f>
        <v>5.1960801212193122</v>
      </c>
      <c r="E202" s="543" t="str">
        <f t="shared" si="20"/>
        <v>- init.transport_car_using_lpg_share = 5.196</v>
      </c>
    </row>
    <row r="203" spans="1:5" x14ac:dyDescent="0.15">
      <c r="E203" s="543"/>
    </row>
    <row r="204" spans="1:5" x14ac:dyDescent="0.15">
      <c r="A204" t="s">
        <v>846</v>
      </c>
      <c r="E204" s="543" t="s">
        <v>851</v>
      </c>
    </row>
    <row r="205" spans="1:5" x14ac:dyDescent="0.15">
      <c r="B205" t="str">
        <f>B275</f>
        <v>- init.agriculture_useful_demand_electricity</v>
      </c>
      <c r="D205" t="str">
        <f>D275</f>
        <v>0</v>
      </c>
      <c r="E205" s="543" t="str">
        <f t="shared" ref="E205:E209" si="22">B205&amp;" = "&amp;ROUND(D205,3)</f>
        <v>- init.agriculture_useful_demand_electricity = 0</v>
      </c>
    </row>
    <row r="206" spans="1:5" x14ac:dyDescent="0.15">
      <c r="B206" t="str">
        <f>B276</f>
        <v>- init.agriculture_useful_demand_useable_heat</v>
      </c>
      <c r="D206">
        <f>D276</f>
        <v>0</v>
      </c>
      <c r="E206" s="543" t="str">
        <f t="shared" si="22"/>
        <v>- init.agriculture_useful_demand_useable_heat = 0</v>
      </c>
    </row>
    <row r="207" spans="1:5" x14ac:dyDescent="0.15">
      <c r="B207" t="str">
        <f>B441</f>
        <v>- init.number_of_agriculture_chp_engine_biogas</v>
      </c>
      <c r="D207">
        <v>0</v>
      </c>
      <c r="E207" s="543" t="str">
        <f t="shared" si="22"/>
        <v>- init.number_of_agriculture_chp_engine_biogas = 0</v>
      </c>
    </row>
    <row r="208" spans="1:5" x14ac:dyDescent="0.15">
      <c r="B208" t="str">
        <f>B442</f>
        <v>- init.number_of_agriculture_chp_engine_network_gas</v>
      </c>
      <c r="D208">
        <v>0</v>
      </c>
      <c r="E208" s="543" t="str">
        <f t="shared" si="22"/>
        <v>- init.number_of_agriculture_chp_engine_network_gas = 0</v>
      </c>
    </row>
    <row r="209" spans="1:5" x14ac:dyDescent="0.15">
      <c r="B209" t="str">
        <f>B443</f>
        <v>- init.number_of_agriculture_chp_supercritical_wood_pellets</v>
      </c>
      <c r="D209">
        <v>0</v>
      </c>
      <c r="E209" s="543" t="str">
        <f t="shared" si="22"/>
        <v>- init.number_of_agriculture_chp_supercritical_wood_pellets = 0</v>
      </c>
    </row>
    <row r="210" spans="1:5" x14ac:dyDescent="0.15">
      <c r="E210" s="543"/>
    </row>
    <row r="211" spans="1:5" x14ac:dyDescent="0.15">
      <c r="A211" t="s">
        <v>848</v>
      </c>
      <c r="E211" s="543" t="s">
        <v>853</v>
      </c>
    </row>
    <row r="212" spans="1:5" x14ac:dyDescent="0.15">
      <c r="B212" t="str">
        <f>B322</f>
        <v>- init.other_useful_demand_non_energetic</v>
      </c>
      <c r="D212">
        <f>D279</f>
        <v>0</v>
      </c>
      <c r="E212" s="543" t="str">
        <f t="shared" ref="E212" si="23">B212&amp;" = "&amp;ROUND(D212,3)</f>
        <v>- init.other_useful_demand_non_energetic = 0</v>
      </c>
    </row>
    <row r="213" spans="1:5" x14ac:dyDescent="0.15">
      <c r="E213" s="543"/>
    </row>
    <row r="214" spans="1:5" x14ac:dyDescent="0.15">
      <c r="A214" t="s">
        <v>847</v>
      </c>
      <c r="E214" s="543" t="s">
        <v>855</v>
      </c>
    </row>
    <row r="215" spans="1:5" x14ac:dyDescent="0.15">
      <c r="E215" s="543" t="s">
        <v>856</v>
      </c>
    </row>
    <row r="216" spans="1:5" x14ac:dyDescent="0.15">
      <c r="D216" s="3"/>
      <c r="E216" s="543" t="s">
        <v>835</v>
      </c>
    </row>
    <row r="217" spans="1:5" x14ac:dyDescent="0.15">
      <c r="B217" t="str">
        <f>B278</f>
        <v>- init.buildings_useful_demand_cooling</v>
      </c>
      <c r="D217" s="3">
        <v>0</v>
      </c>
      <c r="E217" s="543" t="str">
        <f t="shared" ref="E217" si="24">B217&amp;" = "&amp;ROUND(D217,3)</f>
        <v>- init.buildings_useful_demand_cooling = 0</v>
      </c>
    </row>
    <row r="218" spans="1:5" x14ac:dyDescent="0.15">
      <c r="D218" s="3"/>
      <c r="E218" s="543" t="s">
        <v>836</v>
      </c>
    </row>
    <row r="219" spans="1:5" x14ac:dyDescent="0.15">
      <c r="B219" t="str">
        <f>B280</f>
        <v>- init.buildings_useful_demand_light</v>
      </c>
      <c r="D219" s="3">
        <f>1000000*Gebouwen!G60</f>
        <v>0</v>
      </c>
      <c r="E219" s="543" t="str">
        <f t="shared" ref="E219" si="25">B219&amp;" = "&amp;ROUND(D219,3)</f>
        <v>- init.buildings_useful_demand_light = 0</v>
      </c>
    </row>
    <row r="220" spans="1:5" x14ac:dyDescent="0.15">
      <c r="D220" s="3"/>
      <c r="E220" s="543" t="s">
        <v>857</v>
      </c>
    </row>
    <row r="221" spans="1:5" x14ac:dyDescent="0.15">
      <c r="B221" t="str">
        <f>B279</f>
        <v>- init.buildings_useful_demand_for_space_heating</v>
      </c>
      <c r="D221" s="3">
        <f>1000000*Gebouwen!G45</f>
        <v>0</v>
      </c>
      <c r="E221" s="543" t="str">
        <f t="shared" ref="E221" si="26">B221&amp;" = "&amp;ROUND(D221,3)</f>
        <v>- init.buildings_useful_demand_for_space_heating = 0</v>
      </c>
    </row>
    <row r="222" spans="1:5" x14ac:dyDescent="0.15">
      <c r="D222" s="3"/>
      <c r="E222" s="543" t="s">
        <v>839</v>
      </c>
    </row>
    <row r="223" spans="1:5" x14ac:dyDescent="0.15">
      <c r="B223" s="535" t="str">
        <f>B277</f>
        <v>- init.buildings_useful_demand_appliances</v>
      </c>
      <c r="D223" s="3">
        <f>1000000*Gebouwen!E69</f>
        <v>0</v>
      </c>
      <c r="E223" s="543" t="str">
        <f t="shared" ref="E223" si="27">B223&amp;" = "&amp;ROUND(D223,3)</f>
        <v>- init.buildings_useful_demand_appliances = 0</v>
      </c>
    </row>
    <row r="224" spans="1:5" x14ac:dyDescent="0.15">
      <c r="B224" s="535"/>
      <c r="D224" s="535"/>
      <c r="E224" s="543"/>
    </row>
    <row r="225" spans="1:5" x14ac:dyDescent="0.15">
      <c r="B225" s="534"/>
      <c r="D225" s="3"/>
      <c r="E225" s="543"/>
    </row>
    <row r="226" spans="1:5" x14ac:dyDescent="0.15">
      <c r="B226" s="535"/>
      <c r="C226" s="534"/>
      <c r="D226" s="547"/>
      <c r="E226" s="14"/>
    </row>
    <row r="227" spans="1:5" x14ac:dyDescent="0.15">
      <c r="D227" s="3"/>
      <c r="E227" s="543"/>
    </row>
    <row r="228" spans="1:5" x14ac:dyDescent="0.15">
      <c r="D228" s="3"/>
      <c r="E228" s="543" t="s">
        <v>860</v>
      </c>
    </row>
    <row r="229" spans="1:5" x14ac:dyDescent="0.15">
      <c r="A229" t="s">
        <v>859</v>
      </c>
      <c r="B229" t="str">
        <f>B441</f>
        <v>- init.number_of_agriculture_chp_engine_biogas</v>
      </c>
      <c r="D229" s="3">
        <v>0</v>
      </c>
      <c r="E229" s="543" t="str">
        <f>IF(ISBLANK(D229),"",(B229&amp;" = "&amp;ROUND(D229,8)))</f>
        <v>- init.number_of_agriculture_chp_engine_biogas = 0</v>
      </c>
    </row>
    <row r="230" spans="1:5" x14ac:dyDescent="0.15">
      <c r="B230" t="str">
        <f t="shared" ref="B230:B255" si="28">B442</f>
        <v>- init.number_of_agriculture_chp_engine_network_gas</v>
      </c>
      <c r="D230">
        <v>0</v>
      </c>
      <c r="E230" s="543" t="str">
        <f t="shared" ref="E230:E260" si="29">IF(ISBLANK(D230),"",(B230&amp;" = "&amp;ROUND(D230,8)))</f>
        <v>- init.number_of_agriculture_chp_engine_network_gas = 0</v>
      </c>
    </row>
    <row r="231" spans="1:5" x14ac:dyDescent="0.15">
      <c r="B231" t="str">
        <f t="shared" si="28"/>
        <v>- init.number_of_agriculture_chp_supercritical_wood_pellets</v>
      </c>
      <c r="D231">
        <v>0</v>
      </c>
      <c r="E231" s="543" t="str">
        <f t="shared" si="29"/>
        <v>- init.number_of_agriculture_chp_supercritical_wood_pellets = 0</v>
      </c>
    </row>
    <row r="232" spans="1:5" x14ac:dyDescent="0.15">
      <c r="B232" t="str">
        <f t="shared" si="28"/>
        <v>- init.number_of_energy_chp_combined_cycle_network_gas</v>
      </c>
      <c r="D232" s="3">
        <v>0</v>
      </c>
      <c r="E232" s="543" t="str">
        <f t="shared" si="29"/>
        <v>- init.number_of_energy_chp_combined_cycle_network_gas = 0</v>
      </c>
    </row>
    <row r="233" spans="1:5" x14ac:dyDescent="0.15">
      <c r="B233" t="str">
        <f t="shared" si="28"/>
        <v>- init.number_of_energy_chp_supercritical_waste_mix</v>
      </c>
      <c r="D233" s="571">
        <v>0</v>
      </c>
      <c r="E233" s="543" t="str">
        <f t="shared" si="29"/>
        <v>- init.number_of_energy_chp_supercritical_waste_mix = 0</v>
      </c>
    </row>
    <row r="234" spans="1:5" x14ac:dyDescent="0.15">
      <c r="B234" t="str">
        <f t="shared" si="28"/>
        <v>- init.number_of_energy_chp_ultra_supercritical_coal</v>
      </c>
      <c r="D234" s="3">
        <v>0</v>
      </c>
      <c r="E234" s="543" t="str">
        <f t="shared" si="29"/>
        <v>- init.number_of_energy_chp_ultra_supercritical_coal = 0</v>
      </c>
    </row>
    <row r="235" spans="1:5" x14ac:dyDescent="0.15">
      <c r="B235" t="str">
        <f t="shared" si="28"/>
        <v>- init.number_of_energy_chp_ultra_supercritical_cofiring_coal</v>
      </c>
      <c r="D235" s="3">
        <v>0</v>
      </c>
      <c r="E235" s="543" t="str">
        <f t="shared" si="29"/>
        <v>- init.number_of_energy_chp_ultra_supercritical_cofiring_coal = 0</v>
      </c>
    </row>
    <row r="236" spans="1:5" x14ac:dyDescent="0.15">
      <c r="B236" t="str">
        <f t="shared" si="28"/>
        <v>- init.number_of_energy_heater_for_heat_network_network_gas</v>
      </c>
      <c r="D236" s="3">
        <v>0</v>
      </c>
      <c r="E236" s="543" t="str">
        <f t="shared" si="29"/>
        <v>- init.number_of_energy_heater_for_heat_network_network_gas = 0</v>
      </c>
    </row>
    <row r="237" spans="1:5" x14ac:dyDescent="0.15">
      <c r="B237" t="str">
        <f t="shared" si="28"/>
        <v>- init.number_of_energy_heater_for_heat_network_waste_mix</v>
      </c>
      <c r="D237" s="3">
        <v>1E-8</v>
      </c>
      <c r="E237" s="543" t="str">
        <f t="shared" si="29"/>
        <v>- init.number_of_energy_heater_for_heat_network_waste_mix = 0.00000001</v>
      </c>
    </row>
    <row r="238" spans="1:5" x14ac:dyDescent="0.15">
      <c r="B238" t="str">
        <f t="shared" si="28"/>
        <v>- init.number_of_energy_heater_for_heat_network_wood_pellets</v>
      </c>
      <c r="D238" s="3">
        <v>0</v>
      </c>
      <c r="E238" s="543" t="str">
        <f t="shared" si="29"/>
        <v>- init.number_of_energy_heater_for_heat_network_wood_pellets = 0</v>
      </c>
    </row>
    <row r="239" spans="1:5" x14ac:dyDescent="0.15">
      <c r="A239" s="568"/>
      <c r="B239" t="str">
        <f t="shared" si="28"/>
        <v>- init.number_of_energy_power_combined_cycle_coal</v>
      </c>
      <c r="D239" s="3"/>
      <c r="E239" s="543" t="str">
        <f t="shared" si="29"/>
        <v/>
      </c>
    </row>
    <row r="240" spans="1:5" ht="14" x14ac:dyDescent="0.15">
      <c r="A240" s="569"/>
      <c r="B240" t="str">
        <f t="shared" si="28"/>
        <v>- init.number_of_energy_power_combined_cycle_network_gas</v>
      </c>
      <c r="D240" s="567">
        <f>Energie!E37</f>
        <v>2.6765166268495556E-3</v>
      </c>
      <c r="E240" s="543" t="str">
        <f t="shared" si="29"/>
        <v>- init.number_of_energy_power_combined_cycle_network_gas = 0.00267652</v>
      </c>
    </row>
    <row r="241" spans="1:5" ht="14" x14ac:dyDescent="0.15">
      <c r="A241" s="569"/>
      <c r="B241" t="str">
        <f t="shared" si="28"/>
        <v>- init.number_of_energy_power_hydro_river</v>
      </c>
      <c r="D241" s="3">
        <v>0</v>
      </c>
      <c r="E241" s="543" t="str">
        <f t="shared" si="29"/>
        <v>- init.number_of_energy_power_hydro_river = 0</v>
      </c>
    </row>
    <row r="242" spans="1:5" ht="14" x14ac:dyDescent="0.15">
      <c r="A242" s="569"/>
      <c r="B242" t="str">
        <f t="shared" si="28"/>
        <v>- init.number_of_energy_power_nuclear_gen2_uranium_oxide</v>
      </c>
      <c r="D242" s="3">
        <v>0</v>
      </c>
      <c r="E242" s="543" t="str">
        <f t="shared" si="29"/>
        <v>- init.number_of_energy_power_nuclear_gen2_uranium_oxide = 0</v>
      </c>
    </row>
    <row r="243" spans="1:5" ht="14" x14ac:dyDescent="0.15">
      <c r="A243" s="569"/>
      <c r="B243" t="str">
        <f t="shared" si="28"/>
        <v>- init.number_of_energy_power_solar_pv_solar_radiation</v>
      </c>
      <c r="D243" s="3">
        <v>0</v>
      </c>
      <c r="E243" s="543" t="str">
        <f t="shared" si="29"/>
        <v>- init.number_of_energy_power_solar_pv_solar_radiation = 0</v>
      </c>
    </row>
    <row r="244" spans="1:5" ht="14" x14ac:dyDescent="0.15">
      <c r="A244" s="569"/>
      <c r="B244" t="str">
        <f t="shared" si="28"/>
        <v>- init.number_of_energy_power_supercritical_coal</v>
      </c>
      <c r="D244" s="3"/>
      <c r="E244" s="543" t="str">
        <f t="shared" si="29"/>
        <v/>
      </c>
    </row>
    <row r="245" spans="1:5" x14ac:dyDescent="0.15">
      <c r="A245" s="570"/>
      <c r="B245" t="str">
        <f t="shared" si="28"/>
        <v>- init.number_of_energy_power_ultra_supercritical_coal</v>
      </c>
      <c r="D245" s="567">
        <f>Energie!E38</f>
        <v>4.354319049735636E-4</v>
      </c>
      <c r="E245" s="543" t="str">
        <f t="shared" si="29"/>
        <v>- init.number_of_energy_power_ultra_supercritical_coal = 0.00043543</v>
      </c>
    </row>
    <row r="246" spans="1:5" x14ac:dyDescent="0.15">
      <c r="A246" s="568"/>
      <c r="B246" t="str">
        <f t="shared" si="28"/>
        <v>- init.number_of_energy_power_ultra_supercritical_cofiring_coal</v>
      </c>
      <c r="D246" s="567">
        <f>Energie!E39</f>
        <v>2.0696004597175175E-4</v>
      </c>
      <c r="E246" s="543" t="str">
        <f t="shared" si="29"/>
        <v>- init.number_of_energy_power_ultra_supercritical_cofiring_coal = 0.00020696</v>
      </c>
    </row>
    <row r="247" spans="1:5" x14ac:dyDescent="0.15">
      <c r="A247" s="568"/>
      <c r="B247" t="str">
        <f t="shared" si="28"/>
        <v>- init.number_of_energy_power_ultra_supercritical_network_gas</v>
      </c>
      <c r="E247" s="543" t="str">
        <f t="shared" si="29"/>
        <v/>
      </c>
    </row>
    <row r="248" spans="1:5" x14ac:dyDescent="0.15">
      <c r="A248" s="568"/>
      <c r="B248" t="str">
        <f t="shared" si="28"/>
        <v>- init.number_of_energy_power_wind_turbine_coastal</v>
      </c>
      <c r="E248" s="543" t="str">
        <f t="shared" si="29"/>
        <v/>
      </c>
    </row>
    <row r="249" spans="1:5" x14ac:dyDescent="0.15">
      <c r="B249" t="str">
        <f t="shared" si="28"/>
        <v>- init.number_of_energy_power_wind_turbine_inland</v>
      </c>
      <c r="E249" s="543" t="str">
        <f t="shared" si="29"/>
        <v/>
      </c>
    </row>
    <row r="250" spans="1:5" x14ac:dyDescent="0.15">
      <c r="B250" t="str">
        <f t="shared" si="28"/>
        <v>- init.number_of_energy_power_wind_turbine_offshore</v>
      </c>
      <c r="E250" s="543" t="str">
        <f t="shared" si="29"/>
        <v/>
      </c>
    </row>
    <row r="251" spans="1:5" x14ac:dyDescent="0.15">
      <c r="B251" t="str">
        <f t="shared" si="28"/>
        <v>- init.number_of_industry_chp_combined_cycle_gas_power_fuelmix</v>
      </c>
      <c r="D251">
        <v>0</v>
      </c>
      <c r="E251" s="543" t="str">
        <f t="shared" si="29"/>
        <v>- init.number_of_industry_chp_combined_cycle_gas_power_fuelmix = 0</v>
      </c>
    </row>
    <row r="252" spans="1:5" x14ac:dyDescent="0.15">
      <c r="B252" t="str">
        <f t="shared" si="28"/>
        <v>- init.number_of_industry_chp_engine_gas_power_fuelmix</v>
      </c>
      <c r="D252">
        <v>0</v>
      </c>
      <c r="E252" s="543" t="str">
        <f t="shared" si="29"/>
        <v>- init.number_of_industry_chp_engine_gas_power_fuelmix = 0</v>
      </c>
    </row>
    <row r="253" spans="1:5" x14ac:dyDescent="0.15">
      <c r="B253" t="str">
        <f t="shared" si="28"/>
        <v>- init.number_of_industry_chp_turbine_gas_power_fuelmix</v>
      </c>
      <c r="D253">
        <v>0</v>
      </c>
      <c r="E253" s="543" t="str">
        <f t="shared" si="29"/>
        <v>- init.number_of_industry_chp_turbine_gas_power_fuelmix = 0</v>
      </c>
    </row>
    <row r="254" spans="1:5" x14ac:dyDescent="0.15">
      <c r="B254" t="str">
        <f t="shared" si="28"/>
        <v>- init.households_solar_pv_solar_radiation_market_penetration</v>
      </c>
      <c r="D254">
        <f>Hernieuwbare_energie!E27*100</f>
        <v>3.7593984962406015</v>
      </c>
      <c r="E254" s="543" t="str">
        <f t="shared" si="29"/>
        <v>- init.households_solar_pv_solar_radiation_market_penetration = 3.7593985</v>
      </c>
    </row>
    <row r="255" spans="1:5" x14ac:dyDescent="0.15">
      <c r="B255" t="str">
        <f t="shared" si="28"/>
        <v>- init.buildings_solar_pv_solar_radiation_market_penetration</v>
      </c>
      <c r="D255" s="3">
        <f>Hernieuwbare_energie!E28*100</f>
        <v>0</v>
      </c>
      <c r="E255" s="543" t="str">
        <f t="shared" si="29"/>
        <v>- init.buildings_solar_pv_solar_radiation_market_penetration = 0</v>
      </c>
    </row>
    <row r="256" spans="1:5" x14ac:dyDescent="0.15">
      <c r="B256" t="s">
        <v>888</v>
      </c>
      <c r="D256" s="3">
        <f>Gebied!F26</f>
        <v>0</v>
      </c>
      <c r="E256" s="543" t="str">
        <f t="shared" si="29"/>
        <v>- init.energy_production_biodiesel = 0</v>
      </c>
    </row>
    <row r="257" spans="1:5" x14ac:dyDescent="0.15">
      <c r="B257" t="s">
        <v>889</v>
      </c>
      <c r="D257" s="3">
        <f>Gebied!F27</f>
        <v>0</v>
      </c>
      <c r="E257" s="543" t="str">
        <f t="shared" si="29"/>
        <v>- init.energy_production_bio_ethanol = 0</v>
      </c>
    </row>
    <row r="258" spans="1:5" x14ac:dyDescent="0.15">
      <c r="B258" t="s">
        <v>890</v>
      </c>
      <c r="D258" s="3">
        <f>Hernieuwbare_energie!E43</f>
        <v>0</v>
      </c>
      <c r="E258" s="543" t="str">
        <f t="shared" si="29"/>
        <v>- init.energy_production_woody_biomass = 0</v>
      </c>
    </row>
    <row r="259" spans="1:5" x14ac:dyDescent="0.15">
      <c r="B259" t="s">
        <v>891</v>
      </c>
      <c r="D259" s="3">
        <f>Gebied!F28</f>
        <v>0</v>
      </c>
      <c r="E259" s="543" t="str">
        <f t="shared" si="29"/>
        <v>- init.energy_extraction_natural_gas = 0</v>
      </c>
    </row>
    <row r="260" spans="1:5" x14ac:dyDescent="0.15">
      <c r="B260" t="s">
        <v>892</v>
      </c>
      <c r="D260" s="3">
        <f>Gebied!F29</f>
        <v>0</v>
      </c>
      <c r="E260" s="543" t="str">
        <f t="shared" si="29"/>
        <v>- init.energy_extraction_crude_oil = 0</v>
      </c>
    </row>
    <row r="261" spans="1:5" x14ac:dyDescent="0.15">
      <c r="E261" s="543"/>
    </row>
    <row r="262" spans="1:5" s="15" customFormat="1" x14ac:dyDescent="0.15">
      <c r="E262" s="544"/>
    </row>
    <row r="263" spans="1:5" s="541" customFormat="1" x14ac:dyDescent="0.15">
      <c r="A263" s="541" t="s">
        <v>861</v>
      </c>
    </row>
    <row r="265" spans="1:5" x14ac:dyDescent="0.15">
      <c r="A265" s="534" t="s">
        <v>624</v>
      </c>
      <c r="B265" t="str">
        <f t="shared" ref="B265:B328" si="30">LEFT(A265,FIND("=",A265)-2)</f>
        <v>- init.energy_production_biodiesel</v>
      </c>
      <c r="C265" t="str">
        <f t="shared" ref="C265" si="31">RIGHT(A265,LEN(A265)-FIND("=",A265))</f>
        <v xml:space="preserve"> 2618880000</v>
      </c>
      <c r="D265" s="534"/>
      <c r="E265" t="str">
        <f t="shared" ref="E265" si="32">IF(ISBLANK(D265),B265&amp;" ="&amp;C265,B265&amp;" = "&amp;D265)</f>
        <v>- init.energy_production_biodiesel = 2618880000</v>
      </c>
    </row>
    <row r="266" spans="1:5" x14ac:dyDescent="0.15">
      <c r="A266" s="534" t="s">
        <v>625</v>
      </c>
      <c r="B266" t="str">
        <f t="shared" si="30"/>
        <v>- init.energy_production_bio_ethanol</v>
      </c>
      <c r="C266" t="str">
        <f t="shared" ref="C266:C329" si="33">RIGHT(A266,LEN(A266)-FIND("=",A266))</f>
        <v xml:space="preserve"> 0</v>
      </c>
      <c r="D266" s="534"/>
      <c r="E266" t="str">
        <f t="shared" ref="E266:E329" si="34">IF(ISBLANK(D266),B266&amp;" ="&amp;C266,B266&amp;" = "&amp;D266)</f>
        <v>- init.energy_production_bio_ethanol = 0</v>
      </c>
    </row>
    <row r="267" spans="1:5" x14ac:dyDescent="0.15">
      <c r="A267" s="534" t="s">
        <v>626</v>
      </c>
      <c r="B267" t="str">
        <f t="shared" si="30"/>
        <v>- init.energy_production_woody_biomass</v>
      </c>
      <c r="C267" t="str">
        <f t="shared" si="33"/>
        <v xml:space="preserve"> 1700</v>
      </c>
      <c r="D267" s="534"/>
      <c r="E267" t="str">
        <f t="shared" si="34"/>
        <v>- init.energy_production_woody_biomass = 1700</v>
      </c>
    </row>
    <row r="268" spans="1:5" x14ac:dyDescent="0.15">
      <c r="A268" s="534" t="s">
        <v>627</v>
      </c>
      <c r="B268" t="str">
        <f t="shared" si="30"/>
        <v>- init.energy_extraction_natural_gas</v>
      </c>
      <c r="C268" t="str">
        <f t="shared" si="33"/>
        <v xml:space="preserve"> 41601</v>
      </c>
      <c r="D268" s="534"/>
      <c r="E268" t="str">
        <f t="shared" si="34"/>
        <v>- init.energy_extraction_natural_gas = 41601</v>
      </c>
    </row>
    <row r="269" spans="1:5" x14ac:dyDescent="0.15">
      <c r="A269" s="534" t="s">
        <v>628</v>
      </c>
      <c r="B269" t="str">
        <f t="shared" si="30"/>
        <v>- init.energy_extraction_crude_oil</v>
      </c>
      <c r="C269" t="str">
        <f t="shared" si="33"/>
        <v xml:space="preserve"> 13665</v>
      </c>
      <c r="D269" s="534"/>
      <c r="E269" t="str">
        <f t="shared" si="34"/>
        <v>- init.energy_extraction_crude_oil = 13665</v>
      </c>
    </row>
    <row r="270" spans="1:5" x14ac:dyDescent="0.15">
      <c r="A270" s="534" t="s">
        <v>629</v>
      </c>
      <c r="B270" t="str">
        <f t="shared" si="30"/>
        <v>- init.buildings_appliances_coal_share</v>
      </c>
      <c r="C270" t="str">
        <f t="shared" si="33"/>
        <v xml:space="preserve"> 0</v>
      </c>
      <c r="D270" s="534"/>
      <c r="E270" t="str">
        <f t="shared" si="34"/>
        <v>- init.buildings_appliances_coal_share = 0</v>
      </c>
    </row>
    <row r="271" spans="1:5" x14ac:dyDescent="0.15">
      <c r="A271" s="534" t="s">
        <v>630</v>
      </c>
      <c r="B271" t="str">
        <f t="shared" si="30"/>
        <v>- init.buildings_appliances_crude_oil_share</v>
      </c>
      <c r="C271" t="str">
        <f t="shared" si="33"/>
        <v xml:space="preserve"> 0</v>
      </c>
      <c r="D271" s="534"/>
      <c r="E271" t="str">
        <f t="shared" si="34"/>
        <v>- init.buildings_appliances_crude_oil_share = 0</v>
      </c>
    </row>
    <row r="272" spans="1:5" x14ac:dyDescent="0.15">
      <c r="A272" s="534" t="s">
        <v>631</v>
      </c>
      <c r="B272" t="str">
        <f t="shared" si="30"/>
        <v>- init.buildings_appliances_electricity_share</v>
      </c>
      <c r="C272" t="str">
        <f t="shared" si="33"/>
        <v xml:space="preserve"> 100</v>
      </c>
      <c r="D272" s="534"/>
      <c r="E272" t="str">
        <f t="shared" si="34"/>
        <v>- init.buildings_appliances_electricity_share = 100</v>
      </c>
    </row>
    <row r="273" spans="1:5" x14ac:dyDescent="0.15">
      <c r="A273" s="534" t="s">
        <v>632</v>
      </c>
      <c r="B273" t="str">
        <f t="shared" si="30"/>
        <v>- init.buildings_appliances_network_gas_share</v>
      </c>
      <c r="C273" t="str">
        <f t="shared" si="33"/>
        <v xml:space="preserve"> 0</v>
      </c>
      <c r="D273" s="534"/>
      <c r="E273" t="str">
        <f t="shared" si="34"/>
        <v>- init.buildings_appliances_network_gas_share = 0</v>
      </c>
    </row>
    <row r="274" spans="1:5" x14ac:dyDescent="0.15">
      <c r="A274" s="534" t="s">
        <v>633</v>
      </c>
      <c r="B274" t="str">
        <f t="shared" si="30"/>
        <v>- init.buildings_appliances_wood_pellets_share</v>
      </c>
      <c r="C274" t="str">
        <f t="shared" si="33"/>
        <v xml:space="preserve"> 0</v>
      </c>
      <c r="D274" s="534"/>
      <c r="E274" t="str">
        <f t="shared" si="34"/>
        <v>- init.buildings_appliances_wood_pellets_share = 0</v>
      </c>
    </row>
    <row r="275" spans="1:5" x14ac:dyDescent="0.15">
      <c r="A275" s="534" t="s">
        <v>634</v>
      </c>
      <c r="B275" t="str">
        <f t="shared" si="30"/>
        <v>- init.agriculture_useful_demand_electricity</v>
      </c>
      <c r="C275" t="str">
        <f t="shared" si="33"/>
        <v xml:space="preserve"> 799000000</v>
      </c>
      <c r="D275" s="534" t="s">
        <v>623</v>
      </c>
      <c r="E275" t="str">
        <f t="shared" si="34"/>
        <v>- init.agriculture_useful_demand_electricity = 0</v>
      </c>
    </row>
    <row r="276" spans="1:5" x14ac:dyDescent="0.15">
      <c r="A276" s="534" t="s">
        <v>635</v>
      </c>
      <c r="B276" t="str">
        <f t="shared" si="30"/>
        <v>- init.agriculture_useful_demand_useable_heat</v>
      </c>
      <c r="C276" t="str">
        <f t="shared" si="33"/>
        <v xml:space="preserve"> 1596054800</v>
      </c>
      <c r="D276" s="534"/>
      <c r="E276" t="str">
        <f t="shared" si="34"/>
        <v>- init.agriculture_useful_demand_useable_heat = 1596054800</v>
      </c>
    </row>
    <row r="277" spans="1:5" x14ac:dyDescent="0.15">
      <c r="A277" s="534" t="s">
        <v>636</v>
      </c>
      <c r="B277" t="str">
        <f t="shared" si="30"/>
        <v>- init.buildings_useful_demand_appliances</v>
      </c>
      <c r="C277" t="str">
        <f t="shared" si="33"/>
        <v xml:space="preserve"> 1321106111.11111</v>
      </c>
      <c r="D277" s="534"/>
      <c r="E277" t="str">
        <f t="shared" si="34"/>
        <v>- init.buildings_useful_demand_appliances = 1321106111.11111</v>
      </c>
    </row>
    <row r="278" spans="1:5" x14ac:dyDescent="0.15">
      <c r="A278" s="534" t="s">
        <v>637</v>
      </c>
      <c r="B278" t="str">
        <f t="shared" si="30"/>
        <v>- init.buildings_useful_demand_cooling</v>
      </c>
      <c r="C278" t="str">
        <f t="shared" si="33"/>
        <v xml:space="preserve"> 650703380.588877</v>
      </c>
      <c r="D278" s="534"/>
      <c r="E278" t="str">
        <f t="shared" si="34"/>
        <v>- init.buildings_useful_demand_cooling = 650703380.588877</v>
      </c>
    </row>
    <row r="279" spans="1:5" x14ac:dyDescent="0.15">
      <c r="A279" s="534" t="s">
        <v>638</v>
      </c>
      <c r="B279" t="str">
        <f t="shared" si="30"/>
        <v>- init.buildings_useful_demand_for_space_heating</v>
      </c>
      <c r="C279" t="str">
        <f t="shared" si="33"/>
        <v xml:space="preserve"> 4741241000</v>
      </c>
      <c r="D279" s="534"/>
      <c r="E279" t="str">
        <f t="shared" si="34"/>
        <v>- init.buildings_useful_demand_for_space_heating = 4741241000</v>
      </c>
    </row>
    <row r="280" spans="1:5" x14ac:dyDescent="0.15">
      <c r="A280" s="534" t="s">
        <v>639</v>
      </c>
      <c r="B280" t="str">
        <f t="shared" si="30"/>
        <v>- init.buildings_useful_demand_light</v>
      </c>
      <c r="C280" t="str">
        <f t="shared" si="33"/>
        <v xml:space="preserve"> 244872159.121908</v>
      </c>
      <c r="D280" s="534"/>
      <c r="E280" t="str">
        <f t="shared" si="34"/>
        <v>- init.buildings_useful_demand_light = 244872159.121908</v>
      </c>
    </row>
    <row r="281" spans="1:5" x14ac:dyDescent="0.15">
      <c r="A281" s="534" t="s">
        <v>640</v>
      </c>
      <c r="B281" t="str">
        <f t="shared" ref="B281:B295" si="35">LEFT(A281,FIND("=",A281)-2)</f>
        <v>- init.households_useful_demand_cooking_per_person</v>
      </c>
      <c r="C281" t="str">
        <f t="shared" ref="C281:C295" si="36">RIGHT(A281,LEN(A281)-FIND("=",A281))</f>
        <v xml:space="preserve"> 131830500</v>
      </c>
      <c r="D281" s="534"/>
      <c r="E281" t="str">
        <f t="shared" ref="E281:E295" si="37">IF(ISBLANK(D281),B281&amp;" ="&amp;C281,B281&amp;" = "&amp;D281)</f>
        <v>- init.households_useful_demand_cooking_per_person = 131830500</v>
      </c>
    </row>
    <row r="282" spans="1:5" x14ac:dyDescent="0.15">
      <c r="A282" s="534" t="s">
        <v>641</v>
      </c>
      <c r="B282" t="str">
        <f t="shared" si="35"/>
        <v>- init.households_useful_demand_electric_appliances_clothes_dryer</v>
      </c>
      <c r="C282" t="str">
        <f t="shared" si="36"/>
        <v xml:space="preserve"> 185752577.319588</v>
      </c>
      <c r="D282" s="534"/>
      <c r="E282" t="str">
        <f t="shared" si="37"/>
        <v>- init.households_useful_demand_electric_appliances_clothes_dryer = 185752577.319588</v>
      </c>
    </row>
    <row r="283" spans="1:5" x14ac:dyDescent="0.15">
      <c r="A283" s="534" t="s">
        <v>642</v>
      </c>
      <c r="B283" t="str">
        <f t="shared" si="35"/>
        <v>- init.households_useful_demand_electric_appliances_computer_media</v>
      </c>
      <c r="C283" t="str">
        <f t="shared" si="36"/>
        <v xml:space="preserve"> 318432989.690722</v>
      </c>
      <c r="D283" s="534"/>
      <c r="E283" t="str">
        <f t="shared" si="37"/>
        <v>- init.households_useful_demand_electric_appliances_computer_media = 318432989.690722</v>
      </c>
    </row>
    <row r="284" spans="1:5" x14ac:dyDescent="0.15">
      <c r="A284" s="534" t="s">
        <v>643</v>
      </c>
      <c r="B284" t="str">
        <f t="shared" si="35"/>
        <v>- init.households_useful_demand_electric_appliances_dishwasher</v>
      </c>
      <c r="C284" t="str">
        <f t="shared" si="36"/>
        <v xml:space="preserve"> 132680412.371134</v>
      </c>
      <c r="D284" s="534"/>
      <c r="E284" t="str">
        <f t="shared" si="37"/>
        <v>- init.households_useful_demand_electric_appliances_dishwasher = 132680412.371134</v>
      </c>
    </row>
    <row r="285" spans="1:5" x14ac:dyDescent="0.15">
      <c r="A285" s="534" t="s">
        <v>644</v>
      </c>
      <c r="B285" t="str">
        <f t="shared" si="35"/>
        <v>- init.households_useful_demand_electric_appliances_fridge_freezer</v>
      </c>
      <c r="C285" t="str">
        <f t="shared" si="36"/>
        <v xml:space="preserve"> 371505154.639175</v>
      </c>
      <c r="D285" s="534"/>
      <c r="E285" t="str">
        <f t="shared" si="37"/>
        <v>- init.households_useful_demand_electric_appliances_fridge_freezer = 371505154.639175</v>
      </c>
    </row>
    <row r="286" spans="1:5" x14ac:dyDescent="0.15">
      <c r="A286" s="534" t="s">
        <v>645</v>
      </c>
      <c r="B286" t="str">
        <f t="shared" si="35"/>
        <v>- init.households_useful_demand_electric_appliances_other</v>
      </c>
      <c r="C286" t="str">
        <f t="shared" si="36"/>
        <v xml:space="preserve"> 185752577.319588</v>
      </c>
      <c r="D286" s="534"/>
      <c r="E286" t="str">
        <f t="shared" si="37"/>
        <v>- init.households_useful_demand_electric_appliances_other = 185752577.319588</v>
      </c>
    </row>
    <row r="287" spans="1:5" x14ac:dyDescent="0.15">
      <c r="A287" s="534" t="s">
        <v>646</v>
      </c>
      <c r="B287" t="str">
        <f t="shared" si="35"/>
        <v>- init.households_useful_demand_electric_appliances_television</v>
      </c>
      <c r="C287" t="str">
        <f t="shared" si="36"/>
        <v xml:space="preserve"> 238824742.268041</v>
      </c>
      <c r="D287" s="534"/>
      <c r="E287" t="str">
        <f t="shared" si="37"/>
        <v>- init.households_useful_demand_electric_appliances_television = 238824742.268041</v>
      </c>
    </row>
    <row r="288" spans="1:5" x14ac:dyDescent="0.15">
      <c r="A288" s="534" t="s">
        <v>647</v>
      </c>
      <c r="B288" t="str">
        <f t="shared" si="35"/>
        <v>- init.households_useful_demand_electric_appliances_vacuum_cleaner</v>
      </c>
      <c r="C288" t="str">
        <f t="shared" si="36"/>
        <v xml:space="preserve"> 79608247.4226804</v>
      </c>
      <c r="D288" s="534"/>
      <c r="E288" t="str">
        <f t="shared" si="37"/>
        <v>- init.households_useful_demand_electric_appliances_vacuum_cleaner = 79608247.4226804</v>
      </c>
    </row>
    <row r="289" spans="1:5" x14ac:dyDescent="0.15">
      <c r="A289" s="534" t="s">
        <v>648</v>
      </c>
      <c r="B289" t="str">
        <f t="shared" si="35"/>
        <v>- init.households_useful_demand_electric_appliances_washing_machine</v>
      </c>
      <c r="C289" t="str">
        <f t="shared" si="36"/>
        <v xml:space="preserve"> 132680412.371134</v>
      </c>
      <c r="D289" s="534"/>
      <c r="E289" t="str">
        <f t="shared" si="37"/>
        <v>- init.households_useful_demand_electric_appliances_washing_machine = 132680412.371134</v>
      </c>
    </row>
    <row r="290" spans="1:5" x14ac:dyDescent="0.15">
      <c r="A290" s="534" t="s">
        <v>649</v>
      </c>
      <c r="B290" t="str">
        <f t="shared" si="35"/>
        <v>- init.households_useful_demand_for_cooling_new_houses</v>
      </c>
      <c r="C290" t="str">
        <f t="shared" si="36"/>
        <v xml:space="preserve"> 78864826.8624166</v>
      </c>
      <c r="D290" s="534"/>
      <c r="E290" t="str">
        <f t="shared" si="37"/>
        <v>- init.households_useful_demand_for_cooling_new_houses = 78864826.8624166</v>
      </c>
    </row>
    <row r="291" spans="1:5" x14ac:dyDescent="0.15">
      <c r="A291" s="534" t="s">
        <v>650</v>
      </c>
      <c r="B291" t="str">
        <f t="shared" si="35"/>
        <v>- init.households_useful_demand_for_cooling_old_houses</v>
      </c>
      <c r="C291" t="str">
        <f t="shared" si="36"/>
        <v xml:space="preserve"> 896935173.137583</v>
      </c>
      <c r="D291" s="534"/>
      <c r="E291" t="str">
        <f t="shared" si="37"/>
        <v>- init.households_useful_demand_for_cooling_old_houses = 896935173.137583</v>
      </c>
    </row>
    <row r="292" spans="1:5" x14ac:dyDescent="0.15">
      <c r="A292" s="534" t="s">
        <v>651</v>
      </c>
      <c r="B292" t="str">
        <f t="shared" si="35"/>
        <v>- init.households_useful_demand_hot_water</v>
      </c>
      <c r="C292" t="str">
        <f t="shared" si="36"/>
        <v xml:space="preserve"> 1913796500</v>
      </c>
      <c r="D292" s="534"/>
      <c r="E292" t="str">
        <f t="shared" si="37"/>
        <v>- init.households_useful_demand_hot_water = 1913796500</v>
      </c>
    </row>
    <row r="293" spans="1:5" x14ac:dyDescent="0.15">
      <c r="A293" s="534" t="s">
        <v>652</v>
      </c>
      <c r="B293" t="str">
        <f t="shared" si="35"/>
        <v>- init.households_useful_demand_lighting</v>
      </c>
      <c r="C293" t="str">
        <f t="shared" si="36"/>
        <v xml:space="preserve"> 29036000</v>
      </c>
      <c r="D293" s="534"/>
      <c r="E293" t="str">
        <f t="shared" si="37"/>
        <v>- init.households_useful_demand_lighting = 29036000</v>
      </c>
    </row>
    <row r="294" spans="1:5" x14ac:dyDescent="0.15">
      <c r="A294" s="534" t="s">
        <v>653</v>
      </c>
      <c r="B294" t="str">
        <f t="shared" si="35"/>
        <v>- init.households_useful_demand_new_houses_heat_per_person</v>
      </c>
      <c r="C294" t="str">
        <f t="shared" si="36"/>
        <v xml:space="preserve"> 777783969.528575</v>
      </c>
      <c r="D294" s="534"/>
      <c r="E294" t="str">
        <f t="shared" si="37"/>
        <v>- init.households_useful_demand_new_houses_heat_per_person = 777783969.528575</v>
      </c>
    </row>
    <row r="295" spans="1:5" x14ac:dyDescent="0.15">
      <c r="A295" s="534" t="s">
        <v>654</v>
      </c>
      <c r="B295" t="str">
        <f t="shared" si="35"/>
        <v>- init.households_useful_demand_old_houses_heat_per_person</v>
      </c>
      <c r="C295" t="str">
        <f t="shared" si="36"/>
        <v xml:space="preserve"> 8845791300.47142</v>
      </c>
      <c r="D295" s="534"/>
      <c r="E295" t="str">
        <f t="shared" si="37"/>
        <v>- init.households_useful_demand_old_houses_heat_per_person = 8845791300.47142</v>
      </c>
    </row>
    <row r="296" spans="1:5" x14ac:dyDescent="0.15">
      <c r="A296" s="534" t="s">
        <v>655</v>
      </c>
      <c r="B296" t="str">
        <f t="shared" si="30"/>
        <v>- init.industry_other_metals_production</v>
      </c>
      <c r="C296" t="str">
        <f t="shared" si="33"/>
        <v xml:space="preserve"> 282.158048072975</v>
      </c>
      <c r="D296" s="534" t="s">
        <v>623</v>
      </c>
      <c r="E296" t="str">
        <f t="shared" si="34"/>
        <v>- init.industry_other_metals_production = 0</v>
      </c>
    </row>
    <row r="297" spans="1:5" x14ac:dyDescent="0.15">
      <c r="A297" s="534" t="s">
        <v>656</v>
      </c>
      <c r="B297" t="str">
        <f t="shared" si="30"/>
        <v>- init.industry_aluminium_production</v>
      </c>
      <c r="C297" t="str">
        <f t="shared" si="33"/>
        <v xml:space="preserve"> 0</v>
      </c>
      <c r="D297" s="534" t="s">
        <v>623</v>
      </c>
      <c r="E297" t="str">
        <f t="shared" si="34"/>
        <v>- init.industry_aluminium_production = 0</v>
      </c>
    </row>
    <row r="298" spans="1:5" x14ac:dyDescent="0.15">
      <c r="A298" s="534" t="s">
        <v>657</v>
      </c>
      <c r="B298" t="str">
        <f t="shared" si="30"/>
        <v>- init.industry_steel_production</v>
      </c>
      <c r="C298" t="str">
        <f t="shared" si="33"/>
        <v xml:space="preserve"> 0</v>
      </c>
      <c r="D298" s="534" t="s">
        <v>623</v>
      </c>
      <c r="E298" t="str">
        <f t="shared" si="34"/>
        <v>- init.industry_steel_production = 0</v>
      </c>
    </row>
    <row r="299" spans="1:5" x14ac:dyDescent="0.15">
      <c r="A299" s="534" t="s">
        <v>658</v>
      </c>
      <c r="B299" t="str">
        <f t="shared" si="30"/>
        <v>- init.industry_useful_demand_for_chemical_fertilizers</v>
      </c>
      <c r="C299" t="str">
        <f t="shared" si="33"/>
        <v xml:space="preserve"> 0</v>
      </c>
      <c r="D299" s="534" t="s">
        <v>623</v>
      </c>
      <c r="E299" t="str">
        <f t="shared" si="34"/>
        <v>- init.industry_useful_demand_for_chemical_fertilizers = 0</v>
      </c>
    </row>
    <row r="300" spans="1:5" x14ac:dyDescent="0.15">
      <c r="A300" s="534" t="s">
        <v>659</v>
      </c>
      <c r="B300" t="str">
        <f t="shared" si="30"/>
        <v>- init.industry_useful_demand_for_chemical_other_coal_non_energetic</v>
      </c>
      <c r="C300" t="str">
        <f t="shared" si="33"/>
        <v xml:space="preserve"> 26.6759436806622</v>
      </c>
      <c r="D300" s="534" t="s">
        <v>623</v>
      </c>
      <c r="E300" t="str">
        <f t="shared" si="34"/>
        <v>- init.industry_useful_demand_for_chemical_other_coal_non_energetic = 0</v>
      </c>
    </row>
    <row r="301" spans="1:5" x14ac:dyDescent="0.15">
      <c r="A301" s="534" t="s">
        <v>660</v>
      </c>
      <c r="B301" t="str">
        <f t="shared" si="30"/>
        <v>- init.industry_useful_demand_for_chemical_other_crude_oil_non_energetic</v>
      </c>
      <c r="C301" t="str">
        <f t="shared" si="33"/>
        <v xml:space="preserve"> 0</v>
      </c>
      <c r="D301" s="534" t="s">
        <v>623</v>
      </c>
      <c r="E301" t="str">
        <f t="shared" si="34"/>
        <v>- init.industry_useful_demand_for_chemical_other_crude_oil_non_energetic = 0</v>
      </c>
    </row>
    <row r="302" spans="1:5" x14ac:dyDescent="0.15">
      <c r="A302" s="534" t="s">
        <v>661</v>
      </c>
      <c r="B302" t="str">
        <f t="shared" si="30"/>
        <v>- init.industry_useful_demand_for_chemical_other_electricity</v>
      </c>
      <c r="C302" t="str">
        <f t="shared" si="33"/>
        <v xml:space="preserve"> 0</v>
      </c>
      <c r="D302" s="534" t="s">
        <v>623</v>
      </c>
      <c r="E302" t="str">
        <f t="shared" si="34"/>
        <v>- init.industry_useful_demand_for_chemical_other_electricity = 0</v>
      </c>
    </row>
    <row r="303" spans="1:5" x14ac:dyDescent="0.15">
      <c r="A303" s="534" t="s">
        <v>662</v>
      </c>
      <c r="B303" t="str">
        <f t="shared" si="30"/>
        <v>- init.industry_useful_demand_for_chemical_other_network_gas_non_energetic</v>
      </c>
      <c r="C303" t="str">
        <f t="shared" si="33"/>
        <v xml:space="preserve"> 141.11790955292</v>
      </c>
      <c r="D303" s="534" t="s">
        <v>623</v>
      </c>
      <c r="E303" t="str">
        <f t="shared" si="34"/>
        <v>- init.industry_useful_demand_for_chemical_other_network_gas_non_energetic = 0</v>
      </c>
    </row>
    <row r="304" spans="1:5" x14ac:dyDescent="0.15">
      <c r="A304" s="534" t="s">
        <v>663</v>
      </c>
      <c r="B304" t="str">
        <f t="shared" si="30"/>
        <v>- init.industry_useful_demand_for_chemical_other_useable_heat</v>
      </c>
      <c r="C304" t="str">
        <f t="shared" si="33"/>
        <v xml:space="preserve"> 31.1674046606051</v>
      </c>
      <c r="D304" s="534" t="s">
        <v>623</v>
      </c>
      <c r="E304" t="str">
        <f t="shared" si="34"/>
        <v>- init.industry_useful_demand_for_chemical_other_useable_heat = 0</v>
      </c>
    </row>
    <row r="305" spans="1:5" x14ac:dyDescent="0.15">
      <c r="A305" s="534" t="s">
        <v>664</v>
      </c>
      <c r="B305" t="str">
        <f t="shared" si="30"/>
        <v>- init.industry_useful_demand_for_chemical_other_wood_pellets_non_energetic</v>
      </c>
      <c r="C305" t="str">
        <f t="shared" si="33"/>
        <v xml:space="preserve"> 0</v>
      </c>
      <c r="D305" s="534" t="s">
        <v>623</v>
      </c>
      <c r="E305" t="str">
        <f t="shared" si="34"/>
        <v>- init.industry_useful_demand_for_chemical_other_wood_pellets_non_energetic = 0</v>
      </c>
    </row>
    <row r="306" spans="1:5" x14ac:dyDescent="0.15">
      <c r="A306" s="534" t="s">
        <v>665</v>
      </c>
      <c r="B306" t="str">
        <f t="shared" si="30"/>
        <v>- init.industry_useful_demand_for_chemical_refineries</v>
      </c>
      <c r="C306" t="str">
        <f t="shared" si="33"/>
        <v xml:space="preserve"> 0</v>
      </c>
      <c r="D306" s="534" t="s">
        <v>623</v>
      </c>
      <c r="E306" t="str">
        <f t="shared" si="34"/>
        <v>- init.industry_useful_demand_for_chemical_refineries = 0</v>
      </c>
    </row>
    <row r="307" spans="1:5" x14ac:dyDescent="0.15">
      <c r="A307" s="534" t="s">
        <v>666</v>
      </c>
      <c r="B307" t="str">
        <f t="shared" si="30"/>
        <v>- init.industry_useful_demand_for_other_aggregated_industry_nl_coal</v>
      </c>
      <c r="C307" t="str">
        <f t="shared" si="33"/>
        <v xml:space="preserve"> 41.2203323727411</v>
      </c>
      <c r="D307" s="534" t="s">
        <v>623</v>
      </c>
      <c r="E307" t="str">
        <f t="shared" si="34"/>
        <v>- init.industry_useful_demand_for_other_aggregated_industry_nl_coal = 0</v>
      </c>
    </row>
    <row r="308" spans="1:5" x14ac:dyDescent="0.15">
      <c r="A308" s="534" t="s">
        <v>667</v>
      </c>
      <c r="B308" t="str">
        <f t="shared" si="30"/>
        <v>- init.industry_useful_demand_for_other_aggregated_industry_nl_coal_non_energetic</v>
      </c>
      <c r="C308" t="str">
        <f t="shared" si="33"/>
        <v xml:space="preserve"> 154.590169910297</v>
      </c>
      <c r="D308" s="534" t="s">
        <v>623</v>
      </c>
      <c r="E308" t="str">
        <f t="shared" si="34"/>
        <v>- init.industry_useful_demand_for_other_aggregated_industry_nl_coal_non_energetic = 0</v>
      </c>
    </row>
    <row r="309" spans="1:5" x14ac:dyDescent="0.15">
      <c r="A309" s="534" t="s">
        <v>668</v>
      </c>
      <c r="B309" t="str">
        <f t="shared" si="30"/>
        <v>- init.industry_useful_demand_for_other_aggregated_industry_nl_crude_oil</v>
      </c>
      <c r="C309" t="str">
        <f t="shared" si="33"/>
        <v xml:space="preserve"> 2.49403755821377</v>
      </c>
      <c r="D309" s="534" t="s">
        <v>623</v>
      </c>
      <c r="E309" t="str">
        <f t="shared" si="34"/>
        <v>- init.industry_useful_demand_for_other_aggregated_industry_nl_crude_oil = 0</v>
      </c>
    </row>
    <row r="310" spans="1:5" x14ac:dyDescent="0.15">
      <c r="A310" s="534" t="s">
        <v>669</v>
      </c>
      <c r="B310" t="str">
        <f t="shared" si="30"/>
        <v>- init.industry_useful_demand_for_other_aggregated_industry_nl_crude_oil_non_energetic</v>
      </c>
      <c r="C310" t="str">
        <f t="shared" si="33"/>
        <v xml:space="preserve"> 21.6263429424659</v>
      </c>
      <c r="D310" s="534" t="s">
        <v>623</v>
      </c>
      <c r="E310" t="str">
        <f t="shared" si="34"/>
        <v>- init.industry_useful_demand_for_other_aggregated_industry_nl_crude_oil_non_energetic = 0</v>
      </c>
    </row>
    <row r="311" spans="1:5" x14ac:dyDescent="0.15">
      <c r="A311" s="534" t="s">
        <v>670</v>
      </c>
      <c r="B311" t="str">
        <f t="shared" si="30"/>
        <v>- init.industry_useful_demand_for_other_aggregated_industry_nl_electricity</v>
      </c>
      <c r="C311" t="str">
        <f t="shared" si="33"/>
        <v xml:space="preserve"> 51.2133216452432</v>
      </c>
      <c r="D311" s="534" t="s">
        <v>623</v>
      </c>
      <c r="E311" t="str">
        <f t="shared" si="34"/>
        <v>- init.industry_useful_demand_for_other_aggregated_industry_nl_electricity = 0</v>
      </c>
    </row>
    <row r="312" spans="1:5" x14ac:dyDescent="0.15">
      <c r="A312" s="534" t="s">
        <v>671</v>
      </c>
      <c r="B312" t="str">
        <f t="shared" si="30"/>
        <v>- init.industry_useful_demand_for_other_aggregated_industry_nl_network_gas</v>
      </c>
      <c r="C312" t="str">
        <f t="shared" si="33"/>
        <v xml:space="preserve"> 21.0195391133348</v>
      </c>
      <c r="D312" s="534" t="s">
        <v>623</v>
      </c>
      <c r="E312" t="str">
        <f t="shared" si="34"/>
        <v>- init.industry_useful_demand_for_other_aggregated_industry_nl_network_gas = 0</v>
      </c>
    </row>
    <row r="313" spans="1:5" x14ac:dyDescent="0.15">
      <c r="A313" s="534" t="s">
        <v>672</v>
      </c>
      <c r="B313" t="str">
        <f t="shared" si="30"/>
        <v>- init.industry_useful_demand_for_other_aggregated_industry_nl_network_gas_non_energetic</v>
      </c>
      <c r="C313" t="str">
        <f t="shared" si="33"/>
        <v xml:space="preserve"> 0</v>
      </c>
      <c r="D313" s="534" t="s">
        <v>623</v>
      </c>
      <c r="E313" t="str">
        <f t="shared" si="34"/>
        <v>- init.industry_useful_demand_for_other_aggregated_industry_nl_network_gas_non_energetic = 0</v>
      </c>
    </row>
    <row r="314" spans="1:5" x14ac:dyDescent="0.15">
      <c r="A314" s="534" t="s">
        <v>673</v>
      </c>
      <c r="B314" t="str">
        <f t="shared" si="30"/>
        <v>- init.industry_useful_demand_for_other_aggregated_industry_nl_useable_heat</v>
      </c>
      <c r="C314" t="str">
        <f t="shared" si="33"/>
        <v xml:space="preserve"> 14.6238254750454</v>
      </c>
      <c r="D314" s="534" t="s">
        <v>623</v>
      </c>
      <c r="E314" t="str">
        <f t="shared" si="34"/>
        <v>- init.industry_useful_demand_for_other_aggregated_industry_nl_useable_heat = 0</v>
      </c>
    </row>
    <row r="315" spans="1:5" x14ac:dyDescent="0.15">
      <c r="A315" s="534" t="s">
        <v>674</v>
      </c>
      <c r="B315" t="str">
        <f t="shared" si="30"/>
        <v>- init.industry_useful_demand_for_other_aggregated_industry_nl_wood_pellets</v>
      </c>
      <c r="C315" t="str">
        <f t="shared" si="33"/>
        <v xml:space="preserve"> 23.7472302686937</v>
      </c>
      <c r="D315" s="534" t="s">
        <v>623</v>
      </c>
      <c r="E315" t="str">
        <f t="shared" si="34"/>
        <v>- init.industry_useful_demand_for_other_aggregated_industry_nl_wood_pellets = 0</v>
      </c>
    </row>
    <row r="316" spans="1:5" x14ac:dyDescent="0.15">
      <c r="A316" s="534" t="s">
        <v>675</v>
      </c>
      <c r="B316" t="str">
        <f t="shared" si="30"/>
        <v>- init.industry_useful_demand_for_other_aggregated_industry_nl_wood_pellets_non_energetic</v>
      </c>
      <c r="C316" t="str">
        <f t="shared" si="33"/>
        <v xml:space="preserve"> 0</v>
      </c>
      <c r="D316" s="534" t="s">
        <v>623</v>
      </c>
      <c r="E316" t="str">
        <f t="shared" si="34"/>
        <v>- init.industry_useful_demand_for_other_aggregated_industry_nl_wood_pellets_non_energetic = 0</v>
      </c>
    </row>
    <row r="317" spans="1:5" x14ac:dyDescent="0.15">
      <c r="A317" s="534" t="s">
        <v>676</v>
      </c>
      <c r="B317" t="str">
        <f t="shared" si="30"/>
        <v>- init.industry_useful_demand_for_other_food</v>
      </c>
      <c r="C317" t="str">
        <f t="shared" si="33"/>
        <v xml:space="preserve"> 490.131784988851</v>
      </c>
      <c r="D317" s="534" t="s">
        <v>623</v>
      </c>
      <c r="E317" t="str">
        <f t="shared" si="34"/>
        <v>- init.industry_useful_demand_for_other_food = 0</v>
      </c>
    </row>
    <row r="318" spans="1:5" x14ac:dyDescent="0.15">
      <c r="A318" s="534" t="s">
        <v>677</v>
      </c>
      <c r="B318" t="str">
        <f t="shared" si="30"/>
        <v>- init.industry_useful_demand_for_other_ict</v>
      </c>
      <c r="C318" t="str">
        <f t="shared" si="33"/>
        <v xml:space="preserve"> 0</v>
      </c>
      <c r="D318" s="534" t="s">
        <v>623</v>
      </c>
      <c r="E318" t="str">
        <f t="shared" si="34"/>
        <v>- init.industry_useful_demand_for_other_ict = 0</v>
      </c>
    </row>
    <row r="319" spans="1:5" x14ac:dyDescent="0.15">
      <c r="A319" s="534" t="s">
        <v>678</v>
      </c>
      <c r="B319" t="str">
        <f t="shared" si="30"/>
        <v>- init.industry_useful_demand_for_other_minerals</v>
      </c>
      <c r="C319" t="str">
        <f t="shared" si="33"/>
        <v xml:space="preserve"> 0</v>
      </c>
      <c r="D319" s="534" t="s">
        <v>623</v>
      </c>
      <c r="E319" t="str">
        <f t="shared" si="34"/>
        <v>- init.industry_useful_demand_for_other_minerals = 0</v>
      </c>
    </row>
    <row r="320" spans="1:5" x14ac:dyDescent="0.15">
      <c r="A320" s="534" t="s">
        <v>679</v>
      </c>
      <c r="B320" t="str">
        <f t="shared" si="30"/>
        <v>- init.industry_useful_demand_for_other_mining</v>
      </c>
      <c r="C320" t="str">
        <f t="shared" si="33"/>
        <v xml:space="preserve"> 0</v>
      </c>
      <c r="D320" s="534" t="s">
        <v>623</v>
      </c>
      <c r="E320" t="str">
        <f t="shared" si="34"/>
        <v>- init.industry_useful_demand_for_other_mining = 0</v>
      </c>
    </row>
    <row r="321" spans="1:5" x14ac:dyDescent="0.15">
      <c r="A321" s="534" t="s">
        <v>680</v>
      </c>
      <c r="B321" t="str">
        <f t="shared" si="30"/>
        <v>- init.industry_useful_demand_for_other_paper</v>
      </c>
      <c r="C321" t="str">
        <f t="shared" si="33"/>
        <v xml:space="preserve"> 90.3633772030366</v>
      </c>
      <c r="D321" s="534" t="s">
        <v>623</v>
      </c>
      <c r="E321" t="str">
        <f t="shared" si="34"/>
        <v>- init.industry_useful_demand_for_other_paper = 0</v>
      </c>
    </row>
    <row r="322" spans="1:5" x14ac:dyDescent="0.15">
      <c r="A322" s="534" t="s">
        <v>681</v>
      </c>
      <c r="B322" t="str">
        <f t="shared" si="30"/>
        <v>- init.other_useful_demand_non_energetic</v>
      </c>
      <c r="C322" t="str">
        <f t="shared" si="33"/>
        <v xml:space="preserve"> 0</v>
      </c>
      <c r="D322" s="534" t="s">
        <v>623</v>
      </c>
      <c r="E322" t="str">
        <f t="shared" si="34"/>
        <v>- init.other_useful_demand_non_energetic = 0</v>
      </c>
    </row>
    <row r="323" spans="1:5" x14ac:dyDescent="0.15">
      <c r="A323" s="534" t="s">
        <v>682</v>
      </c>
      <c r="B323" t="str">
        <f t="shared" si="30"/>
        <v>- init.transport_useful_demand_car_kms</v>
      </c>
      <c r="C323" t="str">
        <f t="shared" si="33"/>
        <v xml:space="preserve"> 4725612390.30604</v>
      </c>
      <c r="D323" s="535"/>
      <c r="E323" t="str">
        <f t="shared" si="34"/>
        <v>- init.transport_useful_demand_car_kms = 4725612390.30604</v>
      </c>
    </row>
    <row r="324" spans="1:5" x14ac:dyDescent="0.15">
      <c r="A324" s="534" t="s">
        <v>683</v>
      </c>
      <c r="B324" t="str">
        <f t="shared" si="30"/>
        <v>- init.transport_useful_demand_planes</v>
      </c>
      <c r="C324" t="str">
        <f t="shared" si="33"/>
        <v xml:space="preserve"> 1441142.5566407</v>
      </c>
      <c r="D324" s="534" t="s">
        <v>623</v>
      </c>
      <c r="E324" t="str">
        <f t="shared" si="34"/>
        <v>- init.transport_useful_demand_planes = 0</v>
      </c>
    </row>
    <row r="325" spans="1:5" x14ac:dyDescent="0.15">
      <c r="A325" s="534" t="s">
        <v>684</v>
      </c>
      <c r="B325" t="str">
        <f t="shared" si="30"/>
        <v>- init.transport_useful_demand_ship_kms</v>
      </c>
      <c r="C325" t="str">
        <f t="shared" si="33"/>
        <v xml:space="preserve"> 0</v>
      </c>
      <c r="D325" s="534" t="s">
        <v>623</v>
      </c>
      <c r="E325" t="str">
        <f t="shared" si="34"/>
        <v>- init.transport_useful_demand_ship_kms = 0</v>
      </c>
    </row>
    <row r="326" spans="1:5" x14ac:dyDescent="0.15">
      <c r="A326" s="534" t="s">
        <v>685</v>
      </c>
      <c r="B326" t="str">
        <f t="shared" si="30"/>
        <v>- init.transport_useful_demand_trains</v>
      </c>
      <c r="C326" t="str">
        <f t="shared" si="33"/>
        <v xml:space="preserve"> 85561627.0491803</v>
      </c>
      <c r="D326" s="534" t="s">
        <v>623</v>
      </c>
      <c r="E326" t="str">
        <f t="shared" si="34"/>
        <v>- init.transport_useful_demand_trains = 0</v>
      </c>
    </row>
    <row r="327" spans="1:5" x14ac:dyDescent="0.15">
      <c r="A327" s="534" t="s">
        <v>686</v>
      </c>
      <c r="B327" t="str">
        <f t="shared" si="30"/>
        <v>- init.transport_useful_demand_truck_kms</v>
      </c>
      <c r="C327" t="str">
        <f t="shared" si="33"/>
        <v xml:space="preserve"> 727964503.172684</v>
      </c>
      <c r="D327" s="534" t="s">
        <v>623</v>
      </c>
      <c r="E327" t="str">
        <f t="shared" si="34"/>
        <v>- init.transport_useful_demand_truck_kms = 0</v>
      </c>
    </row>
    <row r="328" spans="1:5" x14ac:dyDescent="0.15">
      <c r="A328" s="534" t="s">
        <v>687</v>
      </c>
      <c r="B328" t="str">
        <f t="shared" si="30"/>
        <v>- init.agriculture_burner_crude_oil_share</v>
      </c>
      <c r="C328" t="str">
        <f t="shared" si="33"/>
        <v xml:space="preserve"> 0.197662386028349</v>
      </c>
      <c r="D328" s="534" t="s">
        <v>623</v>
      </c>
      <c r="E328" t="str">
        <f t="shared" si="34"/>
        <v>- init.agriculture_burner_crude_oil_share = 0</v>
      </c>
    </row>
    <row r="329" spans="1:5" x14ac:dyDescent="0.15">
      <c r="A329" s="534" t="s">
        <v>688</v>
      </c>
      <c r="B329" t="str">
        <f t="shared" ref="B329:B353" si="38">LEFT(A329,FIND("=",A329)-2)</f>
        <v>- init.agriculture_burner_network_gas_share</v>
      </c>
      <c r="C329" t="str">
        <f t="shared" si="33"/>
        <v xml:space="preserve"> 47.9870741280312</v>
      </c>
      <c r="D329" s="534" t="s">
        <v>623</v>
      </c>
      <c r="E329" t="str">
        <f t="shared" si="34"/>
        <v>- init.agriculture_burner_network_gas_share = 0</v>
      </c>
    </row>
    <row r="330" spans="1:5" x14ac:dyDescent="0.15">
      <c r="A330" s="534" t="s">
        <v>689</v>
      </c>
      <c r="B330" t="str">
        <f t="shared" si="38"/>
        <v>- init.agriculture_burner_wood_pellets_share</v>
      </c>
      <c r="C330" t="str">
        <f t="shared" ref="C330:C353" si="39">RIGHT(A330,LEN(A330)-FIND("=",A330))</f>
        <v xml:space="preserve"> 0</v>
      </c>
      <c r="D330" s="534" t="s">
        <v>623</v>
      </c>
      <c r="E330" t="str">
        <f t="shared" ref="E330:E353" si="40">IF(ISBLANK(D330),B330&amp;" ="&amp;C330,B330&amp;" = "&amp;D330)</f>
        <v>- init.agriculture_burner_wood_pellets_share = 0</v>
      </c>
    </row>
    <row r="331" spans="1:5" x14ac:dyDescent="0.15">
      <c r="A331" s="534" t="s">
        <v>690</v>
      </c>
      <c r="B331" t="str">
        <f t="shared" si="38"/>
        <v>- init.agriculture_final_demand_steam_hot_water_share</v>
      </c>
      <c r="C331" t="str">
        <f t="shared" si="39"/>
        <v xml:space="preserve"> 51.3140275634646</v>
      </c>
      <c r="D331" s="534" t="s">
        <v>623</v>
      </c>
      <c r="E331" t="str">
        <f t="shared" si="40"/>
        <v>- init.agriculture_final_demand_steam_hot_water_share = 0</v>
      </c>
    </row>
    <row r="332" spans="1:5" x14ac:dyDescent="0.15">
      <c r="A332" s="534" t="s">
        <v>691</v>
      </c>
      <c r="B332" t="str">
        <f t="shared" si="38"/>
        <v>- init.agriculture_geothermal_share</v>
      </c>
      <c r="C332" t="str">
        <f t="shared" si="39"/>
        <v xml:space="preserve"> 0</v>
      </c>
      <c r="D332" s="534" t="s">
        <v>623</v>
      </c>
      <c r="E332" t="str">
        <f t="shared" si="40"/>
        <v>- init.agriculture_geothermal_share = 0</v>
      </c>
    </row>
    <row r="333" spans="1:5" x14ac:dyDescent="0.15">
      <c r="A333" s="534" t="s">
        <v>692</v>
      </c>
      <c r="B333" t="str">
        <f t="shared" si="38"/>
        <v>- init.agriculture_heatpump_water_water_ts_electricity_share</v>
      </c>
      <c r="C333" t="str">
        <f t="shared" si="39"/>
        <v xml:space="preserve"> 0.501235922475845</v>
      </c>
      <c r="D333" s="534" t="s">
        <v>623</v>
      </c>
      <c r="E333" t="str">
        <f t="shared" si="40"/>
        <v>- init.agriculture_heatpump_water_water_ts_electricity_share = 0</v>
      </c>
    </row>
    <row r="334" spans="1:5" x14ac:dyDescent="0.15">
      <c r="A334" s="534" t="s">
        <v>693</v>
      </c>
      <c r="B334" t="str">
        <f t="shared" si="38"/>
        <v>- init.buildings_chp_engine_biogas_share</v>
      </c>
      <c r="C334" t="str">
        <f t="shared" si="39"/>
        <v xml:space="preserve"> 0</v>
      </c>
      <c r="D334" s="534"/>
      <c r="E334" t="str">
        <f t="shared" si="40"/>
        <v>- init.buildings_chp_engine_biogas_share = 0</v>
      </c>
    </row>
    <row r="335" spans="1:5" x14ac:dyDescent="0.15">
      <c r="A335" s="534" t="s">
        <v>694</v>
      </c>
      <c r="B335" t="str">
        <f t="shared" si="38"/>
        <v>- init.buildings_collective_chp_network_gas_share</v>
      </c>
      <c r="C335" t="str">
        <f t="shared" si="39"/>
        <v xml:space="preserve"> 100</v>
      </c>
      <c r="D335" s="534"/>
      <c r="E335" t="str">
        <f t="shared" si="40"/>
        <v>- init.buildings_collective_chp_network_gas_share = 100</v>
      </c>
    </row>
    <row r="336" spans="1:5" x14ac:dyDescent="0.15">
      <c r="A336" s="534" t="s">
        <v>695</v>
      </c>
      <c r="B336" t="str">
        <f t="shared" si="38"/>
        <v>- init.buildings_collective_chp_wood_pellets_share</v>
      </c>
      <c r="C336" t="str">
        <f t="shared" si="39"/>
        <v xml:space="preserve"> 0</v>
      </c>
      <c r="D336" s="534"/>
      <c r="E336" t="str">
        <f t="shared" si="40"/>
        <v>- init.buildings_collective_chp_wood_pellets_share = 0</v>
      </c>
    </row>
    <row r="337" spans="1:5" x14ac:dyDescent="0.15">
      <c r="A337" s="534" t="s">
        <v>696</v>
      </c>
      <c r="B337" t="str">
        <f t="shared" si="38"/>
        <v>- init.buildings_collective_geothermal_share</v>
      </c>
      <c r="C337" t="str">
        <f t="shared" si="39"/>
        <v xml:space="preserve"> 0</v>
      </c>
      <c r="D337" s="534"/>
      <c r="E337" t="str">
        <f t="shared" si="40"/>
        <v>- init.buildings_collective_geothermal_share = 0</v>
      </c>
    </row>
    <row r="338" spans="1:5" x14ac:dyDescent="0.15">
      <c r="A338" s="534" t="s">
        <v>697</v>
      </c>
      <c r="B338" t="str">
        <f t="shared" si="38"/>
        <v>- init.buildings_cooling_airconditioning_share</v>
      </c>
      <c r="C338" t="str">
        <f t="shared" si="39"/>
        <v xml:space="preserve"> 95.6</v>
      </c>
      <c r="D338" s="534"/>
      <c r="E338" t="str">
        <f t="shared" si="40"/>
        <v>- init.buildings_cooling_airconditioning_share = 95.6</v>
      </c>
    </row>
    <row r="339" spans="1:5" x14ac:dyDescent="0.15">
      <c r="A339" s="534" t="s">
        <v>698</v>
      </c>
      <c r="B339" t="str">
        <f t="shared" si="38"/>
        <v>- init.buildings_cooling_collective_heatpump_water_water_ts_electricity_share</v>
      </c>
      <c r="C339" t="str">
        <f t="shared" si="39"/>
        <v xml:space="preserve"> 4.4</v>
      </c>
      <c r="D339" s="534"/>
      <c r="E339" t="str">
        <f t="shared" si="40"/>
        <v>- init.buildings_cooling_collective_heatpump_water_water_ts_electricity_share = 4.4</v>
      </c>
    </row>
    <row r="340" spans="1:5" x14ac:dyDescent="0.15">
      <c r="A340" s="534" t="s">
        <v>699</v>
      </c>
      <c r="B340" t="str">
        <f t="shared" si="38"/>
        <v>- init.buildings_cooling_heatpump_air_water_network_gas_share</v>
      </c>
      <c r="C340" t="str">
        <f t="shared" si="39"/>
        <v xml:space="preserve"> 0</v>
      </c>
      <c r="D340" s="534"/>
      <c r="E340" t="str">
        <f t="shared" si="40"/>
        <v>- init.buildings_cooling_heatpump_air_water_network_gas_share = 0</v>
      </c>
    </row>
    <row r="341" spans="1:5" x14ac:dyDescent="0.15">
      <c r="A341" s="534" t="s">
        <v>700</v>
      </c>
      <c r="B341" t="str">
        <f t="shared" si="38"/>
        <v>- init.buildings_heat_network_connection_steam_hot_water_share</v>
      </c>
      <c r="C341" t="str">
        <f t="shared" si="39"/>
        <v xml:space="preserve"> 0</v>
      </c>
      <c r="D341" s="534"/>
      <c r="E341" t="str">
        <f t="shared" si="40"/>
        <v>- init.buildings_heat_network_connection_steam_hot_water_share = 0</v>
      </c>
    </row>
    <row r="342" spans="1:5" x14ac:dyDescent="0.15">
      <c r="A342" s="534" t="s">
        <v>701</v>
      </c>
      <c r="B342" t="str">
        <f t="shared" si="38"/>
        <v>- init.buildings_lighting_efficient_fluorescent_electricity_share</v>
      </c>
      <c r="C342" t="str">
        <f t="shared" si="39"/>
        <v xml:space="preserve"> 6.5</v>
      </c>
      <c r="D342" s="534"/>
      <c r="E342" t="str">
        <f t="shared" si="40"/>
        <v>- init.buildings_lighting_efficient_fluorescent_electricity_share = 6.5</v>
      </c>
    </row>
    <row r="343" spans="1:5" x14ac:dyDescent="0.15">
      <c r="A343" s="534" t="s">
        <v>702</v>
      </c>
      <c r="B343" t="str">
        <f t="shared" si="38"/>
        <v>- init.buildings_lighting_led_electricity_share</v>
      </c>
      <c r="C343" t="str">
        <f t="shared" si="39"/>
        <v xml:space="preserve"> 1.6</v>
      </c>
      <c r="D343" s="534"/>
      <c r="E343" t="str">
        <f t="shared" si="40"/>
        <v>- init.buildings_lighting_led_electricity_share = 1.6</v>
      </c>
    </row>
    <row r="344" spans="1:5" x14ac:dyDescent="0.15">
      <c r="A344" s="534" t="s">
        <v>703</v>
      </c>
      <c r="B344" t="str">
        <f t="shared" si="38"/>
        <v>- init.buildings_lighting_standard_fluorescent_electricity_share</v>
      </c>
      <c r="C344" t="str">
        <f t="shared" si="39"/>
        <v xml:space="preserve"> 91.9</v>
      </c>
      <c r="D344" s="534"/>
      <c r="E344" t="str">
        <f t="shared" si="40"/>
        <v>- init.buildings_lighting_standard_fluorescent_electricity_share = 91.9</v>
      </c>
    </row>
    <row r="345" spans="1:5" x14ac:dyDescent="0.15">
      <c r="A345" s="534" t="s">
        <v>704</v>
      </c>
      <c r="B345" t="str">
        <f t="shared" si="38"/>
        <v>- init.buildings_space_heater_coal_share</v>
      </c>
      <c r="C345" t="str">
        <f t="shared" si="39"/>
        <v xml:space="preserve"> 0.168732194798788</v>
      </c>
      <c r="D345" s="534"/>
      <c r="E345" t="str">
        <f t="shared" si="40"/>
        <v>- init.buildings_space_heater_coal_share = 0.168732194798788</v>
      </c>
    </row>
    <row r="346" spans="1:5" x14ac:dyDescent="0.15">
      <c r="A346" s="534" t="s">
        <v>705</v>
      </c>
      <c r="B346" t="str">
        <f t="shared" si="38"/>
        <v>- init.buildings_space_heater_collective_heatpump_water_water_ts_electricity_share</v>
      </c>
      <c r="C346" t="str">
        <f t="shared" si="39"/>
        <v xml:space="preserve"> 3.39573542032561</v>
      </c>
      <c r="D346" s="534"/>
      <c r="E346" t="str">
        <f t="shared" si="40"/>
        <v>- init.buildings_space_heater_collective_heatpump_water_water_ts_electricity_share = 3.39573542032561</v>
      </c>
    </row>
    <row r="347" spans="1:5" x14ac:dyDescent="0.15">
      <c r="A347" s="534" t="s">
        <v>706</v>
      </c>
      <c r="B347" t="str">
        <f t="shared" si="38"/>
        <v>- init.buildings_space_heater_crude_oil_share</v>
      </c>
      <c r="C347" t="str">
        <f t="shared" si="39"/>
        <v xml:space="preserve"> 0</v>
      </c>
      <c r="D347" s="534"/>
      <c r="E347" t="str">
        <f t="shared" si="40"/>
        <v>- init.buildings_space_heater_crude_oil_share = 0</v>
      </c>
    </row>
    <row r="348" spans="1:5" x14ac:dyDescent="0.15">
      <c r="A348" s="534" t="s">
        <v>707</v>
      </c>
      <c r="B348" t="str">
        <f t="shared" si="38"/>
        <v>- init.buildings_space_heater_district_heating_steam_hot_water_share</v>
      </c>
      <c r="C348" t="str">
        <f t="shared" si="39"/>
        <v xml:space="preserve"> 2.38334225153288</v>
      </c>
      <c r="D348" s="534"/>
      <c r="E348" t="str">
        <f t="shared" si="40"/>
        <v>- init.buildings_space_heater_district_heating_steam_hot_water_share = 2.38334225153288</v>
      </c>
    </row>
    <row r="349" spans="1:5" x14ac:dyDescent="0.15">
      <c r="A349" s="534" t="s">
        <v>708</v>
      </c>
      <c r="B349" t="str">
        <f t="shared" si="38"/>
        <v>- init.buildings_space_heater_electricity_share</v>
      </c>
      <c r="C349" t="str">
        <f t="shared" si="39"/>
        <v xml:space="preserve"> 0</v>
      </c>
      <c r="D349" s="534"/>
      <c r="E349" t="str">
        <f t="shared" si="40"/>
        <v>- init.buildings_space_heater_electricity_share = 0</v>
      </c>
    </row>
    <row r="350" spans="1:5" x14ac:dyDescent="0.15">
      <c r="A350" s="534" t="s">
        <v>709</v>
      </c>
      <c r="B350" t="str">
        <f t="shared" si="38"/>
        <v>- init.buildings_space_heater_heatpump_air_water_network_gas_share</v>
      </c>
      <c r="C350" t="str">
        <f t="shared" si="39"/>
        <v xml:space="preserve"> 0</v>
      </c>
      <c r="D350" s="534"/>
      <c r="E350" t="str">
        <f t="shared" si="40"/>
        <v>- init.buildings_space_heater_heatpump_air_water_network_gas_share = 0</v>
      </c>
    </row>
    <row r="351" spans="1:5" x14ac:dyDescent="0.15">
      <c r="A351" s="534" t="s">
        <v>710</v>
      </c>
      <c r="B351" t="str">
        <f t="shared" si="38"/>
        <v>- init.buildings_space_heater_network_gas_share</v>
      </c>
      <c r="C351" t="str">
        <f t="shared" si="39"/>
        <v xml:space="preserve"> 93.9119314964162</v>
      </c>
      <c r="D351" s="534"/>
      <c r="E351" t="str">
        <f t="shared" si="40"/>
        <v>- init.buildings_space_heater_network_gas_share = 93.9119314964162</v>
      </c>
    </row>
    <row r="352" spans="1:5" x14ac:dyDescent="0.15">
      <c r="A352" s="534" t="s">
        <v>711</v>
      </c>
      <c r="B352" t="str">
        <f t="shared" si="38"/>
        <v>- init.buildings_space_heater_solar_thermal_share</v>
      </c>
      <c r="C352" t="str">
        <f t="shared" si="39"/>
        <v xml:space="preserve"> 0.140258636926492</v>
      </c>
      <c r="D352" s="534"/>
      <c r="E352" t="str">
        <f t="shared" si="40"/>
        <v>- init.buildings_space_heater_solar_thermal_share = 0.140258636926492</v>
      </c>
    </row>
    <row r="353" spans="1:5" x14ac:dyDescent="0.15">
      <c r="A353" s="534" t="s">
        <v>712</v>
      </c>
      <c r="B353" t="str">
        <f t="shared" si="38"/>
        <v>- init.buildings_space_heater_wood_pellets_share</v>
      </c>
      <c r="C353" t="str">
        <f t="shared" si="39"/>
        <v xml:space="preserve"> 0</v>
      </c>
      <c r="D353" s="534"/>
      <c r="E353" t="str">
        <f t="shared" si="40"/>
        <v>- init.buildings_space_heater_wood_pellets_share = 0</v>
      </c>
    </row>
    <row r="354" spans="1:5" x14ac:dyDescent="0.15">
      <c r="A354" s="534" t="s">
        <v>713</v>
      </c>
      <c r="B354" t="str">
        <f t="shared" ref="B354:B393" si="41">LEFT(A354,FIND("=",A354)-2)</f>
        <v>- init.households_collective_chp_biogas_share</v>
      </c>
      <c r="C354" t="str">
        <f t="shared" ref="C354:C393" si="42">RIGHT(A354,LEN(A354)-FIND("=",A354))</f>
        <v xml:space="preserve"> 0</v>
      </c>
      <c r="D354" s="534"/>
      <c r="E354" t="str">
        <f t="shared" ref="E354:E393" si="43">IF(ISBLANK(D354),B354&amp;" ="&amp;C354,B354&amp;" = "&amp;D354)</f>
        <v>- init.households_collective_chp_biogas_share = 0</v>
      </c>
    </row>
    <row r="355" spans="1:5" x14ac:dyDescent="0.15">
      <c r="A355" s="534" t="s">
        <v>714</v>
      </c>
      <c r="B355" t="str">
        <f t="shared" si="41"/>
        <v>- init.households_collective_chp_network_gas_share</v>
      </c>
      <c r="C355" t="str">
        <f t="shared" si="42"/>
        <v xml:space="preserve"> 0</v>
      </c>
      <c r="D355" s="534"/>
      <c r="E355" t="str">
        <f t="shared" si="43"/>
        <v>- init.households_collective_chp_network_gas_share = 0</v>
      </c>
    </row>
    <row r="356" spans="1:5" x14ac:dyDescent="0.15">
      <c r="A356" s="534" t="s">
        <v>715</v>
      </c>
      <c r="B356" t="str">
        <f t="shared" si="41"/>
        <v>- init.households_collective_chp_wood_pellets_share</v>
      </c>
      <c r="C356" t="str">
        <f t="shared" si="42"/>
        <v xml:space="preserve"> 0</v>
      </c>
      <c r="D356" s="534"/>
      <c r="E356" t="str">
        <f t="shared" si="43"/>
        <v>- init.households_collective_chp_wood_pellets_share = 0</v>
      </c>
    </row>
    <row r="357" spans="1:5" x14ac:dyDescent="0.15">
      <c r="A357" s="534" t="s">
        <v>716</v>
      </c>
      <c r="B357" t="str">
        <f t="shared" si="41"/>
        <v>- init.households_collective_geothermal_share</v>
      </c>
      <c r="C357" t="str">
        <f t="shared" si="42"/>
        <v xml:space="preserve"> 0</v>
      </c>
      <c r="D357" s="534"/>
      <c r="E357" t="str">
        <f t="shared" si="43"/>
        <v>- init.households_collective_geothermal_share = 0</v>
      </c>
    </row>
    <row r="358" spans="1:5" x14ac:dyDescent="0.15">
      <c r="A358" s="534" t="s">
        <v>717</v>
      </c>
      <c r="B358" t="str">
        <f t="shared" si="41"/>
        <v>- init.households_cooker_halogen_electricity_share</v>
      </c>
      <c r="C358" t="str">
        <f t="shared" si="42"/>
        <v xml:space="preserve"> 25.8604799344613</v>
      </c>
      <c r="D358" s="534"/>
      <c r="E358" t="str">
        <f t="shared" si="43"/>
        <v>- init.households_cooker_halogen_electricity_share = 25.8604799344613</v>
      </c>
    </row>
    <row r="359" spans="1:5" x14ac:dyDescent="0.15">
      <c r="A359" s="534" t="s">
        <v>718</v>
      </c>
      <c r="B359" t="str">
        <f t="shared" si="41"/>
        <v>- init.households_cooker_induction_electricity_share</v>
      </c>
      <c r="C359" t="str">
        <f t="shared" si="42"/>
        <v xml:space="preserve"> 9.69730070052074</v>
      </c>
      <c r="D359" s="534"/>
      <c r="E359" t="str">
        <f t="shared" si="43"/>
        <v>- init.households_cooker_induction_electricity_share = 9.69730070052074</v>
      </c>
    </row>
    <row r="360" spans="1:5" x14ac:dyDescent="0.15">
      <c r="A360" s="534" t="s">
        <v>719</v>
      </c>
      <c r="B360" t="str">
        <f t="shared" si="41"/>
        <v>- init.households_cooker_network_gas_share</v>
      </c>
      <c r="C360" t="str">
        <f t="shared" si="42"/>
        <v xml:space="preserve"> 61.2089008234058</v>
      </c>
      <c r="D360" s="534"/>
      <c r="E360" t="str">
        <f t="shared" si="43"/>
        <v>- init.households_cooker_network_gas_share = 61.2089008234058</v>
      </c>
    </row>
    <row r="361" spans="1:5" x14ac:dyDescent="0.15">
      <c r="A361" s="534" t="s">
        <v>720</v>
      </c>
      <c r="B361" t="str">
        <f t="shared" si="41"/>
        <v>- init.households_cooker_resistive_electricity_share</v>
      </c>
      <c r="C361" t="str">
        <f t="shared" si="42"/>
        <v xml:space="preserve"> 3.23331854161215</v>
      </c>
      <c r="D361" s="534"/>
      <c r="E361" t="str">
        <f t="shared" si="43"/>
        <v>- init.households_cooker_resistive_electricity_share = 3.23331854161215</v>
      </c>
    </row>
    <row r="362" spans="1:5" x14ac:dyDescent="0.15">
      <c r="A362" s="534" t="s">
        <v>721</v>
      </c>
      <c r="B362" t="str">
        <f t="shared" si="41"/>
        <v>- init.households_cooker_wood_pellets_share</v>
      </c>
      <c r="C362" t="str">
        <f t="shared" si="42"/>
        <v xml:space="preserve"> 0</v>
      </c>
      <c r="D362" s="534"/>
      <c r="E362" t="str">
        <f t="shared" si="43"/>
        <v>- init.households_cooker_wood_pellets_share = 0</v>
      </c>
    </row>
    <row r="363" spans="1:5" x14ac:dyDescent="0.15">
      <c r="A363" s="534" t="s">
        <v>722</v>
      </c>
      <c r="B363" t="str">
        <f t="shared" si="41"/>
        <v>- init.households_cooling_airconditioning_electricity_share</v>
      </c>
      <c r="C363" t="str">
        <f t="shared" si="42"/>
        <v xml:space="preserve"> 69.7806927649108</v>
      </c>
      <c r="D363" s="534"/>
      <c r="E363" t="str">
        <f t="shared" si="43"/>
        <v>- init.households_cooling_airconditioning_electricity_share = 69.7806927649108</v>
      </c>
    </row>
    <row r="364" spans="1:5" x14ac:dyDescent="0.15">
      <c r="A364" s="534" t="s">
        <v>723</v>
      </c>
      <c r="B364" t="str">
        <f t="shared" si="41"/>
        <v>- init.households_cooling_heatpump_air_water_electricity_share</v>
      </c>
      <c r="C364" t="str">
        <f t="shared" si="42"/>
        <v xml:space="preserve"> 0</v>
      </c>
      <c r="D364" s="534"/>
      <c r="E364" t="str">
        <f t="shared" si="43"/>
        <v>- init.households_cooling_heatpump_air_water_electricity_share = 0</v>
      </c>
    </row>
    <row r="365" spans="1:5" x14ac:dyDescent="0.15">
      <c r="A365" s="534" t="s">
        <v>724</v>
      </c>
      <c r="B365" t="str">
        <f t="shared" si="41"/>
        <v>- init.households_cooling_heatpump_ground_water_electricity_share</v>
      </c>
      <c r="C365" t="str">
        <f t="shared" si="42"/>
        <v xml:space="preserve"> 30.2193072350892</v>
      </c>
      <c r="D365" s="534"/>
      <c r="E365" t="str">
        <f t="shared" si="43"/>
        <v>- init.households_cooling_heatpump_ground_water_electricity_share = 30.2193072350892</v>
      </c>
    </row>
    <row r="366" spans="1:5" x14ac:dyDescent="0.15">
      <c r="A366" s="534" t="s">
        <v>725</v>
      </c>
      <c r="B366" t="str">
        <f t="shared" si="41"/>
        <v>- init.households_heat_network_connection_steam_hot_water_share</v>
      </c>
      <c r="C366" t="str">
        <f t="shared" si="42"/>
        <v xml:space="preserve"> 100</v>
      </c>
      <c r="D366" s="534"/>
      <c r="E366" t="str">
        <f t="shared" si="43"/>
        <v>- init.households_heat_network_connection_steam_hot_water_share = 100</v>
      </c>
    </row>
    <row r="367" spans="1:5" x14ac:dyDescent="0.15">
      <c r="A367" s="534" t="s">
        <v>726</v>
      </c>
      <c r="B367" t="str">
        <f t="shared" si="41"/>
        <v>- init.households_lighting_efficient_fluorescent_electricity_share</v>
      </c>
      <c r="C367" t="str">
        <f t="shared" si="42"/>
        <v xml:space="preserve"> 48.500137760022</v>
      </c>
      <c r="D367" s="534"/>
      <c r="E367" t="str">
        <f t="shared" si="43"/>
        <v>- init.households_lighting_efficient_fluorescent_electricity_share = 48.500137760022</v>
      </c>
    </row>
    <row r="368" spans="1:5" x14ac:dyDescent="0.15">
      <c r="A368" s="534" t="s">
        <v>727</v>
      </c>
      <c r="B368" t="str">
        <f t="shared" si="41"/>
        <v>- init.households_lighting_incandescent_electricity_share</v>
      </c>
      <c r="C368" t="str">
        <f t="shared" si="42"/>
        <v xml:space="preserve"> 49.5023419203747</v>
      </c>
      <c r="D368" s="534"/>
      <c r="E368" t="str">
        <f t="shared" si="43"/>
        <v>- init.households_lighting_incandescent_electricity_share = 49.5023419203747</v>
      </c>
    </row>
    <row r="369" spans="1:5" x14ac:dyDescent="0.15">
      <c r="A369" s="534" t="s">
        <v>728</v>
      </c>
      <c r="B369" t="str">
        <f t="shared" si="41"/>
        <v>- init.households_lighting_led_electricity_share</v>
      </c>
      <c r="C369" t="str">
        <f t="shared" si="42"/>
        <v xml:space="preserve"> 1.99752031960325</v>
      </c>
      <c r="D369" s="534"/>
      <c r="E369" t="str">
        <f t="shared" si="43"/>
        <v>- init.households_lighting_led_electricity_share = 1.99752031960325</v>
      </c>
    </row>
    <row r="370" spans="1:5" x14ac:dyDescent="0.15">
      <c r="A370" s="534" t="s">
        <v>729</v>
      </c>
      <c r="B370" t="str">
        <f t="shared" si="41"/>
        <v>- init.households_space_heater_coal_share</v>
      </c>
      <c r="C370" t="str">
        <f t="shared" si="42"/>
        <v xml:space="preserve"> 0</v>
      </c>
      <c r="D370" s="534"/>
      <c r="E370" t="str">
        <f t="shared" si="43"/>
        <v>- init.households_space_heater_coal_share = 0</v>
      </c>
    </row>
    <row r="371" spans="1:5" x14ac:dyDescent="0.15">
      <c r="A371" s="534" t="s">
        <v>730</v>
      </c>
      <c r="B371" t="str">
        <f t="shared" si="41"/>
        <v>- init.households_space_heater_combined_network_gas_share</v>
      </c>
      <c r="C371" t="str">
        <f t="shared" si="42"/>
        <v xml:space="preserve"> 77.2989358039281</v>
      </c>
      <c r="D371" s="534"/>
      <c r="E371" t="str">
        <f t="shared" si="43"/>
        <v>- init.households_space_heater_combined_network_gas_share = 77.2989358039281</v>
      </c>
    </row>
    <row r="372" spans="1:5" x14ac:dyDescent="0.15">
      <c r="A372" s="534" t="s">
        <v>731</v>
      </c>
      <c r="B372" t="str">
        <f t="shared" si="41"/>
        <v>- init.households_space_heater_crude_oil_share</v>
      </c>
      <c r="C372" t="str">
        <f t="shared" si="42"/>
        <v xml:space="preserve"> 0</v>
      </c>
      <c r="D372" s="534"/>
      <c r="E372" t="str">
        <f t="shared" si="43"/>
        <v>- init.households_space_heater_crude_oil_share = 0</v>
      </c>
    </row>
    <row r="373" spans="1:5" x14ac:dyDescent="0.15">
      <c r="A373" s="534" t="s">
        <v>732</v>
      </c>
      <c r="B373" t="str">
        <f t="shared" si="41"/>
        <v>- init.households_space_heater_district_heating_steam_hot_water_share</v>
      </c>
      <c r="C373" t="str">
        <f t="shared" si="42"/>
        <v xml:space="preserve"> 0</v>
      </c>
      <c r="D373" s="534"/>
      <c r="E373" t="str">
        <f t="shared" si="43"/>
        <v>- init.households_space_heater_district_heating_steam_hot_water_share = 0</v>
      </c>
    </row>
    <row r="374" spans="1:5" x14ac:dyDescent="0.15">
      <c r="A374" s="534" t="s">
        <v>733</v>
      </c>
      <c r="B374" t="str">
        <f t="shared" si="41"/>
        <v>- init.households_space_heater_electricity_share</v>
      </c>
      <c r="C374" t="str">
        <f t="shared" si="42"/>
        <v xml:space="preserve"> 1.04025787912812</v>
      </c>
      <c r="D374" s="534"/>
      <c r="E374" t="str">
        <f t="shared" si="43"/>
        <v>- init.households_space_heater_electricity_share = 1.04025787912812</v>
      </c>
    </row>
    <row r="375" spans="1:5" x14ac:dyDescent="0.15">
      <c r="A375" s="534" t="s">
        <v>734</v>
      </c>
      <c r="B375" t="str">
        <f t="shared" si="41"/>
        <v>- init.households_space_heater_heatpump_air_water_electricity_share</v>
      </c>
      <c r="C375" t="str">
        <f t="shared" si="42"/>
        <v xml:space="preserve"> 3.28069341322874</v>
      </c>
      <c r="D375" s="534"/>
      <c r="E375" t="str">
        <f t="shared" si="43"/>
        <v>- init.households_space_heater_heatpump_air_water_electricity_share = 3.28069341322874</v>
      </c>
    </row>
    <row r="376" spans="1:5" x14ac:dyDescent="0.15">
      <c r="A376" s="534" t="s">
        <v>735</v>
      </c>
      <c r="B376" t="str">
        <f t="shared" si="41"/>
        <v>- init.households_space_heater_heatpump_ground_water_electricity_share</v>
      </c>
      <c r="C376" t="str">
        <f t="shared" si="42"/>
        <v xml:space="preserve"> 0.772103900217118</v>
      </c>
      <c r="D376" s="534"/>
      <c r="E376" t="str">
        <f t="shared" si="43"/>
        <v>- init.households_space_heater_heatpump_ground_water_electricity_share = 0.772103900217118</v>
      </c>
    </row>
    <row r="377" spans="1:5" x14ac:dyDescent="0.15">
      <c r="A377" s="534" t="s">
        <v>736</v>
      </c>
      <c r="B377" t="str">
        <f t="shared" si="41"/>
        <v>- init.households_space_heater_hybrid_heatpump_air_water_electricity_share</v>
      </c>
      <c r="C377" t="str">
        <f t="shared" si="42"/>
        <v xml:space="preserve"> 0</v>
      </c>
      <c r="D377" s="534"/>
      <c r="E377" t="str">
        <f t="shared" si="43"/>
        <v>- init.households_space_heater_hybrid_heatpump_air_water_electricity_share = 0</v>
      </c>
    </row>
    <row r="378" spans="1:5" x14ac:dyDescent="0.15">
      <c r="A378" s="534" t="s">
        <v>737</v>
      </c>
      <c r="B378" t="str">
        <f t="shared" si="41"/>
        <v>- init.households_space_heater_micro_chp_network_gas_share</v>
      </c>
      <c r="C378" t="str">
        <f t="shared" si="42"/>
        <v xml:space="preserve"> 0</v>
      </c>
      <c r="D378" s="534"/>
      <c r="E378" t="str">
        <f t="shared" si="43"/>
        <v>- init.households_space_heater_micro_chp_network_gas_share = 0</v>
      </c>
    </row>
    <row r="379" spans="1:5" x14ac:dyDescent="0.15">
      <c r="A379" s="534" t="s">
        <v>738</v>
      </c>
      <c r="B379" t="str">
        <f t="shared" si="41"/>
        <v>- init.households_space_heater_network_gas_share</v>
      </c>
      <c r="C379" t="str">
        <f t="shared" si="42"/>
        <v xml:space="preserve"> 8.69531308814713</v>
      </c>
      <c r="D379" s="534"/>
      <c r="E379" t="str">
        <f t="shared" si="43"/>
        <v>- init.households_space_heater_network_gas_share = 8.69531308814713</v>
      </c>
    </row>
    <row r="380" spans="1:5" x14ac:dyDescent="0.15">
      <c r="A380" s="534" t="s">
        <v>739</v>
      </c>
      <c r="B380" t="str">
        <f t="shared" si="41"/>
        <v>- init.households_space_heater_wood_pellets_share</v>
      </c>
      <c r="C380" t="str">
        <f t="shared" si="42"/>
        <v xml:space="preserve"> 8.9126959153508</v>
      </c>
      <c r="D380" s="534"/>
      <c r="E380" t="str">
        <f t="shared" si="43"/>
        <v>- init.households_space_heater_wood_pellets_share = 8.9126959153508</v>
      </c>
    </row>
    <row r="381" spans="1:5" x14ac:dyDescent="0.15">
      <c r="A381" s="534" t="s">
        <v>740</v>
      </c>
      <c r="B381" t="str">
        <f t="shared" si="41"/>
        <v>- init.households_water_heater_coal_share</v>
      </c>
      <c r="C381" t="str">
        <f t="shared" si="42"/>
        <v xml:space="preserve"> 0</v>
      </c>
      <c r="D381" s="534"/>
      <c r="E381" t="str">
        <f t="shared" si="43"/>
        <v>- init.households_water_heater_coal_share = 0</v>
      </c>
    </row>
    <row r="382" spans="1:5" x14ac:dyDescent="0.15">
      <c r="A382" s="534" t="s">
        <v>741</v>
      </c>
      <c r="B382" t="str">
        <f t="shared" si="41"/>
        <v>- init.households_water_heater_combined_network_gas_share</v>
      </c>
      <c r="C382" t="str">
        <f t="shared" si="42"/>
        <v xml:space="preserve"> 81.9656112862575</v>
      </c>
      <c r="D382" s="534"/>
      <c r="E382" t="str">
        <f t="shared" si="43"/>
        <v>- init.households_water_heater_combined_network_gas_share = 81.9656112862575</v>
      </c>
    </row>
    <row r="383" spans="1:5" x14ac:dyDescent="0.15">
      <c r="A383" s="534" t="s">
        <v>742</v>
      </c>
      <c r="B383" t="str">
        <f t="shared" si="41"/>
        <v>- init.households_water_heater_crude_oil_share</v>
      </c>
      <c r="C383" t="str">
        <f t="shared" si="42"/>
        <v xml:space="preserve"> 0</v>
      </c>
      <c r="D383" s="534"/>
      <c r="E383" t="str">
        <f t="shared" si="43"/>
        <v>- init.households_water_heater_crude_oil_share = 0</v>
      </c>
    </row>
    <row r="384" spans="1:5" x14ac:dyDescent="0.15">
      <c r="A384" s="534" t="s">
        <v>743</v>
      </c>
      <c r="B384" t="str">
        <f t="shared" si="41"/>
        <v>- init.households_water_heater_district_heating_steam_hot_water_share</v>
      </c>
      <c r="C384" t="str">
        <f t="shared" si="42"/>
        <v xml:space="preserve"> 0</v>
      </c>
      <c r="D384" s="534"/>
      <c r="E384" t="str">
        <f t="shared" si="43"/>
        <v>- init.households_water_heater_district_heating_steam_hot_water_share = 0</v>
      </c>
    </row>
    <row r="385" spans="1:5" x14ac:dyDescent="0.15">
      <c r="A385" s="534" t="s">
        <v>744</v>
      </c>
      <c r="B385" t="str">
        <f t="shared" si="41"/>
        <v>- init.households_water_heater_fuel_cell_chp_network_gas_share</v>
      </c>
      <c r="C385" t="str">
        <f t="shared" si="42"/>
        <v xml:space="preserve"> 0</v>
      </c>
      <c r="D385" s="534"/>
      <c r="E385" t="str">
        <f t="shared" si="43"/>
        <v>- init.households_water_heater_fuel_cell_chp_network_gas_share = 0</v>
      </c>
    </row>
    <row r="386" spans="1:5" x14ac:dyDescent="0.15">
      <c r="A386" s="534" t="s">
        <v>745</v>
      </c>
      <c r="B386" t="str">
        <f t="shared" si="41"/>
        <v>- init.households_water_heater_heatpump_air_water_electricity_share</v>
      </c>
      <c r="C386" t="str">
        <f t="shared" si="42"/>
        <v xml:space="preserve"> 2.74950863375495</v>
      </c>
      <c r="D386" s="534"/>
      <c r="E386" t="str">
        <f t="shared" si="43"/>
        <v>- init.households_water_heater_heatpump_air_water_electricity_share = 2.74950863375495</v>
      </c>
    </row>
    <row r="387" spans="1:5" x14ac:dyDescent="0.15">
      <c r="A387" s="534" t="s">
        <v>746</v>
      </c>
      <c r="B387" t="str">
        <f t="shared" si="41"/>
        <v>- init.households_water_heater_heatpump_ground_water_electricity_share</v>
      </c>
      <c r="C387" t="str">
        <f t="shared" si="42"/>
        <v xml:space="preserve"> 0.606647571985841</v>
      </c>
      <c r="D387" s="534"/>
      <c r="E387" t="str">
        <f t="shared" si="43"/>
        <v>- init.households_water_heater_heatpump_ground_water_electricity_share = 0.606647571985841</v>
      </c>
    </row>
    <row r="388" spans="1:5" x14ac:dyDescent="0.15">
      <c r="A388" s="534" t="s">
        <v>747</v>
      </c>
      <c r="B388" t="str">
        <f t="shared" si="41"/>
        <v>- init.households_water_heater_hybrid_heatpump_air_water_electricity_share</v>
      </c>
      <c r="C388" t="str">
        <f t="shared" si="42"/>
        <v xml:space="preserve"> 0</v>
      </c>
      <c r="D388" s="534"/>
      <c r="E388" t="str">
        <f t="shared" si="43"/>
        <v>- init.households_water_heater_hybrid_heatpump_air_water_electricity_share = 0</v>
      </c>
    </row>
    <row r="389" spans="1:5" x14ac:dyDescent="0.15">
      <c r="A389" s="534" t="s">
        <v>748</v>
      </c>
      <c r="B389" t="str">
        <f t="shared" si="41"/>
        <v>- init.households_water_heater_micro_chp_network_gas_share</v>
      </c>
      <c r="C389" t="str">
        <f t="shared" si="42"/>
        <v xml:space="preserve"> 0</v>
      </c>
      <c r="D389" s="534"/>
      <c r="E389" t="str">
        <f t="shared" si="43"/>
        <v>- init.households_water_heater_micro_chp_network_gas_share = 0</v>
      </c>
    </row>
    <row r="390" spans="1:5" x14ac:dyDescent="0.15">
      <c r="A390" s="534" t="s">
        <v>749</v>
      </c>
      <c r="B390" t="str">
        <f t="shared" si="41"/>
        <v>- init.households_water_heater_network_gas_share</v>
      </c>
      <c r="C390" t="str">
        <f t="shared" si="42"/>
        <v xml:space="preserve"> 9.15483960807745</v>
      </c>
      <c r="D390" s="534"/>
      <c r="E390" t="str">
        <f t="shared" si="43"/>
        <v>- init.households_water_heater_network_gas_share = 9.15483960807745</v>
      </c>
    </row>
    <row r="391" spans="1:5" x14ac:dyDescent="0.15">
      <c r="A391" s="534" t="s">
        <v>750</v>
      </c>
      <c r="B391" t="str">
        <f t="shared" si="41"/>
        <v>- init.households_water_heater_resistive_electricity_share</v>
      </c>
      <c r="C391" t="str">
        <f t="shared" si="42"/>
        <v xml:space="preserve"> 5.52339289992431</v>
      </c>
      <c r="D391" s="534"/>
      <c r="E391" t="str">
        <f t="shared" si="43"/>
        <v>- init.households_water_heater_resistive_electricity_share = 5.52339289992431</v>
      </c>
    </row>
    <row r="392" spans="1:5" x14ac:dyDescent="0.15">
      <c r="A392" s="534" t="s">
        <v>751</v>
      </c>
      <c r="B392" t="str">
        <f t="shared" si="41"/>
        <v>- init.households_water_heater_solar_thermal_share</v>
      </c>
      <c r="C392" t="str">
        <f t="shared" si="42"/>
        <v xml:space="preserve"> 0</v>
      </c>
      <c r="D392" s="534"/>
      <c r="E392" t="str">
        <f t="shared" si="43"/>
        <v>- init.households_water_heater_solar_thermal_share = 0</v>
      </c>
    </row>
    <row r="393" spans="1:5" x14ac:dyDescent="0.15">
      <c r="A393" s="534" t="s">
        <v>752</v>
      </c>
      <c r="B393" t="str">
        <f t="shared" si="41"/>
        <v>- init.households_water_heater_wood_pellets_share</v>
      </c>
      <c r="C393" t="str">
        <f t="shared" si="42"/>
        <v xml:space="preserve"> 0</v>
      </c>
      <c r="D393" s="534"/>
      <c r="E393" t="str">
        <f t="shared" si="43"/>
        <v>- init.households_water_heater_wood_pellets_share = 0</v>
      </c>
    </row>
    <row r="394" spans="1:5" x14ac:dyDescent="0.15">
      <c r="A394" s="534" t="s">
        <v>753</v>
      </c>
      <c r="B394" t="str">
        <f t="shared" ref="B394:B456" si="44">LEFT(A394,FIND("=",A394)-2)</f>
        <v>- init.industry_chemicals_fertilizers_burner_coal_share</v>
      </c>
      <c r="C394" t="str">
        <f t="shared" ref="C394:C457" si="45">RIGHT(A394,LEN(A394)-FIND("=",A394))</f>
        <v xml:space="preserve"> 100</v>
      </c>
      <c r="D394" s="534"/>
      <c r="E394" t="str">
        <f t="shared" ref="E394:E457" si="46">IF(ISBLANK(D394),B394&amp;" ="&amp;C394,B394&amp;" = "&amp;D394)</f>
        <v>- init.industry_chemicals_fertilizers_burner_coal_share = 100</v>
      </c>
    </row>
    <row r="395" spans="1:5" x14ac:dyDescent="0.15">
      <c r="A395" s="534" t="s">
        <v>754</v>
      </c>
      <c r="B395" t="str">
        <f t="shared" si="44"/>
        <v>- init.industry_chemicals_fertilizers_burner_crude_oil_share</v>
      </c>
      <c r="C395" t="str">
        <f t="shared" si="45"/>
        <v xml:space="preserve"> 0</v>
      </c>
      <c r="D395" s="534"/>
      <c r="E395" t="str">
        <f t="shared" si="46"/>
        <v>- init.industry_chemicals_fertilizers_burner_crude_oil_share = 0</v>
      </c>
    </row>
    <row r="396" spans="1:5" x14ac:dyDescent="0.15">
      <c r="A396" s="534" t="s">
        <v>755</v>
      </c>
      <c r="B396" t="str">
        <f t="shared" si="44"/>
        <v>- init.industry_chemicals_fertilizers_burner_network_gas_share</v>
      </c>
      <c r="C396" t="str">
        <f t="shared" si="45"/>
        <v xml:space="preserve"> 0</v>
      </c>
      <c r="D396" s="534"/>
      <c r="E396" t="str">
        <f t="shared" si="46"/>
        <v>- init.industry_chemicals_fertilizers_burner_network_gas_share = 0</v>
      </c>
    </row>
    <row r="397" spans="1:5" x14ac:dyDescent="0.15">
      <c r="A397" s="534" t="s">
        <v>756</v>
      </c>
      <c r="B397" t="str">
        <f t="shared" si="44"/>
        <v>- init.industry_final_demand_for_chemical_fertilizers_steam_hot_water_share</v>
      </c>
      <c r="C397" t="str">
        <f t="shared" si="45"/>
        <v xml:space="preserve"> 0</v>
      </c>
      <c r="D397" s="534"/>
      <c r="E397" t="str">
        <f t="shared" si="46"/>
        <v>- init.industry_final_demand_for_chemical_fertilizers_steam_hot_water_share = 0</v>
      </c>
    </row>
    <row r="398" spans="1:5" x14ac:dyDescent="0.15">
      <c r="A398" s="534" t="s">
        <v>757</v>
      </c>
      <c r="B398" t="str">
        <f t="shared" si="44"/>
        <v>- init.industry_chemicals_fertilizers_burner_wood_pellets_share</v>
      </c>
      <c r="C398" t="str">
        <f t="shared" si="45"/>
        <v xml:space="preserve"> 0</v>
      </c>
      <c r="D398" s="534"/>
      <c r="E398" t="str">
        <f t="shared" si="46"/>
        <v>- init.industry_chemicals_fertilizers_burner_wood_pellets_share = 0</v>
      </c>
    </row>
    <row r="399" spans="1:5" x14ac:dyDescent="0.15">
      <c r="A399" s="534" t="s">
        <v>758</v>
      </c>
      <c r="B399" t="str">
        <f t="shared" si="44"/>
        <v>- init.industry_chemicals_other_burner_coal_share</v>
      </c>
      <c r="C399" t="str">
        <f t="shared" si="45"/>
        <v xml:space="preserve"> 0</v>
      </c>
      <c r="D399" s="534"/>
      <c r="E399" t="str">
        <f t="shared" si="46"/>
        <v>- init.industry_chemicals_other_burner_coal_share = 0</v>
      </c>
    </row>
    <row r="400" spans="1:5" x14ac:dyDescent="0.15">
      <c r="A400" s="534" t="s">
        <v>759</v>
      </c>
      <c r="B400" t="str">
        <f t="shared" si="44"/>
        <v>- init.industry_chemicals_other_burner_crude_oil_share</v>
      </c>
      <c r="C400" t="str">
        <f t="shared" si="45"/>
        <v xml:space="preserve"> 53.4530506749107</v>
      </c>
      <c r="D400" s="534"/>
      <c r="E400" t="str">
        <f t="shared" si="46"/>
        <v>- init.industry_chemicals_other_burner_crude_oil_share = 53.4530506749107</v>
      </c>
    </row>
    <row r="401" spans="1:5" x14ac:dyDescent="0.15">
      <c r="A401" s="534" t="s">
        <v>760</v>
      </c>
      <c r="B401" t="str">
        <f t="shared" si="44"/>
        <v>- init.industry_chemicals_other_burner_network_gas_share</v>
      </c>
      <c r="C401" t="str">
        <f t="shared" si="45"/>
        <v xml:space="preserve"> 17.1229842746418</v>
      </c>
      <c r="D401" s="534"/>
      <c r="E401" t="str">
        <f t="shared" si="46"/>
        <v>- init.industry_chemicals_other_burner_network_gas_share = 17.1229842746418</v>
      </c>
    </row>
    <row r="402" spans="1:5" x14ac:dyDescent="0.15">
      <c r="A402" s="534" t="s">
        <v>761</v>
      </c>
      <c r="B402" t="str">
        <f t="shared" si="44"/>
        <v>- init.industry_chemicals_other_burner_wood_pellets_share</v>
      </c>
      <c r="C402" t="str">
        <f t="shared" si="45"/>
        <v xml:space="preserve"> 0</v>
      </c>
      <c r="D402" s="534"/>
      <c r="E402" t="str">
        <f t="shared" si="46"/>
        <v>- init.industry_chemicals_other_burner_wood_pellets_share = 0</v>
      </c>
    </row>
    <row r="403" spans="1:5" x14ac:dyDescent="0.15">
      <c r="A403" s="534" t="s">
        <v>762</v>
      </c>
      <c r="B403" t="str">
        <f t="shared" si="44"/>
        <v>- init.industry_final_demand_for_chemical_other_steam_hot_water_share</v>
      </c>
      <c r="C403" t="str">
        <f t="shared" si="45"/>
        <v xml:space="preserve"> 29.4239650504475</v>
      </c>
      <c r="D403" s="534"/>
      <c r="E403" t="str">
        <f t="shared" si="46"/>
        <v>- init.industry_final_demand_for_chemical_other_steam_hot_water_share = 29.4239650504475</v>
      </c>
    </row>
    <row r="404" spans="1:5" x14ac:dyDescent="0.15">
      <c r="A404" s="534" t="s">
        <v>763</v>
      </c>
      <c r="B404" t="str">
        <f t="shared" si="44"/>
        <v>- init.industry_chemicals_refineries_burner_coal_share</v>
      </c>
      <c r="C404" t="str">
        <f t="shared" si="45"/>
        <v xml:space="preserve"> 100</v>
      </c>
      <c r="D404" s="534"/>
      <c r="E404" t="str">
        <f t="shared" si="46"/>
        <v>- init.industry_chemicals_refineries_burner_coal_share = 100</v>
      </c>
    </row>
    <row r="405" spans="1:5" x14ac:dyDescent="0.15">
      <c r="A405" s="534" t="s">
        <v>764</v>
      </c>
      <c r="B405" t="str">
        <f t="shared" si="44"/>
        <v>- init.industry_chemicals_refineries_burner_crude_oil_share</v>
      </c>
      <c r="C405" t="str">
        <f t="shared" si="45"/>
        <v xml:space="preserve"> 0</v>
      </c>
      <c r="D405" s="534"/>
      <c r="E405" t="str">
        <f t="shared" si="46"/>
        <v>- init.industry_chemicals_refineries_burner_crude_oil_share = 0</v>
      </c>
    </row>
    <row r="406" spans="1:5" x14ac:dyDescent="0.15">
      <c r="A406" s="534" t="s">
        <v>765</v>
      </c>
      <c r="B406" t="str">
        <f t="shared" si="44"/>
        <v>- init.industry_chemicals_refineries_burner_network_gas_share</v>
      </c>
      <c r="C406" t="str">
        <f t="shared" si="45"/>
        <v xml:space="preserve"> 0</v>
      </c>
      <c r="D406" s="534"/>
      <c r="E406" t="str">
        <f t="shared" si="46"/>
        <v>- init.industry_chemicals_refineries_burner_network_gas_share = 0</v>
      </c>
    </row>
    <row r="407" spans="1:5" x14ac:dyDescent="0.15">
      <c r="A407" s="534" t="s">
        <v>766</v>
      </c>
      <c r="B407" t="str">
        <f t="shared" si="44"/>
        <v>- init.industry_chemicals_refineries_burner_wood_pellets_share</v>
      </c>
      <c r="C407" t="str">
        <f t="shared" si="45"/>
        <v xml:space="preserve"> 0</v>
      </c>
      <c r="D407" s="534"/>
      <c r="E407" t="str">
        <f t="shared" si="46"/>
        <v>- init.industry_chemicals_refineries_burner_wood_pellets_share = 0</v>
      </c>
    </row>
    <row r="408" spans="1:5" x14ac:dyDescent="0.15">
      <c r="A408" s="534" t="s">
        <v>767</v>
      </c>
      <c r="B408" t="str">
        <f t="shared" si="44"/>
        <v>- init.industry_final_demand_for_chemical_refineries_steam_hot_water_share</v>
      </c>
      <c r="C408" t="str">
        <f t="shared" si="45"/>
        <v xml:space="preserve"> 0</v>
      </c>
      <c r="D408" s="534"/>
      <c r="E408" t="str">
        <f t="shared" si="46"/>
        <v>- init.industry_final_demand_for_chemical_refineries_steam_hot_water_share = 0</v>
      </c>
    </row>
    <row r="409" spans="1:5" x14ac:dyDescent="0.15">
      <c r="A409" s="534" t="s">
        <v>768</v>
      </c>
      <c r="B409" t="str">
        <f t="shared" si="44"/>
        <v>- init.industry_other_food_burner_coal_share</v>
      </c>
      <c r="C409" t="str">
        <f t="shared" si="45"/>
        <v xml:space="preserve"> 1.80417080937014</v>
      </c>
      <c r="D409" s="534"/>
      <c r="E409" t="str">
        <f t="shared" si="46"/>
        <v>- init.industry_other_food_burner_coal_share = 1.80417080937014</v>
      </c>
    </row>
    <row r="410" spans="1:5" x14ac:dyDescent="0.15">
      <c r="A410" s="534" t="s">
        <v>769</v>
      </c>
      <c r="B410" t="str">
        <f t="shared" si="44"/>
        <v>- init.industry_other_food_burner_crude_oil_share</v>
      </c>
      <c r="C410" t="str">
        <f t="shared" si="45"/>
        <v xml:space="preserve"> 0.358639162564959</v>
      </c>
      <c r="D410" s="534"/>
      <c r="E410" t="str">
        <f t="shared" si="46"/>
        <v>- init.industry_other_food_burner_crude_oil_share = 0.358639162564959</v>
      </c>
    </row>
    <row r="411" spans="1:5" x14ac:dyDescent="0.15">
      <c r="A411" s="534" t="s">
        <v>770</v>
      </c>
      <c r="B411" t="str">
        <f t="shared" si="44"/>
        <v>- init.industry_other_food_burner_network_gas_share</v>
      </c>
      <c r="C411" t="str">
        <f t="shared" si="45"/>
        <v xml:space="preserve"> 62.4978347095529</v>
      </c>
      <c r="D411" s="534"/>
      <c r="E411" t="str">
        <f t="shared" si="46"/>
        <v>- init.industry_other_food_burner_network_gas_share = 62.4978347095529</v>
      </c>
    </row>
    <row r="412" spans="1:5" x14ac:dyDescent="0.15">
      <c r="A412" s="534" t="s">
        <v>771</v>
      </c>
      <c r="B412" t="str">
        <f t="shared" si="44"/>
        <v>- init.industry_other_food_burner_wood_pellets_share</v>
      </c>
      <c r="C412" t="str">
        <f t="shared" si="45"/>
        <v xml:space="preserve"> 0.586805311707835</v>
      </c>
      <c r="D412" s="534"/>
      <c r="E412" t="str">
        <f t="shared" si="46"/>
        <v>- init.industry_other_food_burner_wood_pellets_share = 0.586805311707835</v>
      </c>
    </row>
    <row r="413" spans="1:5" x14ac:dyDescent="0.15">
      <c r="A413" s="534" t="s">
        <v>772</v>
      </c>
      <c r="B413" t="str">
        <f t="shared" si="44"/>
        <v>- init.industry_other_food_heater_electricity_share</v>
      </c>
      <c r="C413" t="str">
        <f t="shared" si="45"/>
        <v xml:space="preserve"> 0</v>
      </c>
      <c r="D413" s="534"/>
      <c r="E413" t="str">
        <f t="shared" si="46"/>
        <v>- init.industry_other_food_heater_electricity_share = 0</v>
      </c>
    </row>
    <row r="414" spans="1:5" x14ac:dyDescent="0.15">
      <c r="A414" s="534" t="s">
        <v>773</v>
      </c>
      <c r="B414" t="str">
        <f t="shared" si="44"/>
        <v>- init.industry_final_demand_for_other_food_steam_hot_water_share</v>
      </c>
      <c r="C414" t="str">
        <f t="shared" si="45"/>
        <v xml:space="preserve"> 34.7525500068041</v>
      </c>
      <c r="D414" s="534"/>
      <c r="E414" t="str">
        <f t="shared" si="46"/>
        <v>- init.industry_final_demand_for_other_food_steam_hot_water_share = 34.7525500068041</v>
      </c>
    </row>
    <row r="415" spans="1:5" x14ac:dyDescent="0.15">
      <c r="A415" s="534" t="s">
        <v>774</v>
      </c>
      <c r="B415" t="str">
        <f t="shared" si="44"/>
        <v>- init.industry_other_paper_burner_coal_share</v>
      </c>
      <c r="C415" t="str">
        <f t="shared" si="45"/>
        <v xml:space="preserve"> 0</v>
      </c>
      <c r="D415" s="534"/>
      <c r="E415" t="str">
        <f t="shared" si="46"/>
        <v>- init.industry_other_paper_burner_coal_share = 0</v>
      </c>
    </row>
    <row r="416" spans="1:5" x14ac:dyDescent="0.15">
      <c r="A416" s="534" t="s">
        <v>775</v>
      </c>
      <c r="B416" t="str">
        <f t="shared" si="44"/>
        <v>- init.industry_other_paper_burner_crude_oil_share</v>
      </c>
      <c r="C416" t="str">
        <f t="shared" si="45"/>
        <v xml:space="preserve"> 0</v>
      </c>
      <c r="D416" s="534"/>
      <c r="E416" t="str">
        <f t="shared" si="46"/>
        <v>- init.industry_other_paper_burner_crude_oil_share = 0</v>
      </c>
    </row>
    <row r="417" spans="1:5" x14ac:dyDescent="0.15">
      <c r="A417" s="534" t="s">
        <v>776</v>
      </c>
      <c r="B417" t="str">
        <f t="shared" si="44"/>
        <v>- init.industry_other_paper_burner_network_gas_share</v>
      </c>
      <c r="C417" t="str">
        <f t="shared" si="45"/>
        <v xml:space="preserve"> 26.5996955861627</v>
      </c>
      <c r="D417" s="534"/>
      <c r="E417" t="str">
        <f t="shared" si="46"/>
        <v>- init.industry_other_paper_burner_network_gas_share = 26.5996955861627</v>
      </c>
    </row>
    <row r="418" spans="1:5" x14ac:dyDescent="0.15">
      <c r="A418" s="534" t="s">
        <v>777</v>
      </c>
      <c r="B418" t="str">
        <f t="shared" si="44"/>
        <v>- init.industry_other_paper_burner_wood_pellets_share</v>
      </c>
      <c r="C418" t="str">
        <f t="shared" si="45"/>
        <v xml:space="preserve"> 0.506635988267926</v>
      </c>
      <c r="D418" s="534"/>
      <c r="E418" t="str">
        <f t="shared" si="46"/>
        <v>- init.industry_other_paper_burner_wood_pellets_share = 0.506635988267926</v>
      </c>
    </row>
    <row r="419" spans="1:5" x14ac:dyDescent="0.15">
      <c r="A419" s="534" t="s">
        <v>778</v>
      </c>
      <c r="B419" t="str">
        <f t="shared" si="44"/>
        <v>- init.industry_other_paper_heater_electricity_share</v>
      </c>
      <c r="C419" t="str">
        <f t="shared" si="45"/>
        <v xml:space="preserve"> 0</v>
      </c>
      <c r="D419" s="534"/>
      <c r="E419" t="str">
        <f t="shared" si="46"/>
        <v>- init.industry_other_paper_heater_electricity_share = 0</v>
      </c>
    </row>
    <row r="420" spans="1:5" x14ac:dyDescent="0.15">
      <c r="A420" s="534" t="s">
        <v>779</v>
      </c>
      <c r="B420" t="str">
        <f t="shared" si="44"/>
        <v>- init.industry_final_demand_for_other_paper_steam_hot_water_share</v>
      </c>
      <c r="C420" t="str">
        <f t="shared" si="45"/>
        <v xml:space="preserve"> 72.8936684255694</v>
      </c>
      <c r="D420" s="534"/>
      <c r="E420" t="str">
        <f t="shared" si="46"/>
        <v>- init.industry_final_demand_for_other_paper_steam_hot_water_share = 72.8936684255694</v>
      </c>
    </row>
    <row r="421" spans="1:5" x14ac:dyDescent="0.15">
      <c r="A421" s="534" t="s">
        <v>780</v>
      </c>
      <c r="B421" t="str">
        <f t="shared" si="44"/>
        <v>- init.transport_car_using_compressed_natural_gas_share</v>
      </c>
      <c r="C421" t="str">
        <f t="shared" si="45"/>
        <v xml:space="preserve"> 0</v>
      </c>
      <c r="D421" s="534"/>
      <c r="E421" t="str">
        <f t="shared" si="46"/>
        <v>- init.transport_car_using_compressed_natural_gas_share = 0</v>
      </c>
    </row>
    <row r="422" spans="1:5" x14ac:dyDescent="0.15">
      <c r="A422" s="534" t="s">
        <v>781</v>
      </c>
      <c r="B422" t="str">
        <f t="shared" si="44"/>
        <v>- init.transport_car_using_diesel_mix_share</v>
      </c>
      <c r="C422" t="str">
        <f t="shared" si="45"/>
        <v xml:space="preserve"> 23.5542403992663</v>
      </c>
      <c r="D422" s="534"/>
      <c r="E422" t="str">
        <f t="shared" si="46"/>
        <v>- init.transport_car_using_diesel_mix_share = 23.5542403992663</v>
      </c>
    </row>
    <row r="423" spans="1:5" x14ac:dyDescent="0.15">
      <c r="A423" s="534" t="s">
        <v>782</v>
      </c>
      <c r="B423" t="str">
        <f t="shared" si="44"/>
        <v>- init.transport_car_using_electricity_share</v>
      </c>
      <c r="C423" t="str">
        <f t="shared" si="45"/>
        <v xml:space="preserve"> 0.117872662597227</v>
      </c>
      <c r="D423" s="534"/>
      <c r="E423" t="str">
        <f t="shared" si="46"/>
        <v>- init.transport_car_using_electricity_share = 0.117872662597227</v>
      </c>
    </row>
    <row r="424" spans="1:5" x14ac:dyDescent="0.15">
      <c r="A424" s="534" t="s">
        <v>783</v>
      </c>
      <c r="B424" t="str">
        <f t="shared" si="44"/>
        <v>- init.transport_car_using_gasoline_mix_share</v>
      </c>
      <c r="C424" t="str">
        <f t="shared" si="45"/>
        <v xml:space="preserve"> 72.1750208589054</v>
      </c>
      <c r="D424" s="534"/>
      <c r="E424" t="str">
        <f t="shared" si="46"/>
        <v>- init.transport_car_using_gasoline_mix_share = 72.1750208589054</v>
      </c>
    </row>
    <row r="425" spans="1:5" x14ac:dyDescent="0.15">
      <c r="A425" s="534" t="s">
        <v>784</v>
      </c>
      <c r="B425" t="str">
        <f t="shared" si="44"/>
        <v>- init.transport_car_using_hydrogen_share</v>
      </c>
      <c r="C425" t="str">
        <f t="shared" si="45"/>
        <v xml:space="preserve"> 0</v>
      </c>
      <c r="D425" s="534"/>
      <c r="E425" t="str">
        <f t="shared" si="46"/>
        <v>- init.transport_car_using_hydrogen_share = 0</v>
      </c>
    </row>
    <row r="426" spans="1:5" x14ac:dyDescent="0.15">
      <c r="A426" s="534" t="s">
        <v>785</v>
      </c>
      <c r="B426" t="str">
        <f t="shared" si="44"/>
        <v>- init.transport_car_using_lpg_share</v>
      </c>
      <c r="C426" t="str">
        <f t="shared" si="45"/>
        <v xml:space="preserve"> 4.15286607923108</v>
      </c>
      <c r="D426" s="534"/>
      <c r="E426" t="str">
        <f t="shared" si="46"/>
        <v>- init.transport_car_using_lpg_share = 4.15286607923108</v>
      </c>
    </row>
    <row r="427" spans="1:5" x14ac:dyDescent="0.15">
      <c r="A427" s="534" t="s">
        <v>786</v>
      </c>
      <c r="B427" t="str">
        <f t="shared" si="44"/>
        <v>- init.transport_road_mixer_diesel_biodiesel_share</v>
      </c>
      <c r="C427" t="str">
        <f t="shared" si="45"/>
        <v xml:space="preserve"> 3.16</v>
      </c>
      <c r="D427" s="534"/>
      <c r="E427" t="str">
        <f t="shared" si="46"/>
        <v>- init.transport_road_mixer_diesel_biodiesel_share = 3.16</v>
      </c>
    </row>
    <row r="428" spans="1:5" x14ac:dyDescent="0.15">
      <c r="A428" s="534" t="s">
        <v>787</v>
      </c>
      <c r="B428" t="str">
        <f t="shared" si="44"/>
        <v>- init.transport_road_mixer_diesel_diesel_share</v>
      </c>
      <c r="C428" t="str">
        <f t="shared" si="45"/>
        <v xml:space="preserve"> 96.84</v>
      </c>
      <c r="D428" s="534"/>
      <c r="E428" t="str">
        <f t="shared" si="46"/>
        <v>- init.transport_road_mixer_diesel_diesel_share = 96.84</v>
      </c>
    </row>
    <row r="429" spans="1:5" x14ac:dyDescent="0.15">
      <c r="A429" s="534" t="s">
        <v>788</v>
      </c>
      <c r="B429" t="str">
        <f t="shared" si="44"/>
        <v>- init.transport_road_mixer_gasoline_ethanol_share</v>
      </c>
      <c r="C429" t="str">
        <f t="shared" si="45"/>
        <v xml:space="preserve"> 3.26</v>
      </c>
      <c r="D429" s="534"/>
      <c r="E429" t="str">
        <f t="shared" si="46"/>
        <v>- init.transport_road_mixer_gasoline_ethanol_share = 3.26</v>
      </c>
    </row>
    <row r="430" spans="1:5" x14ac:dyDescent="0.15">
      <c r="A430" s="534" t="s">
        <v>789</v>
      </c>
      <c r="B430" t="str">
        <f t="shared" si="44"/>
        <v>- init.transport_road_mixer_gasoline_gasoline_share</v>
      </c>
      <c r="C430" t="str">
        <f t="shared" si="45"/>
        <v xml:space="preserve"> 96.74</v>
      </c>
      <c r="D430" s="534"/>
      <c r="E430" t="str">
        <f t="shared" si="46"/>
        <v>- init.transport_road_mixer_gasoline_gasoline_share = 96.74</v>
      </c>
    </row>
    <row r="431" spans="1:5" x14ac:dyDescent="0.15">
      <c r="A431" s="534" t="s">
        <v>790</v>
      </c>
      <c r="B431" t="str">
        <f t="shared" si="44"/>
        <v>- init.transport_ship_using_diesel_mix_share</v>
      </c>
      <c r="C431" t="str">
        <f t="shared" si="45"/>
        <v xml:space="preserve"> 100</v>
      </c>
      <c r="D431" s="534"/>
      <c r="E431" t="str">
        <f t="shared" si="46"/>
        <v>- init.transport_ship_using_diesel_mix_share = 100</v>
      </c>
    </row>
    <row r="432" spans="1:5" x14ac:dyDescent="0.15">
      <c r="A432" s="534" t="s">
        <v>791</v>
      </c>
      <c r="B432" t="str">
        <f t="shared" si="44"/>
        <v>- init.transport_ship_using_lng_mix_share</v>
      </c>
      <c r="C432" t="str">
        <f t="shared" si="45"/>
        <v xml:space="preserve"> 0</v>
      </c>
      <c r="D432" s="534"/>
      <c r="E432" t="str">
        <f t="shared" si="46"/>
        <v>- init.transport_ship_using_lng_mix_share = 0</v>
      </c>
    </row>
    <row r="433" spans="1:5" x14ac:dyDescent="0.15">
      <c r="A433" s="534" t="s">
        <v>792</v>
      </c>
      <c r="B433" t="str">
        <f t="shared" si="44"/>
        <v>- init.transport_train_using_coal_share</v>
      </c>
      <c r="C433" t="str">
        <f t="shared" si="45"/>
        <v xml:space="preserve"> 0</v>
      </c>
      <c r="D433" s="534"/>
      <c r="E433" t="str">
        <f t="shared" si="46"/>
        <v>- init.transport_train_using_coal_share = 0</v>
      </c>
    </row>
    <row r="434" spans="1:5" x14ac:dyDescent="0.15">
      <c r="A434" s="534" t="s">
        <v>793</v>
      </c>
      <c r="B434" t="str">
        <f t="shared" si="44"/>
        <v>- init.transport_train_using_diesel_share</v>
      </c>
      <c r="C434" t="str">
        <f t="shared" si="45"/>
        <v xml:space="preserve"> 5.11575948253576</v>
      </c>
      <c r="D434" s="534"/>
      <c r="E434" t="str">
        <f t="shared" si="46"/>
        <v>- init.transport_train_using_diesel_share = 5.11575948253576</v>
      </c>
    </row>
    <row r="435" spans="1:5" x14ac:dyDescent="0.15">
      <c r="A435" s="534" t="s">
        <v>794</v>
      </c>
      <c r="B435" t="str">
        <f t="shared" si="44"/>
        <v>- init.transport_train_using_electricity_share</v>
      </c>
      <c r="C435" t="str">
        <f t="shared" si="45"/>
        <v xml:space="preserve"> 94.8842405174642</v>
      </c>
      <c r="D435" s="534"/>
      <c r="E435" t="str">
        <f t="shared" si="46"/>
        <v>- init.transport_train_using_electricity_share = 94.8842405174642</v>
      </c>
    </row>
    <row r="436" spans="1:5" x14ac:dyDescent="0.15">
      <c r="A436" s="534" t="s">
        <v>795</v>
      </c>
      <c r="B436" t="str">
        <f t="shared" si="44"/>
        <v>- init.transport_truck_using_compressed_natural_gas_share</v>
      </c>
      <c r="C436" t="str">
        <f t="shared" si="45"/>
        <v xml:space="preserve"> 0.295200049604385</v>
      </c>
      <c r="D436" s="534"/>
      <c r="E436" t="str">
        <f t="shared" si="46"/>
        <v>- init.transport_truck_using_compressed_natural_gas_share = 0.295200049604385</v>
      </c>
    </row>
    <row r="437" spans="1:5" x14ac:dyDescent="0.15">
      <c r="A437" s="534" t="s">
        <v>796</v>
      </c>
      <c r="B437" t="str">
        <f t="shared" si="44"/>
        <v>- init.transport_truck_using_diesel_mix_share</v>
      </c>
      <c r="C437" t="str">
        <f t="shared" si="45"/>
        <v xml:space="preserve"> 98.715912948368</v>
      </c>
      <c r="D437" s="534"/>
      <c r="E437" t="str">
        <f t="shared" si="46"/>
        <v>- init.transport_truck_using_diesel_mix_share = 98.715912948368</v>
      </c>
    </row>
    <row r="438" spans="1:5" x14ac:dyDescent="0.15">
      <c r="A438" s="534" t="s">
        <v>797</v>
      </c>
      <c r="B438" t="str">
        <f t="shared" si="44"/>
        <v>- init.transport_truck_using_electricity_share</v>
      </c>
      <c r="C438" t="str">
        <f t="shared" si="45"/>
        <v xml:space="preserve"> 0.00459100863905135</v>
      </c>
      <c r="D438" s="534"/>
      <c r="E438" t="str">
        <f t="shared" si="46"/>
        <v>- init.transport_truck_using_electricity_share = 0.00459100863905135</v>
      </c>
    </row>
    <row r="439" spans="1:5" x14ac:dyDescent="0.15">
      <c r="A439" s="534" t="s">
        <v>798</v>
      </c>
      <c r="B439" t="str">
        <f t="shared" si="44"/>
        <v>- init.transport_truck_using_gasoline_mix_share</v>
      </c>
      <c r="C439" t="str">
        <f t="shared" si="45"/>
        <v xml:space="preserve"> 0.984295993388588</v>
      </c>
      <c r="D439" s="534"/>
      <c r="E439" t="str">
        <f t="shared" si="46"/>
        <v>- init.transport_truck_using_gasoline_mix_share = 0.984295993388588</v>
      </c>
    </row>
    <row r="440" spans="1:5" x14ac:dyDescent="0.15">
      <c r="A440" s="534" t="s">
        <v>799</v>
      </c>
      <c r="B440" t="str">
        <f t="shared" si="44"/>
        <v>- init.transport_truck_using_lng_mix_share</v>
      </c>
      <c r="C440" t="str">
        <f t="shared" si="45"/>
        <v xml:space="preserve"> 0</v>
      </c>
      <c r="D440" s="534"/>
      <c r="E440" t="str">
        <f t="shared" si="46"/>
        <v>- init.transport_truck_using_lng_mix_share = 0</v>
      </c>
    </row>
    <row r="441" spans="1:5" x14ac:dyDescent="0.15">
      <c r="A441" s="534" t="s">
        <v>800</v>
      </c>
      <c r="B441" t="str">
        <f t="shared" si="44"/>
        <v>- init.number_of_agriculture_chp_engine_biogas</v>
      </c>
      <c r="C441" t="str">
        <f t="shared" si="45"/>
        <v xml:space="preserve"> 13.1270588235294</v>
      </c>
      <c r="D441" s="534"/>
      <c r="E441" t="str">
        <f t="shared" si="46"/>
        <v>- init.number_of_agriculture_chp_engine_biogas = 13.1270588235294</v>
      </c>
    </row>
    <row r="442" spans="1:5" x14ac:dyDescent="0.15">
      <c r="A442" s="534" t="s">
        <v>801</v>
      </c>
      <c r="B442" t="str">
        <f t="shared" si="44"/>
        <v>- init.number_of_agriculture_chp_engine_network_gas</v>
      </c>
      <c r="C442" t="str">
        <f t="shared" si="45"/>
        <v xml:space="preserve"> 17.0113239543256</v>
      </c>
      <c r="D442" s="534"/>
      <c r="E442" t="str">
        <f t="shared" si="46"/>
        <v>- init.number_of_agriculture_chp_engine_network_gas = 17.0113239543256</v>
      </c>
    </row>
    <row r="443" spans="1:5" x14ac:dyDescent="0.15">
      <c r="A443" s="534" t="s">
        <v>802</v>
      </c>
      <c r="B443" t="str">
        <f t="shared" si="44"/>
        <v>- init.number_of_agriculture_chp_supercritical_wood_pellets</v>
      </c>
      <c r="C443" t="str">
        <f t="shared" si="45"/>
        <v xml:space="preserve"> 0</v>
      </c>
      <c r="D443" s="534"/>
      <c r="E443" t="str">
        <f t="shared" si="46"/>
        <v>- init.number_of_agriculture_chp_supercritical_wood_pellets = 0</v>
      </c>
    </row>
    <row r="444" spans="1:5" x14ac:dyDescent="0.15">
      <c r="A444" s="534" t="s">
        <v>803</v>
      </c>
      <c r="B444" t="str">
        <f t="shared" si="44"/>
        <v>- init.number_of_energy_chp_combined_cycle_network_gas</v>
      </c>
      <c r="C444" t="str">
        <f t="shared" si="45"/>
        <v xml:space="preserve"> 0.728458049886621</v>
      </c>
      <c r="D444" s="534"/>
      <c r="E444" t="str">
        <f t="shared" si="46"/>
        <v>- init.number_of_energy_chp_combined_cycle_network_gas = 0.728458049886621</v>
      </c>
    </row>
    <row r="445" spans="1:5" x14ac:dyDescent="0.15">
      <c r="A445" s="534" t="s">
        <v>804</v>
      </c>
      <c r="B445" t="str">
        <f t="shared" si="44"/>
        <v>- init.number_of_energy_chp_supercritical_waste_mix</v>
      </c>
      <c r="C445" t="str">
        <f t="shared" si="45"/>
        <v xml:space="preserve"> 0.404865649963689</v>
      </c>
      <c r="D445" s="534"/>
      <c r="E445" t="str">
        <f t="shared" si="46"/>
        <v>- init.number_of_energy_chp_supercritical_waste_mix = 0.404865649963689</v>
      </c>
    </row>
    <row r="446" spans="1:5" x14ac:dyDescent="0.15">
      <c r="A446" s="534" t="s">
        <v>805</v>
      </c>
      <c r="B446" t="str">
        <f t="shared" si="44"/>
        <v>- init.number_of_energy_chp_ultra_supercritical_coal</v>
      </c>
      <c r="C446" t="str">
        <f t="shared" si="45"/>
        <v xml:space="preserve"> 0</v>
      </c>
      <c r="D446" s="534"/>
      <c r="E446" t="str">
        <f t="shared" si="46"/>
        <v>- init.number_of_energy_chp_ultra_supercritical_coal = 0</v>
      </c>
    </row>
    <row r="447" spans="1:5" x14ac:dyDescent="0.15">
      <c r="A447" s="534" t="s">
        <v>806</v>
      </c>
      <c r="B447" t="str">
        <f t="shared" si="44"/>
        <v>- init.number_of_energy_chp_ultra_supercritical_cofiring_coal</v>
      </c>
      <c r="C447" t="str">
        <f t="shared" si="45"/>
        <v xml:space="preserve"> 0</v>
      </c>
      <c r="D447" s="534"/>
      <c r="E447" t="str">
        <f t="shared" si="46"/>
        <v>- init.number_of_energy_chp_ultra_supercritical_cofiring_coal = 0</v>
      </c>
    </row>
    <row r="448" spans="1:5" x14ac:dyDescent="0.15">
      <c r="A448" s="534" t="s">
        <v>807</v>
      </c>
      <c r="B448" t="str">
        <f t="shared" si="44"/>
        <v>- init.number_of_energy_heater_for_heat_network_network_gas</v>
      </c>
      <c r="C448" t="str">
        <f t="shared" si="45"/>
        <v xml:space="preserve"> 0.801371925418931</v>
      </c>
      <c r="D448" s="534"/>
      <c r="E448" t="str">
        <f t="shared" si="46"/>
        <v>- init.number_of_energy_heater_for_heat_network_network_gas = 0.801371925418931</v>
      </c>
    </row>
    <row r="449" spans="1:5" x14ac:dyDescent="0.15">
      <c r="A449" s="534" t="s">
        <v>808</v>
      </c>
      <c r="B449" t="str">
        <f t="shared" si="44"/>
        <v>- init.number_of_energy_heater_for_heat_network_waste_mix</v>
      </c>
      <c r="C449" t="str">
        <f t="shared" si="45"/>
        <v xml:space="preserve"> 0</v>
      </c>
      <c r="D449" s="534"/>
      <c r="E449" t="str">
        <f t="shared" si="46"/>
        <v>- init.number_of_energy_heater_for_heat_network_waste_mix = 0</v>
      </c>
    </row>
    <row r="450" spans="1:5" x14ac:dyDescent="0.15">
      <c r="A450" s="534" t="s">
        <v>809</v>
      </c>
      <c r="B450" t="str">
        <f t="shared" si="44"/>
        <v>- init.number_of_energy_heater_for_heat_network_wood_pellets</v>
      </c>
      <c r="C450" t="str">
        <f t="shared" si="45"/>
        <v xml:space="preserve"> 0</v>
      </c>
      <c r="D450" s="534"/>
      <c r="E450" t="str">
        <f t="shared" si="46"/>
        <v>- init.number_of_energy_heater_for_heat_network_wood_pellets = 0</v>
      </c>
    </row>
    <row r="451" spans="1:5" x14ac:dyDescent="0.15">
      <c r="A451" s="534" t="s">
        <v>810</v>
      </c>
      <c r="B451" t="str">
        <f t="shared" si="44"/>
        <v>- init.number_of_energy_power_combined_cycle_coal</v>
      </c>
      <c r="C451" t="str">
        <f t="shared" si="45"/>
        <v xml:space="preserve"> 0</v>
      </c>
      <c r="D451" s="534"/>
      <c r="E451" t="str">
        <f t="shared" si="46"/>
        <v>- init.number_of_energy_power_combined_cycle_coal = 0</v>
      </c>
    </row>
    <row r="452" spans="1:5" x14ac:dyDescent="0.15">
      <c r="A452" s="534" t="s">
        <v>811</v>
      </c>
      <c r="B452" t="str">
        <f t="shared" si="44"/>
        <v>- init.number_of_energy_power_combined_cycle_network_gas</v>
      </c>
      <c r="C452" t="str">
        <f t="shared" si="45"/>
        <v xml:space="preserve"> 0</v>
      </c>
      <c r="D452" s="534"/>
      <c r="E452" t="str">
        <f t="shared" si="46"/>
        <v>- init.number_of_energy_power_combined_cycle_network_gas = 0</v>
      </c>
    </row>
    <row r="453" spans="1:5" x14ac:dyDescent="0.15">
      <c r="A453" s="534" t="s">
        <v>812</v>
      </c>
      <c r="B453" t="str">
        <f t="shared" si="44"/>
        <v>- init.number_of_energy_power_hydro_river</v>
      </c>
      <c r="C453" t="str">
        <f t="shared" si="45"/>
        <v xml:space="preserve"> 0</v>
      </c>
      <c r="D453" s="534"/>
      <c r="E453" t="str">
        <f t="shared" si="46"/>
        <v>- init.number_of_energy_power_hydro_river = 0</v>
      </c>
    </row>
    <row r="454" spans="1:5" x14ac:dyDescent="0.15">
      <c r="A454" s="534" t="s">
        <v>813</v>
      </c>
      <c r="B454" t="str">
        <f t="shared" si="44"/>
        <v>- init.number_of_energy_power_nuclear_gen2_uranium_oxide</v>
      </c>
      <c r="C454" t="str">
        <f t="shared" si="45"/>
        <v xml:space="preserve"> 0</v>
      </c>
      <c r="D454" s="534"/>
      <c r="E454" t="str">
        <f t="shared" si="46"/>
        <v>- init.number_of_energy_power_nuclear_gen2_uranium_oxide = 0</v>
      </c>
    </row>
    <row r="455" spans="1:5" x14ac:dyDescent="0.15">
      <c r="A455" s="534" t="s">
        <v>814</v>
      </c>
      <c r="B455" t="str">
        <f t="shared" si="44"/>
        <v>- init.number_of_energy_power_solar_pv_solar_radiation</v>
      </c>
      <c r="C455" t="str">
        <f t="shared" si="45"/>
        <v xml:space="preserve"> 0</v>
      </c>
      <c r="D455" s="534"/>
      <c r="E455" t="str">
        <f t="shared" si="46"/>
        <v>- init.number_of_energy_power_solar_pv_solar_radiation = 0</v>
      </c>
    </row>
    <row r="456" spans="1:5" x14ac:dyDescent="0.15">
      <c r="A456" s="534" t="s">
        <v>815</v>
      </c>
      <c r="B456" t="str">
        <f t="shared" si="44"/>
        <v>- init.number_of_energy_power_supercritical_coal</v>
      </c>
      <c r="C456" t="str">
        <f t="shared" si="45"/>
        <v xml:space="preserve"> 0</v>
      </c>
      <c r="D456" s="534"/>
      <c r="E456" t="str">
        <f t="shared" si="46"/>
        <v>- init.number_of_energy_power_supercritical_coal = 0</v>
      </c>
    </row>
    <row r="457" spans="1:5" x14ac:dyDescent="0.15">
      <c r="A457" s="534" t="s">
        <v>816</v>
      </c>
      <c r="B457" t="str">
        <f t="shared" ref="B457:B467" si="47">LEFT(A457,FIND("=",A457)-2)</f>
        <v>- init.number_of_energy_power_ultra_supercritical_coal</v>
      </c>
      <c r="C457" t="str">
        <f t="shared" si="45"/>
        <v xml:space="preserve"> 0</v>
      </c>
      <c r="D457" s="534"/>
      <c r="E457" t="str">
        <f t="shared" si="46"/>
        <v>- init.number_of_energy_power_ultra_supercritical_coal = 0</v>
      </c>
    </row>
    <row r="458" spans="1:5" x14ac:dyDescent="0.15">
      <c r="A458" s="534" t="s">
        <v>817</v>
      </c>
      <c r="B458" t="str">
        <f t="shared" si="47"/>
        <v>- init.number_of_energy_power_ultra_supercritical_cofiring_coal</v>
      </c>
      <c r="C458" t="str">
        <f t="shared" ref="C458:C467" si="48">RIGHT(A458,LEN(A458)-FIND("=",A458))</f>
        <v xml:space="preserve"> 0</v>
      </c>
      <c r="D458" s="534"/>
      <c r="E458" t="str">
        <f t="shared" ref="E458:E467" si="49">IF(ISBLANK(D458),B458&amp;" ="&amp;C458,B458&amp;" = "&amp;D458)</f>
        <v>- init.number_of_energy_power_ultra_supercritical_cofiring_coal = 0</v>
      </c>
    </row>
    <row r="459" spans="1:5" x14ac:dyDescent="0.15">
      <c r="A459" s="534" t="s">
        <v>818</v>
      </c>
      <c r="B459" t="str">
        <f t="shared" si="47"/>
        <v>- init.number_of_energy_power_ultra_supercritical_network_gas</v>
      </c>
      <c r="C459" t="str">
        <f t="shared" si="48"/>
        <v xml:space="preserve"> 0</v>
      </c>
      <c r="D459" s="534"/>
      <c r="E459" t="str">
        <f t="shared" si="49"/>
        <v>- init.number_of_energy_power_ultra_supercritical_network_gas = 0</v>
      </c>
    </row>
    <row r="460" spans="1:5" x14ac:dyDescent="0.15">
      <c r="A460" s="534" t="s">
        <v>819</v>
      </c>
      <c r="B460" t="str">
        <f t="shared" si="47"/>
        <v>- init.number_of_energy_power_wind_turbine_coastal</v>
      </c>
      <c r="C460" t="str">
        <f t="shared" si="48"/>
        <v xml:space="preserve"> 0</v>
      </c>
      <c r="D460" s="534"/>
      <c r="E460" t="str">
        <f t="shared" si="49"/>
        <v>- init.number_of_energy_power_wind_turbine_coastal = 0</v>
      </c>
    </row>
    <row r="461" spans="1:5" x14ac:dyDescent="0.15">
      <c r="A461" s="534" t="s">
        <v>820</v>
      </c>
      <c r="B461" t="str">
        <f t="shared" si="47"/>
        <v>- init.number_of_energy_power_wind_turbine_inland</v>
      </c>
      <c r="C461" t="str">
        <f t="shared" si="48"/>
        <v xml:space="preserve"> 4</v>
      </c>
      <c r="D461" s="534"/>
      <c r="E461" t="str">
        <f t="shared" si="49"/>
        <v>- init.number_of_energy_power_wind_turbine_inland = 4</v>
      </c>
    </row>
    <row r="462" spans="1:5" x14ac:dyDescent="0.15">
      <c r="A462" s="534" t="s">
        <v>821</v>
      </c>
      <c r="B462" t="str">
        <f t="shared" si="47"/>
        <v>- init.number_of_energy_power_wind_turbine_offshore</v>
      </c>
      <c r="C462" t="str">
        <f t="shared" si="48"/>
        <v xml:space="preserve"> 0</v>
      </c>
      <c r="D462" s="534"/>
      <c r="E462" t="str">
        <f t="shared" si="49"/>
        <v>- init.number_of_energy_power_wind_turbine_offshore = 0</v>
      </c>
    </row>
    <row r="463" spans="1:5" x14ac:dyDescent="0.15">
      <c r="A463" s="534" t="s">
        <v>822</v>
      </c>
      <c r="B463" t="str">
        <f t="shared" si="47"/>
        <v>- init.number_of_industry_chp_combined_cycle_gas_power_fuelmix</v>
      </c>
      <c r="C463" t="str">
        <f t="shared" si="48"/>
        <v xml:space="preserve"> 1.27260220125786</v>
      </c>
      <c r="D463" s="534"/>
      <c r="E463" t="str">
        <f t="shared" si="49"/>
        <v>- init.number_of_industry_chp_combined_cycle_gas_power_fuelmix = 1.27260220125786</v>
      </c>
    </row>
    <row r="464" spans="1:5" x14ac:dyDescent="0.15">
      <c r="A464" s="534" t="s">
        <v>823</v>
      </c>
      <c r="B464" t="str">
        <f t="shared" si="47"/>
        <v>- init.number_of_industry_chp_engine_gas_power_fuelmix</v>
      </c>
      <c r="C464" t="str">
        <f t="shared" si="48"/>
        <v xml:space="preserve"> 0</v>
      </c>
      <c r="D464" s="534"/>
      <c r="E464" t="str">
        <f t="shared" si="49"/>
        <v>- init.number_of_industry_chp_engine_gas_power_fuelmix = 0</v>
      </c>
    </row>
    <row r="465" spans="1:5" x14ac:dyDescent="0.15">
      <c r="A465" s="534" t="s">
        <v>824</v>
      </c>
      <c r="B465" t="str">
        <f t="shared" si="47"/>
        <v>- init.number_of_industry_chp_turbine_gas_power_fuelmix</v>
      </c>
      <c r="C465" t="str">
        <f t="shared" si="48"/>
        <v xml:space="preserve"> 0</v>
      </c>
      <c r="D465" s="534"/>
      <c r="E465" t="str">
        <f t="shared" si="49"/>
        <v>- init.number_of_industry_chp_turbine_gas_power_fuelmix = 0</v>
      </c>
    </row>
    <row r="466" spans="1:5" x14ac:dyDescent="0.15">
      <c r="A466" s="534" t="s">
        <v>825</v>
      </c>
      <c r="B466" t="str">
        <f t="shared" si="47"/>
        <v>- init.households_solar_pv_solar_radiation_market_penetration</v>
      </c>
      <c r="C466" t="str">
        <f t="shared" si="48"/>
        <v xml:space="preserve"> 0.887139367531524</v>
      </c>
      <c r="D466" s="534"/>
      <c r="E466" t="str">
        <f t="shared" si="49"/>
        <v>- init.households_solar_pv_solar_radiation_market_penetration = 0.887139367531524</v>
      </c>
    </row>
    <row r="467" spans="1:5" x14ac:dyDescent="0.15">
      <c r="A467" s="534" t="s">
        <v>826</v>
      </c>
      <c r="B467" t="str">
        <f t="shared" si="47"/>
        <v>- init.buildings_solar_pv_solar_radiation_market_penetration</v>
      </c>
      <c r="C467" t="str">
        <f t="shared" si="48"/>
        <v xml:space="preserve"> 0.126193998033176</v>
      </c>
      <c r="D467" s="534"/>
      <c r="E467" t="str">
        <f t="shared" si="49"/>
        <v>- init.buildings_solar_pv_solar_radiation_market_penetration = 0.126193998033176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AE419"/>
  <sheetViews>
    <sheetView topLeftCell="A15" zoomScale="99" workbookViewId="0">
      <selection activeCell="F36" sqref="F36"/>
    </sheetView>
  </sheetViews>
  <sheetFormatPr baseColWidth="10" defaultRowHeight="13" x14ac:dyDescent="0.15"/>
  <cols>
    <col min="2" max="2" width="24.33203125" customWidth="1"/>
    <col min="3" max="3" width="13.1640625" customWidth="1"/>
    <col min="4" max="4" width="64.5" customWidth="1"/>
    <col min="6" max="6" width="16" customWidth="1"/>
    <col min="7" max="7" width="45.33203125" customWidth="1"/>
    <col min="8" max="8" width="22.6640625" customWidth="1"/>
  </cols>
  <sheetData>
    <row r="1" spans="1:31" ht="21" x14ac:dyDescent="0.25">
      <c r="A1" s="1"/>
      <c r="B1" s="27" t="s">
        <v>255</v>
      </c>
      <c r="C1" s="28"/>
      <c r="D1" s="29"/>
      <c r="E1" s="30"/>
      <c r="F1" s="30"/>
      <c r="G1" s="30"/>
      <c r="H1" s="30"/>
      <c r="I1" s="30"/>
      <c r="J1" s="30"/>
      <c r="K1" s="30"/>
      <c r="L1" s="30"/>
      <c r="M1" s="30"/>
      <c r="N1" s="30"/>
      <c r="O1" s="30"/>
      <c r="P1" s="30"/>
      <c r="Q1" s="30"/>
      <c r="R1" s="30"/>
      <c r="S1" s="30"/>
      <c r="T1" s="30"/>
      <c r="U1" s="30"/>
      <c r="V1" s="30"/>
      <c r="W1" s="30"/>
      <c r="X1" s="30"/>
      <c r="Y1" s="30"/>
      <c r="Z1" s="30"/>
      <c r="AA1" s="30"/>
      <c r="AB1" s="30"/>
      <c r="AC1" s="30"/>
      <c r="AD1" s="30"/>
      <c r="AE1" s="30"/>
    </row>
    <row r="2" spans="1:31" ht="16" x14ac:dyDescent="0.2">
      <c r="A2" s="1"/>
      <c r="B2" s="31"/>
      <c r="C2" s="28"/>
      <c r="D2" s="29"/>
      <c r="E2" s="30"/>
      <c r="F2" s="30"/>
      <c r="G2" s="30"/>
      <c r="H2" s="30"/>
      <c r="I2" s="30"/>
      <c r="J2" s="30"/>
      <c r="K2" s="30"/>
      <c r="L2" s="30"/>
      <c r="M2" s="30"/>
      <c r="N2" s="30"/>
      <c r="O2" s="30"/>
      <c r="P2" s="30"/>
      <c r="Q2" s="30"/>
      <c r="R2" s="30"/>
      <c r="S2" s="30"/>
      <c r="T2" s="30"/>
      <c r="U2" s="30"/>
      <c r="V2" s="30"/>
      <c r="W2" s="30"/>
      <c r="X2" s="30"/>
      <c r="Y2" s="30"/>
      <c r="Z2" s="30"/>
      <c r="AA2" s="30"/>
      <c r="AB2" s="30"/>
      <c r="AC2" s="30"/>
      <c r="AD2" s="30"/>
      <c r="AE2" s="30"/>
    </row>
    <row r="3" spans="1:31" ht="16" x14ac:dyDescent="0.2">
      <c r="A3" s="1"/>
      <c r="B3" s="32" t="s">
        <v>411</v>
      </c>
      <c r="C3" s="33"/>
      <c r="D3" s="34"/>
      <c r="E3" s="35"/>
      <c r="F3" s="36"/>
      <c r="G3" s="36"/>
      <c r="H3" s="30"/>
      <c r="I3" s="36"/>
      <c r="J3" s="36"/>
      <c r="K3" s="36"/>
      <c r="L3" s="36"/>
      <c r="M3" s="36"/>
      <c r="N3" s="36"/>
      <c r="O3" s="36"/>
      <c r="P3" s="36"/>
      <c r="Q3" s="36"/>
      <c r="R3" s="36"/>
      <c r="S3" s="36"/>
      <c r="T3" s="30"/>
      <c r="U3" s="36"/>
      <c r="V3" s="36"/>
      <c r="W3" s="36"/>
      <c r="X3" s="36"/>
      <c r="Y3" s="36"/>
      <c r="Z3" s="36"/>
      <c r="AA3" s="36"/>
      <c r="AB3" s="36"/>
      <c r="AC3" s="36"/>
      <c r="AD3" s="36"/>
      <c r="AE3" s="36"/>
    </row>
    <row r="4" spans="1:31" x14ac:dyDescent="0.15">
      <c r="A4" s="1"/>
      <c r="B4" s="579" t="s">
        <v>410</v>
      </c>
      <c r="C4" s="580"/>
      <c r="D4" s="580"/>
      <c r="E4" s="581"/>
      <c r="F4" s="37"/>
      <c r="G4" s="37"/>
      <c r="H4" s="30"/>
      <c r="I4" s="37"/>
      <c r="J4" s="37"/>
      <c r="K4" s="37"/>
      <c r="L4" s="37"/>
      <c r="M4" s="37"/>
      <c r="N4" s="37"/>
      <c r="O4" s="37"/>
      <c r="P4" s="37"/>
      <c r="Q4" s="37"/>
      <c r="R4" s="37"/>
      <c r="S4" s="37"/>
      <c r="T4" s="30"/>
      <c r="U4" s="37"/>
      <c r="V4" s="37"/>
      <c r="W4" s="37"/>
      <c r="X4" s="37"/>
      <c r="Y4" s="37"/>
      <c r="Z4" s="37"/>
      <c r="AA4" s="37"/>
      <c r="AB4" s="37"/>
      <c r="AC4" s="37"/>
      <c r="AD4" s="37"/>
      <c r="AE4" s="37"/>
    </row>
    <row r="5" spans="1:31" ht="14" thickBot="1" x14ac:dyDescent="0.2">
      <c r="A5" s="1"/>
      <c r="B5" s="28"/>
      <c r="C5" s="28"/>
      <c r="D5" s="29"/>
      <c r="E5" s="30"/>
      <c r="F5" s="30"/>
      <c r="H5" s="30"/>
      <c r="I5" s="30"/>
      <c r="J5" s="30"/>
      <c r="K5" s="30"/>
      <c r="L5" s="30"/>
      <c r="M5" s="30"/>
      <c r="N5" s="30"/>
      <c r="O5" s="30"/>
      <c r="P5" s="30"/>
      <c r="Q5" s="30"/>
      <c r="R5" s="30"/>
      <c r="S5" s="30"/>
      <c r="T5" s="30"/>
      <c r="U5" s="30"/>
      <c r="V5" s="30"/>
      <c r="W5" s="30"/>
      <c r="X5" s="30"/>
      <c r="Y5" s="30"/>
      <c r="Z5" s="30"/>
      <c r="AA5" s="30"/>
      <c r="AB5" s="30"/>
      <c r="AC5" s="30"/>
      <c r="AD5" s="30"/>
      <c r="AE5" s="30"/>
    </row>
    <row r="6" spans="1:31" ht="16" x14ac:dyDescent="0.2">
      <c r="A6" s="1"/>
      <c r="B6" s="38"/>
      <c r="C6" s="52"/>
      <c r="D6" s="39"/>
      <c r="E6" s="40"/>
      <c r="F6" s="41"/>
      <c r="G6" s="41"/>
      <c r="H6" s="237"/>
      <c r="I6" s="30"/>
      <c r="J6" s="30"/>
      <c r="K6" s="30"/>
      <c r="L6" s="30"/>
      <c r="M6" s="30"/>
      <c r="N6" s="30"/>
      <c r="O6" s="30"/>
      <c r="P6" s="30"/>
      <c r="Q6" s="30"/>
      <c r="R6" s="30"/>
      <c r="S6" s="30"/>
      <c r="T6" s="30"/>
      <c r="U6" s="30"/>
      <c r="V6" s="30"/>
      <c r="W6" s="30"/>
      <c r="X6" s="30"/>
      <c r="Y6" s="30"/>
      <c r="Z6" s="30"/>
      <c r="AA6" s="30"/>
      <c r="AB6" s="30"/>
      <c r="AC6" s="30"/>
      <c r="AD6" s="30"/>
      <c r="AE6" s="30"/>
    </row>
    <row r="7" spans="1:31" x14ac:dyDescent="0.15">
      <c r="A7" s="1"/>
      <c r="B7" s="12"/>
      <c r="C7" s="42"/>
      <c r="D7" s="42"/>
      <c r="E7" s="43"/>
      <c r="F7" s="36"/>
      <c r="G7" s="36"/>
      <c r="H7" s="238"/>
      <c r="I7" s="36"/>
      <c r="J7" s="36"/>
      <c r="K7" s="36"/>
      <c r="L7" s="36"/>
      <c r="M7" s="36"/>
      <c r="N7" s="36"/>
      <c r="O7" s="36"/>
      <c r="P7" s="36"/>
      <c r="Q7" s="36"/>
      <c r="R7" s="36"/>
      <c r="S7" s="36"/>
      <c r="T7" s="30"/>
      <c r="U7" s="36"/>
      <c r="V7" s="36"/>
      <c r="W7" s="36"/>
      <c r="X7" s="36"/>
      <c r="Y7" s="36"/>
      <c r="Z7" s="36"/>
      <c r="AA7" s="36"/>
      <c r="AB7" s="36"/>
      <c r="AC7" s="36"/>
      <c r="AD7" s="36"/>
      <c r="AE7" s="36"/>
    </row>
    <row r="8" spans="1:31" ht="16" x14ac:dyDescent="0.2">
      <c r="A8" s="1"/>
      <c r="B8" s="44" t="s">
        <v>256</v>
      </c>
      <c r="C8" s="53"/>
      <c r="D8" s="45" t="s">
        <v>273</v>
      </c>
      <c r="E8" s="45" t="s">
        <v>271</v>
      </c>
      <c r="F8" s="45" t="s">
        <v>272</v>
      </c>
      <c r="G8" s="45" t="s">
        <v>331</v>
      </c>
      <c r="H8" s="238"/>
      <c r="I8" s="37"/>
      <c r="J8" s="37"/>
      <c r="K8" s="37"/>
      <c r="L8" s="37"/>
      <c r="M8" s="37"/>
      <c r="N8" s="37"/>
      <c r="O8" s="37"/>
      <c r="P8" s="37"/>
      <c r="Q8" s="37"/>
      <c r="R8" s="37"/>
      <c r="S8" s="37"/>
      <c r="T8" s="30"/>
      <c r="U8" s="37"/>
      <c r="V8" s="37"/>
      <c r="W8" s="37"/>
      <c r="X8" s="37"/>
      <c r="Y8" s="37"/>
      <c r="Z8" s="37"/>
      <c r="AA8" s="37"/>
      <c r="AB8" s="37"/>
      <c r="AC8" s="37"/>
      <c r="AD8" s="37"/>
      <c r="AE8" s="37"/>
    </row>
    <row r="9" spans="1:31" ht="16" x14ac:dyDescent="0.2">
      <c r="A9" s="1"/>
      <c r="B9" s="49"/>
      <c r="C9" s="54" t="s">
        <v>330</v>
      </c>
      <c r="D9" s="46"/>
      <c r="E9" s="47"/>
      <c r="F9" s="48"/>
      <c r="G9" s="48"/>
      <c r="H9" s="247"/>
      <c r="I9" s="30"/>
      <c r="J9" s="30"/>
      <c r="K9" s="30"/>
      <c r="L9" s="30"/>
      <c r="M9" s="30"/>
      <c r="N9" s="30"/>
      <c r="O9" s="30"/>
      <c r="P9" s="30"/>
      <c r="Q9" s="30"/>
      <c r="R9" s="30"/>
      <c r="S9" s="30"/>
      <c r="T9" s="30"/>
      <c r="U9" s="30"/>
      <c r="V9" s="30"/>
      <c r="W9" s="30"/>
      <c r="X9" s="30"/>
      <c r="Y9" s="30"/>
      <c r="Z9" s="30"/>
      <c r="AA9" s="30"/>
      <c r="AB9" s="30"/>
      <c r="AC9" s="30"/>
      <c r="AD9" s="30"/>
      <c r="AE9" s="30"/>
    </row>
    <row r="10" spans="1:31" ht="16" x14ac:dyDescent="0.2">
      <c r="A10" s="1"/>
      <c r="B10" s="49"/>
      <c r="C10" s="46"/>
      <c r="D10" s="50" t="s">
        <v>329</v>
      </c>
      <c r="E10" s="51"/>
      <c r="F10" s="50" t="s">
        <v>20</v>
      </c>
      <c r="G10" s="42"/>
      <c r="H10" s="238"/>
      <c r="I10" s="30"/>
      <c r="J10" s="30"/>
      <c r="K10" s="30"/>
      <c r="L10" s="30"/>
      <c r="M10" s="30"/>
      <c r="N10" s="30"/>
      <c r="O10" s="30"/>
      <c r="P10" s="30"/>
      <c r="Q10" s="30"/>
      <c r="R10" s="30"/>
      <c r="S10" s="30"/>
      <c r="T10" s="30"/>
      <c r="U10" s="30"/>
      <c r="V10" s="30"/>
      <c r="W10" s="30"/>
      <c r="X10" s="30"/>
      <c r="Y10" s="30"/>
      <c r="Z10" s="30"/>
      <c r="AA10" s="30"/>
      <c r="AB10" s="30"/>
      <c r="AC10" s="30"/>
      <c r="AD10" s="30"/>
      <c r="AE10" s="30"/>
    </row>
    <row r="11" spans="1:31" ht="16" x14ac:dyDescent="0.2">
      <c r="A11" s="1"/>
      <c r="B11" s="49"/>
      <c r="C11" s="46"/>
      <c r="D11" s="50" t="s">
        <v>270</v>
      </c>
      <c r="E11" s="51"/>
      <c r="F11" s="50">
        <v>2013</v>
      </c>
      <c r="G11" s="42"/>
      <c r="H11" s="238"/>
      <c r="I11" s="36"/>
      <c r="J11" s="36"/>
      <c r="K11" s="36"/>
      <c r="L11" s="36"/>
      <c r="M11" s="36"/>
      <c r="N11" s="36"/>
      <c r="O11" s="36"/>
      <c r="P11" s="36"/>
      <c r="Q11" s="36"/>
      <c r="R11" s="36"/>
      <c r="S11" s="36"/>
      <c r="T11" s="30"/>
      <c r="U11" s="36"/>
      <c r="V11" s="36"/>
      <c r="W11" s="36"/>
      <c r="X11" s="36"/>
      <c r="Y11" s="36"/>
      <c r="Z11" s="36"/>
      <c r="AA11" s="36"/>
      <c r="AB11" s="36"/>
      <c r="AC11" s="36"/>
      <c r="AD11" s="36"/>
      <c r="AE11" s="36"/>
    </row>
    <row r="12" spans="1:31" ht="17" thickBot="1" x14ac:dyDescent="0.25">
      <c r="A12" s="1"/>
      <c r="B12" s="49"/>
      <c r="C12" s="46"/>
      <c r="D12" s="47"/>
      <c r="E12" s="47"/>
      <c r="F12" s="47"/>
      <c r="G12" s="42"/>
      <c r="H12" s="238"/>
      <c r="I12" s="36"/>
      <c r="J12" s="36"/>
      <c r="K12" s="36"/>
      <c r="L12" s="36"/>
      <c r="M12" s="36"/>
      <c r="N12" s="36"/>
      <c r="O12" s="36"/>
      <c r="P12" s="36"/>
      <c r="Q12" s="36"/>
      <c r="R12" s="36"/>
      <c r="S12" s="36"/>
      <c r="T12" s="30"/>
      <c r="U12" s="36"/>
      <c r="V12" s="36"/>
      <c r="W12" s="36"/>
      <c r="X12" s="36"/>
      <c r="Y12" s="36"/>
      <c r="Z12" s="36"/>
      <c r="AA12" s="36"/>
      <c r="AB12" s="36"/>
      <c r="AC12" s="36"/>
      <c r="AD12" s="36"/>
      <c r="AE12" s="36"/>
    </row>
    <row r="13" spans="1:31" ht="17" thickBot="1" x14ac:dyDescent="0.25">
      <c r="A13" s="1"/>
      <c r="B13" s="49"/>
      <c r="C13" s="46"/>
      <c r="D13" s="156" t="s">
        <v>332</v>
      </c>
      <c r="E13" s="47" t="s">
        <v>222</v>
      </c>
      <c r="F13" s="55" t="e">
        <f>#REF!*1000000</f>
        <v>#REF!</v>
      </c>
      <c r="G13" s="48"/>
      <c r="H13" s="238"/>
      <c r="I13" s="30"/>
      <c r="J13" s="30"/>
      <c r="K13" s="30"/>
      <c r="L13" s="30"/>
      <c r="M13" s="30"/>
      <c r="N13" s="30"/>
      <c r="O13" s="30"/>
      <c r="P13" s="30"/>
      <c r="Q13" s="30"/>
      <c r="R13" s="30"/>
      <c r="S13" s="30"/>
      <c r="T13" s="30"/>
      <c r="U13" s="30"/>
      <c r="V13" s="30"/>
      <c r="W13" s="30"/>
      <c r="X13" s="30"/>
      <c r="Y13" s="30"/>
      <c r="Z13" s="30"/>
      <c r="AA13" s="30"/>
      <c r="AB13" s="30"/>
      <c r="AC13" s="30"/>
      <c r="AD13" s="30"/>
      <c r="AE13" s="30"/>
    </row>
    <row r="14" spans="1:31" ht="17" thickBot="1" x14ac:dyDescent="0.25">
      <c r="A14" s="1"/>
      <c r="B14" s="49"/>
      <c r="C14" s="46"/>
      <c r="D14" s="156" t="s">
        <v>333</v>
      </c>
      <c r="E14" s="47" t="s">
        <v>222</v>
      </c>
      <c r="F14" s="55">
        <f>Huishoudens!E16</f>
        <v>1330</v>
      </c>
      <c r="G14" s="48"/>
      <c r="H14" s="238"/>
      <c r="I14" s="30"/>
      <c r="J14" s="30"/>
      <c r="K14" s="30"/>
      <c r="L14" s="30"/>
      <c r="M14" s="30"/>
      <c r="N14" s="30"/>
      <c r="O14" s="30"/>
      <c r="P14" s="30"/>
      <c r="Q14" s="30"/>
      <c r="R14" s="30"/>
      <c r="S14" s="30"/>
      <c r="T14" s="30"/>
      <c r="U14" s="30"/>
      <c r="V14" s="30"/>
      <c r="W14" s="30"/>
      <c r="X14" s="30"/>
      <c r="Y14" s="30"/>
      <c r="Z14" s="30"/>
      <c r="AA14" s="30"/>
      <c r="AB14" s="30"/>
      <c r="AC14" s="30"/>
      <c r="AD14" s="30"/>
      <c r="AE14" s="30"/>
    </row>
    <row r="15" spans="1:31" ht="17" thickBot="1" x14ac:dyDescent="0.25">
      <c r="A15" s="1"/>
      <c r="B15" s="49"/>
      <c r="C15" s="46"/>
      <c r="D15" s="156" t="s">
        <v>334</v>
      </c>
      <c r="E15" s="47" t="s">
        <v>222</v>
      </c>
      <c r="F15" s="55" t="e">
        <f>#REF!</f>
        <v>#REF!</v>
      </c>
      <c r="G15" s="48"/>
      <c r="H15" s="238"/>
      <c r="I15" s="30"/>
      <c r="J15" s="30"/>
      <c r="K15" s="30"/>
      <c r="L15" s="30"/>
      <c r="M15" s="30"/>
      <c r="N15" s="30"/>
      <c r="O15" s="30"/>
      <c r="P15" s="30"/>
      <c r="Q15" s="30"/>
      <c r="R15" s="30"/>
      <c r="S15" s="30"/>
      <c r="T15" s="30"/>
      <c r="U15" s="30"/>
      <c r="V15" s="30"/>
      <c r="W15" s="30"/>
      <c r="X15" s="30"/>
      <c r="Y15" s="30"/>
      <c r="Z15" s="30"/>
      <c r="AA15" s="30"/>
      <c r="AB15" s="30"/>
      <c r="AC15" s="30"/>
      <c r="AD15" s="30"/>
      <c r="AE15" s="30"/>
    </row>
    <row r="16" spans="1:31" ht="17" thickBot="1" x14ac:dyDescent="0.25">
      <c r="A16" s="1"/>
      <c r="B16" s="49"/>
      <c r="C16" s="46"/>
      <c r="D16" s="156" t="s">
        <v>335</v>
      </c>
      <c r="E16" s="218" t="s">
        <v>223</v>
      </c>
      <c r="F16" s="55" t="e">
        <f>#REF!</f>
        <v>#REF!</v>
      </c>
      <c r="G16" s="48"/>
      <c r="H16" s="238"/>
      <c r="I16" s="30"/>
      <c r="J16" s="30"/>
      <c r="K16" s="30"/>
      <c r="L16" s="30"/>
      <c r="M16" s="30"/>
      <c r="N16" s="30"/>
      <c r="O16" s="30"/>
      <c r="P16" s="30"/>
      <c r="Q16" s="30"/>
      <c r="R16" s="30"/>
      <c r="S16" s="30"/>
      <c r="T16" s="30"/>
      <c r="U16" s="30"/>
      <c r="V16" s="30"/>
      <c r="W16" s="30"/>
      <c r="X16" s="30"/>
      <c r="Y16" s="30"/>
      <c r="Z16" s="30"/>
      <c r="AA16" s="30"/>
      <c r="AB16" s="30"/>
      <c r="AC16" s="30"/>
      <c r="AD16" s="30"/>
      <c r="AE16" s="30"/>
    </row>
    <row r="17" spans="1:31" ht="17" thickBot="1" x14ac:dyDescent="0.25">
      <c r="A17" s="1"/>
      <c r="B17" s="49"/>
      <c r="C17" s="46"/>
      <c r="D17" s="156" t="s">
        <v>336</v>
      </c>
      <c r="E17" s="218" t="s">
        <v>223</v>
      </c>
      <c r="F17" s="55" t="e">
        <f>#REF!</f>
        <v>#REF!</v>
      </c>
      <c r="G17" s="48"/>
      <c r="H17" s="238"/>
      <c r="I17" s="30"/>
      <c r="J17" s="30"/>
      <c r="K17" s="30"/>
      <c r="L17" s="30"/>
      <c r="M17" s="30"/>
      <c r="N17" s="30"/>
      <c r="O17" s="30"/>
      <c r="P17" s="30"/>
      <c r="Q17" s="30"/>
      <c r="R17" s="30"/>
      <c r="S17" s="30"/>
      <c r="T17" s="30"/>
      <c r="U17" s="30"/>
      <c r="V17" s="30"/>
      <c r="W17" s="30"/>
      <c r="X17" s="30"/>
      <c r="Y17" s="30"/>
      <c r="Z17" s="30"/>
      <c r="AA17" s="30"/>
      <c r="AB17" s="30"/>
      <c r="AC17" s="30"/>
      <c r="AD17" s="30"/>
      <c r="AE17" s="30"/>
    </row>
    <row r="18" spans="1:31" ht="17" thickBot="1" x14ac:dyDescent="0.25">
      <c r="A18" s="1"/>
      <c r="B18" s="49"/>
      <c r="C18" s="46"/>
      <c r="D18" s="156" t="s">
        <v>338</v>
      </c>
      <c r="E18" s="218" t="s">
        <v>223</v>
      </c>
      <c r="F18" s="55" t="e">
        <f>#REF!</f>
        <v>#REF!</v>
      </c>
      <c r="G18" s="48"/>
      <c r="H18" s="238"/>
      <c r="I18" s="30"/>
      <c r="J18" s="30"/>
      <c r="K18" s="30"/>
      <c r="L18" s="30"/>
      <c r="M18" s="30"/>
      <c r="N18" s="30"/>
      <c r="O18" s="30"/>
      <c r="P18" s="30"/>
      <c r="Q18" s="30"/>
      <c r="R18" s="30"/>
      <c r="S18" s="30"/>
      <c r="T18" s="30"/>
      <c r="U18" s="30"/>
      <c r="V18" s="30"/>
      <c r="W18" s="30"/>
      <c r="X18" s="30"/>
      <c r="Y18" s="30"/>
      <c r="Z18" s="30"/>
      <c r="AA18" s="30"/>
      <c r="AB18" s="30"/>
      <c r="AC18" s="30"/>
      <c r="AD18" s="30"/>
      <c r="AE18" s="30"/>
    </row>
    <row r="19" spans="1:31" ht="17" thickBot="1" x14ac:dyDescent="0.25">
      <c r="A19" s="1"/>
      <c r="B19" s="49"/>
      <c r="C19" s="46"/>
      <c r="D19" s="156" t="s">
        <v>337</v>
      </c>
      <c r="E19" s="218" t="s">
        <v>339</v>
      </c>
      <c r="F19" s="55" t="e">
        <f>#REF!</f>
        <v>#REF!</v>
      </c>
      <c r="G19" s="48"/>
      <c r="H19" s="238"/>
      <c r="I19" s="30"/>
      <c r="J19" s="30"/>
      <c r="K19" s="30"/>
      <c r="L19" s="30"/>
      <c r="M19" s="30"/>
      <c r="N19" s="30"/>
      <c r="O19" s="30"/>
      <c r="P19" s="30"/>
      <c r="Q19" s="30"/>
      <c r="R19" s="30"/>
      <c r="S19" s="30"/>
      <c r="T19" s="30"/>
      <c r="U19" s="30"/>
      <c r="V19" s="30"/>
      <c r="W19" s="30"/>
      <c r="X19" s="30"/>
      <c r="Y19" s="30"/>
      <c r="Z19" s="30"/>
      <c r="AA19" s="30"/>
      <c r="AB19" s="30"/>
      <c r="AC19" s="30"/>
      <c r="AD19" s="30"/>
      <c r="AE19" s="30"/>
    </row>
    <row r="20" spans="1:31" ht="16" x14ac:dyDescent="0.2">
      <c r="A20" s="1"/>
      <c r="B20" s="49"/>
      <c r="C20" s="46"/>
      <c r="D20" s="156"/>
      <c r="E20" s="47"/>
      <c r="F20" s="48"/>
      <c r="G20" s="48"/>
      <c r="H20" s="238"/>
      <c r="I20" s="30"/>
      <c r="J20" s="30"/>
      <c r="K20" s="30"/>
      <c r="L20" s="30"/>
      <c r="M20" s="30"/>
      <c r="N20" s="30"/>
      <c r="O20" s="30"/>
      <c r="P20" s="30"/>
      <c r="Q20" s="30"/>
      <c r="R20" s="30"/>
      <c r="S20" s="30"/>
      <c r="T20" s="30"/>
      <c r="U20" s="30"/>
      <c r="V20" s="30"/>
      <c r="W20" s="30"/>
      <c r="X20" s="30"/>
      <c r="Y20" s="30"/>
      <c r="Z20" s="30"/>
      <c r="AA20" s="30"/>
      <c r="AB20" s="30"/>
      <c r="AC20" s="30"/>
      <c r="AD20" s="30"/>
      <c r="AE20" s="30"/>
    </row>
    <row r="21" spans="1:31" ht="17" thickBot="1" x14ac:dyDescent="0.25">
      <c r="A21" s="1"/>
      <c r="B21" s="49"/>
      <c r="C21" s="46"/>
      <c r="D21" s="46"/>
      <c r="E21" s="47"/>
      <c r="F21" s="48"/>
      <c r="G21" s="48"/>
      <c r="H21" s="240"/>
      <c r="I21" s="36"/>
      <c r="J21" s="36"/>
      <c r="K21" s="36"/>
      <c r="L21" s="36"/>
      <c r="M21" s="36"/>
      <c r="N21" s="36"/>
      <c r="O21" s="36"/>
      <c r="P21" s="36"/>
      <c r="Q21" s="36"/>
      <c r="R21" s="36"/>
      <c r="S21" s="36"/>
      <c r="T21" s="30"/>
      <c r="U21" s="36"/>
      <c r="V21" s="36"/>
      <c r="W21" s="36"/>
      <c r="X21" s="36"/>
      <c r="Y21" s="36"/>
      <c r="Z21" s="36"/>
      <c r="AA21" s="36"/>
      <c r="AB21" s="36"/>
      <c r="AC21" s="36"/>
      <c r="AD21" s="36"/>
      <c r="AE21" s="36"/>
    </row>
    <row r="22" spans="1:31" ht="16" x14ac:dyDescent="0.2">
      <c r="A22" s="1"/>
      <c r="B22" s="82" t="s">
        <v>253</v>
      </c>
      <c r="C22" s="83" t="s">
        <v>257</v>
      </c>
      <c r="D22" s="84"/>
      <c r="E22" s="85"/>
      <c r="F22" s="86"/>
      <c r="G22" s="86"/>
      <c r="H22" s="241"/>
      <c r="I22" s="30"/>
      <c r="J22" s="30"/>
      <c r="K22" s="30"/>
      <c r="L22" s="30"/>
      <c r="M22" s="30"/>
      <c r="N22" s="30"/>
      <c r="O22" s="30"/>
      <c r="P22" s="30"/>
      <c r="Q22" s="30"/>
      <c r="R22" s="30"/>
      <c r="S22" s="30"/>
      <c r="T22" s="30"/>
      <c r="U22" s="30"/>
      <c r="V22" s="30"/>
      <c r="W22" s="30"/>
      <c r="X22" s="30"/>
      <c r="Y22" s="30"/>
      <c r="Z22" s="30"/>
      <c r="AA22" s="30"/>
      <c r="AB22" s="30"/>
      <c r="AC22" s="30"/>
      <c r="AD22" s="30"/>
      <c r="AE22" s="30"/>
    </row>
    <row r="23" spans="1:31" x14ac:dyDescent="0.15">
      <c r="A23" s="1"/>
      <c r="B23" s="87"/>
      <c r="C23" s="88"/>
      <c r="D23" s="88" t="s">
        <v>291</v>
      </c>
      <c r="E23" s="89" t="s">
        <v>18</v>
      </c>
      <c r="F23" s="319">
        <f>SUM(F26:F31)</f>
        <v>85.785499999999999</v>
      </c>
      <c r="G23" s="91"/>
      <c r="H23" s="242"/>
      <c r="I23" s="30"/>
      <c r="J23" s="30"/>
      <c r="K23" s="30"/>
      <c r="L23" s="30"/>
      <c r="M23" s="30"/>
      <c r="N23" s="30"/>
      <c r="O23" s="30"/>
      <c r="P23" s="30"/>
      <c r="Q23" s="30"/>
      <c r="R23" s="30"/>
      <c r="S23" s="30"/>
      <c r="T23" s="30"/>
      <c r="U23" s="30"/>
      <c r="V23" s="30"/>
      <c r="W23" s="30"/>
      <c r="X23" s="30"/>
      <c r="Y23" s="30"/>
      <c r="Z23" s="30"/>
      <c r="AA23" s="30"/>
      <c r="AB23" s="30"/>
      <c r="AC23" s="30"/>
      <c r="AD23" s="30"/>
      <c r="AE23" s="30"/>
    </row>
    <row r="24" spans="1:31" ht="16" x14ac:dyDescent="0.2">
      <c r="A24" s="1"/>
      <c r="B24" s="92"/>
      <c r="C24" s="93"/>
      <c r="D24" s="88"/>
      <c r="E24" s="94"/>
      <c r="F24" s="328"/>
      <c r="G24" s="95"/>
      <c r="H24" s="242"/>
      <c r="I24" s="36"/>
      <c r="J24" s="36"/>
      <c r="K24" s="36"/>
      <c r="L24" s="36"/>
      <c r="M24" s="36"/>
      <c r="N24" s="36"/>
      <c r="O24" s="36"/>
      <c r="P24" s="36"/>
      <c r="Q24" s="36"/>
      <c r="R24" s="36"/>
      <c r="S24" s="36"/>
      <c r="T24" s="30"/>
      <c r="U24" s="36"/>
      <c r="V24" s="36"/>
      <c r="W24" s="36"/>
      <c r="X24" s="36"/>
      <c r="Y24" s="36"/>
      <c r="Z24" s="36"/>
      <c r="AA24" s="36"/>
      <c r="AB24" s="36"/>
      <c r="AC24" s="36"/>
      <c r="AD24" s="36"/>
      <c r="AE24" s="36"/>
    </row>
    <row r="25" spans="1:31" ht="17" thickBot="1" x14ac:dyDescent="0.25">
      <c r="A25" s="1"/>
      <c r="B25" s="92"/>
      <c r="C25" s="93"/>
      <c r="D25" s="96" t="s">
        <v>307</v>
      </c>
      <c r="E25" s="94"/>
      <c r="F25" s="328"/>
      <c r="G25" s="95"/>
      <c r="H25" s="242"/>
      <c r="I25" s="37"/>
      <c r="J25" s="37"/>
      <c r="K25" s="37"/>
      <c r="L25" s="37"/>
      <c r="M25" s="37"/>
      <c r="N25" s="37"/>
      <c r="O25" s="37"/>
      <c r="P25" s="37"/>
      <c r="Q25" s="37"/>
      <c r="R25" s="37"/>
      <c r="S25" s="37"/>
      <c r="T25" s="30"/>
      <c r="U25" s="37"/>
      <c r="V25" s="37"/>
      <c r="W25" s="37"/>
      <c r="X25" s="37"/>
      <c r="Y25" s="37"/>
      <c r="Z25" s="37"/>
      <c r="AA25" s="37"/>
      <c r="AB25" s="37"/>
      <c r="AC25" s="37"/>
      <c r="AD25" s="37"/>
      <c r="AE25" s="37"/>
    </row>
    <row r="26" spans="1:31" ht="17" thickBot="1" x14ac:dyDescent="0.25">
      <c r="A26" s="1"/>
      <c r="B26" s="92"/>
      <c r="C26" s="93"/>
      <c r="D26" s="97" t="s">
        <v>259</v>
      </c>
      <c r="E26" s="98" t="s">
        <v>18</v>
      </c>
      <c r="F26" s="99">
        <f>Huishoudens!E38</f>
        <v>55.1693</v>
      </c>
      <c r="G26" s="90"/>
      <c r="H26" s="242"/>
      <c r="I26" s="30"/>
      <c r="J26" s="30"/>
      <c r="K26" s="30"/>
      <c r="L26" s="30"/>
      <c r="M26" s="30"/>
      <c r="N26" s="30"/>
      <c r="O26" s="30"/>
      <c r="P26" s="30"/>
      <c r="Q26" s="30"/>
      <c r="R26" s="30"/>
      <c r="S26" s="30"/>
      <c r="T26" s="30"/>
      <c r="U26" s="30"/>
      <c r="V26" s="30"/>
      <c r="W26" s="30"/>
      <c r="X26" s="30"/>
      <c r="Y26" s="30"/>
      <c r="Z26" s="30"/>
      <c r="AA26" s="30"/>
      <c r="AB26" s="30"/>
      <c r="AC26" s="30"/>
      <c r="AD26" s="30"/>
      <c r="AE26" s="30"/>
    </row>
    <row r="27" spans="1:31" ht="17" thickBot="1" x14ac:dyDescent="0.25">
      <c r="A27" s="1"/>
      <c r="B27" s="92"/>
      <c r="C27" s="93"/>
      <c r="D27" s="97" t="s">
        <v>260</v>
      </c>
      <c r="E27" s="98" t="s">
        <v>18</v>
      </c>
      <c r="F27" s="99">
        <f>Huishoudens!E55</f>
        <v>14.366199999999999</v>
      </c>
      <c r="G27" s="100"/>
      <c r="H27" s="242"/>
      <c r="I27" s="30"/>
      <c r="J27" s="30"/>
      <c r="K27" s="30"/>
      <c r="L27" s="30"/>
      <c r="M27" s="30"/>
      <c r="N27" s="30"/>
      <c r="O27" s="30"/>
      <c r="P27" s="30"/>
      <c r="Q27" s="30"/>
      <c r="R27" s="30"/>
      <c r="S27" s="30"/>
      <c r="T27" s="30"/>
      <c r="U27" s="30"/>
      <c r="V27" s="30"/>
      <c r="W27" s="30"/>
      <c r="X27" s="30"/>
      <c r="Y27" s="30"/>
      <c r="Z27" s="30"/>
      <c r="AA27" s="30"/>
      <c r="AB27" s="30"/>
      <c r="AC27" s="30"/>
      <c r="AD27" s="30"/>
      <c r="AE27" s="30"/>
    </row>
    <row r="28" spans="1:31" ht="17" thickBot="1" x14ac:dyDescent="0.25">
      <c r="A28" s="1"/>
      <c r="B28" s="92"/>
      <c r="C28" s="93"/>
      <c r="D28" s="97" t="s">
        <v>261</v>
      </c>
      <c r="E28" s="98" t="s">
        <v>18</v>
      </c>
      <c r="F28" s="99">
        <f>Huishoudens!E60</f>
        <v>1.23</v>
      </c>
      <c r="G28" s="100"/>
      <c r="H28" s="242"/>
      <c r="I28" s="36"/>
      <c r="J28" s="36"/>
      <c r="K28" s="36"/>
      <c r="L28" s="36"/>
      <c r="M28" s="36"/>
      <c r="N28" s="36"/>
      <c r="O28" s="36"/>
      <c r="P28" s="36"/>
      <c r="Q28" s="36"/>
      <c r="R28" s="36"/>
      <c r="S28" s="36"/>
      <c r="T28" s="30"/>
      <c r="U28" s="36"/>
      <c r="V28" s="36"/>
      <c r="W28" s="36"/>
      <c r="X28" s="36"/>
      <c r="Y28" s="36"/>
      <c r="Z28" s="36"/>
      <c r="AA28" s="36"/>
      <c r="AB28" s="36"/>
      <c r="AC28" s="36"/>
      <c r="AD28" s="36"/>
      <c r="AE28" s="36"/>
    </row>
    <row r="29" spans="1:31" ht="17" thickBot="1" x14ac:dyDescent="0.25">
      <c r="A29" s="1"/>
      <c r="B29" s="92"/>
      <c r="C29" s="93"/>
      <c r="D29" s="97" t="s">
        <v>262</v>
      </c>
      <c r="E29" s="98" t="s">
        <v>18</v>
      </c>
      <c r="F29" s="99">
        <f>Huishoudens!E74</f>
        <v>2.2799999999999998</v>
      </c>
      <c r="G29" s="101"/>
      <c r="H29" s="242"/>
      <c r="I29" s="30"/>
      <c r="J29" s="30"/>
      <c r="K29" s="30"/>
      <c r="L29" s="30"/>
      <c r="M29" s="30"/>
      <c r="N29" s="30"/>
      <c r="O29" s="30"/>
      <c r="P29" s="30"/>
      <c r="Q29" s="30"/>
      <c r="R29" s="30"/>
      <c r="S29" s="30"/>
      <c r="T29" s="30"/>
      <c r="U29" s="30"/>
      <c r="V29" s="30"/>
      <c r="W29" s="30"/>
      <c r="X29" s="30"/>
      <c r="Y29" s="30"/>
      <c r="Z29" s="30"/>
      <c r="AA29" s="30"/>
      <c r="AB29" s="30"/>
      <c r="AC29" s="30"/>
      <c r="AD29" s="30"/>
      <c r="AE29" s="30"/>
    </row>
    <row r="30" spans="1:31" ht="17" thickBot="1" x14ac:dyDescent="0.25">
      <c r="A30" s="1"/>
      <c r="B30" s="92"/>
      <c r="C30" s="93"/>
      <c r="D30" s="97" t="s">
        <v>263</v>
      </c>
      <c r="E30" s="98" t="s">
        <v>18</v>
      </c>
      <c r="F30" s="99">
        <f>Huishoudens!E69</f>
        <v>1.8600000000000003</v>
      </c>
      <c r="G30" s="102"/>
      <c r="H30" s="242"/>
      <c r="I30" s="30"/>
      <c r="J30" s="30"/>
      <c r="K30" s="30"/>
      <c r="L30" s="30"/>
      <c r="M30" s="30"/>
      <c r="N30" s="30"/>
      <c r="O30" s="30"/>
      <c r="P30" s="30"/>
      <c r="Q30" s="30"/>
      <c r="R30" s="30"/>
      <c r="S30" s="30"/>
      <c r="T30" s="30"/>
      <c r="U30" s="30"/>
      <c r="V30" s="30"/>
      <c r="W30" s="30"/>
      <c r="X30" s="30"/>
      <c r="Y30" s="30"/>
      <c r="Z30" s="30"/>
      <c r="AA30" s="30"/>
      <c r="AB30" s="30"/>
      <c r="AC30" s="30"/>
      <c r="AD30" s="30"/>
      <c r="AE30" s="30"/>
    </row>
    <row r="31" spans="1:31" ht="17" thickBot="1" x14ac:dyDescent="0.25">
      <c r="A31" s="1"/>
      <c r="B31" s="92"/>
      <c r="C31" s="93"/>
      <c r="D31" s="97" t="s">
        <v>387</v>
      </c>
      <c r="E31" s="98" t="s">
        <v>18</v>
      </c>
      <c r="F31" s="99">
        <f>Huishoudens!E84</f>
        <v>10.879999999999999</v>
      </c>
      <c r="G31" s="90"/>
      <c r="H31" s="242"/>
      <c r="I31" s="36"/>
      <c r="J31" s="36"/>
      <c r="K31" s="36"/>
      <c r="L31" s="36"/>
      <c r="M31" s="36"/>
      <c r="N31" s="36"/>
      <c r="O31" s="36"/>
      <c r="P31" s="36"/>
      <c r="Q31" s="36"/>
      <c r="R31" s="36"/>
      <c r="S31" s="36"/>
      <c r="T31" s="30"/>
      <c r="U31" s="36"/>
      <c r="V31" s="36"/>
      <c r="W31" s="36"/>
      <c r="X31" s="36"/>
      <c r="Y31" s="36"/>
      <c r="Z31" s="36"/>
      <c r="AA31" s="36"/>
      <c r="AB31" s="36"/>
      <c r="AC31" s="36"/>
      <c r="AD31" s="36"/>
      <c r="AE31" s="36"/>
    </row>
    <row r="32" spans="1:31" ht="16" x14ac:dyDescent="0.2">
      <c r="A32" s="1"/>
      <c r="B32" s="92"/>
      <c r="C32" s="93"/>
      <c r="D32" s="88"/>
      <c r="E32" s="94"/>
      <c r="F32" s="103"/>
      <c r="G32" s="104"/>
      <c r="H32" s="242"/>
      <c r="I32" s="30"/>
      <c r="J32" s="30"/>
      <c r="K32" s="30"/>
      <c r="L32" s="30"/>
      <c r="M32" s="30"/>
      <c r="N32" s="30"/>
      <c r="O32" s="30"/>
      <c r="P32" s="30"/>
      <c r="Q32" s="30"/>
      <c r="R32" s="30"/>
      <c r="S32" s="30"/>
      <c r="T32" s="30"/>
      <c r="U32" s="30"/>
      <c r="V32" s="30"/>
      <c r="W32" s="30"/>
      <c r="X32" s="30"/>
      <c r="Y32" s="30"/>
      <c r="Z32" s="30"/>
      <c r="AA32" s="30"/>
      <c r="AB32" s="30"/>
      <c r="AC32" s="30"/>
      <c r="AD32" s="30"/>
      <c r="AE32" s="30"/>
    </row>
    <row r="33" spans="1:31" ht="16" x14ac:dyDescent="0.2">
      <c r="A33" s="1"/>
      <c r="B33" s="105"/>
      <c r="C33" s="106"/>
      <c r="D33" s="107"/>
      <c r="E33" s="108"/>
      <c r="F33" s="109"/>
      <c r="G33" s="101"/>
      <c r="H33" s="242"/>
      <c r="I33" s="30"/>
      <c r="J33" s="30"/>
      <c r="K33" s="30"/>
      <c r="L33" s="30"/>
      <c r="M33" s="30"/>
      <c r="N33" s="30"/>
      <c r="O33" s="30"/>
      <c r="P33" s="30"/>
      <c r="Q33" s="30"/>
      <c r="R33" s="30"/>
      <c r="S33" s="30"/>
      <c r="T33" s="30"/>
      <c r="U33" s="30"/>
      <c r="V33" s="30"/>
      <c r="W33" s="30"/>
      <c r="X33" s="30"/>
      <c r="Y33" s="30"/>
      <c r="Z33" s="30"/>
      <c r="AA33" s="30"/>
      <c r="AB33" s="30"/>
      <c r="AC33" s="30"/>
      <c r="AD33" s="30"/>
      <c r="AE33" s="30"/>
    </row>
    <row r="34" spans="1:31" ht="16" x14ac:dyDescent="0.2">
      <c r="A34" s="1"/>
      <c r="B34" s="92"/>
      <c r="C34" s="93" t="s">
        <v>259</v>
      </c>
      <c r="D34" s="88"/>
      <c r="E34" s="94"/>
      <c r="F34" s="111"/>
      <c r="G34" s="154"/>
      <c r="H34" s="244"/>
      <c r="I34" s="36"/>
      <c r="J34" s="36"/>
      <c r="K34" s="36"/>
      <c r="L34" s="36"/>
      <c r="M34" s="36"/>
      <c r="N34" s="36"/>
      <c r="O34" s="36"/>
      <c r="P34" s="36"/>
      <c r="Q34" s="36"/>
      <c r="R34" s="36"/>
      <c r="S34" s="36"/>
      <c r="T34" s="30"/>
      <c r="U34" s="36"/>
      <c r="V34" s="36"/>
      <c r="W34" s="36"/>
      <c r="X34" s="36"/>
      <c r="Y34" s="36"/>
      <c r="Z34" s="36"/>
      <c r="AA34" s="36"/>
      <c r="AB34" s="36"/>
      <c r="AC34" s="36"/>
      <c r="AD34" s="36"/>
      <c r="AE34" s="36"/>
    </row>
    <row r="35" spans="1:31" ht="17" thickBot="1" x14ac:dyDescent="0.25">
      <c r="A35" s="1"/>
      <c r="B35" s="92"/>
      <c r="C35" s="93"/>
      <c r="D35" s="96" t="s">
        <v>258</v>
      </c>
      <c r="E35" s="94"/>
      <c r="F35" s="113"/>
      <c r="G35" s="112"/>
      <c r="H35" s="242"/>
      <c r="I35" s="37"/>
      <c r="J35" s="37"/>
      <c r="K35" s="37"/>
      <c r="L35" s="37"/>
      <c r="M35" s="37"/>
      <c r="N35" s="37"/>
      <c r="O35" s="37"/>
      <c r="P35" s="37"/>
      <c r="Q35" s="37"/>
      <c r="R35" s="37"/>
      <c r="S35" s="37"/>
      <c r="T35" s="30"/>
      <c r="U35" s="37"/>
      <c r="V35" s="37"/>
      <c r="W35" s="37"/>
      <c r="X35" s="37"/>
      <c r="Y35" s="37"/>
      <c r="Z35" s="37"/>
      <c r="AA35" s="37"/>
      <c r="AB35" s="37"/>
      <c r="AC35" s="37"/>
      <c r="AD35" s="37"/>
      <c r="AE35" s="37"/>
    </row>
    <row r="36" spans="1:31" ht="17" thickBot="1" x14ac:dyDescent="0.25">
      <c r="A36" s="1"/>
      <c r="B36" s="92"/>
      <c r="C36" s="93"/>
      <c r="D36" s="97" t="s">
        <v>388</v>
      </c>
      <c r="E36" s="226" t="s">
        <v>19</v>
      </c>
      <c r="F36" s="142" t="e">
        <f>#REF!</f>
        <v>#REF!</v>
      </c>
      <c r="G36" s="115"/>
      <c r="H36" s="242"/>
      <c r="I36" s="30"/>
      <c r="J36" s="30"/>
      <c r="K36" s="30"/>
      <c r="L36" s="30"/>
      <c r="M36" s="30"/>
      <c r="N36" s="30"/>
      <c r="O36" s="30"/>
      <c r="P36" s="30"/>
      <c r="Q36" s="30"/>
      <c r="R36" s="30"/>
      <c r="S36" s="30"/>
      <c r="T36" s="30"/>
      <c r="U36" s="30"/>
      <c r="V36" s="30"/>
      <c r="W36" s="30"/>
      <c r="X36" s="30"/>
      <c r="Y36" s="30"/>
      <c r="Z36" s="30"/>
      <c r="AA36" s="30"/>
      <c r="AB36" s="30"/>
      <c r="AC36" s="30"/>
      <c r="AD36" s="30"/>
      <c r="AE36" s="30"/>
    </row>
    <row r="37" spans="1:31" ht="17" thickBot="1" x14ac:dyDescent="0.25">
      <c r="A37" s="1"/>
      <c r="B37" s="92"/>
      <c r="C37" s="93"/>
      <c r="D37" s="97" t="s">
        <v>391</v>
      </c>
      <c r="E37" s="234" t="s">
        <v>19</v>
      </c>
      <c r="F37" s="329">
        <v>0</v>
      </c>
      <c r="G37" s="101"/>
      <c r="H37" s="242"/>
      <c r="I37" s="30"/>
      <c r="J37" s="30"/>
      <c r="K37" s="30"/>
      <c r="L37" s="30"/>
      <c r="M37" s="30"/>
      <c r="N37" s="30"/>
      <c r="O37" s="30"/>
      <c r="P37" s="30"/>
      <c r="Q37" s="30"/>
      <c r="R37" s="30"/>
      <c r="S37" s="30"/>
      <c r="T37" s="30"/>
      <c r="U37" s="30"/>
      <c r="V37" s="30"/>
      <c r="W37" s="30"/>
      <c r="X37" s="30"/>
      <c r="Y37" s="30"/>
      <c r="Z37" s="30"/>
      <c r="AA37" s="30"/>
      <c r="AB37" s="30"/>
      <c r="AC37" s="30"/>
      <c r="AD37" s="30"/>
      <c r="AE37" s="30"/>
    </row>
    <row r="38" spans="1:31" ht="17" thickBot="1" x14ac:dyDescent="0.25">
      <c r="A38" s="1"/>
      <c r="B38" s="92"/>
      <c r="C38" s="93"/>
      <c r="D38" s="97" t="s">
        <v>389</v>
      </c>
      <c r="E38" s="234" t="s">
        <v>19</v>
      </c>
      <c r="F38" s="142" t="e">
        <f>#REF!</f>
        <v>#REF!</v>
      </c>
      <c r="G38" s="101"/>
      <c r="H38" s="242"/>
      <c r="I38" s="36"/>
      <c r="J38" s="36"/>
      <c r="K38" s="36"/>
      <c r="L38" s="36"/>
      <c r="M38" s="36"/>
      <c r="N38" s="36"/>
      <c r="O38" s="36"/>
      <c r="P38" s="36"/>
      <c r="Q38" s="36"/>
      <c r="R38" s="36"/>
      <c r="S38" s="36"/>
      <c r="T38" s="30"/>
      <c r="U38" s="36"/>
      <c r="V38" s="36"/>
      <c r="W38" s="36"/>
      <c r="X38" s="36"/>
      <c r="Y38" s="36"/>
      <c r="Z38" s="36"/>
      <c r="AA38" s="36"/>
      <c r="AB38" s="36"/>
      <c r="AC38" s="36"/>
      <c r="AD38" s="36"/>
      <c r="AE38" s="36"/>
    </row>
    <row r="39" spans="1:31" ht="17" thickBot="1" x14ac:dyDescent="0.25">
      <c r="A39" s="1"/>
      <c r="B39" s="92"/>
      <c r="C39" s="93"/>
      <c r="D39" s="97" t="s">
        <v>390</v>
      </c>
      <c r="E39" s="234" t="s">
        <v>19</v>
      </c>
      <c r="F39" s="142" t="e">
        <f>#REF!</f>
        <v>#REF!</v>
      </c>
      <c r="G39" s="101"/>
      <c r="H39" s="242"/>
      <c r="I39" s="30"/>
      <c r="J39" s="30"/>
      <c r="K39" s="30"/>
      <c r="L39" s="30"/>
      <c r="M39" s="30"/>
      <c r="N39" s="30"/>
      <c r="O39" s="30"/>
      <c r="P39" s="30"/>
      <c r="Q39" s="30"/>
      <c r="R39" s="30"/>
      <c r="S39" s="30"/>
      <c r="T39" s="30"/>
      <c r="U39" s="30"/>
      <c r="V39" s="30"/>
      <c r="W39" s="30"/>
      <c r="X39" s="30"/>
      <c r="Y39" s="30"/>
      <c r="Z39" s="30"/>
      <c r="AA39" s="30"/>
      <c r="AB39" s="30"/>
      <c r="AC39" s="30"/>
      <c r="AD39" s="30"/>
      <c r="AE39" s="30"/>
    </row>
    <row r="40" spans="1:31" ht="17" thickBot="1" x14ac:dyDescent="0.25">
      <c r="A40" s="1"/>
      <c r="B40" s="92"/>
      <c r="C40" s="93"/>
      <c r="D40" s="97" t="s">
        <v>296</v>
      </c>
      <c r="E40" s="234" t="s">
        <v>19</v>
      </c>
      <c r="F40" s="142" t="e">
        <f>#REF!</f>
        <v>#REF!</v>
      </c>
      <c r="G40" s="102"/>
      <c r="H40" s="242"/>
      <c r="I40" s="30"/>
      <c r="J40" s="30"/>
      <c r="K40" s="30"/>
      <c r="L40" s="30"/>
      <c r="M40" s="30"/>
      <c r="N40" s="30"/>
      <c r="O40" s="30"/>
      <c r="P40" s="30"/>
      <c r="Q40" s="30"/>
      <c r="R40" s="30"/>
      <c r="S40" s="30"/>
      <c r="T40" s="30"/>
      <c r="U40" s="30"/>
      <c r="V40" s="30"/>
      <c r="W40" s="30"/>
      <c r="X40" s="30"/>
      <c r="Y40" s="30"/>
      <c r="Z40" s="30"/>
      <c r="AA40" s="30"/>
      <c r="AB40" s="30"/>
      <c r="AC40" s="30"/>
      <c r="AD40" s="30"/>
      <c r="AE40" s="30"/>
    </row>
    <row r="41" spans="1:31" ht="17" thickBot="1" x14ac:dyDescent="0.25">
      <c r="A41" s="1"/>
      <c r="B41" s="92"/>
      <c r="C41" s="93"/>
      <c r="D41" s="97" t="s">
        <v>392</v>
      </c>
      <c r="E41" s="234" t="s">
        <v>19</v>
      </c>
      <c r="F41" s="142" t="e">
        <f>#REF!</f>
        <v>#REF!</v>
      </c>
      <c r="G41" s="115"/>
      <c r="H41" s="242"/>
      <c r="I41" s="36"/>
      <c r="J41" s="36"/>
      <c r="K41" s="36"/>
      <c r="L41" s="36"/>
      <c r="M41" s="36"/>
      <c r="N41" s="36"/>
      <c r="O41" s="36"/>
      <c r="P41" s="36"/>
      <c r="Q41" s="36"/>
      <c r="R41" s="36"/>
      <c r="S41" s="36"/>
      <c r="T41" s="30"/>
      <c r="U41" s="36"/>
      <c r="V41" s="36"/>
      <c r="W41" s="36"/>
      <c r="X41" s="36"/>
      <c r="Y41" s="36"/>
      <c r="Z41" s="36"/>
      <c r="AA41" s="36"/>
      <c r="AB41" s="36"/>
      <c r="AC41" s="36"/>
      <c r="AD41" s="36"/>
      <c r="AE41" s="36"/>
    </row>
    <row r="42" spans="1:31" ht="17" thickBot="1" x14ac:dyDescent="0.25">
      <c r="A42" s="1"/>
      <c r="B42" s="92"/>
      <c r="C42" s="93"/>
      <c r="D42" s="97" t="s">
        <v>393</v>
      </c>
      <c r="E42" s="234" t="s">
        <v>19</v>
      </c>
      <c r="F42" s="142" t="e">
        <f>#REF!</f>
        <v>#REF!</v>
      </c>
      <c r="G42" s="101"/>
      <c r="H42" s="242"/>
      <c r="I42" s="30"/>
      <c r="J42" s="30"/>
      <c r="K42" s="30"/>
      <c r="L42" s="30"/>
      <c r="M42" s="30"/>
      <c r="N42" s="30"/>
      <c r="O42" s="30"/>
      <c r="P42" s="30"/>
      <c r="Q42" s="30"/>
      <c r="R42" s="30"/>
      <c r="S42" s="30"/>
      <c r="T42" s="30"/>
      <c r="U42" s="30"/>
      <c r="V42" s="30"/>
      <c r="W42" s="30"/>
      <c r="X42" s="30"/>
      <c r="Y42" s="30"/>
      <c r="Z42" s="30"/>
      <c r="AA42" s="30"/>
      <c r="AB42" s="30"/>
      <c r="AC42" s="30"/>
      <c r="AD42" s="30"/>
      <c r="AE42" s="30"/>
    </row>
    <row r="43" spans="1:31" ht="17" thickBot="1" x14ac:dyDescent="0.25">
      <c r="A43" s="1"/>
      <c r="B43" s="92"/>
      <c r="C43" s="93"/>
      <c r="D43" s="97" t="s">
        <v>394</v>
      </c>
      <c r="E43" s="234" t="s">
        <v>19</v>
      </c>
      <c r="F43" s="142" t="e">
        <f>#REF!</f>
        <v>#REF!</v>
      </c>
      <c r="G43" s="101"/>
      <c r="H43" s="242"/>
      <c r="I43" s="30"/>
      <c r="J43" s="30"/>
      <c r="K43" s="30"/>
      <c r="L43" s="30"/>
      <c r="M43" s="30"/>
      <c r="N43" s="30"/>
      <c r="O43" s="30"/>
      <c r="P43" s="30"/>
      <c r="Q43" s="30"/>
      <c r="R43" s="30"/>
      <c r="S43" s="30"/>
      <c r="T43" s="30"/>
      <c r="U43" s="30"/>
      <c r="V43" s="30"/>
      <c r="W43" s="30"/>
      <c r="X43" s="30"/>
      <c r="Y43" s="30"/>
      <c r="Z43" s="30"/>
      <c r="AA43" s="30"/>
      <c r="AB43" s="30"/>
      <c r="AC43" s="30"/>
      <c r="AD43" s="30"/>
      <c r="AE43" s="30"/>
    </row>
    <row r="44" spans="1:31" ht="17" thickBot="1" x14ac:dyDescent="0.25">
      <c r="A44" s="1"/>
      <c r="B44" s="92"/>
      <c r="C44" s="93"/>
      <c r="D44" s="97" t="s">
        <v>297</v>
      </c>
      <c r="E44" s="234" t="s">
        <v>19</v>
      </c>
      <c r="F44" s="142" t="e">
        <f>#REF!</f>
        <v>#REF!</v>
      </c>
      <c r="G44" s="101"/>
      <c r="H44" s="242"/>
      <c r="I44" s="36"/>
      <c r="J44" s="36"/>
      <c r="K44" s="36"/>
      <c r="L44" s="36"/>
      <c r="M44" s="36"/>
      <c r="N44" s="36"/>
      <c r="O44" s="36"/>
      <c r="P44" s="36"/>
      <c r="Q44" s="36"/>
      <c r="R44" s="36"/>
      <c r="S44" s="36"/>
      <c r="T44" s="30"/>
      <c r="U44" s="36"/>
      <c r="V44" s="36"/>
      <c r="W44" s="36"/>
      <c r="X44" s="36"/>
      <c r="Y44" s="36"/>
      <c r="Z44" s="36"/>
      <c r="AA44" s="36"/>
      <c r="AB44" s="36"/>
      <c r="AC44" s="36"/>
      <c r="AD44" s="36"/>
      <c r="AE44" s="36"/>
    </row>
    <row r="45" spans="1:31" ht="17" thickBot="1" x14ac:dyDescent="0.25">
      <c r="A45" s="1"/>
      <c r="B45" s="92"/>
      <c r="C45" s="93"/>
      <c r="D45" s="97" t="s">
        <v>295</v>
      </c>
      <c r="E45" s="234" t="s">
        <v>19</v>
      </c>
      <c r="F45" s="142" t="e">
        <f>#REF!</f>
        <v>#REF!</v>
      </c>
      <c r="G45" s="101"/>
      <c r="H45" s="242"/>
      <c r="I45" s="37"/>
      <c r="J45" s="37"/>
      <c r="K45" s="37"/>
      <c r="L45" s="37"/>
      <c r="M45" s="37"/>
      <c r="N45" s="37"/>
      <c r="O45" s="37"/>
      <c r="P45" s="37"/>
      <c r="Q45" s="37"/>
      <c r="R45" s="37"/>
      <c r="S45" s="37"/>
      <c r="T45" s="30"/>
      <c r="U45" s="37"/>
      <c r="V45" s="37"/>
      <c r="W45" s="37"/>
      <c r="X45" s="37"/>
      <c r="Y45" s="37"/>
      <c r="Z45" s="37"/>
      <c r="AA45" s="37"/>
      <c r="AB45" s="37"/>
      <c r="AC45" s="37"/>
      <c r="AD45" s="37"/>
      <c r="AE45" s="37"/>
    </row>
    <row r="46" spans="1:31" ht="17" thickBot="1" x14ac:dyDescent="0.25">
      <c r="A46" s="1"/>
      <c r="B46" s="92"/>
      <c r="C46" s="93"/>
      <c r="D46" s="97" t="s">
        <v>385</v>
      </c>
      <c r="E46" s="234" t="s">
        <v>19</v>
      </c>
      <c r="F46" s="142" t="e">
        <f>#REF!</f>
        <v>#REF!</v>
      </c>
      <c r="G46" s="101"/>
      <c r="H46" s="242"/>
      <c r="I46" s="30"/>
      <c r="J46" s="30"/>
      <c r="K46" s="30"/>
      <c r="L46" s="30"/>
      <c r="M46" s="30"/>
      <c r="N46" s="30"/>
      <c r="O46" s="30"/>
      <c r="P46" s="30"/>
      <c r="Q46" s="30"/>
      <c r="R46" s="30"/>
      <c r="S46" s="30"/>
      <c r="T46" s="30"/>
      <c r="U46" s="30"/>
      <c r="V46" s="30"/>
      <c r="W46" s="30"/>
      <c r="X46" s="30"/>
      <c r="Y46" s="30"/>
      <c r="Z46" s="30"/>
      <c r="AA46" s="30"/>
      <c r="AB46" s="30"/>
      <c r="AC46" s="30"/>
      <c r="AD46" s="30"/>
      <c r="AE46" s="30"/>
    </row>
    <row r="47" spans="1:31" ht="17" thickBot="1" x14ac:dyDescent="0.25">
      <c r="A47" s="1"/>
      <c r="B47" s="92"/>
      <c r="C47" s="93"/>
      <c r="D47" s="97" t="s">
        <v>395</v>
      </c>
      <c r="E47" s="234" t="s">
        <v>19</v>
      </c>
      <c r="F47" s="142" t="e">
        <f>#REF!</f>
        <v>#REF!</v>
      </c>
      <c r="G47" s="102"/>
      <c r="H47" s="242"/>
      <c r="I47" s="30"/>
      <c r="J47" s="30"/>
      <c r="K47" s="30"/>
      <c r="L47" s="30"/>
      <c r="M47" s="30"/>
      <c r="N47" s="30"/>
      <c r="O47" s="30"/>
      <c r="P47" s="30"/>
      <c r="Q47" s="30"/>
      <c r="R47" s="30"/>
      <c r="S47" s="30"/>
      <c r="T47" s="30"/>
      <c r="U47" s="30"/>
      <c r="V47" s="30"/>
      <c r="W47" s="30"/>
      <c r="X47" s="30"/>
      <c r="Y47" s="30"/>
      <c r="Z47" s="30"/>
      <c r="AA47" s="30"/>
      <c r="AB47" s="30"/>
      <c r="AC47" s="30"/>
      <c r="AD47" s="30"/>
      <c r="AE47" s="30"/>
    </row>
    <row r="48" spans="1:31" ht="16" x14ac:dyDescent="0.2">
      <c r="A48" s="1"/>
      <c r="B48" s="92"/>
      <c r="C48" s="93"/>
      <c r="D48" s="97"/>
      <c r="E48" s="228"/>
      <c r="F48" s="116"/>
      <c r="G48" s="102"/>
      <c r="H48" s="242"/>
      <c r="I48" s="36"/>
      <c r="J48" s="36"/>
      <c r="K48" s="36"/>
      <c r="L48" s="36"/>
      <c r="M48" s="36"/>
      <c r="N48" s="36"/>
      <c r="O48" s="36"/>
      <c r="P48" s="36"/>
      <c r="Q48" s="36"/>
      <c r="R48" s="36"/>
      <c r="S48" s="36"/>
      <c r="T48" s="30"/>
      <c r="U48" s="36"/>
      <c r="V48" s="36"/>
      <c r="W48" s="36"/>
      <c r="X48" s="36"/>
      <c r="Y48" s="36"/>
      <c r="Z48" s="36"/>
      <c r="AA48" s="36"/>
      <c r="AB48" s="36"/>
      <c r="AC48" s="36"/>
      <c r="AD48" s="36"/>
      <c r="AE48" s="36"/>
    </row>
    <row r="49" spans="1:31" ht="16" x14ac:dyDescent="0.2">
      <c r="A49" s="1"/>
      <c r="B49" s="105"/>
      <c r="C49" s="106"/>
      <c r="D49" s="107"/>
      <c r="E49" s="108"/>
      <c r="F49" s="117"/>
      <c r="G49" s="118"/>
      <c r="H49" s="245"/>
      <c r="I49" s="30"/>
      <c r="J49" s="30"/>
      <c r="K49" s="30"/>
      <c r="L49" s="30"/>
      <c r="M49" s="30"/>
      <c r="N49" s="30"/>
      <c r="O49" s="30"/>
      <c r="P49" s="30"/>
      <c r="Q49" s="30"/>
      <c r="R49" s="30"/>
      <c r="S49" s="30"/>
      <c r="T49" s="30"/>
      <c r="U49" s="30"/>
      <c r="V49" s="30"/>
      <c r="W49" s="30"/>
      <c r="X49" s="30"/>
      <c r="Y49" s="30"/>
      <c r="Z49" s="30"/>
      <c r="AA49" s="30"/>
      <c r="AB49" s="30"/>
      <c r="AC49" s="30"/>
      <c r="AD49" s="30"/>
      <c r="AE49" s="30"/>
    </row>
    <row r="50" spans="1:31" ht="16" x14ac:dyDescent="0.2">
      <c r="A50" s="1"/>
      <c r="B50" s="92"/>
      <c r="C50" s="93" t="s">
        <v>260</v>
      </c>
      <c r="D50" s="88"/>
      <c r="E50" s="94"/>
      <c r="F50" s="119"/>
      <c r="G50" s="120"/>
      <c r="H50" s="242"/>
      <c r="I50" s="30"/>
      <c r="J50" s="30"/>
      <c r="K50" s="30"/>
      <c r="L50" s="30"/>
      <c r="M50" s="30"/>
      <c r="N50" s="30"/>
      <c r="O50" s="30"/>
      <c r="P50" s="30"/>
      <c r="Q50" s="30"/>
      <c r="R50" s="30"/>
      <c r="S50" s="30"/>
      <c r="T50" s="30"/>
      <c r="U50" s="36"/>
      <c r="V50" s="36"/>
      <c r="W50" s="36"/>
      <c r="X50" s="36"/>
      <c r="Y50" s="36"/>
      <c r="Z50" s="36"/>
      <c r="AA50" s="36"/>
      <c r="AB50" s="36"/>
      <c r="AC50" s="36"/>
      <c r="AD50" s="36"/>
      <c r="AE50" s="36"/>
    </row>
    <row r="51" spans="1:31" ht="17" thickBot="1" x14ac:dyDescent="0.25">
      <c r="A51" s="1"/>
      <c r="B51" s="92"/>
      <c r="C51" s="93"/>
      <c r="D51" s="96" t="s">
        <v>265</v>
      </c>
      <c r="E51" s="226"/>
      <c r="F51" s="119"/>
      <c r="G51" s="120"/>
      <c r="H51" s="242"/>
      <c r="I51" s="36"/>
      <c r="J51" s="36"/>
      <c r="K51" s="36"/>
      <c r="L51" s="36"/>
      <c r="M51" s="36"/>
      <c r="N51" s="36"/>
      <c r="O51" s="36"/>
      <c r="P51" s="36"/>
      <c r="Q51" s="36"/>
      <c r="R51" s="36"/>
      <c r="S51" s="36"/>
      <c r="T51" s="30"/>
      <c r="U51" s="37"/>
      <c r="V51" s="37"/>
      <c r="W51" s="37"/>
      <c r="X51" s="37"/>
      <c r="Y51" s="37"/>
      <c r="Z51" s="37"/>
      <c r="AA51" s="37"/>
      <c r="AB51" s="37"/>
      <c r="AC51" s="37"/>
      <c r="AD51" s="37"/>
      <c r="AE51" s="37"/>
    </row>
    <row r="52" spans="1:31" ht="17" thickBot="1" x14ac:dyDescent="0.25">
      <c r="A52" s="1"/>
      <c r="B52" s="92"/>
      <c r="C52" s="93"/>
      <c r="D52" s="97" t="s">
        <v>388</v>
      </c>
      <c r="E52" s="234" t="s">
        <v>19</v>
      </c>
      <c r="F52" s="142" t="e">
        <f>#REF!</f>
        <v>#REF!</v>
      </c>
      <c r="G52" s="100"/>
      <c r="H52" s="242"/>
      <c r="I52" s="37"/>
      <c r="J52" s="37"/>
      <c r="K52" s="37"/>
      <c r="L52" s="37"/>
      <c r="M52" s="37"/>
      <c r="N52" s="37"/>
      <c r="O52" s="37"/>
      <c r="P52" s="37"/>
      <c r="Q52" s="37"/>
      <c r="R52" s="37"/>
      <c r="S52" s="37"/>
      <c r="T52" s="30"/>
      <c r="U52" s="30"/>
      <c r="V52" s="30"/>
      <c r="W52" s="30"/>
      <c r="X52" s="30"/>
      <c r="Y52" s="30"/>
      <c r="Z52" s="30"/>
      <c r="AA52" s="30"/>
      <c r="AB52" s="30"/>
      <c r="AC52" s="30"/>
      <c r="AD52" s="30"/>
      <c r="AE52" s="30"/>
    </row>
    <row r="53" spans="1:31" ht="17" thickBot="1" x14ac:dyDescent="0.25">
      <c r="A53" s="1"/>
      <c r="B53" s="92"/>
      <c r="C53" s="93"/>
      <c r="D53" s="97" t="s">
        <v>391</v>
      </c>
      <c r="E53" s="234" t="s">
        <v>19</v>
      </c>
      <c r="F53" s="142" t="e">
        <f>#REF!</f>
        <v>#REF!</v>
      </c>
      <c r="G53" s="100"/>
      <c r="H53" s="242"/>
      <c r="I53" s="30"/>
      <c r="J53" s="30"/>
      <c r="K53" s="30"/>
      <c r="L53" s="30"/>
      <c r="M53" s="30"/>
      <c r="N53" s="30"/>
      <c r="O53" s="30"/>
      <c r="P53" s="30"/>
      <c r="Q53" s="30"/>
      <c r="R53" s="30"/>
      <c r="S53" s="30"/>
      <c r="T53" s="30"/>
      <c r="U53" s="30"/>
      <c r="V53" s="30"/>
      <c r="W53" s="30"/>
      <c r="X53" s="30"/>
      <c r="Y53" s="30"/>
      <c r="Z53" s="30"/>
      <c r="AA53" s="30"/>
      <c r="AB53" s="30"/>
      <c r="AC53" s="30"/>
      <c r="AD53" s="30"/>
      <c r="AE53" s="30"/>
    </row>
    <row r="54" spans="1:31" ht="17" thickBot="1" x14ac:dyDescent="0.25">
      <c r="A54" s="1"/>
      <c r="B54" s="92"/>
      <c r="C54" s="93"/>
      <c r="D54" s="97" t="s">
        <v>389</v>
      </c>
      <c r="E54" s="234" t="s">
        <v>19</v>
      </c>
      <c r="F54" s="142" t="e">
        <f>#REF!</f>
        <v>#REF!</v>
      </c>
      <c r="G54" s="101"/>
      <c r="H54" s="242"/>
      <c r="I54" s="30"/>
      <c r="J54" s="30"/>
      <c r="K54" s="30"/>
      <c r="L54" s="30"/>
      <c r="M54" s="30"/>
      <c r="N54" s="30"/>
      <c r="O54" s="30"/>
      <c r="P54" s="30"/>
      <c r="Q54" s="30"/>
      <c r="R54" s="30"/>
      <c r="S54" s="30"/>
      <c r="T54" s="30"/>
      <c r="U54" s="36"/>
      <c r="V54" s="36"/>
      <c r="W54" s="36"/>
      <c r="X54" s="36"/>
      <c r="Y54" s="36"/>
      <c r="Z54" s="36"/>
      <c r="AA54" s="36"/>
      <c r="AB54" s="36"/>
      <c r="AC54" s="36"/>
      <c r="AD54" s="36"/>
      <c r="AE54" s="36"/>
    </row>
    <row r="55" spans="1:31" ht="17" thickBot="1" x14ac:dyDescent="0.25">
      <c r="A55" s="1"/>
      <c r="B55" s="92"/>
      <c r="C55" s="93"/>
      <c r="D55" s="97" t="s">
        <v>390</v>
      </c>
      <c r="E55" s="234" t="s">
        <v>19</v>
      </c>
      <c r="F55" s="142" t="e">
        <f>#REF!</f>
        <v>#REF!</v>
      </c>
      <c r="G55" s="102"/>
      <c r="H55" s="242"/>
      <c r="I55" s="36"/>
      <c r="J55" s="36"/>
      <c r="K55" s="36"/>
      <c r="L55" s="36"/>
      <c r="M55" s="36"/>
      <c r="N55" s="36"/>
      <c r="O55" s="36"/>
      <c r="P55" s="36"/>
      <c r="Q55" s="36"/>
      <c r="R55" s="36"/>
      <c r="S55" s="36"/>
      <c r="T55" s="30"/>
      <c r="U55" s="37"/>
      <c r="V55" s="37"/>
      <c r="W55" s="37"/>
      <c r="X55" s="37"/>
      <c r="Y55" s="37"/>
      <c r="Z55" s="37"/>
      <c r="AA55" s="37"/>
      <c r="AB55" s="37"/>
      <c r="AC55" s="37"/>
      <c r="AD55" s="37"/>
      <c r="AE55" s="37"/>
    </row>
    <row r="56" spans="1:31" ht="17" thickBot="1" x14ac:dyDescent="0.25">
      <c r="A56" s="1"/>
      <c r="B56" s="92"/>
      <c r="C56" s="93"/>
      <c r="D56" s="97" t="s">
        <v>296</v>
      </c>
      <c r="E56" s="234" t="s">
        <v>19</v>
      </c>
      <c r="F56" s="142" t="e">
        <f>#REF!</f>
        <v>#REF!</v>
      </c>
      <c r="G56" s="100"/>
      <c r="H56" s="242"/>
      <c r="I56" s="37"/>
      <c r="J56" s="37"/>
      <c r="K56" s="37"/>
      <c r="L56" s="37"/>
      <c r="M56" s="37"/>
      <c r="N56" s="37"/>
      <c r="O56" s="37"/>
      <c r="P56" s="37"/>
      <c r="Q56" s="37"/>
      <c r="R56" s="37"/>
      <c r="S56" s="37"/>
      <c r="T56" s="30"/>
      <c r="U56" s="30"/>
      <c r="V56" s="30"/>
      <c r="W56" s="30"/>
      <c r="X56" s="30"/>
      <c r="Y56" s="30"/>
      <c r="Z56" s="30"/>
      <c r="AA56" s="30"/>
      <c r="AB56" s="30"/>
      <c r="AC56" s="30"/>
      <c r="AD56" s="30"/>
      <c r="AE56" s="30"/>
    </row>
    <row r="57" spans="1:31" ht="17" thickBot="1" x14ac:dyDescent="0.25">
      <c r="A57" s="1"/>
      <c r="B57" s="92"/>
      <c r="C57" s="93"/>
      <c r="D57" s="97" t="s">
        <v>392</v>
      </c>
      <c r="E57" s="234" t="s">
        <v>19</v>
      </c>
      <c r="F57" s="142" t="e">
        <f>#REF!</f>
        <v>#REF!</v>
      </c>
      <c r="G57" s="100"/>
      <c r="H57" s="242"/>
      <c r="I57" s="30"/>
      <c r="J57" s="30"/>
      <c r="K57" s="30"/>
      <c r="L57" s="30"/>
      <c r="M57" s="30"/>
      <c r="N57" s="30"/>
      <c r="O57" s="30"/>
      <c r="P57" s="30"/>
      <c r="Q57" s="30"/>
      <c r="R57" s="30"/>
      <c r="S57" s="30"/>
      <c r="T57" s="30"/>
      <c r="U57" s="30"/>
      <c r="V57" s="30"/>
      <c r="W57" s="30"/>
      <c r="X57" s="30"/>
      <c r="Y57" s="30"/>
      <c r="Z57" s="30"/>
      <c r="AA57" s="30"/>
      <c r="AB57" s="30"/>
      <c r="AC57" s="30"/>
      <c r="AD57" s="30"/>
      <c r="AE57" s="30"/>
    </row>
    <row r="58" spans="1:31" ht="17" thickBot="1" x14ac:dyDescent="0.25">
      <c r="A58" s="1"/>
      <c r="B58" s="92"/>
      <c r="C58" s="93"/>
      <c r="D58" s="97" t="s">
        <v>393</v>
      </c>
      <c r="E58" s="234" t="s">
        <v>19</v>
      </c>
      <c r="F58" s="142" t="e">
        <f>#REF!</f>
        <v>#REF!</v>
      </c>
      <c r="G58" s="101"/>
      <c r="H58" s="242"/>
      <c r="I58" s="30"/>
      <c r="J58" s="30"/>
      <c r="K58" s="30"/>
      <c r="L58" s="30"/>
      <c r="M58" s="30"/>
      <c r="N58" s="30"/>
      <c r="O58" s="30"/>
      <c r="P58" s="30"/>
      <c r="Q58" s="30"/>
      <c r="R58" s="30"/>
      <c r="S58" s="30"/>
      <c r="T58" s="30"/>
      <c r="U58" s="36"/>
      <c r="V58" s="36"/>
      <c r="W58" s="36"/>
      <c r="X58" s="36"/>
      <c r="Y58" s="36"/>
      <c r="Z58" s="36"/>
      <c r="AA58" s="36"/>
      <c r="AB58" s="36"/>
      <c r="AC58" s="36"/>
      <c r="AD58" s="36"/>
      <c r="AE58" s="36"/>
    </row>
    <row r="59" spans="1:31" ht="17" thickBot="1" x14ac:dyDescent="0.25">
      <c r="A59" s="1"/>
      <c r="B59" s="92"/>
      <c r="C59" s="93"/>
      <c r="D59" s="97" t="s">
        <v>394</v>
      </c>
      <c r="E59" s="234" t="s">
        <v>19</v>
      </c>
      <c r="F59" s="142" t="e">
        <f>#REF!</f>
        <v>#REF!</v>
      </c>
      <c r="G59" s="102"/>
      <c r="H59" s="242"/>
      <c r="I59" s="36"/>
      <c r="J59" s="36"/>
      <c r="K59" s="36"/>
      <c r="L59" s="36"/>
      <c r="M59" s="36"/>
      <c r="N59" s="36"/>
      <c r="O59" s="36"/>
      <c r="P59" s="36"/>
      <c r="Q59" s="36"/>
      <c r="R59" s="36"/>
      <c r="S59" s="36"/>
      <c r="T59" s="30"/>
      <c r="U59" s="30"/>
      <c r="V59" s="30"/>
      <c r="W59" s="30"/>
      <c r="X59" s="30"/>
      <c r="Y59" s="30"/>
      <c r="Z59" s="30"/>
      <c r="AA59" s="30"/>
      <c r="AB59" s="30"/>
      <c r="AC59" s="30"/>
      <c r="AD59" s="30"/>
      <c r="AE59" s="30"/>
    </row>
    <row r="60" spans="1:31" ht="17" thickBot="1" x14ac:dyDescent="0.25">
      <c r="A60" s="1"/>
      <c r="B60" s="92"/>
      <c r="C60" s="93"/>
      <c r="D60" s="97" t="s">
        <v>297</v>
      </c>
      <c r="E60" s="234" t="s">
        <v>19</v>
      </c>
      <c r="F60" s="142" t="e">
        <f>#REF!</f>
        <v>#REF!</v>
      </c>
      <c r="G60" s="100"/>
      <c r="H60" s="242"/>
      <c r="I60" s="30"/>
      <c r="J60" s="30"/>
      <c r="K60" s="30"/>
      <c r="L60" s="30"/>
      <c r="M60" s="30"/>
      <c r="N60" s="30"/>
      <c r="O60" s="30"/>
      <c r="P60" s="30"/>
      <c r="Q60" s="30"/>
      <c r="R60" s="30"/>
      <c r="S60" s="30"/>
      <c r="T60" s="30"/>
      <c r="U60" s="30"/>
      <c r="V60" s="30"/>
      <c r="W60" s="30"/>
      <c r="X60" s="30"/>
      <c r="Y60" s="30"/>
      <c r="Z60" s="30"/>
      <c r="AA60" s="30"/>
      <c r="AB60" s="30"/>
      <c r="AC60" s="30"/>
      <c r="AD60" s="30"/>
      <c r="AE60" s="30"/>
    </row>
    <row r="61" spans="1:31" ht="17" thickBot="1" x14ac:dyDescent="0.25">
      <c r="A61" s="1"/>
      <c r="B61" s="92"/>
      <c r="C61" s="93"/>
      <c r="D61" s="97" t="s">
        <v>295</v>
      </c>
      <c r="E61" s="234" t="s">
        <v>19</v>
      </c>
      <c r="F61" s="142" t="e">
        <f>#REF!</f>
        <v>#REF!</v>
      </c>
      <c r="G61" s="100"/>
      <c r="H61" s="242"/>
      <c r="I61" s="30"/>
      <c r="J61" s="30"/>
      <c r="K61" s="30"/>
      <c r="L61" s="30"/>
      <c r="M61" s="30"/>
      <c r="N61" s="30"/>
      <c r="O61" s="30"/>
      <c r="P61" s="30"/>
      <c r="Q61" s="30"/>
      <c r="R61" s="30"/>
      <c r="S61" s="30"/>
      <c r="T61" s="30"/>
      <c r="U61" s="36"/>
      <c r="V61" s="36"/>
      <c r="W61" s="36"/>
      <c r="X61" s="36"/>
      <c r="Y61" s="36"/>
      <c r="Z61" s="36"/>
      <c r="AA61" s="36"/>
      <c r="AB61" s="36"/>
      <c r="AC61" s="36"/>
      <c r="AD61" s="36"/>
      <c r="AE61" s="36"/>
    </row>
    <row r="62" spans="1:31" ht="17" thickBot="1" x14ac:dyDescent="0.25">
      <c r="A62" s="1"/>
      <c r="B62" s="92"/>
      <c r="C62" s="93"/>
      <c r="D62" s="97" t="s">
        <v>385</v>
      </c>
      <c r="E62" s="234" t="s">
        <v>19</v>
      </c>
      <c r="F62" s="142" t="e">
        <f>#REF!</f>
        <v>#REF!</v>
      </c>
      <c r="G62" s="101"/>
      <c r="H62" s="242"/>
      <c r="I62" s="36"/>
      <c r="J62" s="36"/>
      <c r="K62" s="36"/>
      <c r="L62" s="36"/>
      <c r="M62" s="36"/>
      <c r="N62" s="36"/>
      <c r="O62" s="36"/>
      <c r="P62" s="36"/>
      <c r="Q62" s="36"/>
      <c r="R62" s="36"/>
      <c r="S62" s="36"/>
      <c r="T62" s="30"/>
      <c r="U62" s="30"/>
      <c r="V62" s="30"/>
      <c r="W62" s="30"/>
      <c r="X62" s="30"/>
      <c r="Y62" s="30"/>
      <c r="Z62" s="30"/>
      <c r="AA62" s="30"/>
      <c r="AB62" s="30"/>
      <c r="AC62" s="30"/>
      <c r="AD62" s="30"/>
      <c r="AE62" s="30"/>
    </row>
    <row r="63" spans="1:31" ht="17" thickBot="1" x14ac:dyDescent="0.25">
      <c r="A63" s="1"/>
      <c r="B63" s="92"/>
      <c r="C63" s="93"/>
      <c r="D63" s="97" t="s">
        <v>396</v>
      </c>
      <c r="E63" s="234" t="s">
        <v>19</v>
      </c>
      <c r="F63" s="142" t="e">
        <f>#REF!</f>
        <v>#REF!</v>
      </c>
      <c r="G63" s="102"/>
      <c r="H63" s="242"/>
      <c r="I63" s="30"/>
      <c r="J63" s="30"/>
      <c r="K63" s="30"/>
      <c r="L63" s="30"/>
      <c r="M63" s="30"/>
      <c r="N63" s="30"/>
      <c r="O63" s="30"/>
      <c r="P63" s="30"/>
      <c r="Q63" s="30"/>
      <c r="R63" s="30"/>
      <c r="S63" s="30"/>
      <c r="T63" s="30"/>
      <c r="U63" s="30"/>
      <c r="V63" s="30"/>
      <c r="W63" s="30"/>
      <c r="X63" s="30"/>
      <c r="Y63" s="30"/>
      <c r="Z63" s="30"/>
      <c r="AA63" s="30"/>
      <c r="AB63" s="30"/>
      <c r="AC63" s="30"/>
      <c r="AD63" s="30"/>
      <c r="AE63" s="30"/>
    </row>
    <row r="64" spans="1:31" ht="17" thickBot="1" x14ac:dyDescent="0.25">
      <c r="A64" s="1"/>
      <c r="B64" s="92"/>
      <c r="C64" s="93"/>
      <c r="D64" s="97" t="s">
        <v>395</v>
      </c>
      <c r="E64" s="234" t="s">
        <v>19</v>
      </c>
      <c r="F64" s="142" t="e">
        <f>#REF!</f>
        <v>#REF!</v>
      </c>
      <c r="G64" s="115"/>
      <c r="H64" s="242"/>
      <c r="I64" s="30"/>
      <c r="J64" s="30"/>
      <c r="K64" s="30"/>
      <c r="L64" s="30"/>
      <c r="M64" s="30"/>
      <c r="N64" s="30"/>
      <c r="O64" s="30"/>
      <c r="P64" s="30"/>
      <c r="Q64" s="30"/>
      <c r="R64" s="30"/>
      <c r="S64" s="30"/>
      <c r="T64" s="30"/>
      <c r="U64" s="36"/>
      <c r="V64" s="36"/>
      <c r="W64" s="36"/>
      <c r="X64" s="36"/>
      <c r="Y64" s="36"/>
      <c r="Z64" s="36"/>
      <c r="AA64" s="36"/>
      <c r="AB64" s="36"/>
      <c r="AC64" s="36"/>
      <c r="AD64" s="36"/>
      <c r="AE64" s="36"/>
    </row>
    <row r="65" spans="1:31" ht="16" x14ac:dyDescent="0.2">
      <c r="A65" s="1"/>
      <c r="B65" s="105"/>
      <c r="C65" s="106"/>
      <c r="D65" s="107"/>
      <c r="E65" s="108"/>
      <c r="F65" s="151"/>
      <c r="G65" s="151"/>
      <c r="H65" s="242"/>
      <c r="I65" s="36"/>
      <c r="J65" s="36"/>
      <c r="K65" s="36"/>
      <c r="L65" s="36"/>
      <c r="M65" s="36"/>
      <c r="N65" s="36"/>
      <c r="O65" s="36"/>
      <c r="P65" s="36"/>
      <c r="Q65" s="36"/>
      <c r="R65" s="36"/>
      <c r="S65" s="36"/>
      <c r="T65" s="30"/>
      <c r="U65" s="37"/>
      <c r="V65" s="37"/>
      <c r="W65" s="37"/>
      <c r="X65" s="37"/>
      <c r="Y65" s="37"/>
      <c r="Z65" s="37"/>
      <c r="AA65" s="37"/>
      <c r="AB65" s="37"/>
      <c r="AC65" s="37"/>
      <c r="AD65" s="37"/>
      <c r="AE65" s="37"/>
    </row>
    <row r="66" spans="1:31" ht="16" x14ac:dyDescent="0.2">
      <c r="A66" s="1"/>
      <c r="B66" s="123"/>
      <c r="C66" s="124" t="s">
        <v>261</v>
      </c>
      <c r="D66" s="125"/>
      <c r="E66" s="229"/>
      <c r="F66" s="246"/>
      <c r="G66" s="246"/>
      <c r="H66" s="244"/>
      <c r="I66" s="37"/>
      <c r="J66" s="37"/>
      <c r="K66" s="37"/>
      <c r="L66" s="37"/>
      <c r="M66" s="37"/>
      <c r="N66" s="37"/>
      <c r="O66" s="37"/>
      <c r="P66" s="37"/>
      <c r="Q66" s="37"/>
      <c r="R66" s="37"/>
      <c r="S66" s="37"/>
      <c r="T66" s="30"/>
      <c r="U66" s="30"/>
      <c r="V66" s="30"/>
      <c r="W66" s="30"/>
      <c r="X66" s="30"/>
      <c r="Y66" s="30"/>
      <c r="Z66" s="30"/>
      <c r="AA66" s="30"/>
      <c r="AB66" s="30"/>
      <c r="AC66" s="30"/>
      <c r="AD66" s="30"/>
      <c r="AE66" s="30"/>
    </row>
    <row r="67" spans="1:31" ht="17" thickBot="1" x14ac:dyDescent="0.25">
      <c r="A67" s="1"/>
      <c r="B67" s="123"/>
      <c r="C67" s="124"/>
      <c r="D67" s="128" t="s">
        <v>266</v>
      </c>
      <c r="E67" s="229"/>
      <c r="F67" s="130"/>
      <c r="G67" s="130"/>
      <c r="H67" s="242"/>
      <c r="I67" s="30"/>
      <c r="J67" s="30"/>
      <c r="K67" s="30"/>
      <c r="L67" s="30"/>
      <c r="M67" s="30"/>
      <c r="N67" s="30"/>
      <c r="O67" s="30"/>
      <c r="P67" s="30"/>
      <c r="Q67" s="30"/>
      <c r="R67" s="30"/>
      <c r="S67" s="30"/>
      <c r="T67" s="30"/>
      <c r="U67" s="30"/>
      <c r="V67" s="30"/>
      <c r="W67" s="30"/>
      <c r="X67" s="30"/>
      <c r="Y67" s="30"/>
      <c r="Z67" s="30"/>
      <c r="AA67" s="30"/>
      <c r="AB67" s="30"/>
      <c r="AC67" s="30"/>
      <c r="AD67" s="30"/>
      <c r="AE67" s="30"/>
    </row>
    <row r="68" spans="1:31" ht="17" thickBot="1" x14ac:dyDescent="0.25">
      <c r="A68" s="1"/>
      <c r="B68" s="123"/>
      <c r="C68" s="124"/>
      <c r="D68" s="129" t="s">
        <v>389</v>
      </c>
      <c r="E68" s="234" t="s">
        <v>19</v>
      </c>
      <c r="F68" s="142" t="e">
        <f>#REF!</f>
        <v>#REF!</v>
      </c>
      <c r="G68" s="130"/>
      <c r="H68" s="242"/>
      <c r="I68" s="30"/>
      <c r="J68" s="30"/>
      <c r="K68" s="30"/>
      <c r="L68" s="30"/>
      <c r="M68" s="30"/>
      <c r="N68" s="30"/>
      <c r="O68" s="30"/>
      <c r="P68" s="30"/>
      <c r="Q68" s="30"/>
      <c r="R68" s="30"/>
      <c r="S68" s="30"/>
      <c r="T68" s="30"/>
      <c r="U68" s="36"/>
      <c r="V68" s="36"/>
      <c r="W68" s="36"/>
      <c r="X68" s="36"/>
      <c r="Y68" s="36"/>
      <c r="Z68" s="36"/>
      <c r="AA68" s="36"/>
      <c r="AB68" s="36"/>
      <c r="AC68" s="36"/>
      <c r="AD68" s="36"/>
      <c r="AE68" s="36"/>
    </row>
    <row r="69" spans="1:31" ht="17" thickBot="1" x14ac:dyDescent="0.25">
      <c r="A69" s="1"/>
      <c r="B69" s="123"/>
      <c r="C69" s="124"/>
      <c r="D69" s="129" t="s">
        <v>392</v>
      </c>
      <c r="E69" s="234" t="s">
        <v>19</v>
      </c>
      <c r="F69" s="142" t="e">
        <f>#REF!</f>
        <v>#REF!</v>
      </c>
      <c r="G69" s="131"/>
      <c r="H69" s="242"/>
      <c r="I69" s="30"/>
      <c r="J69" s="30"/>
      <c r="K69" s="30"/>
      <c r="L69" s="30"/>
      <c r="M69" s="30"/>
      <c r="N69" s="30"/>
      <c r="O69" s="30"/>
      <c r="P69" s="30"/>
      <c r="Q69" s="30"/>
      <c r="R69" s="30"/>
      <c r="S69" s="30"/>
      <c r="T69" s="30"/>
      <c r="U69" s="30"/>
      <c r="V69" s="30"/>
      <c r="W69" s="30"/>
      <c r="X69" s="30"/>
      <c r="Y69" s="30"/>
      <c r="Z69" s="30"/>
      <c r="AA69" s="30"/>
      <c r="AB69" s="30"/>
      <c r="AC69" s="30"/>
      <c r="AD69" s="30"/>
      <c r="AE69" s="30"/>
    </row>
    <row r="70" spans="1:31" ht="17" thickBot="1" x14ac:dyDescent="0.25">
      <c r="A70" s="1"/>
      <c r="B70" s="123"/>
      <c r="C70" s="124"/>
      <c r="D70" s="129" t="s">
        <v>191</v>
      </c>
      <c r="E70" s="234" t="s">
        <v>19</v>
      </c>
      <c r="F70" s="142" t="e">
        <f>#REF!</f>
        <v>#REF!</v>
      </c>
      <c r="G70" s="132"/>
      <c r="H70" s="242"/>
      <c r="I70" s="36"/>
      <c r="J70" s="36"/>
      <c r="K70" s="36"/>
      <c r="L70" s="36"/>
      <c r="M70" s="36"/>
      <c r="N70" s="36"/>
      <c r="O70" s="36"/>
      <c r="P70" s="36"/>
      <c r="Q70" s="36"/>
      <c r="R70" s="36"/>
      <c r="S70" s="36"/>
      <c r="T70" s="30"/>
      <c r="U70" s="30"/>
      <c r="V70" s="30"/>
      <c r="W70" s="30"/>
      <c r="X70" s="30"/>
      <c r="Y70" s="30"/>
      <c r="Z70" s="30"/>
      <c r="AA70" s="30"/>
      <c r="AB70" s="30"/>
      <c r="AC70" s="30"/>
      <c r="AD70" s="30"/>
      <c r="AE70" s="30"/>
    </row>
    <row r="71" spans="1:31" ht="16" x14ac:dyDescent="0.2">
      <c r="A71" s="1"/>
      <c r="B71" s="133"/>
      <c r="C71" s="134"/>
      <c r="D71" s="135"/>
      <c r="E71" s="136"/>
      <c r="F71" s="138"/>
      <c r="G71" s="138"/>
      <c r="H71" s="245"/>
      <c r="I71" s="37"/>
      <c r="J71" s="37"/>
      <c r="K71" s="37"/>
      <c r="L71" s="37"/>
      <c r="M71" s="37"/>
      <c r="N71" s="37"/>
      <c r="O71" s="37"/>
      <c r="P71" s="37"/>
      <c r="Q71" s="37"/>
      <c r="R71" s="37"/>
      <c r="S71" s="37"/>
      <c r="T71" s="30"/>
      <c r="U71" s="36"/>
      <c r="V71" s="36"/>
      <c r="W71" s="36"/>
      <c r="X71" s="36"/>
      <c r="Y71" s="36"/>
      <c r="Z71" s="36"/>
      <c r="AA71" s="36"/>
      <c r="AB71" s="36"/>
      <c r="AC71" s="36"/>
      <c r="AD71" s="36"/>
      <c r="AE71" s="36"/>
    </row>
    <row r="72" spans="1:31" ht="16" x14ac:dyDescent="0.2">
      <c r="A72" s="1"/>
      <c r="B72" s="123"/>
      <c r="C72" s="124" t="s">
        <v>262</v>
      </c>
      <c r="D72" s="139"/>
      <c r="E72" s="229"/>
      <c r="F72" s="126"/>
      <c r="G72" s="126"/>
      <c r="H72" s="242"/>
      <c r="I72" s="30"/>
      <c r="J72" s="30"/>
      <c r="K72" s="30"/>
      <c r="L72" s="30"/>
      <c r="M72" s="30"/>
      <c r="N72" s="30"/>
      <c r="O72" s="30"/>
      <c r="P72" s="30"/>
      <c r="Q72" s="30"/>
      <c r="R72" s="30"/>
      <c r="S72" s="30"/>
      <c r="T72" s="30"/>
      <c r="U72" s="37"/>
      <c r="V72" s="37"/>
      <c r="W72" s="37"/>
      <c r="X72" s="37"/>
      <c r="Y72" s="37"/>
      <c r="Z72" s="37"/>
      <c r="AA72" s="37"/>
      <c r="AB72" s="37"/>
      <c r="AC72" s="37"/>
      <c r="AD72" s="37"/>
      <c r="AE72" s="37"/>
    </row>
    <row r="73" spans="1:31" ht="17" thickBot="1" x14ac:dyDescent="0.25">
      <c r="A73" s="1"/>
      <c r="B73" s="123"/>
      <c r="C73" s="124"/>
      <c r="D73" s="140" t="s">
        <v>267</v>
      </c>
      <c r="E73" s="229"/>
      <c r="F73" s="126"/>
      <c r="G73" s="126"/>
      <c r="H73" s="242"/>
      <c r="I73" s="30"/>
      <c r="J73" s="30"/>
      <c r="K73" s="30"/>
      <c r="L73" s="30"/>
      <c r="M73" s="30"/>
      <c r="N73" s="30"/>
      <c r="O73" s="30"/>
      <c r="P73" s="30"/>
      <c r="Q73" s="30"/>
      <c r="R73" s="30"/>
      <c r="S73" s="30"/>
      <c r="T73" s="30"/>
      <c r="U73" s="30"/>
      <c r="V73" s="30"/>
      <c r="W73" s="30"/>
      <c r="X73" s="30"/>
      <c r="Y73" s="30"/>
      <c r="Z73" s="30"/>
      <c r="AA73" s="30"/>
      <c r="AB73" s="30"/>
      <c r="AC73" s="30"/>
      <c r="AD73" s="30"/>
      <c r="AE73" s="30"/>
    </row>
    <row r="74" spans="1:31" ht="17" thickBot="1" x14ac:dyDescent="0.25">
      <c r="A74" s="1"/>
      <c r="B74" s="123"/>
      <c r="C74" s="124"/>
      <c r="D74" s="129" t="s">
        <v>397</v>
      </c>
      <c r="E74" s="234" t="s">
        <v>19</v>
      </c>
      <c r="F74" s="142" t="e">
        <f>#REF!</f>
        <v>#REF!</v>
      </c>
      <c r="G74" s="130"/>
      <c r="H74" s="242"/>
      <c r="I74" s="36"/>
      <c r="J74" s="36"/>
      <c r="K74" s="36"/>
      <c r="L74" s="36"/>
      <c r="M74" s="36"/>
      <c r="N74" s="36"/>
      <c r="O74" s="36"/>
      <c r="P74" s="36"/>
      <c r="Q74" s="36"/>
      <c r="R74" s="36"/>
      <c r="S74" s="36"/>
      <c r="T74" s="30"/>
      <c r="U74" s="30"/>
      <c r="V74" s="30"/>
      <c r="W74" s="30"/>
      <c r="X74" s="30"/>
      <c r="Y74" s="30"/>
      <c r="Z74" s="30"/>
      <c r="AA74" s="30"/>
      <c r="AB74" s="30"/>
      <c r="AC74" s="30"/>
      <c r="AD74" s="30"/>
      <c r="AE74" s="30"/>
    </row>
    <row r="75" spans="1:31" ht="17" thickBot="1" x14ac:dyDescent="0.25">
      <c r="A75" s="1"/>
      <c r="B75" s="123"/>
      <c r="C75" s="124"/>
      <c r="D75" s="129" t="s">
        <v>398</v>
      </c>
      <c r="E75" s="234" t="s">
        <v>19</v>
      </c>
      <c r="F75" s="142" t="e">
        <f>#REF!</f>
        <v>#REF!</v>
      </c>
      <c r="G75" s="131"/>
      <c r="H75" s="242"/>
      <c r="I75" s="37"/>
      <c r="J75" s="37"/>
      <c r="K75" s="37"/>
      <c r="L75" s="37"/>
      <c r="M75" s="37"/>
      <c r="N75" s="37"/>
      <c r="O75" s="37"/>
      <c r="P75" s="37"/>
      <c r="Q75" s="37"/>
      <c r="R75" s="37"/>
      <c r="S75" s="37"/>
      <c r="T75" s="30"/>
      <c r="U75" s="36"/>
      <c r="V75" s="36"/>
      <c r="W75" s="36"/>
      <c r="X75" s="36"/>
      <c r="Y75" s="36"/>
      <c r="Z75" s="36"/>
      <c r="AA75" s="36"/>
      <c r="AB75" s="36"/>
      <c r="AC75" s="36"/>
      <c r="AD75" s="36"/>
      <c r="AE75" s="36"/>
    </row>
    <row r="76" spans="1:31" ht="17" thickBot="1" x14ac:dyDescent="0.25">
      <c r="A76" s="1"/>
      <c r="B76" s="123"/>
      <c r="C76" s="124"/>
      <c r="D76" s="129" t="s">
        <v>399</v>
      </c>
      <c r="E76" s="234" t="s">
        <v>19</v>
      </c>
      <c r="F76" s="142" t="e">
        <f>#REF!</f>
        <v>#REF!</v>
      </c>
      <c r="G76" s="132"/>
      <c r="H76" s="242"/>
      <c r="I76" s="30"/>
      <c r="J76" s="30"/>
      <c r="K76" s="30"/>
      <c r="L76" s="30"/>
      <c r="M76" s="30"/>
      <c r="N76" s="30"/>
      <c r="O76" s="30"/>
      <c r="P76" s="30"/>
      <c r="Q76" s="30"/>
      <c r="R76" s="30"/>
      <c r="S76" s="30"/>
      <c r="T76" s="30"/>
      <c r="U76" s="37"/>
      <c r="V76" s="37"/>
      <c r="W76" s="37"/>
      <c r="X76" s="37"/>
      <c r="Y76" s="37"/>
      <c r="Z76" s="37"/>
      <c r="AA76" s="37"/>
      <c r="AB76" s="37"/>
      <c r="AC76" s="37"/>
      <c r="AD76" s="37"/>
      <c r="AE76" s="37"/>
    </row>
    <row r="77" spans="1:31" ht="16" x14ac:dyDescent="0.2">
      <c r="A77" s="1"/>
      <c r="B77" s="133"/>
      <c r="C77" s="134"/>
      <c r="D77" s="135"/>
      <c r="E77" s="136"/>
      <c r="F77" s="138"/>
      <c r="G77" s="138"/>
      <c r="H77" s="242"/>
      <c r="I77" s="30"/>
      <c r="J77" s="30"/>
      <c r="K77" s="30"/>
      <c r="L77" s="30"/>
      <c r="M77" s="30"/>
      <c r="N77" s="30"/>
      <c r="O77" s="30"/>
      <c r="P77" s="30"/>
      <c r="Q77" s="30"/>
      <c r="R77" s="30"/>
      <c r="S77" s="30"/>
      <c r="T77" s="30"/>
      <c r="U77" s="30"/>
      <c r="V77" s="30"/>
      <c r="W77" s="30"/>
      <c r="X77" s="30"/>
      <c r="Y77" s="30"/>
      <c r="Z77" s="30"/>
      <c r="AA77" s="30"/>
      <c r="AB77" s="30"/>
      <c r="AC77" s="30"/>
      <c r="AD77" s="30"/>
      <c r="AE77" s="30"/>
    </row>
    <row r="78" spans="1:31" ht="16" x14ac:dyDescent="0.2">
      <c r="A78" s="1"/>
      <c r="B78" s="123"/>
      <c r="C78" s="124" t="s">
        <v>263</v>
      </c>
      <c r="D78" s="139"/>
      <c r="E78" s="229"/>
      <c r="F78" s="132"/>
      <c r="G78" s="132"/>
      <c r="H78" s="244"/>
      <c r="I78" s="36"/>
      <c r="J78" s="36"/>
      <c r="K78" s="36"/>
      <c r="L78" s="36"/>
      <c r="M78" s="36"/>
      <c r="N78" s="36"/>
      <c r="O78" s="36"/>
      <c r="P78" s="36"/>
      <c r="Q78" s="36"/>
      <c r="R78" s="36"/>
      <c r="S78" s="36"/>
      <c r="T78" s="30"/>
      <c r="U78" s="30"/>
      <c r="V78" s="30"/>
      <c r="W78" s="30"/>
      <c r="X78" s="30"/>
      <c r="Y78" s="30"/>
      <c r="Z78" s="30"/>
      <c r="AA78" s="30"/>
      <c r="AB78" s="30"/>
      <c r="AC78" s="30"/>
      <c r="AD78" s="30"/>
      <c r="AE78" s="30"/>
    </row>
    <row r="79" spans="1:31" ht="17" thickBot="1" x14ac:dyDescent="0.25">
      <c r="A79" s="1"/>
      <c r="B79" s="123"/>
      <c r="C79" s="124"/>
      <c r="D79" s="128" t="s">
        <v>268</v>
      </c>
      <c r="E79" s="229"/>
      <c r="F79" s="132"/>
      <c r="G79" s="132"/>
      <c r="H79" s="242"/>
      <c r="I79" s="30"/>
      <c r="J79" s="30"/>
      <c r="K79" s="30"/>
      <c r="L79" s="30"/>
      <c r="M79" s="30"/>
      <c r="N79" s="30"/>
      <c r="O79" s="30"/>
      <c r="P79" s="30"/>
      <c r="Q79" s="30"/>
      <c r="R79" s="30"/>
      <c r="S79" s="30"/>
      <c r="T79" s="30"/>
      <c r="U79" s="36"/>
      <c r="V79" s="36"/>
      <c r="W79" s="36"/>
      <c r="X79" s="36"/>
      <c r="Y79" s="36"/>
      <c r="Z79" s="36"/>
      <c r="AA79" s="36"/>
      <c r="AB79" s="36"/>
      <c r="AC79" s="36"/>
      <c r="AD79" s="36"/>
      <c r="AE79" s="36"/>
    </row>
    <row r="80" spans="1:31" ht="17" thickBot="1" x14ac:dyDescent="0.25">
      <c r="A80" s="1"/>
      <c r="B80" s="123"/>
      <c r="C80" s="124"/>
      <c r="D80" s="129" t="s">
        <v>192</v>
      </c>
      <c r="E80" s="234" t="s">
        <v>19</v>
      </c>
      <c r="F80" s="142" t="e">
        <f>#REF!</f>
        <v>#REF!</v>
      </c>
      <c r="G80" s="126"/>
      <c r="H80" s="242"/>
      <c r="I80" s="30"/>
      <c r="J80" s="30"/>
      <c r="K80" s="30"/>
      <c r="L80" s="30"/>
      <c r="M80" s="30"/>
      <c r="N80" s="30"/>
      <c r="O80" s="30"/>
      <c r="P80" s="30"/>
      <c r="Q80" s="30"/>
      <c r="R80" s="30"/>
      <c r="S80" s="30"/>
      <c r="T80" s="30"/>
      <c r="U80" s="30"/>
      <c r="V80" s="30"/>
      <c r="W80" s="30"/>
      <c r="X80" s="30"/>
      <c r="Y80" s="30"/>
      <c r="Z80" s="30"/>
      <c r="AA80" s="30"/>
      <c r="AB80" s="30"/>
      <c r="AC80" s="30"/>
      <c r="AD80" s="30"/>
      <c r="AE80" s="30"/>
    </row>
    <row r="81" spans="1:31" ht="17" thickBot="1" x14ac:dyDescent="0.25">
      <c r="A81" s="1"/>
      <c r="B81" s="123"/>
      <c r="C81" s="124"/>
      <c r="D81" s="129" t="s">
        <v>172</v>
      </c>
      <c r="E81" s="234" t="s">
        <v>19</v>
      </c>
      <c r="F81" s="142" t="e">
        <f>#REF!</f>
        <v>#REF!</v>
      </c>
      <c r="G81" s="126"/>
      <c r="H81" s="242"/>
      <c r="I81" s="36"/>
      <c r="J81" s="36"/>
      <c r="K81" s="36"/>
      <c r="L81" s="36"/>
      <c r="M81" s="36"/>
      <c r="N81" s="36"/>
      <c r="O81" s="36"/>
      <c r="P81" s="36"/>
      <c r="Q81" s="36"/>
      <c r="R81" s="36"/>
      <c r="S81" s="36"/>
      <c r="T81" s="30"/>
      <c r="U81" s="30"/>
      <c r="V81" s="30"/>
      <c r="W81" s="30"/>
      <c r="X81" s="30"/>
      <c r="Y81" s="30"/>
      <c r="Z81" s="30"/>
      <c r="AA81" s="30"/>
      <c r="AB81" s="30"/>
      <c r="AC81" s="30"/>
      <c r="AD81" s="30"/>
      <c r="AE81" s="30"/>
    </row>
    <row r="82" spans="1:31" ht="17" thickBot="1" x14ac:dyDescent="0.25">
      <c r="A82" s="1"/>
      <c r="B82" s="123"/>
      <c r="C82" s="124"/>
      <c r="D82" s="129" t="s">
        <v>400</v>
      </c>
      <c r="E82" s="234" t="s">
        <v>19</v>
      </c>
      <c r="F82" s="142" t="e">
        <f>#REF!</f>
        <v>#REF!</v>
      </c>
      <c r="G82" s="130"/>
      <c r="H82" s="242"/>
      <c r="I82" s="30"/>
      <c r="J82" s="30"/>
      <c r="K82" s="30"/>
      <c r="L82" s="30"/>
      <c r="M82" s="30"/>
      <c r="N82" s="30"/>
      <c r="O82" s="30"/>
      <c r="P82" s="30"/>
      <c r="Q82" s="30"/>
      <c r="R82" s="30"/>
      <c r="S82" s="30"/>
      <c r="T82" s="30"/>
      <c r="U82" s="36"/>
      <c r="V82" s="36"/>
      <c r="W82" s="36"/>
      <c r="X82" s="36"/>
      <c r="Y82" s="36"/>
      <c r="Z82" s="36"/>
      <c r="AA82" s="36"/>
      <c r="AB82" s="36"/>
      <c r="AC82" s="36"/>
      <c r="AD82" s="36"/>
      <c r="AE82" s="36"/>
    </row>
    <row r="83" spans="1:31" ht="17" thickBot="1" x14ac:dyDescent="0.25">
      <c r="A83" s="1"/>
      <c r="B83" s="123"/>
      <c r="C83" s="124"/>
      <c r="D83" s="129" t="s">
        <v>402</v>
      </c>
      <c r="E83" s="234" t="s">
        <v>19</v>
      </c>
      <c r="F83" s="142" t="e">
        <f>#REF!</f>
        <v>#REF!</v>
      </c>
      <c r="G83" s="131"/>
      <c r="H83" s="242"/>
      <c r="I83" s="30"/>
      <c r="J83" s="30"/>
      <c r="K83" s="30"/>
      <c r="L83" s="30"/>
      <c r="M83" s="30"/>
      <c r="N83" s="30"/>
      <c r="O83" s="30"/>
      <c r="P83" s="30"/>
      <c r="Q83" s="30"/>
      <c r="R83" s="30"/>
      <c r="S83" s="30"/>
      <c r="T83" s="30"/>
      <c r="U83" s="30"/>
      <c r="V83" s="30"/>
      <c r="W83" s="30"/>
      <c r="X83" s="30"/>
      <c r="Y83" s="30"/>
      <c r="Z83" s="30"/>
      <c r="AA83" s="30"/>
      <c r="AB83" s="30"/>
      <c r="AC83" s="30"/>
      <c r="AD83" s="30"/>
      <c r="AE83" s="30"/>
    </row>
    <row r="84" spans="1:31" ht="17" thickBot="1" x14ac:dyDescent="0.25">
      <c r="A84" s="1"/>
      <c r="B84" s="123"/>
      <c r="C84" s="124"/>
      <c r="D84" s="129" t="s">
        <v>401</v>
      </c>
      <c r="E84" s="234" t="s">
        <v>19</v>
      </c>
      <c r="F84" s="142" t="e">
        <f>#REF!</f>
        <v>#REF!</v>
      </c>
      <c r="G84" s="132"/>
      <c r="H84" s="242"/>
      <c r="I84" s="36"/>
      <c r="J84" s="36"/>
      <c r="K84" s="36"/>
      <c r="L84" s="36"/>
      <c r="M84" s="36"/>
      <c r="N84" s="36"/>
      <c r="O84" s="36"/>
      <c r="P84" s="36"/>
      <c r="Q84" s="36"/>
      <c r="R84" s="36"/>
      <c r="S84" s="36"/>
      <c r="T84" s="30"/>
      <c r="U84" s="30"/>
      <c r="V84" s="30"/>
      <c r="W84" s="30"/>
      <c r="X84" s="30"/>
      <c r="Y84" s="30"/>
      <c r="Z84" s="30"/>
      <c r="AA84" s="30"/>
      <c r="AB84" s="30"/>
      <c r="AC84" s="30"/>
      <c r="AD84" s="30"/>
      <c r="AE84" s="30"/>
    </row>
    <row r="85" spans="1:31" ht="16" x14ac:dyDescent="0.2">
      <c r="A85" s="1"/>
      <c r="B85" s="133"/>
      <c r="C85" s="134"/>
      <c r="D85" s="135"/>
      <c r="E85" s="136"/>
      <c r="F85" s="137"/>
      <c r="G85" s="138"/>
      <c r="H85" s="245"/>
      <c r="I85" s="30"/>
      <c r="J85" s="30"/>
      <c r="K85" s="30"/>
      <c r="L85" s="30"/>
      <c r="M85" s="30"/>
      <c r="N85" s="30"/>
      <c r="O85" s="30"/>
      <c r="P85" s="30"/>
      <c r="Q85" s="30"/>
      <c r="R85" s="30"/>
      <c r="S85" s="30"/>
      <c r="T85" s="30"/>
      <c r="U85" s="36"/>
      <c r="V85" s="36"/>
      <c r="W85" s="36"/>
      <c r="X85" s="36"/>
      <c r="Y85" s="36"/>
      <c r="Z85" s="36"/>
      <c r="AA85" s="36"/>
      <c r="AB85" s="36"/>
      <c r="AC85" s="36"/>
      <c r="AD85" s="36"/>
      <c r="AE85" s="36"/>
    </row>
    <row r="86" spans="1:31" ht="16" x14ac:dyDescent="0.2">
      <c r="A86" s="1"/>
      <c r="B86" s="123"/>
      <c r="C86" s="124" t="s">
        <v>264</v>
      </c>
      <c r="D86" s="139"/>
      <c r="E86" s="141"/>
      <c r="F86" s="127"/>
      <c r="G86" s="132"/>
      <c r="H86" s="242"/>
      <c r="I86" s="30"/>
      <c r="J86" s="30"/>
      <c r="K86" s="30"/>
      <c r="L86" s="30"/>
      <c r="M86" s="30"/>
      <c r="N86" s="30"/>
      <c r="O86" s="30"/>
      <c r="P86" s="30"/>
      <c r="Q86" s="30"/>
      <c r="R86" s="30"/>
      <c r="S86" s="30"/>
      <c r="T86" s="30"/>
      <c r="U86" s="37"/>
      <c r="V86" s="37"/>
      <c r="W86" s="37"/>
      <c r="X86" s="37"/>
      <c r="Y86" s="37"/>
      <c r="Z86" s="37"/>
      <c r="AA86" s="37"/>
      <c r="AB86" s="37"/>
      <c r="AC86" s="37"/>
      <c r="AD86" s="37"/>
      <c r="AE86" s="37"/>
    </row>
    <row r="87" spans="1:31" ht="17" thickBot="1" x14ac:dyDescent="0.25">
      <c r="A87" s="1"/>
      <c r="B87" s="123"/>
      <c r="C87" s="124"/>
      <c r="D87" s="140" t="s">
        <v>269</v>
      </c>
      <c r="E87" s="229"/>
      <c r="F87" s="127"/>
      <c r="G87" s="126"/>
      <c r="H87" s="242"/>
      <c r="I87" s="36"/>
      <c r="J87" s="36"/>
      <c r="K87" s="36"/>
      <c r="L87" s="36"/>
      <c r="M87" s="36"/>
      <c r="N87" s="36"/>
      <c r="O87" s="36"/>
      <c r="P87" s="36"/>
      <c r="Q87" s="36"/>
      <c r="R87" s="36"/>
      <c r="S87" s="36"/>
      <c r="T87" s="30"/>
      <c r="U87" s="30"/>
      <c r="V87" s="30"/>
      <c r="W87" s="30"/>
      <c r="X87" s="30"/>
      <c r="Y87" s="30"/>
      <c r="Z87" s="30"/>
      <c r="AA87" s="30"/>
      <c r="AB87" s="30"/>
      <c r="AC87" s="30"/>
      <c r="AD87" s="30"/>
      <c r="AE87" s="30"/>
    </row>
    <row r="88" spans="1:31" ht="17" thickBot="1" x14ac:dyDescent="0.25">
      <c r="A88" s="1"/>
      <c r="B88" s="123"/>
      <c r="C88" s="124"/>
      <c r="D88" s="129" t="s">
        <v>403</v>
      </c>
      <c r="E88" s="234" t="s">
        <v>19</v>
      </c>
      <c r="F88" s="142">
        <f>Huishoudens!E76*100</f>
        <v>88</v>
      </c>
      <c r="G88" s="126"/>
      <c r="H88" s="242"/>
      <c r="I88" s="37"/>
      <c r="J88" s="37"/>
      <c r="K88" s="37"/>
      <c r="L88" s="37"/>
      <c r="M88" s="37"/>
      <c r="N88" s="37"/>
      <c r="O88" s="37"/>
      <c r="P88" s="37"/>
      <c r="Q88" s="37"/>
      <c r="R88" s="37"/>
      <c r="S88" s="37"/>
      <c r="T88" s="30"/>
      <c r="U88" s="30"/>
      <c r="V88" s="30"/>
      <c r="W88" s="30"/>
      <c r="X88" s="30"/>
      <c r="Y88" s="30"/>
      <c r="Z88" s="30"/>
      <c r="AA88" s="30"/>
      <c r="AB88" s="30"/>
      <c r="AC88" s="30"/>
      <c r="AD88" s="30"/>
      <c r="AE88" s="30"/>
    </row>
    <row r="89" spans="1:31" ht="17" thickBot="1" x14ac:dyDescent="0.25">
      <c r="A89" s="1"/>
      <c r="B89" s="123"/>
      <c r="C89" s="124"/>
      <c r="D89" s="129" t="s">
        <v>404</v>
      </c>
      <c r="E89" s="234" t="s">
        <v>19</v>
      </c>
      <c r="F89" s="142">
        <f>Huishoudens!E77*100</f>
        <v>245.00000000000003</v>
      </c>
      <c r="G89" s="130"/>
      <c r="H89" s="242"/>
      <c r="I89" s="30"/>
      <c r="J89" s="30"/>
      <c r="K89" s="30"/>
      <c r="L89" s="30"/>
      <c r="M89" s="30"/>
      <c r="N89" s="30"/>
      <c r="O89" s="30"/>
      <c r="P89" s="30"/>
      <c r="Q89" s="30"/>
      <c r="R89" s="30"/>
      <c r="S89" s="30"/>
      <c r="T89" s="30"/>
      <c r="U89" s="36"/>
      <c r="V89" s="36"/>
      <c r="W89" s="36"/>
      <c r="X89" s="36"/>
      <c r="Y89" s="36"/>
      <c r="Z89" s="36"/>
      <c r="AA89" s="36"/>
      <c r="AB89" s="36"/>
      <c r="AC89" s="36"/>
      <c r="AD89" s="36"/>
      <c r="AE89" s="36"/>
    </row>
    <row r="90" spans="1:31" ht="17" thickBot="1" x14ac:dyDescent="0.25">
      <c r="A90" s="1"/>
      <c r="B90" s="123"/>
      <c r="C90" s="124"/>
      <c r="D90" s="129" t="s">
        <v>405</v>
      </c>
      <c r="E90" s="234" t="s">
        <v>19</v>
      </c>
      <c r="F90" s="142">
        <f>Huishoudens!E78*100</f>
        <v>88</v>
      </c>
      <c r="G90" s="131"/>
      <c r="H90" s="242"/>
      <c r="I90" s="30"/>
      <c r="J90" s="30"/>
      <c r="K90" s="30"/>
      <c r="L90" s="30"/>
      <c r="M90" s="30"/>
      <c r="N90" s="30"/>
      <c r="O90" s="30"/>
      <c r="P90" s="30"/>
      <c r="Q90" s="30"/>
      <c r="R90" s="30"/>
      <c r="S90" s="30"/>
      <c r="T90" s="30"/>
      <c r="U90" s="30"/>
      <c r="V90" s="30"/>
      <c r="W90" s="30"/>
      <c r="X90" s="30"/>
      <c r="Y90" s="30"/>
      <c r="Z90" s="30"/>
      <c r="AA90" s="30"/>
      <c r="AB90" s="30"/>
      <c r="AC90" s="30"/>
      <c r="AD90" s="30"/>
      <c r="AE90" s="30"/>
    </row>
    <row r="91" spans="1:31" ht="17" thickBot="1" x14ac:dyDescent="0.25">
      <c r="A91" s="1"/>
      <c r="B91" s="123"/>
      <c r="C91" s="124"/>
      <c r="D91" s="129" t="s">
        <v>406</v>
      </c>
      <c r="E91" s="234" t="s">
        <v>19</v>
      </c>
      <c r="F91" s="142">
        <f>Huishoudens!E79*100</f>
        <v>123</v>
      </c>
      <c r="G91" s="126"/>
      <c r="H91" s="242"/>
      <c r="I91" s="36"/>
      <c r="J91" s="36"/>
      <c r="K91" s="36"/>
      <c r="L91" s="36"/>
      <c r="M91" s="36"/>
      <c r="N91" s="36"/>
      <c r="O91" s="36"/>
      <c r="P91" s="36"/>
      <c r="Q91" s="36"/>
      <c r="R91" s="36"/>
      <c r="S91" s="36"/>
      <c r="T91" s="30"/>
      <c r="U91" s="36"/>
      <c r="V91" s="36"/>
      <c r="W91" s="36"/>
      <c r="X91" s="36"/>
      <c r="Y91" s="36"/>
      <c r="Z91" s="36"/>
      <c r="AA91" s="36"/>
      <c r="AB91" s="36"/>
      <c r="AC91" s="36"/>
      <c r="AD91" s="36"/>
      <c r="AE91" s="36"/>
    </row>
    <row r="92" spans="1:31" ht="17" thickBot="1" x14ac:dyDescent="0.25">
      <c r="A92" s="1"/>
      <c r="B92" s="123"/>
      <c r="C92" s="124"/>
      <c r="D92" s="129" t="s">
        <v>407</v>
      </c>
      <c r="E92" s="234" t="s">
        <v>19</v>
      </c>
      <c r="F92" s="142">
        <f>Huishoudens!E80*100</f>
        <v>158</v>
      </c>
      <c r="G92" s="126"/>
      <c r="H92" s="242"/>
      <c r="I92" s="37"/>
      <c r="J92" s="37"/>
      <c r="K92" s="37"/>
      <c r="L92" s="37"/>
      <c r="M92" s="37"/>
      <c r="N92" s="37"/>
      <c r="O92" s="37"/>
      <c r="P92" s="37"/>
      <c r="Q92" s="37"/>
      <c r="R92" s="37"/>
      <c r="S92" s="37"/>
      <c r="T92" s="30"/>
      <c r="U92" s="37"/>
      <c r="V92" s="37"/>
      <c r="W92" s="37"/>
      <c r="X92" s="37"/>
      <c r="Y92" s="37"/>
      <c r="Z92" s="37"/>
      <c r="AA92" s="37"/>
      <c r="AB92" s="37"/>
      <c r="AC92" s="37"/>
      <c r="AD92" s="37"/>
      <c r="AE92" s="37"/>
    </row>
    <row r="93" spans="1:31" ht="17" thickBot="1" x14ac:dyDescent="0.25">
      <c r="A93" s="1"/>
      <c r="B93" s="123"/>
      <c r="C93" s="124"/>
      <c r="D93" s="129" t="s">
        <v>408</v>
      </c>
      <c r="E93" s="234" t="s">
        <v>19</v>
      </c>
      <c r="F93" s="142">
        <f>Huishoudens!E81*100</f>
        <v>210</v>
      </c>
      <c r="G93" s="130"/>
      <c r="H93" s="242"/>
      <c r="I93" s="30"/>
      <c r="J93" s="30"/>
      <c r="K93" s="30"/>
      <c r="L93" s="30"/>
      <c r="M93" s="30"/>
      <c r="N93" s="30"/>
      <c r="O93" s="30"/>
      <c r="P93" s="30"/>
      <c r="Q93" s="30"/>
      <c r="R93" s="30"/>
      <c r="S93" s="30"/>
      <c r="T93" s="30"/>
      <c r="U93" s="30"/>
      <c r="V93" s="30"/>
      <c r="W93" s="30"/>
      <c r="X93" s="30"/>
      <c r="Y93" s="30"/>
      <c r="Z93" s="30"/>
      <c r="AA93" s="30"/>
      <c r="AB93" s="30"/>
      <c r="AC93" s="30"/>
      <c r="AD93" s="30"/>
      <c r="AE93" s="30"/>
    </row>
    <row r="94" spans="1:31" ht="17" thickBot="1" x14ac:dyDescent="0.25">
      <c r="A94" s="1"/>
      <c r="B94" s="123"/>
      <c r="C94" s="124"/>
      <c r="D94" s="129" t="s">
        <v>409</v>
      </c>
      <c r="E94" s="234" t="s">
        <v>19</v>
      </c>
      <c r="F94" s="142">
        <f>Huishoudens!E82*100</f>
        <v>53</v>
      </c>
      <c r="G94" s="131"/>
      <c r="H94" s="242"/>
      <c r="I94" s="30"/>
      <c r="J94" s="30"/>
      <c r="K94" s="30"/>
      <c r="L94" s="30"/>
      <c r="M94" s="30"/>
      <c r="N94" s="30"/>
      <c r="O94" s="30"/>
      <c r="P94" s="30"/>
      <c r="Q94" s="30"/>
      <c r="R94" s="30"/>
      <c r="S94" s="30"/>
      <c r="T94" s="30"/>
      <c r="U94" s="30"/>
      <c r="V94" s="30"/>
      <c r="W94" s="30"/>
      <c r="X94" s="30"/>
      <c r="Y94" s="30"/>
      <c r="Z94" s="30"/>
      <c r="AA94" s="30"/>
      <c r="AB94" s="30"/>
      <c r="AC94" s="30"/>
      <c r="AD94" s="30"/>
      <c r="AE94" s="30"/>
    </row>
    <row r="95" spans="1:31" ht="17" thickBot="1" x14ac:dyDescent="0.25">
      <c r="A95" s="1"/>
      <c r="B95" s="123"/>
      <c r="C95" s="124"/>
      <c r="D95" s="129" t="s">
        <v>311</v>
      </c>
      <c r="E95" s="234" t="s">
        <v>19</v>
      </c>
      <c r="F95" s="142">
        <f>Huishoudens!E83*100</f>
        <v>123</v>
      </c>
      <c r="G95" s="132"/>
      <c r="H95" s="242"/>
      <c r="I95" s="36"/>
      <c r="J95" s="36"/>
      <c r="K95" s="36"/>
      <c r="L95" s="36"/>
      <c r="M95" s="36"/>
      <c r="N95" s="36"/>
      <c r="O95" s="36"/>
      <c r="P95" s="36"/>
      <c r="Q95" s="36"/>
      <c r="R95" s="36"/>
      <c r="S95" s="36"/>
      <c r="T95" s="30"/>
      <c r="U95" s="36"/>
      <c r="V95" s="36"/>
      <c r="W95" s="36"/>
      <c r="X95" s="36"/>
      <c r="Y95" s="36"/>
      <c r="Z95" s="36"/>
      <c r="AA95" s="36"/>
      <c r="AB95" s="36"/>
      <c r="AC95" s="36"/>
      <c r="AD95" s="36"/>
      <c r="AE95" s="36"/>
    </row>
    <row r="96" spans="1:31" ht="17" thickBot="1" x14ac:dyDescent="0.25">
      <c r="A96" s="1"/>
      <c r="B96" s="123"/>
      <c r="C96" s="124"/>
      <c r="D96" s="139"/>
      <c r="E96" s="141"/>
      <c r="F96" s="143"/>
      <c r="G96" s="130"/>
      <c r="H96" s="243"/>
      <c r="I96" s="30"/>
      <c r="J96" s="30"/>
      <c r="K96" s="30"/>
      <c r="L96" s="30"/>
      <c r="M96" s="30"/>
      <c r="N96" s="30"/>
      <c r="O96" s="30"/>
      <c r="P96" s="30"/>
      <c r="Q96" s="30"/>
      <c r="R96" s="30"/>
      <c r="S96" s="30"/>
      <c r="T96" s="30"/>
      <c r="U96" s="30"/>
      <c r="V96" s="30"/>
      <c r="W96" s="30"/>
      <c r="X96" s="30"/>
      <c r="Y96" s="30"/>
      <c r="Z96" s="30"/>
      <c r="AA96" s="30"/>
      <c r="AB96" s="30"/>
      <c r="AC96" s="30"/>
      <c r="AD96" s="30"/>
      <c r="AE96" s="30"/>
    </row>
    <row r="97" spans="1:31" ht="16" x14ac:dyDescent="0.2">
      <c r="A97" s="1"/>
      <c r="B97" s="157" t="s">
        <v>292</v>
      </c>
      <c r="C97" s="158" t="s">
        <v>257</v>
      </c>
      <c r="D97" s="159"/>
      <c r="E97" s="160"/>
      <c r="F97" s="161"/>
      <c r="G97" s="161"/>
      <c r="H97" s="238"/>
      <c r="I97" s="30"/>
      <c r="J97" s="30"/>
      <c r="K97" s="30"/>
      <c r="L97" s="30"/>
      <c r="M97" s="30"/>
      <c r="N97" s="30"/>
      <c r="O97" s="30"/>
      <c r="P97" s="30"/>
      <c r="Q97" s="30"/>
      <c r="R97" s="30"/>
      <c r="S97" s="30"/>
      <c r="T97" s="30"/>
      <c r="U97" s="30"/>
      <c r="V97" s="30"/>
      <c r="W97" s="30"/>
      <c r="X97" s="30"/>
      <c r="Y97" s="30"/>
      <c r="Z97" s="30"/>
      <c r="AA97" s="30"/>
      <c r="AB97" s="30"/>
      <c r="AC97" s="30"/>
      <c r="AD97" s="30"/>
      <c r="AE97" s="30"/>
    </row>
    <row r="98" spans="1:31" x14ac:dyDescent="0.15">
      <c r="A98" s="1"/>
      <c r="B98" s="162"/>
      <c r="C98" s="59"/>
      <c r="D98" s="59" t="s">
        <v>293</v>
      </c>
      <c r="E98" s="285" t="s">
        <v>18</v>
      </c>
      <c r="F98" s="164">
        <f>SUM(F101:F104)</f>
        <v>0</v>
      </c>
      <c r="G98" s="165"/>
      <c r="H98" s="238"/>
      <c r="I98" s="36"/>
      <c r="J98" s="36"/>
      <c r="K98" s="36"/>
      <c r="L98" s="36"/>
      <c r="M98" s="36"/>
      <c r="N98" s="36"/>
      <c r="O98" s="36"/>
      <c r="P98" s="36"/>
      <c r="Q98" s="36"/>
      <c r="R98" s="36"/>
      <c r="S98" s="36"/>
      <c r="T98" s="30"/>
      <c r="U98" s="36"/>
      <c r="V98" s="36"/>
      <c r="W98" s="36"/>
      <c r="X98" s="36"/>
      <c r="Y98" s="36"/>
      <c r="Z98" s="36"/>
      <c r="AA98" s="36"/>
      <c r="AB98" s="36"/>
      <c r="AC98" s="36"/>
      <c r="AD98" s="36"/>
      <c r="AE98" s="36"/>
    </row>
    <row r="99" spans="1:31" ht="16" x14ac:dyDescent="0.2">
      <c r="A99" s="1"/>
      <c r="B99" s="57"/>
      <c r="C99" s="58"/>
      <c r="D99" s="59"/>
      <c r="E99" s="74"/>
      <c r="F99" s="330"/>
      <c r="G99" s="166"/>
      <c r="H99" s="238"/>
      <c r="I99" s="37"/>
      <c r="J99" s="37"/>
      <c r="K99" s="37"/>
      <c r="L99" s="37"/>
      <c r="M99" s="37"/>
      <c r="N99" s="37"/>
      <c r="O99" s="37"/>
      <c r="P99" s="37"/>
      <c r="Q99" s="37"/>
      <c r="R99" s="37"/>
      <c r="S99" s="37"/>
      <c r="T99" s="30"/>
      <c r="U99" s="30"/>
      <c r="V99" s="30"/>
      <c r="W99" s="30"/>
      <c r="X99" s="30"/>
      <c r="Y99" s="30"/>
      <c r="Z99" s="30"/>
      <c r="AA99" s="30"/>
      <c r="AB99" s="30"/>
      <c r="AC99" s="30"/>
      <c r="AD99" s="30"/>
      <c r="AE99" s="30"/>
    </row>
    <row r="100" spans="1:31" ht="17" thickBot="1" x14ac:dyDescent="0.25">
      <c r="A100" s="1"/>
      <c r="B100" s="57"/>
      <c r="C100" s="58"/>
      <c r="D100" s="62" t="s">
        <v>307</v>
      </c>
      <c r="E100" s="74"/>
      <c r="F100" s="330"/>
      <c r="G100" s="166"/>
      <c r="H100" s="238"/>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row>
    <row r="101" spans="1:31" ht="17" thickBot="1" x14ac:dyDescent="0.25">
      <c r="A101" s="1"/>
      <c r="B101" s="57"/>
      <c r="C101" s="58"/>
      <c r="D101" s="63" t="s">
        <v>259</v>
      </c>
      <c r="E101" s="74" t="s">
        <v>18</v>
      </c>
      <c r="F101" s="167">
        <f>Gebouwen!E45</f>
        <v>0</v>
      </c>
      <c r="G101" s="164"/>
      <c r="H101" s="238"/>
      <c r="I101" s="30"/>
      <c r="J101" s="30"/>
      <c r="K101" s="30"/>
      <c r="L101" s="30"/>
      <c r="M101" s="30"/>
      <c r="N101" s="30"/>
      <c r="O101" s="30"/>
      <c r="P101" s="30"/>
      <c r="Q101" s="30"/>
      <c r="R101" s="30"/>
      <c r="S101" s="30"/>
      <c r="T101" s="30"/>
      <c r="U101" s="36"/>
      <c r="V101" s="36"/>
      <c r="W101" s="36"/>
      <c r="X101" s="36"/>
      <c r="Y101" s="36"/>
      <c r="Z101" s="36"/>
      <c r="AA101" s="36"/>
      <c r="AB101" s="36"/>
      <c r="AC101" s="36"/>
      <c r="AD101" s="36"/>
      <c r="AE101" s="36"/>
    </row>
    <row r="102" spans="1:31" ht="17" thickBot="1" x14ac:dyDescent="0.25">
      <c r="A102" s="1"/>
      <c r="B102" s="57"/>
      <c r="C102" s="58"/>
      <c r="D102" s="63" t="s">
        <v>261</v>
      </c>
      <c r="E102" s="74" t="s">
        <v>18</v>
      </c>
      <c r="F102" s="167">
        <f>Gebouwen!E52</f>
        <v>0</v>
      </c>
      <c r="G102" s="60"/>
      <c r="H102" s="238"/>
      <c r="I102" s="36"/>
      <c r="J102" s="36"/>
      <c r="K102" s="36"/>
      <c r="L102" s="36"/>
      <c r="M102" s="36"/>
      <c r="N102" s="36"/>
      <c r="O102" s="36"/>
      <c r="P102" s="36"/>
      <c r="Q102" s="36"/>
      <c r="R102" s="36"/>
      <c r="S102" s="36"/>
      <c r="T102" s="30"/>
      <c r="U102" s="37"/>
      <c r="V102" s="37"/>
      <c r="W102" s="37"/>
      <c r="X102" s="37"/>
      <c r="Y102" s="37"/>
      <c r="Z102" s="37"/>
      <c r="AA102" s="37"/>
      <c r="AB102" s="37"/>
      <c r="AC102" s="37"/>
      <c r="AD102" s="37"/>
      <c r="AE102" s="37"/>
    </row>
    <row r="103" spans="1:31" ht="17" thickBot="1" x14ac:dyDescent="0.25">
      <c r="A103" s="1"/>
      <c r="B103" s="57"/>
      <c r="C103" s="58"/>
      <c r="D103" s="63" t="s">
        <v>262</v>
      </c>
      <c r="E103" s="74" t="s">
        <v>18</v>
      </c>
      <c r="F103" s="167">
        <f>Gebouwen!E60</f>
        <v>0</v>
      </c>
      <c r="G103" s="60"/>
      <c r="H103" s="238"/>
      <c r="I103" s="37"/>
      <c r="J103" s="37"/>
      <c r="K103" s="37"/>
      <c r="L103" s="37"/>
      <c r="M103" s="37"/>
      <c r="N103" s="37"/>
      <c r="O103" s="37"/>
      <c r="P103" s="37"/>
      <c r="Q103" s="37"/>
      <c r="R103" s="37"/>
      <c r="S103" s="37"/>
      <c r="T103" s="30"/>
      <c r="U103" s="30"/>
      <c r="V103" s="30"/>
      <c r="W103" s="30"/>
      <c r="X103" s="30"/>
      <c r="Y103" s="30"/>
      <c r="Z103" s="30"/>
      <c r="AA103" s="30"/>
      <c r="AB103" s="30"/>
      <c r="AC103" s="30"/>
      <c r="AD103" s="30"/>
      <c r="AE103" s="30"/>
    </row>
    <row r="104" spans="1:31" ht="17" thickBot="1" x14ac:dyDescent="0.25">
      <c r="A104" s="1"/>
      <c r="B104" s="57"/>
      <c r="C104" s="58"/>
      <c r="D104" s="63" t="s">
        <v>351</v>
      </c>
      <c r="E104" s="74" t="s">
        <v>18</v>
      </c>
      <c r="F104" s="167">
        <f>Gebouwen!E69</f>
        <v>0</v>
      </c>
      <c r="G104" s="64"/>
      <c r="H104" s="238"/>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row>
    <row r="105" spans="1:31" ht="16" x14ac:dyDescent="0.2">
      <c r="A105" s="1"/>
      <c r="B105" s="57"/>
      <c r="C105" s="58"/>
      <c r="D105" s="59"/>
      <c r="E105" s="74"/>
      <c r="F105" s="168"/>
      <c r="G105" s="169"/>
      <c r="H105" s="238"/>
      <c r="I105" s="30"/>
      <c r="J105" s="30"/>
      <c r="K105" s="30"/>
      <c r="L105" s="30"/>
      <c r="M105" s="30"/>
      <c r="N105" s="30"/>
      <c r="O105" s="30"/>
      <c r="P105" s="30"/>
      <c r="Q105" s="30"/>
      <c r="R105" s="30"/>
      <c r="S105" s="30"/>
      <c r="T105" s="30"/>
      <c r="U105" s="36"/>
      <c r="V105" s="36"/>
      <c r="W105" s="36"/>
      <c r="X105" s="36"/>
      <c r="Y105" s="36"/>
      <c r="Z105" s="36"/>
      <c r="AA105" s="36"/>
      <c r="AB105" s="36"/>
      <c r="AC105" s="36"/>
      <c r="AD105" s="36"/>
      <c r="AE105" s="36"/>
    </row>
    <row r="106" spans="1:31" ht="16" x14ac:dyDescent="0.2">
      <c r="A106" s="1"/>
      <c r="B106" s="68"/>
      <c r="C106" s="69"/>
      <c r="D106" s="70"/>
      <c r="E106" s="71"/>
      <c r="F106" s="76"/>
      <c r="G106" s="77"/>
      <c r="H106" s="238"/>
      <c r="I106" s="36"/>
      <c r="J106" s="36"/>
      <c r="K106" s="36"/>
      <c r="L106" s="36"/>
      <c r="M106" s="36"/>
      <c r="N106" s="36"/>
      <c r="O106" s="36"/>
      <c r="P106" s="36"/>
      <c r="Q106" s="36"/>
      <c r="R106" s="36"/>
      <c r="S106" s="36"/>
      <c r="T106" s="30"/>
      <c r="U106" s="37"/>
      <c r="V106" s="37"/>
      <c r="W106" s="37"/>
      <c r="X106" s="37"/>
      <c r="Y106" s="37"/>
      <c r="Z106" s="37"/>
      <c r="AA106" s="37"/>
      <c r="AB106" s="37"/>
      <c r="AC106" s="37"/>
      <c r="AD106" s="37"/>
      <c r="AE106" s="37"/>
    </row>
    <row r="107" spans="1:31" ht="16" x14ac:dyDescent="0.2">
      <c r="A107" s="1"/>
      <c r="B107" s="57"/>
      <c r="C107" s="58" t="s">
        <v>259</v>
      </c>
      <c r="D107" s="59"/>
      <c r="E107" s="74"/>
      <c r="F107" s="170"/>
      <c r="G107" s="171"/>
      <c r="H107" s="247"/>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row>
    <row r="108" spans="1:31" ht="17" thickBot="1" x14ac:dyDescent="0.25">
      <c r="A108" s="1"/>
      <c r="B108" s="57"/>
      <c r="C108" s="58"/>
      <c r="D108" s="62" t="s">
        <v>258</v>
      </c>
      <c r="E108" s="74"/>
      <c r="F108" s="61"/>
      <c r="G108" s="171"/>
      <c r="H108" s="238"/>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row>
    <row r="109" spans="1:31" ht="17" thickBot="1" x14ac:dyDescent="0.25">
      <c r="A109" s="1"/>
      <c r="B109" s="57"/>
      <c r="C109" s="58"/>
      <c r="D109" s="56" t="s">
        <v>385</v>
      </c>
      <c r="E109" s="223" t="s">
        <v>19</v>
      </c>
      <c r="F109" s="65" t="e">
        <f>#REF!</f>
        <v>#REF!</v>
      </c>
      <c r="G109" s="172"/>
      <c r="H109" s="238"/>
      <c r="I109" s="36"/>
      <c r="J109" s="36"/>
      <c r="K109" s="36"/>
      <c r="L109" s="36"/>
      <c r="M109" s="36"/>
      <c r="N109" s="36"/>
      <c r="O109" s="36"/>
      <c r="P109" s="36"/>
      <c r="Q109" s="36"/>
      <c r="R109" s="36"/>
      <c r="S109" s="36"/>
      <c r="T109" s="30"/>
      <c r="U109" s="36"/>
      <c r="V109" s="36"/>
      <c r="W109" s="36"/>
      <c r="X109" s="36"/>
      <c r="Y109" s="36"/>
      <c r="Z109" s="36"/>
      <c r="AA109" s="36"/>
      <c r="AB109" s="36"/>
      <c r="AC109" s="36"/>
      <c r="AD109" s="36"/>
      <c r="AE109" s="36"/>
    </row>
    <row r="110" spans="1:31" ht="17" thickBot="1" x14ac:dyDescent="0.25">
      <c r="A110" s="1"/>
      <c r="B110" s="57"/>
      <c r="C110" s="58"/>
      <c r="D110" s="56" t="s">
        <v>294</v>
      </c>
      <c r="E110" s="223" t="s">
        <v>19</v>
      </c>
      <c r="F110" s="65" t="e">
        <f>#REF!</f>
        <v>#REF!</v>
      </c>
      <c r="G110" s="60"/>
      <c r="H110" s="238"/>
      <c r="I110" s="37"/>
      <c r="J110" s="37"/>
      <c r="K110" s="37"/>
      <c r="L110" s="37"/>
      <c r="M110" s="37"/>
      <c r="N110" s="37"/>
      <c r="O110" s="37"/>
      <c r="P110" s="37"/>
      <c r="Q110" s="37"/>
      <c r="R110" s="37"/>
      <c r="S110" s="37"/>
      <c r="T110" s="30"/>
      <c r="U110" s="30"/>
      <c r="V110" s="30"/>
      <c r="W110" s="30"/>
      <c r="X110" s="30"/>
      <c r="Y110" s="30"/>
      <c r="Z110" s="30"/>
      <c r="AA110" s="30"/>
      <c r="AB110" s="30"/>
      <c r="AC110" s="30"/>
      <c r="AD110" s="30"/>
      <c r="AE110" s="30"/>
    </row>
    <row r="111" spans="1:31" ht="17" thickBot="1" x14ac:dyDescent="0.25">
      <c r="A111" s="1"/>
      <c r="B111" s="57"/>
      <c r="C111" s="58"/>
      <c r="D111" s="173" t="s">
        <v>295</v>
      </c>
      <c r="E111" s="223" t="s">
        <v>19</v>
      </c>
      <c r="F111" s="65" t="e">
        <f>#REF!</f>
        <v>#REF!</v>
      </c>
      <c r="G111" s="60"/>
      <c r="H111" s="238"/>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row>
    <row r="112" spans="1:31" ht="17" thickBot="1" x14ac:dyDescent="0.25">
      <c r="A112" s="1"/>
      <c r="B112" s="57"/>
      <c r="C112" s="58"/>
      <c r="D112" s="56" t="s">
        <v>296</v>
      </c>
      <c r="E112" s="223" t="s">
        <v>19</v>
      </c>
      <c r="F112" s="65" t="e">
        <f>#REF!</f>
        <v>#REF!</v>
      </c>
      <c r="G112" s="64"/>
      <c r="H112" s="238"/>
      <c r="I112" s="30"/>
      <c r="J112" s="30"/>
      <c r="K112" s="30"/>
      <c r="L112" s="30"/>
      <c r="M112" s="30"/>
      <c r="N112" s="30"/>
      <c r="O112" s="30"/>
      <c r="P112" s="30"/>
      <c r="Q112" s="30"/>
      <c r="R112" s="30"/>
      <c r="S112" s="30"/>
      <c r="T112" s="30"/>
      <c r="U112" s="36"/>
      <c r="V112" s="36"/>
      <c r="W112" s="36"/>
      <c r="X112" s="36"/>
      <c r="Y112" s="36"/>
      <c r="Z112" s="36"/>
      <c r="AA112" s="36"/>
      <c r="AB112" s="36"/>
      <c r="AC112" s="36"/>
      <c r="AD112" s="36"/>
      <c r="AE112" s="36"/>
    </row>
    <row r="113" spans="1:31" ht="17" thickBot="1" x14ac:dyDescent="0.25">
      <c r="A113" s="1"/>
      <c r="B113" s="57"/>
      <c r="C113" s="58"/>
      <c r="D113" s="56" t="s">
        <v>156</v>
      </c>
      <c r="E113" s="223" t="s">
        <v>19</v>
      </c>
      <c r="F113" s="65" t="e">
        <f>#REF!</f>
        <v>#REF!</v>
      </c>
      <c r="G113" s="66"/>
      <c r="H113" s="238"/>
      <c r="I113" s="36"/>
      <c r="J113" s="36"/>
      <c r="K113" s="36"/>
      <c r="L113" s="36"/>
      <c r="M113" s="36"/>
      <c r="N113" s="36"/>
      <c r="O113" s="36"/>
      <c r="P113" s="36"/>
      <c r="Q113" s="36"/>
      <c r="R113" s="36"/>
      <c r="S113" s="36"/>
      <c r="T113" s="30"/>
      <c r="U113" s="30"/>
      <c r="V113" s="30"/>
      <c r="W113" s="30"/>
      <c r="X113" s="30"/>
      <c r="Y113" s="30"/>
      <c r="Z113" s="30"/>
      <c r="AA113" s="30"/>
      <c r="AB113" s="30"/>
      <c r="AC113" s="30"/>
      <c r="AD113" s="30"/>
      <c r="AE113" s="30"/>
    </row>
    <row r="114" spans="1:31" ht="17" thickBot="1" x14ac:dyDescent="0.25">
      <c r="A114" s="1"/>
      <c r="B114" s="57"/>
      <c r="C114" s="58"/>
      <c r="D114" s="56" t="s">
        <v>298</v>
      </c>
      <c r="E114" s="223" t="s">
        <v>19</v>
      </c>
      <c r="F114" s="65" t="e">
        <f>#REF!</f>
        <v>#REF!</v>
      </c>
      <c r="G114" s="172"/>
      <c r="H114" s="238"/>
      <c r="I114" s="37"/>
      <c r="J114" s="37"/>
      <c r="K114" s="37"/>
      <c r="L114" s="37"/>
      <c r="M114" s="37"/>
      <c r="N114" s="37"/>
      <c r="O114" s="37"/>
      <c r="P114" s="37"/>
      <c r="Q114" s="37"/>
      <c r="R114" s="37"/>
      <c r="S114" s="37"/>
      <c r="T114" s="30"/>
      <c r="U114" s="30"/>
      <c r="V114" s="30"/>
      <c r="W114" s="30"/>
      <c r="X114" s="30"/>
      <c r="Y114" s="30"/>
      <c r="Z114" s="30"/>
      <c r="AA114" s="30"/>
      <c r="AB114" s="30"/>
      <c r="AC114" s="30"/>
      <c r="AD114" s="30"/>
      <c r="AE114" s="30"/>
    </row>
    <row r="115" spans="1:31" ht="17" thickBot="1" x14ac:dyDescent="0.25">
      <c r="A115" s="1"/>
      <c r="B115" s="57"/>
      <c r="C115" s="58"/>
      <c r="D115" s="56" t="s">
        <v>297</v>
      </c>
      <c r="E115" s="223" t="s">
        <v>19</v>
      </c>
      <c r="F115" s="65" t="e">
        <f>#REF!</f>
        <v>#REF!</v>
      </c>
      <c r="G115" s="60"/>
      <c r="H115" s="238"/>
      <c r="I115" s="30"/>
      <c r="J115" s="30"/>
      <c r="K115" s="30"/>
      <c r="L115" s="30"/>
      <c r="M115" s="30"/>
      <c r="N115" s="30"/>
      <c r="O115" s="30"/>
      <c r="P115" s="30"/>
      <c r="Q115" s="30"/>
      <c r="R115" s="30"/>
      <c r="S115" s="30"/>
      <c r="T115" s="30"/>
      <c r="U115" s="36"/>
      <c r="V115" s="36"/>
      <c r="W115" s="36"/>
      <c r="X115" s="36"/>
      <c r="Y115" s="36"/>
      <c r="Z115" s="36"/>
      <c r="AA115" s="36"/>
      <c r="AB115" s="36"/>
      <c r="AC115" s="36"/>
      <c r="AD115" s="36"/>
      <c r="AE115" s="36"/>
    </row>
    <row r="116" spans="1:31" ht="17" thickBot="1" x14ac:dyDescent="0.25">
      <c r="A116" s="1"/>
      <c r="B116" s="57"/>
      <c r="C116" s="58"/>
      <c r="D116" s="56" t="s">
        <v>299</v>
      </c>
      <c r="E116" s="223" t="s">
        <v>19</v>
      </c>
      <c r="F116" s="65" t="e">
        <f>#REF!</f>
        <v>#REF!</v>
      </c>
      <c r="G116" s="60"/>
      <c r="H116" s="238"/>
      <c r="I116" s="30"/>
      <c r="J116" s="30"/>
      <c r="K116" s="30"/>
      <c r="L116" s="30"/>
      <c r="M116" s="30"/>
      <c r="N116" s="30"/>
      <c r="O116" s="30"/>
      <c r="P116" s="30"/>
      <c r="Q116" s="30"/>
      <c r="R116" s="30"/>
      <c r="S116" s="30"/>
      <c r="T116" s="30"/>
      <c r="U116" s="37"/>
      <c r="V116" s="37"/>
      <c r="W116" s="37"/>
      <c r="X116" s="37"/>
      <c r="Y116" s="37"/>
      <c r="Z116" s="37"/>
      <c r="AA116" s="37"/>
      <c r="AB116" s="37"/>
      <c r="AC116" s="37"/>
      <c r="AD116" s="37"/>
      <c r="AE116" s="37"/>
    </row>
    <row r="117" spans="1:31" ht="17" thickBot="1" x14ac:dyDescent="0.25">
      <c r="A117" s="1"/>
      <c r="B117" s="57"/>
      <c r="C117" s="58"/>
      <c r="D117" s="56" t="s">
        <v>300</v>
      </c>
      <c r="E117" s="223" t="s">
        <v>19</v>
      </c>
      <c r="F117" s="65" t="e">
        <f>#REF!</f>
        <v>#REF!</v>
      </c>
      <c r="G117" s="60"/>
      <c r="H117" s="238"/>
      <c r="I117" s="36"/>
      <c r="J117" s="36"/>
      <c r="K117" s="36"/>
      <c r="L117" s="36"/>
      <c r="M117" s="36"/>
      <c r="N117" s="36"/>
      <c r="O117" s="36"/>
      <c r="P117" s="36"/>
      <c r="Q117" s="36"/>
      <c r="R117" s="36"/>
      <c r="S117" s="36"/>
      <c r="T117" s="30"/>
      <c r="U117" s="30"/>
      <c r="V117" s="30"/>
      <c r="W117" s="30"/>
      <c r="X117" s="30"/>
      <c r="Y117" s="30"/>
      <c r="Z117" s="30"/>
      <c r="AA117" s="30"/>
      <c r="AB117" s="30"/>
      <c r="AC117" s="30"/>
      <c r="AD117" s="30"/>
      <c r="AE117" s="30"/>
    </row>
    <row r="118" spans="1:31" ht="16" x14ac:dyDescent="0.2">
      <c r="A118" s="1"/>
      <c r="B118" s="68"/>
      <c r="C118" s="69"/>
      <c r="D118" s="70"/>
      <c r="E118" s="71"/>
      <c r="F118" s="174"/>
      <c r="G118" s="175"/>
      <c r="H118" s="248"/>
      <c r="I118" s="30"/>
      <c r="J118" s="30"/>
      <c r="K118" s="30"/>
      <c r="L118" s="30"/>
      <c r="M118" s="30"/>
      <c r="N118" s="30"/>
      <c r="O118" s="30"/>
      <c r="P118" s="30"/>
      <c r="Q118" s="30"/>
      <c r="R118" s="30"/>
      <c r="S118" s="30"/>
      <c r="T118" s="30"/>
      <c r="U118" s="37"/>
      <c r="V118" s="37"/>
      <c r="W118" s="37"/>
      <c r="X118" s="37"/>
      <c r="Y118" s="37"/>
      <c r="Z118" s="37"/>
      <c r="AA118" s="37"/>
      <c r="AB118" s="37"/>
      <c r="AC118" s="37"/>
      <c r="AD118" s="37"/>
      <c r="AE118" s="37"/>
    </row>
    <row r="119" spans="1:31" ht="16" x14ac:dyDescent="0.2">
      <c r="A119" s="1"/>
      <c r="B119" s="57"/>
      <c r="C119" s="58" t="s">
        <v>296</v>
      </c>
      <c r="D119" s="176"/>
      <c r="E119" s="223"/>
      <c r="F119" s="61"/>
      <c r="G119" s="60"/>
      <c r="H119" s="238"/>
      <c r="I119" s="37"/>
      <c r="J119" s="37"/>
      <c r="K119" s="37"/>
      <c r="L119" s="37"/>
      <c r="M119" s="37"/>
      <c r="N119" s="37"/>
      <c r="O119" s="37"/>
      <c r="P119" s="37"/>
      <c r="Q119" s="37"/>
      <c r="R119" s="37"/>
      <c r="S119" s="37"/>
      <c r="T119" s="30"/>
      <c r="U119" s="30"/>
      <c r="V119" s="30"/>
      <c r="W119" s="30"/>
      <c r="X119" s="30"/>
      <c r="Y119" s="30"/>
      <c r="Z119" s="30"/>
      <c r="AA119" s="30"/>
      <c r="AB119" s="30"/>
      <c r="AC119" s="30"/>
      <c r="AD119" s="30"/>
      <c r="AE119" s="30"/>
    </row>
    <row r="120" spans="1:31" ht="17" thickBot="1" x14ac:dyDescent="0.25">
      <c r="A120" s="1"/>
      <c r="B120" s="57"/>
      <c r="C120" s="58"/>
      <c r="D120" s="177" t="s">
        <v>352</v>
      </c>
      <c r="E120" s="223"/>
      <c r="F120" s="61"/>
      <c r="G120" s="60"/>
      <c r="H120" s="238"/>
      <c r="I120" s="30"/>
      <c r="J120" s="30"/>
      <c r="K120" s="30"/>
      <c r="L120" s="30"/>
      <c r="M120" s="30"/>
      <c r="N120" s="30"/>
      <c r="O120" s="30"/>
      <c r="P120" s="30"/>
      <c r="Q120" s="30"/>
      <c r="R120" s="30"/>
      <c r="S120" s="30"/>
      <c r="T120" s="30"/>
      <c r="U120" s="36"/>
      <c r="V120" s="36"/>
      <c r="W120" s="36"/>
      <c r="X120" s="36"/>
      <c r="Y120" s="36"/>
      <c r="Z120" s="36"/>
      <c r="AA120" s="36"/>
      <c r="AB120" s="36"/>
      <c r="AC120" s="36"/>
      <c r="AD120" s="36"/>
      <c r="AE120" s="36"/>
    </row>
    <row r="121" spans="1:31" ht="17" thickBot="1" x14ac:dyDescent="0.25">
      <c r="A121" s="1"/>
      <c r="B121" s="57"/>
      <c r="C121" s="58"/>
      <c r="D121" s="63" t="s">
        <v>353</v>
      </c>
      <c r="E121" s="223" t="s">
        <v>19</v>
      </c>
      <c r="F121" s="65" t="e">
        <f>#REF!</f>
        <v>#REF!</v>
      </c>
      <c r="G121" s="64"/>
      <c r="H121" s="238"/>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row>
    <row r="122" spans="1:31" ht="17" thickBot="1" x14ac:dyDescent="0.25">
      <c r="A122" s="1"/>
      <c r="B122" s="57"/>
      <c r="C122" s="58"/>
      <c r="D122" s="63" t="s">
        <v>355</v>
      </c>
      <c r="E122" s="223" t="s">
        <v>19</v>
      </c>
      <c r="F122" s="65" t="e">
        <f>#REF!</f>
        <v>#REF!</v>
      </c>
      <c r="G122" s="66"/>
      <c r="H122" s="238"/>
      <c r="I122" s="36"/>
      <c r="J122" s="36"/>
      <c r="K122" s="36"/>
      <c r="L122" s="36"/>
      <c r="M122" s="36"/>
      <c r="N122" s="36"/>
      <c r="O122" s="36"/>
      <c r="P122" s="36"/>
      <c r="Q122" s="36"/>
      <c r="R122" s="36"/>
      <c r="S122" s="36"/>
      <c r="T122" s="30"/>
      <c r="U122" s="30"/>
      <c r="V122" s="30"/>
      <c r="W122" s="30"/>
      <c r="X122" s="30"/>
      <c r="Y122" s="30"/>
      <c r="Z122" s="30"/>
      <c r="AA122" s="30"/>
      <c r="AB122" s="30"/>
      <c r="AC122" s="30"/>
      <c r="AD122" s="30"/>
      <c r="AE122" s="30"/>
    </row>
    <row r="123" spans="1:31" ht="17" thickBot="1" x14ac:dyDescent="0.25">
      <c r="A123" s="1"/>
      <c r="B123" s="57"/>
      <c r="C123" s="58"/>
      <c r="D123" s="63" t="s">
        <v>354</v>
      </c>
      <c r="E123" s="223" t="s">
        <v>19</v>
      </c>
      <c r="F123" s="65" t="e">
        <f>#REF!</f>
        <v>#REF!</v>
      </c>
      <c r="G123" s="67"/>
      <c r="H123" s="238"/>
      <c r="I123" s="30"/>
      <c r="J123" s="30"/>
      <c r="K123" s="30"/>
      <c r="L123" s="30"/>
      <c r="M123" s="30"/>
      <c r="N123" s="30"/>
      <c r="O123" s="30"/>
      <c r="P123" s="30"/>
      <c r="Q123" s="30"/>
      <c r="R123" s="30"/>
      <c r="S123" s="30"/>
      <c r="T123" s="30"/>
      <c r="U123" s="36"/>
      <c r="V123" s="36"/>
      <c r="W123" s="36"/>
      <c r="X123" s="36"/>
      <c r="Y123" s="36"/>
      <c r="Z123" s="36"/>
      <c r="AA123" s="36"/>
      <c r="AB123" s="36"/>
      <c r="AC123" s="36"/>
      <c r="AD123" s="36"/>
      <c r="AE123" s="36"/>
    </row>
    <row r="124" spans="1:31" ht="17" thickBot="1" x14ac:dyDescent="0.25">
      <c r="A124" s="1"/>
      <c r="B124" s="57"/>
      <c r="C124" s="58"/>
      <c r="D124" s="63" t="s">
        <v>326</v>
      </c>
      <c r="E124" s="223" t="s">
        <v>19</v>
      </c>
      <c r="F124" s="65" t="e">
        <f>#REF!</f>
        <v>#REF!</v>
      </c>
      <c r="G124" s="67"/>
      <c r="H124" s="238"/>
      <c r="I124" s="30"/>
      <c r="J124" s="30"/>
      <c r="K124" s="30"/>
      <c r="L124" s="30"/>
      <c r="M124" s="30"/>
      <c r="N124" s="30"/>
      <c r="O124" s="30"/>
      <c r="P124" s="30"/>
      <c r="Q124" s="30"/>
      <c r="R124" s="30"/>
      <c r="S124" s="30"/>
      <c r="T124" s="30"/>
      <c r="U124" s="36"/>
      <c r="V124" s="36"/>
      <c r="W124" s="36"/>
      <c r="X124" s="36"/>
      <c r="Y124" s="36"/>
      <c r="Z124" s="36"/>
      <c r="AA124" s="36"/>
      <c r="AB124" s="36"/>
      <c r="AC124" s="36"/>
      <c r="AD124" s="36"/>
      <c r="AE124" s="36"/>
    </row>
    <row r="125" spans="1:31" ht="17" thickBot="1" x14ac:dyDescent="0.25">
      <c r="A125" s="1"/>
      <c r="B125" s="57"/>
      <c r="C125" s="58"/>
      <c r="D125" s="63" t="s">
        <v>356</v>
      </c>
      <c r="E125" s="223" t="s">
        <v>19</v>
      </c>
      <c r="F125" s="65" t="e">
        <f>#REF!</f>
        <v>#REF!</v>
      </c>
      <c r="G125" s="67"/>
      <c r="H125" s="238"/>
      <c r="I125" s="30"/>
      <c r="J125" s="30"/>
      <c r="K125" s="30"/>
      <c r="L125" s="30"/>
      <c r="M125" s="30"/>
      <c r="N125" s="30"/>
      <c r="O125" s="30"/>
      <c r="P125" s="30"/>
      <c r="Q125" s="30"/>
      <c r="R125" s="30"/>
      <c r="S125" s="30"/>
      <c r="T125" s="30"/>
      <c r="U125" s="36"/>
      <c r="V125" s="36"/>
      <c r="W125" s="36"/>
      <c r="X125" s="36"/>
      <c r="Y125" s="36"/>
      <c r="Z125" s="36"/>
      <c r="AA125" s="36"/>
      <c r="AB125" s="36"/>
      <c r="AC125" s="36"/>
      <c r="AD125" s="36"/>
      <c r="AE125" s="36"/>
    </row>
    <row r="126" spans="1:31" ht="16" x14ac:dyDescent="0.2">
      <c r="A126" s="1"/>
      <c r="B126" s="68"/>
      <c r="C126" s="69"/>
      <c r="D126" s="70"/>
      <c r="E126" s="71"/>
      <c r="F126" s="72"/>
      <c r="G126" s="73"/>
      <c r="H126" s="238"/>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row>
    <row r="127" spans="1:31" ht="16" x14ac:dyDescent="0.2">
      <c r="A127" s="1"/>
      <c r="B127" s="57"/>
      <c r="C127" s="58" t="s">
        <v>261</v>
      </c>
      <c r="D127" s="176"/>
      <c r="E127" s="223"/>
      <c r="F127" s="61"/>
      <c r="G127" s="60"/>
      <c r="H127" s="247"/>
      <c r="I127" s="37"/>
      <c r="J127" s="37"/>
      <c r="K127" s="37"/>
      <c r="L127" s="37"/>
      <c r="M127" s="37"/>
      <c r="N127" s="37"/>
      <c r="O127" s="37"/>
      <c r="P127" s="37"/>
      <c r="Q127" s="37"/>
      <c r="R127" s="37"/>
      <c r="S127" s="37"/>
      <c r="T127" s="30"/>
      <c r="U127" s="30"/>
      <c r="V127" s="30"/>
      <c r="W127" s="30"/>
      <c r="X127" s="30"/>
      <c r="Y127" s="30"/>
      <c r="Z127" s="30"/>
      <c r="AA127" s="30"/>
      <c r="AB127" s="30"/>
      <c r="AC127" s="30"/>
      <c r="AD127" s="30"/>
      <c r="AE127" s="30"/>
    </row>
    <row r="128" spans="1:31" ht="17" thickBot="1" x14ac:dyDescent="0.25">
      <c r="A128" s="1"/>
      <c r="B128" s="57"/>
      <c r="C128" s="58"/>
      <c r="D128" s="177" t="s">
        <v>266</v>
      </c>
      <c r="E128" s="223"/>
      <c r="F128" s="61"/>
      <c r="G128" s="60"/>
      <c r="H128" s="238"/>
      <c r="I128" s="30"/>
      <c r="J128" s="30"/>
      <c r="K128" s="30"/>
      <c r="L128" s="30"/>
      <c r="M128" s="30"/>
      <c r="N128" s="30"/>
      <c r="O128" s="30"/>
      <c r="P128" s="30"/>
      <c r="Q128" s="30"/>
      <c r="R128" s="30"/>
      <c r="S128" s="30"/>
      <c r="T128" s="30"/>
      <c r="U128" s="36"/>
      <c r="V128" s="36"/>
      <c r="W128" s="36"/>
      <c r="X128" s="36"/>
      <c r="Y128" s="36"/>
      <c r="Z128" s="36"/>
      <c r="AA128" s="36"/>
      <c r="AB128" s="36"/>
      <c r="AC128" s="36"/>
      <c r="AD128" s="36"/>
      <c r="AE128" s="36"/>
    </row>
    <row r="129" spans="1:31" ht="17" thickBot="1" x14ac:dyDescent="0.25">
      <c r="A129" s="1"/>
      <c r="B129" s="57"/>
      <c r="C129" s="58"/>
      <c r="D129" s="63" t="s">
        <v>191</v>
      </c>
      <c r="E129" s="223" t="s">
        <v>19</v>
      </c>
      <c r="F129" s="65" t="e">
        <f>#REF!</f>
        <v>#REF!</v>
      </c>
      <c r="G129" s="64"/>
      <c r="H129" s="238"/>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row>
    <row r="130" spans="1:31" ht="17" thickBot="1" x14ac:dyDescent="0.25">
      <c r="A130" s="1"/>
      <c r="B130" s="57"/>
      <c r="C130" s="58"/>
      <c r="D130" s="63" t="s">
        <v>392</v>
      </c>
      <c r="E130" s="223" t="s">
        <v>19</v>
      </c>
      <c r="F130" s="65" t="e">
        <f>#REF!</f>
        <v>#REF!</v>
      </c>
      <c r="G130" s="66"/>
      <c r="H130" s="238"/>
      <c r="I130" s="36"/>
      <c r="J130" s="36"/>
      <c r="K130" s="36"/>
      <c r="L130" s="36"/>
      <c r="M130" s="36"/>
      <c r="N130" s="36"/>
      <c r="O130" s="36"/>
      <c r="P130" s="36"/>
      <c r="Q130" s="36"/>
      <c r="R130" s="36"/>
      <c r="S130" s="36"/>
      <c r="T130" s="30"/>
      <c r="U130" s="30"/>
      <c r="V130" s="30"/>
      <c r="W130" s="30"/>
      <c r="X130" s="30"/>
      <c r="Y130" s="30"/>
      <c r="Z130" s="30"/>
      <c r="AA130" s="30"/>
      <c r="AB130" s="30"/>
      <c r="AC130" s="30"/>
      <c r="AD130" s="30"/>
      <c r="AE130" s="30"/>
    </row>
    <row r="131" spans="1:31" ht="17" thickBot="1" x14ac:dyDescent="0.25">
      <c r="A131" s="1"/>
      <c r="B131" s="57"/>
      <c r="C131" s="58"/>
      <c r="D131" s="63" t="s">
        <v>389</v>
      </c>
      <c r="E131" s="223" t="s">
        <v>19</v>
      </c>
      <c r="F131" s="65" t="e">
        <f>#REF!</f>
        <v>#REF!</v>
      </c>
      <c r="G131" s="67"/>
      <c r="H131" s="238"/>
      <c r="I131" s="30"/>
      <c r="J131" s="30"/>
      <c r="K131" s="30"/>
      <c r="L131" s="30"/>
      <c r="M131" s="30"/>
      <c r="N131" s="30"/>
      <c r="O131" s="30"/>
      <c r="P131" s="30"/>
      <c r="Q131" s="30"/>
      <c r="R131" s="30"/>
      <c r="S131" s="30"/>
      <c r="T131" s="30"/>
      <c r="U131" s="36"/>
      <c r="V131" s="36"/>
      <c r="W131" s="36"/>
      <c r="X131" s="36"/>
      <c r="Y131" s="36"/>
      <c r="Z131" s="36"/>
      <c r="AA131" s="36"/>
      <c r="AB131" s="36"/>
      <c r="AC131" s="36"/>
      <c r="AD131" s="36"/>
      <c r="AE131" s="36"/>
    </row>
    <row r="132" spans="1:31" ht="16" x14ac:dyDescent="0.2">
      <c r="A132" s="1"/>
      <c r="B132" s="68"/>
      <c r="C132" s="69"/>
      <c r="D132" s="70"/>
      <c r="E132" s="71"/>
      <c r="F132" s="72"/>
      <c r="G132" s="73"/>
      <c r="H132" s="248"/>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row>
    <row r="133" spans="1:31" ht="16" x14ac:dyDescent="0.2">
      <c r="A133" s="1"/>
      <c r="B133" s="57"/>
      <c r="C133" s="58" t="s">
        <v>262</v>
      </c>
      <c r="D133" s="59"/>
      <c r="E133" s="223"/>
      <c r="F133" s="61"/>
      <c r="G133" s="60"/>
      <c r="H133" s="238"/>
      <c r="I133" s="30"/>
      <c r="J133" s="30"/>
      <c r="K133" s="30"/>
      <c r="L133" s="30"/>
      <c r="M133" s="30"/>
      <c r="N133" s="30"/>
      <c r="O133" s="30"/>
      <c r="P133" s="36"/>
      <c r="Q133" s="36"/>
      <c r="R133" s="36"/>
      <c r="S133" s="36"/>
      <c r="T133" s="30"/>
      <c r="U133" s="30"/>
      <c r="V133" s="30"/>
      <c r="W133" s="30"/>
      <c r="X133" s="30"/>
      <c r="Y133" s="30"/>
      <c r="Z133" s="30"/>
      <c r="AA133" s="30"/>
      <c r="AB133" s="30"/>
      <c r="AC133" s="30"/>
      <c r="AD133" s="30"/>
      <c r="AE133" s="30"/>
    </row>
    <row r="134" spans="1:31" ht="17" thickBot="1" x14ac:dyDescent="0.25">
      <c r="A134" s="1"/>
      <c r="B134" s="57"/>
      <c r="C134" s="58"/>
      <c r="D134" s="62" t="s">
        <v>267</v>
      </c>
      <c r="E134" s="223"/>
      <c r="F134" s="61"/>
      <c r="G134" s="60"/>
      <c r="H134" s="238"/>
      <c r="I134" s="36"/>
      <c r="J134" s="36"/>
      <c r="K134" s="36"/>
      <c r="L134" s="36"/>
      <c r="M134" s="36"/>
      <c r="N134" s="36"/>
      <c r="O134" s="36"/>
      <c r="P134" s="37"/>
      <c r="Q134" s="37"/>
      <c r="R134" s="37"/>
      <c r="S134" s="37"/>
      <c r="T134" s="30"/>
      <c r="U134" s="36"/>
      <c r="V134" s="36"/>
      <c r="W134" s="36"/>
      <c r="X134" s="36"/>
      <c r="Y134" s="36"/>
      <c r="Z134" s="36"/>
      <c r="AA134" s="36"/>
      <c r="AB134" s="36"/>
      <c r="AC134" s="36"/>
      <c r="AD134" s="36"/>
      <c r="AE134" s="36"/>
    </row>
    <row r="135" spans="1:31" ht="17" thickBot="1" x14ac:dyDescent="0.25">
      <c r="A135" s="1"/>
      <c r="B135" s="57"/>
      <c r="C135" s="58"/>
      <c r="D135" s="63" t="s">
        <v>301</v>
      </c>
      <c r="E135" s="223" t="s">
        <v>19</v>
      </c>
      <c r="F135" s="65" t="e">
        <f>#REF!</f>
        <v>#REF!</v>
      </c>
      <c r="G135" s="64"/>
      <c r="H135" s="239"/>
      <c r="I135" s="37"/>
      <c r="J135" s="37"/>
      <c r="K135" s="37"/>
      <c r="L135" s="37"/>
      <c r="M135" s="37"/>
      <c r="N135" s="37"/>
      <c r="O135" s="37"/>
      <c r="P135" s="30"/>
      <c r="Q135" s="30"/>
      <c r="R135" s="30"/>
      <c r="S135" s="30"/>
      <c r="T135" s="30"/>
      <c r="U135" s="37"/>
      <c r="V135" s="37"/>
      <c r="W135" s="37"/>
      <c r="X135" s="37"/>
      <c r="Y135" s="37"/>
      <c r="Z135" s="37"/>
      <c r="AA135" s="37"/>
      <c r="AB135" s="37"/>
      <c r="AC135" s="37"/>
      <c r="AD135" s="37"/>
      <c r="AE135" s="37"/>
    </row>
    <row r="136" spans="1:31" ht="17" thickBot="1" x14ac:dyDescent="0.25">
      <c r="A136" s="1"/>
      <c r="B136" s="57"/>
      <c r="C136" s="58"/>
      <c r="D136" s="63" t="s">
        <v>194</v>
      </c>
      <c r="E136" s="223" t="s">
        <v>19</v>
      </c>
      <c r="F136" s="65" t="e">
        <f>#REF!</f>
        <v>#REF!</v>
      </c>
      <c r="G136" s="66"/>
      <c r="H136" s="238"/>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row>
    <row r="137" spans="1:31" ht="17" thickBot="1" x14ac:dyDescent="0.25">
      <c r="A137" s="1"/>
      <c r="B137" s="57"/>
      <c r="C137" s="58"/>
      <c r="D137" s="63" t="s">
        <v>302</v>
      </c>
      <c r="E137" s="223" t="s">
        <v>19</v>
      </c>
      <c r="F137" s="65" t="e">
        <f>#REF!</f>
        <v>#REF!</v>
      </c>
      <c r="G137" s="67"/>
      <c r="H137" s="238"/>
      <c r="I137" s="30"/>
      <c r="J137" s="30"/>
      <c r="K137" s="30"/>
      <c r="L137" s="30"/>
      <c r="M137" s="30"/>
      <c r="N137" s="30"/>
      <c r="O137" s="30"/>
      <c r="P137" s="36"/>
      <c r="Q137" s="36"/>
      <c r="R137" s="36"/>
      <c r="S137" s="36"/>
      <c r="T137" s="30"/>
      <c r="U137" s="30"/>
      <c r="V137" s="30"/>
      <c r="W137" s="30"/>
      <c r="X137" s="30"/>
      <c r="Y137" s="30"/>
      <c r="Z137" s="30"/>
      <c r="AA137" s="30"/>
      <c r="AB137" s="30"/>
      <c r="AC137" s="30"/>
      <c r="AD137" s="30"/>
      <c r="AE137" s="30"/>
    </row>
    <row r="138" spans="1:31" ht="16" x14ac:dyDescent="0.2">
      <c r="A138" s="1"/>
      <c r="B138" s="68"/>
      <c r="C138" s="69"/>
      <c r="D138" s="70"/>
      <c r="E138" s="71"/>
      <c r="F138" s="72"/>
      <c r="G138" s="73"/>
      <c r="H138" s="238"/>
      <c r="I138" s="36"/>
      <c r="J138" s="36"/>
      <c r="K138" s="36"/>
      <c r="L138" s="36"/>
      <c r="M138" s="36"/>
      <c r="N138" s="36"/>
      <c r="O138" s="36"/>
      <c r="P138" s="37"/>
      <c r="Q138" s="37"/>
      <c r="R138" s="37"/>
      <c r="S138" s="37"/>
      <c r="T138" s="30"/>
      <c r="U138" s="36"/>
      <c r="V138" s="36"/>
      <c r="W138" s="36"/>
      <c r="X138" s="36"/>
      <c r="Y138" s="36"/>
      <c r="Z138" s="36"/>
      <c r="AA138" s="36"/>
      <c r="AB138" s="36"/>
      <c r="AC138" s="36"/>
      <c r="AD138" s="36"/>
      <c r="AE138" s="36"/>
    </row>
    <row r="139" spans="1:31" ht="16" x14ac:dyDescent="0.2">
      <c r="A139" s="1"/>
      <c r="B139" s="57"/>
      <c r="C139" s="58" t="s">
        <v>264</v>
      </c>
      <c r="D139" s="59"/>
      <c r="E139" s="74"/>
      <c r="F139" s="61"/>
      <c r="G139" s="67"/>
      <c r="H139" s="247"/>
      <c r="I139" s="30"/>
      <c r="J139" s="30"/>
      <c r="K139" s="30"/>
      <c r="L139" s="30"/>
      <c r="M139" s="30"/>
      <c r="N139" s="30"/>
      <c r="O139" s="30"/>
      <c r="P139" s="36"/>
      <c r="Q139" s="36"/>
      <c r="R139" s="36"/>
      <c r="S139" s="36"/>
      <c r="T139" s="30"/>
      <c r="U139" s="37"/>
      <c r="V139" s="37"/>
      <c r="W139" s="37"/>
      <c r="X139" s="37"/>
      <c r="Y139" s="37"/>
      <c r="Z139" s="37"/>
      <c r="AA139" s="37"/>
      <c r="AB139" s="37"/>
      <c r="AC139" s="37"/>
      <c r="AD139" s="37"/>
      <c r="AE139" s="37"/>
    </row>
    <row r="140" spans="1:31" ht="17" thickBot="1" x14ac:dyDescent="0.25">
      <c r="A140" s="1"/>
      <c r="B140" s="57"/>
      <c r="C140" s="58"/>
      <c r="D140" s="62" t="s">
        <v>303</v>
      </c>
      <c r="E140" s="223"/>
      <c r="F140" s="61"/>
      <c r="G140" s="60"/>
      <c r="H140" s="238"/>
      <c r="I140" s="36"/>
      <c r="J140" s="36"/>
      <c r="K140" s="36"/>
      <c r="L140" s="36"/>
      <c r="M140" s="36"/>
      <c r="N140" s="36"/>
      <c r="O140" s="36"/>
      <c r="P140" s="37"/>
      <c r="Q140" s="37"/>
      <c r="R140" s="37"/>
      <c r="S140" s="37"/>
      <c r="T140" s="30"/>
      <c r="U140" s="30"/>
      <c r="V140" s="30"/>
      <c r="W140" s="30"/>
      <c r="X140" s="30"/>
      <c r="Y140" s="30"/>
      <c r="Z140" s="30"/>
      <c r="AA140" s="30"/>
      <c r="AB140" s="30"/>
      <c r="AC140" s="30"/>
      <c r="AD140" s="30"/>
      <c r="AE140" s="30"/>
    </row>
    <row r="141" spans="1:31" ht="17" thickBot="1" x14ac:dyDescent="0.25">
      <c r="A141" s="1"/>
      <c r="B141" s="57"/>
      <c r="C141" s="58"/>
      <c r="D141" s="63" t="s">
        <v>156</v>
      </c>
      <c r="E141" s="74" t="s">
        <v>18</v>
      </c>
      <c r="F141" s="75">
        <f>Gebouwen!E65</f>
        <v>0</v>
      </c>
      <c r="G141" s="60"/>
      <c r="H141" s="239"/>
      <c r="I141" s="37"/>
      <c r="J141" s="37"/>
      <c r="K141" s="37"/>
      <c r="L141" s="37"/>
      <c r="M141" s="37"/>
      <c r="N141" s="37"/>
      <c r="O141" s="37"/>
      <c r="P141" s="30"/>
      <c r="Q141" s="30"/>
      <c r="R141" s="30"/>
      <c r="S141" s="30"/>
      <c r="T141" s="30"/>
      <c r="U141" s="30"/>
      <c r="V141" s="30"/>
      <c r="W141" s="30"/>
      <c r="X141" s="30"/>
      <c r="Y141" s="30"/>
      <c r="Z141" s="30"/>
      <c r="AA141" s="30"/>
      <c r="AB141" s="30"/>
      <c r="AC141" s="30"/>
      <c r="AD141" s="30"/>
      <c r="AE141" s="30"/>
    </row>
    <row r="142" spans="1:31" ht="17" thickBot="1" x14ac:dyDescent="0.25">
      <c r="A142" s="1"/>
      <c r="B142" s="57"/>
      <c r="C142" s="58"/>
      <c r="D142" s="63" t="s">
        <v>304</v>
      </c>
      <c r="E142" s="74" t="s">
        <v>18</v>
      </c>
      <c r="F142" s="75">
        <f>Gebouwen!E66</f>
        <v>0</v>
      </c>
      <c r="G142" s="60" t="s">
        <v>478</v>
      </c>
      <c r="H142" s="238"/>
      <c r="I142" s="30"/>
      <c r="J142" s="30"/>
      <c r="K142" s="30"/>
      <c r="L142" s="30"/>
      <c r="M142" s="30"/>
      <c r="N142" s="30"/>
      <c r="O142" s="30"/>
      <c r="P142" s="30"/>
      <c r="Q142" s="30"/>
      <c r="R142" s="30"/>
      <c r="S142" s="30"/>
      <c r="T142" s="30"/>
      <c r="U142" s="36"/>
      <c r="V142" s="36"/>
      <c r="W142" s="36"/>
      <c r="X142" s="36"/>
      <c r="Y142" s="36"/>
      <c r="Z142" s="36"/>
      <c r="AA142" s="36"/>
      <c r="AB142" s="36"/>
      <c r="AC142" s="36"/>
      <c r="AD142" s="36"/>
      <c r="AE142" s="36"/>
    </row>
    <row r="143" spans="1:31" ht="16" x14ac:dyDescent="0.2">
      <c r="A143" s="1"/>
      <c r="B143" s="57"/>
      <c r="C143" s="58"/>
      <c r="D143" s="63" t="s">
        <v>305</v>
      </c>
      <c r="E143" s="74" t="s">
        <v>18</v>
      </c>
      <c r="F143" s="329">
        <v>0</v>
      </c>
      <c r="G143" s="60" t="s">
        <v>478</v>
      </c>
      <c r="H143" s="238"/>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row>
    <row r="144" spans="1:31" ht="16" x14ac:dyDescent="0.2">
      <c r="A144" s="1"/>
      <c r="B144" s="57"/>
      <c r="C144" s="58"/>
      <c r="D144" s="63" t="s">
        <v>160</v>
      </c>
      <c r="E144" s="74" t="s">
        <v>18</v>
      </c>
      <c r="F144" s="329">
        <v>0</v>
      </c>
      <c r="G144" s="60" t="s">
        <v>478</v>
      </c>
      <c r="H144" s="238"/>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row>
    <row r="145" spans="1:31" ht="17" thickBot="1" x14ac:dyDescent="0.25">
      <c r="A145" s="1"/>
      <c r="B145" s="57"/>
      <c r="C145" s="58"/>
      <c r="D145" s="59"/>
      <c r="E145" s="74"/>
      <c r="F145" s="80"/>
      <c r="G145" s="64"/>
      <c r="H145" s="240"/>
      <c r="I145" s="36"/>
      <c r="J145" s="36"/>
      <c r="K145" s="36"/>
      <c r="L145" s="36"/>
      <c r="M145" s="36"/>
      <c r="N145" s="36"/>
      <c r="O145" s="36"/>
      <c r="P145" s="36"/>
      <c r="Q145" s="36"/>
      <c r="R145" s="36"/>
      <c r="S145" s="36"/>
      <c r="T145" s="30"/>
      <c r="U145" s="37"/>
      <c r="V145" s="37"/>
      <c r="W145" s="37"/>
      <c r="X145" s="37"/>
      <c r="Y145" s="37"/>
      <c r="Z145" s="37"/>
      <c r="AA145" s="37"/>
      <c r="AB145" s="37"/>
      <c r="AC145" s="37"/>
      <c r="AD145" s="37"/>
      <c r="AE145" s="37"/>
    </row>
    <row r="146" spans="1:31" ht="16" x14ac:dyDescent="0.2">
      <c r="A146" s="1"/>
      <c r="B146" s="82" t="s">
        <v>22</v>
      </c>
      <c r="C146" s="83" t="s">
        <v>257</v>
      </c>
      <c r="D146" s="84"/>
      <c r="E146" s="85"/>
      <c r="F146" s="86"/>
      <c r="G146" s="86"/>
      <c r="H146" s="249"/>
      <c r="I146" s="37"/>
      <c r="J146" s="37"/>
      <c r="K146" s="37"/>
      <c r="L146" s="37"/>
      <c r="M146" s="37"/>
      <c r="N146" s="37"/>
      <c r="O146" s="37"/>
      <c r="P146" s="37"/>
      <c r="Q146" s="37"/>
      <c r="R146" s="37"/>
      <c r="S146" s="37"/>
      <c r="T146" s="30"/>
      <c r="U146" s="30"/>
      <c r="V146" s="30"/>
      <c r="W146" s="30"/>
      <c r="X146" s="30"/>
      <c r="Y146" s="30"/>
      <c r="Z146" s="30"/>
      <c r="AA146" s="30"/>
      <c r="AB146" s="30"/>
      <c r="AC146" s="30"/>
      <c r="AD146" s="30"/>
      <c r="AE146" s="30"/>
    </row>
    <row r="147" spans="1:31" x14ac:dyDescent="0.15">
      <c r="A147" s="1"/>
      <c r="B147" s="87"/>
      <c r="C147" s="88"/>
      <c r="D147" s="88" t="s">
        <v>284</v>
      </c>
      <c r="E147" s="89" t="s">
        <v>18</v>
      </c>
      <c r="F147" s="90">
        <f>SUM(F150:F156)</f>
        <v>54.224097664543521</v>
      </c>
      <c r="G147" s="91"/>
      <c r="H147" s="242"/>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row>
    <row r="148" spans="1:31" ht="16" x14ac:dyDescent="0.2">
      <c r="A148" s="1"/>
      <c r="B148" s="92"/>
      <c r="C148" s="93"/>
      <c r="D148" s="88"/>
      <c r="E148" s="94"/>
      <c r="F148" s="328"/>
      <c r="G148" s="95"/>
      <c r="H148" s="242"/>
      <c r="I148" s="30"/>
      <c r="J148" s="30"/>
      <c r="K148" s="30"/>
      <c r="L148" s="30"/>
      <c r="M148" s="30"/>
      <c r="N148" s="30"/>
      <c r="O148" s="30"/>
      <c r="P148" s="30"/>
      <c r="Q148" s="30"/>
      <c r="R148" s="30"/>
      <c r="S148" s="30"/>
      <c r="T148" s="30"/>
      <c r="U148" s="36"/>
      <c r="V148" s="36"/>
      <c r="W148" s="36"/>
      <c r="X148" s="36"/>
      <c r="Y148" s="36"/>
      <c r="Z148" s="36"/>
      <c r="AA148" s="36"/>
      <c r="AB148" s="36"/>
      <c r="AC148" s="36"/>
      <c r="AD148" s="36"/>
      <c r="AE148" s="36"/>
    </row>
    <row r="149" spans="1:31" ht="17" thickBot="1" x14ac:dyDescent="0.25">
      <c r="A149" s="1"/>
      <c r="B149" s="92"/>
      <c r="C149" s="93"/>
      <c r="D149" s="96" t="s">
        <v>307</v>
      </c>
      <c r="E149" s="94"/>
      <c r="F149" s="328"/>
      <c r="G149" s="95"/>
      <c r="H149" s="242"/>
      <c r="I149" s="36"/>
      <c r="J149" s="36"/>
      <c r="K149" s="36"/>
      <c r="L149" s="36"/>
      <c r="M149" s="36"/>
      <c r="N149" s="36"/>
      <c r="O149" s="36"/>
      <c r="P149" s="36"/>
      <c r="Q149" s="36"/>
      <c r="R149" s="36"/>
      <c r="S149" s="36"/>
      <c r="T149" s="30"/>
      <c r="U149" s="37"/>
      <c r="V149" s="37"/>
      <c r="W149" s="37"/>
      <c r="X149" s="37"/>
      <c r="Y149" s="37"/>
      <c r="Z149" s="37"/>
      <c r="AA149" s="37"/>
      <c r="AB149" s="37"/>
      <c r="AC149" s="37"/>
      <c r="AD149" s="37"/>
      <c r="AE149" s="37"/>
    </row>
    <row r="150" spans="1:31" ht="17" thickBot="1" x14ac:dyDescent="0.25">
      <c r="A150" s="1"/>
      <c r="B150" s="92"/>
      <c r="C150" s="93"/>
      <c r="D150" s="97" t="s">
        <v>166</v>
      </c>
      <c r="E150" s="94" t="s">
        <v>18</v>
      </c>
      <c r="F150" s="99">
        <f>Transport!E65</f>
        <v>37.694485453058718</v>
      </c>
      <c r="G150" s="90"/>
      <c r="H150" s="242"/>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row>
    <row r="151" spans="1:31" ht="17" thickBot="1" x14ac:dyDescent="0.25">
      <c r="A151" s="1"/>
      <c r="B151" s="92"/>
      <c r="C151" s="93"/>
      <c r="D151" s="97" t="s">
        <v>157</v>
      </c>
      <c r="E151" s="94" t="s">
        <v>18</v>
      </c>
      <c r="F151" s="99">
        <f>Transport!E63+Transport!F17+Transport!F26</f>
        <v>13.69354434519437</v>
      </c>
      <c r="G151" s="100"/>
      <c r="H151" s="242"/>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row>
    <row r="152" spans="1:31" ht="17" thickBot="1" x14ac:dyDescent="0.25">
      <c r="A152" s="1"/>
      <c r="B152" s="92"/>
      <c r="C152" s="93"/>
      <c r="D152" s="97" t="s">
        <v>167</v>
      </c>
      <c r="E152" s="94" t="s">
        <v>18</v>
      </c>
      <c r="F152" s="99">
        <f>Transport!E47</f>
        <v>2.7635253264705804</v>
      </c>
      <c r="G152" s="100"/>
      <c r="H152" s="242"/>
      <c r="I152" s="36"/>
      <c r="J152" s="36"/>
      <c r="K152" s="36"/>
      <c r="L152" s="36"/>
      <c r="M152" s="36"/>
      <c r="N152" s="36"/>
      <c r="O152" s="36"/>
      <c r="P152" s="36"/>
      <c r="Q152" s="36"/>
      <c r="R152" s="36"/>
      <c r="S152" s="36"/>
      <c r="T152" s="30"/>
      <c r="U152" s="36"/>
      <c r="V152" s="36"/>
      <c r="W152" s="36"/>
      <c r="X152" s="36"/>
      <c r="Y152" s="36"/>
      <c r="Z152" s="36"/>
      <c r="AA152" s="36"/>
      <c r="AB152" s="36"/>
      <c r="AC152" s="36"/>
      <c r="AD152" s="36"/>
      <c r="AE152" s="36"/>
    </row>
    <row r="153" spans="1:31" ht="17" thickBot="1" x14ac:dyDescent="0.25">
      <c r="A153" s="1"/>
      <c r="B153" s="92"/>
      <c r="C153" s="93"/>
      <c r="D153" s="97" t="s">
        <v>156</v>
      </c>
      <c r="E153" s="94" t="s">
        <v>18</v>
      </c>
      <c r="F153" s="99">
        <f>Transport!F18+Transport!E44+Transport!E55</f>
        <v>1.7962914622058769E-2</v>
      </c>
      <c r="G153" s="100"/>
      <c r="H153" s="242"/>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row>
    <row r="154" spans="1:31" ht="17" thickBot="1" x14ac:dyDescent="0.25">
      <c r="A154" s="1"/>
      <c r="B154" s="92"/>
      <c r="C154" s="93"/>
      <c r="D154" s="97" t="s">
        <v>164</v>
      </c>
      <c r="E154" s="94" t="s">
        <v>18</v>
      </c>
      <c r="F154" s="99">
        <f>Transport!E42+Transport!E53</f>
        <v>5.4579625197793961E-2</v>
      </c>
      <c r="G154" s="101"/>
      <c r="H154" s="242"/>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row>
    <row r="155" spans="1:31" ht="17" thickBot="1" x14ac:dyDescent="0.25">
      <c r="A155" s="1"/>
      <c r="B155" s="92"/>
      <c r="C155" s="93"/>
      <c r="D155" s="97" t="s">
        <v>171</v>
      </c>
      <c r="E155" s="94" t="s">
        <v>18</v>
      </c>
      <c r="F155" s="99">
        <v>0</v>
      </c>
      <c r="G155" s="101" t="s">
        <v>283</v>
      </c>
      <c r="H155" s="242"/>
      <c r="I155" s="30"/>
      <c r="J155" s="30"/>
      <c r="K155" s="30"/>
      <c r="L155" s="30"/>
      <c r="M155" s="30"/>
      <c r="N155" s="30"/>
      <c r="O155" s="30"/>
      <c r="P155" s="36"/>
      <c r="Q155" s="36"/>
      <c r="R155" s="36"/>
      <c r="S155" s="36"/>
      <c r="T155" s="30"/>
      <c r="U155" s="36"/>
      <c r="V155" s="36"/>
      <c r="W155" s="36"/>
      <c r="X155" s="36"/>
      <c r="Y155" s="36"/>
      <c r="Z155" s="36"/>
      <c r="AA155" s="36"/>
      <c r="AB155" s="36"/>
      <c r="AC155" s="36"/>
      <c r="AD155" s="36"/>
      <c r="AE155" s="36"/>
    </row>
    <row r="156" spans="1:31" ht="17" thickBot="1" x14ac:dyDescent="0.25">
      <c r="A156" s="1"/>
      <c r="B156" s="92"/>
      <c r="C156" s="93"/>
      <c r="D156" s="97" t="s">
        <v>274</v>
      </c>
      <c r="E156" s="94" t="s">
        <v>18</v>
      </c>
      <c r="F156" s="99">
        <f>Transport!E62</f>
        <v>0</v>
      </c>
      <c r="G156" s="90"/>
      <c r="H156" s="242"/>
      <c r="I156" s="30"/>
      <c r="J156" s="30"/>
      <c r="K156" s="30"/>
      <c r="L156" s="30"/>
      <c r="M156" s="30"/>
      <c r="N156" s="30"/>
      <c r="O156" s="30"/>
      <c r="P156" s="37"/>
      <c r="Q156" s="37"/>
      <c r="R156" s="37"/>
      <c r="S156" s="37"/>
      <c r="T156" s="30"/>
      <c r="U156" s="30"/>
      <c r="V156" s="30"/>
      <c r="W156" s="30"/>
      <c r="X156" s="30"/>
      <c r="Y156" s="30"/>
      <c r="Z156" s="30"/>
      <c r="AA156" s="30"/>
      <c r="AB156" s="30"/>
      <c r="AC156" s="30"/>
      <c r="AD156" s="30"/>
      <c r="AE156" s="30"/>
    </row>
    <row r="157" spans="1:31" ht="17" thickBot="1" x14ac:dyDescent="0.25">
      <c r="A157" s="1"/>
      <c r="B157" s="92"/>
      <c r="C157" s="93"/>
      <c r="D157" s="97" t="s">
        <v>275</v>
      </c>
      <c r="E157" s="94" t="s">
        <v>18</v>
      </c>
      <c r="F157" s="99">
        <f>Transport!E64</f>
        <v>0</v>
      </c>
      <c r="G157" s="101"/>
      <c r="H157" s="242"/>
      <c r="I157" s="36"/>
      <c r="J157" s="36"/>
      <c r="K157" s="36"/>
      <c r="L157" s="36"/>
      <c r="M157" s="36"/>
      <c r="N157" s="36"/>
      <c r="O157" s="36"/>
      <c r="P157" s="30"/>
      <c r="Q157" s="30"/>
      <c r="R157" s="30"/>
      <c r="S157" s="30"/>
      <c r="T157" s="30"/>
      <c r="U157" s="30"/>
      <c r="V157" s="30"/>
      <c r="W157" s="30"/>
      <c r="X157" s="30"/>
      <c r="Y157" s="30"/>
      <c r="Z157" s="30"/>
      <c r="AA157" s="30"/>
      <c r="AB157" s="30"/>
      <c r="AC157" s="30"/>
      <c r="AD157" s="30"/>
      <c r="AE157" s="30"/>
    </row>
    <row r="158" spans="1:31" ht="17" thickBot="1" x14ac:dyDescent="0.25">
      <c r="A158" s="1"/>
      <c r="B158" s="92"/>
      <c r="C158" s="93"/>
      <c r="D158" s="97" t="s">
        <v>277</v>
      </c>
      <c r="E158" s="94" t="s">
        <v>18</v>
      </c>
      <c r="F158" s="99">
        <v>0</v>
      </c>
      <c r="G158" s="101" t="s">
        <v>278</v>
      </c>
      <c r="H158" s="250"/>
      <c r="I158" s="37"/>
      <c r="J158" s="37"/>
      <c r="K158" s="37"/>
      <c r="L158" s="37"/>
      <c r="M158" s="37"/>
      <c r="N158" s="37"/>
      <c r="O158" s="37"/>
      <c r="P158" s="30"/>
      <c r="Q158" s="30"/>
      <c r="R158" s="30"/>
      <c r="S158" s="30"/>
      <c r="T158" s="30"/>
      <c r="U158" s="36"/>
      <c r="V158" s="36"/>
      <c r="W158" s="36"/>
      <c r="X158" s="36"/>
      <c r="Y158" s="36"/>
      <c r="Z158" s="36"/>
      <c r="AA158" s="36"/>
      <c r="AB158" s="36"/>
      <c r="AC158" s="36"/>
      <c r="AD158" s="36"/>
      <c r="AE158" s="36"/>
    </row>
    <row r="159" spans="1:31" ht="17" thickBot="1" x14ac:dyDescent="0.25">
      <c r="A159" s="1"/>
      <c r="B159" s="92"/>
      <c r="C159" s="93"/>
      <c r="D159" s="97" t="s">
        <v>174</v>
      </c>
      <c r="E159" s="94" t="s">
        <v>18</v>
      </c>
      <c r="F159" s="99">
        <v>0</v>
      </c>
      <c r="G159" s="144" t="s">
        <v>279</v>
      </c>
      <c r="H159" s="242"/>
      <c r="I159" s="30"/>
      <c r="J159" s="30"/>
      <c r="K159" s="30"/>
      <c r="L159" s="30"/>
      <c r="M159" s="30"/>
      <c r="N159" s="30"/>
      <c r="O159" s="30"/>
      <c r="P159" s="36"/>
      <c r="Q159" s="36"/>
      <c r="R159" s="36"/>
      <c r="S159" s="36"/>
      <c r="T159" s="30"/>
      <c r="U159" s="37"/>
      <c r="V159" s="37"/>
      <c r="W159" s="37"/>
      <c r="X159" s="37"/>
      <c r="Y159" s="37"/>
      <c r="Z159" s="37"/>
      <c r="AA159" s="37"/>
      <c r="AB159" s="37"/>
      <c r="AC159" s="37"/>
      <c r="AD159" s="37"/>
      <c r="AE159" s="37"/>
    </row>
    <row r="160" spans="1:31" ht="17" thickBot="1" x14ac:dyDescent="0.25">
      <c r="A160" s="1"/>
      <c r="B160" s="92"/>
      <c r="C160" s="93"/>
      <c r="D160" s="97" t="s">
        <v>276</v>
      </c>
      <c r="E160" s="94" t="s">
        <v>18</v>
      </c>
      <c r="F160" s="99">
        <v>0</v>
      </c>
      <c r="G160" s="145" t="s">
        <v>282</v>
      </c>
      <c r="H160" s="242"/>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row>
    <row r="161" spans="1:31" ht="17" thickBot="1" x14ac:dyDescent="0.25">
      <c r="A161" s="1"/>
      <c r="B161" s="92"/>
      <c r="C161" s="93"/>
      <c r="D161" s="97" t="s">
        <v>280</v>
      </c>
      <c r="E161" s="94" t="s">
        <v>18</v>
      </c>
      <c r="F161" s="99">
        <v>0</v>
      </c>
      <c r="G161" s="145" t="s">
        <v>281</v>
      </c>
      <c r="H161" s="242"/>
      <c r="I161" s="36"/>
      <c r="J161" s="36"/>
      <c r="K161" s="36"/>
      <c r="L161" s="36"/>
      <c r="M161" s="36"/>
      <c r="N161" s="36"/>
      <c r="O161" s="36"/>
      <c r="P161" s="36"/>
      <c r="Q161" s="36"/>
      <c r="R161" s="36"/>
      <c r="S161" s="36"/>
      <c r="T161" s="30"/>
      <c r="U161" s="30"/>
      <c r="V161" s="30"/>
      <c r="W161" s="30"/>
      <c r="X161" s="30"/>
      <c r="Y161" s="30"/>
      <c r="Z161" s="30"/>
      <c r="AA161" s="30"/>
      <c r="AB161" s="30"/>
      <c r="AC161" s="30"/>
      <c r="AD161" s="30"/>
      <c r="AE161" s="30"/>
    </row>
    <row r="162" spans="1:31" ht="16" x14ac:dyDescent="0.2">
      <c r="A162" s="1"/>
      <c r="B162" s="105"/>
      <c r="C162" s="106"/>
      <c r="D162" s="107"/>
      <c r="E162" s="108"/>
      <c r="F162" s="109"/>
      <c r="G162" s="110"/>
      <c r="H162" s="250"/>
      <c r="I162" s="37"/>
      <c r="J162" s="37"/>
      <c r="K162" s="37"/>
      <c r="L162" s="37"/>
      <c r="M162" s="37"/>
      <c r="N162" s="37"/>
      <c r="O162" s="37"/>
      <c r="P162" s="37"/>
      <c r="Q162" s="37"/>
      <c r="R162" s="37"/>
      <c r="S162" s="37"/>
      <c r="T162" s="30"/>
      <c r="U162" s="36"/>
      <c r="V162" s="36"/>
      <c r="W162" s="36"/>
      <c r="X162" s="36"/>
      <c r="Y162" s="36"/>
      <c r="Z162" s="36"/>
      <c r="AA162" s="36"/>
      <c r="AB162" s="36"/>
      <c r="AC162" s="36"/>
      <c r="AD162" s="36"/>
      <c r="AE162" s="36"/>
    </row>
    <row r="163" spans="1:31" ht="16" x14ac:dyDescent="0.2">
      <c r="A163" s="1"/>
      <c r="B163" s="92"/>
      <c r="C163" s="93" t="s">
        <v>163</v>
      </c>
      <c r="D163" s="88"/>
      <c r="E163" s="94"/>
      <c r="F163" s="111"/>
      <c r="G163" s="112"/>
      <c r="H163" s="244"/>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row>
    <row r="164" spans="1:31" ht="17" thickBot="1" x14ac:dyDescent="0.25">
      <c r="A164" s="1"/>
      <c r="B164" s="92"/>
      <c r="C164" s="93"/>
      <c r="D164" s="96" t="s">
        <v>482</v>
      </c>
      <c r="E164" s="94"/>
      <c r="F164" s="113"/>
      <c r="G164" s="112"/>
      <c r="H164" s="242"/>
      <c r="I164" s="30"/>
      <c r="J164" s="30"/>
      <c r="K164" s="30"/>
      <c r="L164" s="30"/>
      <c r="M164" s="30"/>
      <c r="N164" s="30"/>
      <c r="O164" s="30"/>
      <c r="P164" s="30"/>
      <c r="Q164" s="30"/>
      <c r="R164" s="30"/>
      <c r="S164" s="30"/>
      <c r="T164" s="30"/>
      <c r="U164" s="36"/>
      <c r="V164" s="36"/>
      <c r="W164" s="36"/>
      <c r="X164" s="36"/>
      <c r="Y164" s="36"/>
      <c r="Z164" s="36"/>
      <c r="AA164" s="36"/>
      <c r="AB164" s="36"/>
      <c r="AC164" s="36"/>
      <c r="AD164" s="36"/>
      <c r="AE164" s="36"/>
    </row>
    <row r="165" spans="1:31" ht="17" thickBot="1" x14ac:dyDescent="0.25">
      <c r="A165" s="1"/>
      <c r="B165" s="92"/>
      <c r="C165" s="93"/>
      <c r="D165" s="97" t="s">
        <v>166</v>
      </c>
      <c r="E165" s="226" t="s">
        <v>19</v>
      </c>
      <c r="F165" s="114" t="e">
        <f>#REF!</f>
        <v>#REF!</v>
      </c>
      <c r="G165" s="115"/>
      <c r="H165" s="242"/>
      <c r="I165" s="36"/>
      <c r="J165" s="36"/>
      <c r="K165" s="36"/>
      <c r="L165" s="36"/>
      <c r="M165" s="36"/>
      <c r="N165" s="36"/>
      <c r="O165" s="36"/>
      <c r="P165" s="30"/>
      <c r="Q165" s="30"/>
      <c r="R165" s="30"/>
      <c r="S165" s="30"/>
      <c r="T165" s="30"/>
      <c r="U165" s="37"/>
      <c r="V165" s="37"/>
      <c r="W165" s="37"/>
      <c r="X165" s="37"/>
      <c r="Y165" s="37"/>
      <c r="Z165" s="37"/>
      <c r="AA165" s="37"/>
      <c r="AB165" s="37"/>
      <c r="AC165" s="37"/>
      <c r="AD165" s="37"/>
      <c r="AE165" s="37"/>
    </row>
    <row r="166" spans="1:31" ht="17" thickBot="1" x14ac:dyDescent="0.25">
      <c r="A166" s="1"/>
      <c r="B166" s="92"/>
      <c r="C166" s="93"/>
      <c r="D166" s="97" t="s">
        <v>157</v>
      </c>
      <c r="E166" s="226" t="s">
        <v>19</v>
      </c>
      <c r="F166" s="114" t="e">
        <f>#REF!</f>
        <v>#REF!</v>
      </c>
      <c r="G166" s="100"/>
      <c r="H166" s="242"/>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row>
    <row r="167" spans="1:31" ht="17" thickBot="1" x14ac:dyDescent="0.25">
      <c r="A167" s="1"/>
      <c r="B167" s="92"/>
      <c r="C167" s="93"/>
      <c r="D167" s="97" t="s">
        <v>167</v>
      </c>
      <c r="E167" s="226" t="s">
        <v>19</v>
      </c>
      <c r="F167" s="114" t="e">
        <f>#REF!</f>
        <v>#REF!</v>
      </c>
      <c r="G167" s="100"/>
      <c r="H167" s="242"/>
      <c r="I167" s="30"/>
      <c r="J167" s="30"/>
      <c r="K167" s="30"/>
      <c r="L167" s="30"/>
      <c r="M167" s="30"/>
      <c r="N167" s="30"/>
      <c r="O167" s="30"/>
      <c r="P167" s="36"/>
      <c r="Q167" s="36"/>
      <c r="R167" s="36"/>
      <c r="S167" s="36"/>
      <c r="T167" s="30"/>
      <c r="U167" s="30"/>
      <c r="V167" s="30"/>
      <c r="W167" s="30"/>
      <c r="X167" s="30"/>
      <c r="Y167" s="30"/>
      <c r="Z167" s="30"/>
      <c r="AA167" s="30"/>
      <c r="AB167" s="30"/>
      <c r="AC167" s="30"/>
      <c r="AD167" s="30"/>
      <c r="AE167" s="30"/>
    </row>
    <row r="168" spans="1:31" ht="17" thickBot="1" x14ac:dyDescent="0.25">
      <c r="A168" s="1"/>
      <c r="B168" s="92"/>
      <c r="C168" s="93"/>
      <c r="D168" s="97" t="s">
        <v>156</v>
      </c>
      <c r="E168" s="226" t="s">
        <v>19</v>
      </c>
      <c r="F168" s="114" t="e">
        <f>#REF!</f>
        <v>#REF!</v>
      </c>
      <c r="G168" s="101"/>
      <c r="H168" s="242"/>
      <c r="I168" s="36"/>
      <c r="J168" s="36"/>
      <c r="K168" s="36"/>
      <c r="L168" s="36"/>
      <c r="M168" s="36"/>
      <c r="N168" s="36"/>
      <c r="O168" s="36"/>
      <c r="P168" s="37"/>
      <c r="Q168" s="37"/>
      <c r="R168" s="37"/>
      <c r="S168" s="37"/>
      <c r="T168" s="30"/>
      <c r="U168" s="36"/>
      <c r="V168" s="36"/>
      <c r="W168" s="36"/>
      <c r="X168" s="36"/>
      <c r="Y168" s="36"/>
      <c r="Z168" s="36"/>
      <c r="AA168" s="36"/>
      <c r="AB168" s="36"/>
      <c r="AC168" s="36"/>
      <c r="AD168" s="36"/>
      <c r="AE168" s="36"/>
    </row>
    <row r="169" spans="1:31" ht="17" thickBot="1" x14ac:dyDescent="0.25">
      <c r="A169" s="1"/>
      <c r="B169" s="92"/>
      <c r="C169" s="93"/>
      <c r="D169" s="97" t="s">
        <v>164</v>
      </c>
      <c r="E169" s="226" t="s">
        <v>19</v>
      </c>
      <c r="F169" s="114" t="e">
        <f>#REF!</f>
        <v>#REF!</v>
      </c>
      <c r="G169" s="102"/>
      <c r="H169" s="242"/>
      <c r="I169" s="30"/>
      <c r="J169" s="30"/>
      <c r="K169" s="30"/>
      <c r="L169" s="30"/>
      <c r="M169" s="30"/>
      <c r="N169" s="30"/>
      <c r="O169" s="30"/>
      <c r="P169" s="30"/>
      <c r="Q169" s="30"/>
      <c r="R169" s="30"/>
      <c r="S169" s="30"/>
      <c r="T169" s="30"/>
      <c r="U169" s="37"/>
      <c r="V169" s="37"/>
      <c r="W169" s="37"/>
      <c r="X169" s="37"/>
      <c r="Y169" s="37"/>
      <c r="Z169" s="37"/>
      <c r="AA169" s="37"/>
      <c r="AB169" s="37"/>
      <c r="AC169" s="37"/>
      <c r="AD169" s="37"/>
      <c r="AE169" s="37"/>
    </row>
    <row r="170" spans="1:31" ht="17" thickBot="1" x14ac:dyDescent="0.25">
      <c r="A170" s="1"/>
      <c r="B170" s="92"/>
      <c r="C170" s="93"/>
      <c r="D170" s="97" t="s">
        <v>174</v>
      </c>
      <c r="E170" s="226" t="s">
        <v>19</v>
      </c>
      <c r="F170" s="114" t="e">
        <f>#REF!</f>
        <v>#REF!</v>
      </c>
      <c r="G170" s="115"/>
      <c r="H170" s="242"/>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row>
    <row r="171" spans="1:31" ht="16" x14ac:dyDescent="0.2">
      <c r="A171" s="1"/>
      <c r="B171" s="92"/>
      <c r="C171" s="93"/>
      <c r="D171" s="97"/>
      <c r="E171" s="227"/>
      <c r="F171" s="100"/>
      <c r="G171" s="100"/>
      <c r="H171" s="245"/>
      <c r="I171" s="36"/>
      <c r="J171" s="36"/>
      <c r="K171" s="36"/>
      <c r="L171" s="36"/>
      <c r="M171" s="36"/>
      <c r="N171" s="36"/>
      <c r="O171" s="36"/>
      <c r="P171" s="36"/>
      <c r="Q171" s="36"/>
      <c r="R171" s="36"/>
      <c r="S171" s="36"/>
      <c r="T171" s="30"/>
      <c r="U171" s="30"/>
      <c r="V171" s="30"/>
      <c r="W171" s="30"/>
      <c r="X171" s="30"/>
      <c r="Y171" s="30"/>
      <c r="Z171" s="30"/>
      <c r="AA171" s="30"/>
      <c r="AB171" s="30"/>
      <c r="AC171" s="30"/>
      <c r="AD171" s="30"/>
      <c r="AE171" s="30"/>
    </row>
    <row r="172" spans="1:31" ht="16" x14ac:dyDescent="0.2">
      <c r="A172" s="1"/>
      <c r="B172" s="146"/>
      <c r="C172" s="147" t="s">
        <v>285</v>
      </c>
      <c r="D172" s="148"/>
      <c r="E172" s="230"/>
      <c r="F172" s="111"/>
      <c r="G172" s="149"/>
      <c r="H172" s="250"/>
      <c r="I172" s="37"/>
      <c r="J172" s="37"/>
      <c r="K172" s="37"/>
      <c r="L172" s="37"/>
      <c r="M172" s="37"/>
      <c r="N172" s="37"/>
      <c r="O172" s="37"/>
      <c r="P172" s="37"/>
      <c r="Q172" s="37"/>
      <c r="R172" s="37"/>
      <c r="S172" s="37"/>
      <c r="T172" s="30"/>
      <c r="U172" s="36"/>
      <c r="V172" s="36"/>
      <c r="W172" s="36"/>
      <c r="X172" s="36"/>
      <c r="Y172" s="36"/>
      <c r="Z172" s="36"/>
      <c r="AA172" s="36"/>
      <c r="AB172" s="36"/>
      <c r="AC172" s="36"/>
      <c r="AD172" s="36"/>
      <c r="AE172" s="36"/>
    </row>
    <row r="173" spans="1:31" ht="17" thickBot="1" x14ac:dyDescent="0.25">
      <c r="A173" s="1"/>
      <c r="B173" s="92"/>
      <c r="C173" s="93"/>
      <c r="D173" s="150" t="s">
        <v>286</v>
      </c>
      <c r="E173" s="226"/>
      <c r="F173" s="113"/>
      <c r="G173" s="151"/>
      <c r="H173" s="242"/>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row>
    <row r="174" spans="1:31" ht="17" thickBot="1" x14ac:dyDescent="0.25">
      <c r="A174" s="1"/>
      <c r="B174" s="92"/>
      <c r="C174" s="93"/>
      <c r="D174" s="97" t="s">
        <v>166</v>
      </c>
      <c r="E174" s="226" t="s">
        <v>19</v>
      </c>
      <c r="F174" s="114" t="e">
        <f>#REF!</f>
        <v>#REF!</v>
      </c>
      <c r="G174" s="100"/>
      <c r="H174" s="242"/>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row>
    <row r="175" spans="1:31" ht="17" thickBot="1" x14ac:dyDescent="0.25">
      <c r="A175" s="1"/>
      <c r="B175" s="92"/>
      <c r="C175" s="93"/>
      <c r="D175" s="97" t="s">
        <v>157</v>
      </c>
      <c r="E175" s="226" t="s">
        <v>19</v>
      </c>
      <c r="F175" s="114" t="e">
        <f>#REF!</f>
        <v>#REF!</v>
      </c>
      <c r="G175" s="100"/>
      <c r="H175" s="242"/>
      <c r="I175" s="36"/>
      <c r="J175" s="36"/>
      <c r="K175" s="36"/>
      <c r="L175" s="36"/>
      <c r="M175" s="36"/>
      <c r="N175" s="36"/>
      <c r="O175" s="36"/>
      <c r="P175" s="36"/>
      <c r="Q175" s="36"/>
      <c r="R175" s="36"/>
      <c r="S175" s="36"/>
      <c r="T175" s="30"/>
      <c r="U175" s="36"/>
      <c r="V175" s="36"/>
      <c r="W175" s="36"/>
      <c r="X175" s="36"/>
      <c r="Y175" s="36"/>
      <c r="Z175" s="36"/>
      <c r="AA175" s="36"/>
      <c r="AB175" s="36"/>
      <c r="AC175" s="36"/>
      <c r="AD175" s="36"/>
      <c r="AE175" s="36"/>
    </row>
    <row r="176" spans="1:31" ht="17" thickBot="1" x14ac:dyDescent="0.25">
      <c r="A176" s="1"/>
      <c r="B176" s="92"/>
      <c r="C176" s="93"/>
      <c r="D176" s="97" t="s">
        <v>156</v>
      </c>
      <c r="E176" s="226" t="s">
        <v>19</v>
      </c>
      <c r="F176" s="114" t="e">
        <f>#REF!</f>
        <v>#REF!</v>
      </c>
      <c r="G176" s="101"/>
      <c r="H176" s="250"/>
      <c r="I176" s="37"/>
      <c r="J176" s="37"/>
      <c r="K176" s="37"/>
      <c r="L176" s="37"/>
      <c r="M176" s="37"/>
      <c r="N176" s="37"/>
      <c r="O176" s="37"/>
      <c r="P176" s="30"/>
      <c r="Q176" s="30"/>
      <c r="R176" s="30"/>
      <c r="S176" s="30"/>
      <c r="T176" s="30"/>
      <c r="U176" s="37"/>
      <c r="V176" s="37"/>
      <c r="W176" s="37"/>
      <c r="X176" s="37"/>
      <c r="Y176" s="37"/>
      <c r="Z176" s="37"/>
      <c r="AA176" s="37"/>
      <c r="AB176" s="37"/>
      <c r="AC176" s="37"/>
      <c r="AD176" s="37"/>
      <c r="AE176" s="37"/>
    </row>
    <row r="177" spans="1:31" ht="17" thickBot="1" x14ac:dyDescent="0.25">
      <c r="A177" s="1"/>
      <c r="B177" s="92"/>
      <c r="C177" s="93"/>
      <c r="D177" s="152" t="s">
        <v>164</v>
      </c>
      <c r="E177" s="226" t="s">
        <v>19</v>
      </c>
      <c r="F177" s="114" t="e">
        <f>#REF!</f>
        <v>#REF!</v>
      </c>
      <c r="G177" s="102"/>
      <c r="H177" s="242"/>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row>
    <row r="178" spans="1:31" ht="17" thickBot="1" x14ac:dyDescent="0.25">
      <c r="A178" s="1"/>
      <c r="B178" s="92"/>
      <c r="C178" s="93"/>
      <c r="D178" s="152" t="s">
        <v>171</v>
      </c>
      <c r="E178" s="226" t="s">
        <v>19</v>
      </c>
      <c r="F178" s="114" t="e">
        <f>#REF!</f>
        <v>#REF!</v>
      </c>
      <c r="G178" s="151"/>
      <c r="H178" s="242"/>
      <c r="I178" s="30"/>
      <c r="J178" s="30"/>
      <c r="K178" s="30"/>
      <c r="L178" s="30"/>
      <c r="M178" s="30"/>
      <c r="N178" s="30"/>
      <c r="O178" s="30"/>
      <c r="P178" s="36"/>
      <c r="Q178" s="36"/>
      <c r="R178" s="36"/>
      <c r="S178" s="36"/>
      <c r="T178" s="30"/>
      <c r="U178" s="30"/>
      <c r="V178" s="30"/>
      <c r="W178" s="30"/>
      <c r="X178" s="30"/>
      <c r="Y178" s="30"/>
      <c r="Z178" s="30"/>
      <c r="AA178" s="30"/>
      <c r="AB178" s="30"/>
      <c r="AC178" s="30"/>
      <c r="AD178" s="30"/>
      <c r="AE178" s="30"/>
    </row>
    <row r="179" spans="1:31" ht="16" x14ac:dyDescent="0.2">
      <c r="A179" s="1"/>
      <c r="B179" s="105"/>
      <c r="C179" s="106"/>
      <c r="D179" s="107"/>
      <c r="E179" s="108"/>
      <c r="F179" s="121"/>
      <c r="G179" s="122"/>
      <c r="H179" s="242"/>
      <c r="I179" s="36"/>
      <c r="J179" s="36"/>
      <c r="K179" s="36"/>
      <c r="L179" s="36"/>
      <c r="M179" s="36"/>
      <c r="N179" s="36"/>
      <c r="O179" s="36"/>
      <c r="P179" s="30"/>
      <c r="Q179" s="30"/>
      <c r="R179" s="30"/>
      <c r="S179" s="30"/>
      <c r="T179" s="30"/>
      <c r="U179" s="36"/>
      <c r="V179" s="36"/>
      <c r="W179" s="36"/>
      <c r="X179" s="36"/>
      <c r="Y179" s="36"/>
      <c r="Z179" s="36"/>
      <c r="AA179" s="36"/>
      <c r="AB179" s="36"/>
      <c r="AC179" s="36"/>
      <c r="AD179" s="36"/>
      <c r="AE179" s="36"/>
    </row>
    <row r="180" spans="1:31" ht="16" x14ac:dyDescent="0.2">
      <c r="A180" s="1"/>
      <c r="B180" s="92"/>
      <c r="C180" s="93" t="s">
        <v>155</v>
      </c>
      <c r="D180" s="88"/>
      <c r="E180" s="94"/>
      <c r="F180" s="111"/>
      <c r="G180" s="112"/>
      <c r="H180" s="244"/>
      <c r="I180" s="30"/>
      <c r="J180" s="30"/>
      <c r="K180" s="30"/>
      <c r="L180" s="30"/>
      <c r="M180" s="30"/>
      <c r="N180" s="30"/>
      <c r="O180" s="30"/>
      <c r="P180" s="30"/>
      <c r="Q180" s="30"/>
      <c r="R180" s="30"/>
      <c r="S180" s="30"/>
      <c r="T180" s="30"/>
      <c r="U180" s="37"/>
      <c r="V180" s="37"/>
      <c r="W180" s="37"/>
      <c r="X180" s="37"/>
      <c r="Y180" s="37"/>
      <c r="Z180" s="37"/>
      <c r="AA180" s="37"/>
      <c r="AB180" s="37"/>
      <c r="AC180" s="37"/>
      <c r="AD180" s="37"/>
      <c r="AE180" s="37"/>
    </row>
    <row r="181" spans="1:31" ht="17" thickBot="1" x14ac:dyDescent="0.25">
      <c r="A181" s="1"/>
      <c r="B181" s="92"/>
      <c r="C181" s="93"/>
      <c r="D181" s="96" t="s">
        <v>287</v>
      </c>
      <c r="E181" s="94"/>
      <c r="F181" s="113"/>
      <c r="G181" s="112"/>
      <c r="H181" s="242"/>
      <c r="I181" s="30"/>
      <c r="J181" s="30"/>
      <c r="K181" s="30"/>
      <c r="L181" s="30"/>
      <c r="M181" s="30"/>
      <c r="N181" s="30"/>
      <c r="O181" s="30"/>
      <c r="P181" s="36"/>
      <c r="Q181" s="36"/>
      <c r="R181" s="36"/>
      <c r="S181" s="36"/>
      <c r="T181" s="30"/>
      <c r="U181" s="30"/>
      <c r="V181" s="30"/>
      <c r="W181" s="30"/>
      <c r="X181" s="30"/>
      <c r="Y181" s="30"/>
      <c r="Z181" s="30"/>
      <c r="AA181" s="30"/>
      <c r="AB181" s="30"/>
      <c r="AC181" s="30"/>
      <c r="AD181" s="30"/>
      <c r="AE181" s="30"/>
    </row>
    <row r="182" spans="1:31" ht="17" thickBot="1" x14ac:dyDescent="0.25">
      <c r="A182" s="1"/>
      <c r="B182" s="92"/>
      <c r="C182" s="93"/>
      <c r="D182" s="97" t="s">
        <v>160</v>
      </c>
      <c r="E182" s="226" t="s">
        <v>19</v>
      </c>
      <c r="F182" s="114" t="e">
        <f>#REF!</f>
        <v>#REF!</v>
      </c>
      <c r="G182" s="115"/>
      <c r="H182" s="242"/>
      <c r="I182" s="36"/>
      <c r="J182" s="36"/>
      <c r="K182" s="36"/>
      <c r="L182" s="36"/>
      <c r="M182" s="36"/>
      <c r="N182" s="36"/>
      <c r="O182" s="36"/>
      <c r="P182" s="37"/>
      <c r="Q182" s="37"/>
      <c r="R182" s="37"/>
      <c r="S182" s="37"/>
      <c r="T182" s="30"/>
      <c r="U182" s="30"/>
      <c r="V182" s="30"/>
      <c r="W182" s="30"/>
      <c r="X182" s="30"/>
      <c r="Y182" s="30"/>
      <c r="Z182" s="30"/>
      <c r="AA182" s="30"/>
      <c r="AB182" s="30"/>
      <c r="AC182" s="30"/>
      <c r="AD182" s="30"/>
      <c r="AE182" s="30"/>
    </row>
    <row r="183" spans="1:31" ht="17" thickBot="1" x14ac:dyDescent="0.25">
      <c r="A183" s="1"/>
      <c r="B183" s="92"/>
      <c r="C183" s="93"/>
      <c r="D183" s="97" t="s">
        <v>157</v>
      </c>
      <c r="E183" s="226" t="s">
        <v>19</v>
      </c>
      <c r="F183" s="114" t="e">
        <f>#REF!</f>
        <v>#REF!</v>
      </c>
      <c r="G183" s="100"/>
      <c r="H183" s="242" t="e">
        <f>#REF!</f>
        <v>#REF!</v>
      </c>
      <c r="I183" s="30"/>
      <c r="J183" s="30"/>
      <c r="K183" s="30"/>
      <c r="L183" s="30"/>
      <c r="M183" s="30"/>
      <c r="N183" s="30"/>
      <c r="O183" s="30"/>
      <c r="P183" s="30"/>
      <c r="Q183" s="30"/>
      <c r="R183" s="30"/>
      <c r="S183" s="30"/>
      <c r="T183" s="30"/>
      <c r="U183" s="36"/>
      <c r="V183" s="36"/>
      <c r="W183" s="36"/>
      <c r="X183" s="36"/>
      <c r="Y183" s="36"/>
      <c r="Z183" s="36"/>
      <c r="AA183" s="36"/>
      <c r="AB183" s="36"/>
      <c r="AC183" s="36"/>
      <c r="AD183" s="36"/>
      <c r="AE183" s="36"/>
    </row>
    <row r="184" spans="1:31" ht="17" thickBot="1" x14ac:dyDescent="0.25">
      <c r="A184" s="1"/>
      <c r="B184" s="92"/>
      <c r="C184" s="93"/>
      <c r="D184" s="97" t="s">
        <v>156</v>
      </c>
      <c r="E184" s="226" t="s">
        <v>19</v>
      </c>
      <c r="F184" s="114" t="e">
        <f>#REF!</f>
        <v>#REF!</v>
      </c>
      <c r="G184" s="100"/>
      <c r="H184" s="242"/>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row>
    <row r="185" spans="1:31" ht="16" x14ac:dyDescent="0.2">
      <c r="A185" s="1"/>
      <c r="B185" s="92"/>
      <c r="C185" s="93"/>
      <c r="D185" s="100"/>
      <c r="E185" s="226"/>
      <c r="F185" s="100"/>
      <c r="G185" s="100"/>
      <c r="H185" s="245"/>
      <c r="I185" s="36"/>
      <c r="J185" s="36"/>
      <c r="K185" s="36"/>
      <c r="L185" s="36"/>
      <c r="M185" s="36"/>
      <c r="N185" s="36"/>
      <c r="O185" s="36"/>
      <c r="P185" s="36"/>
      <c r="Q185" s="36"/>
      <c r="R185" s="36"/>
      <c r="S185" s="36"/>
      <c r="T185" s="30"/>
      <c r="U185" s="30"/>
      <c r="V185" s="30"/>
      <c r="W185" s="30"/>
      <c r="X185" s="30"/>
      <c r="Y185" s="30"/>
      <c r="Z185" s="30"/>
      <c r="AA185" s="30"/>
      <c r="AB185" s="30"/>
      <c r="AC185" s="30"/>
      <c r="AD185" s="30"/>
      <c r="AE185" s="30"/>
    </row>
    <row r="186" spans="1:31" ht="16" x14ac:dyDescent="0.2">
      <c r="A186" s="1"/>
      <c r="B186" s="146"/>
      <c r="C186" s="147" t="s">
        <v>288</v>
      </c>
      <c r="D186" s="148"/>
      <c r="E186" s="153"/>
      <c r="F186" s="111"/>
      <c r="G186" s="154"/>
      <c r="H186" s="250"/>
      <c r="I186" s="37"/>
      <c r="J186" s="37"/>
      <c r="K186" s="37"/>
      <c r="L186" s="37"/>
      <c r="M186" s="37"/>
      <c r="N186" s="37"/>
      <c r="O186" s="37"/>
      <c r="P186" s="30"/>
      <c r="Q186" s="30"/>
      <c r="R186" s="30"/>
      <c r="S186" s="30"/>
      <c r="T186" s="30"/>
      <c r="U186" s="36"/>
      <c r="V186" s="36"/>
      <c r="W186" s="36"/>
      <c r="X186" s="36"/>
      <c r="Y186" s="36"/>
      <c r="Z186" s="36"/>
      <c r="AA186" s="36"/>
      <c r="AB186" s="36"/>
      <c r="AC186" s="36"/>
      <c r="AD186" s="36"/>
      <c r="AE186" s="36"/>
    </row>
    <row r="187" spans="1:31" ht="17" thickBot="1" x14ac:dyDescent="0.25">
      <c r="A187" s="1"/>
      <c r="B187" s="92"/>
      <c r="C187" s="93"/>
      <c r="D187" s="96" t="s">
        <v>289</v>
      </c>
      <c r="E187" s="94"/>
      <c r="F187" s="113"/>
      <c r="G187" s="112"/>
      <c r="H187" s="242"/>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row>
    <row r="188" spans="1:31" ht="17" thickBot="1" x14ac:dyDescent="0.25">
      <c r="A188" s="1"/>
      <c r="B188" s="92"/>
      <c r="C188" s="93"/>
      <c r="D188" s="97" t="s">
        <v>290</v>
      </c>
      <c r="E188" s="226" t="s">
        <v>19</v>
      </c>
      <c r="F188" s="114" t="e">
        <f>#REF!</f>
        <v>#REF!</v>
      </c>
      <c r="G188" s="115"/>
      <c r="H188" s="242"/>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row>
    <row r="189" spans="1:31" ht="17" thickBot="1" x14ac:dyDescent="0.25">
      <c r="A189" s="1"/>
      <c r="B189" s="92"/>
      <c r="C189" s="93"/>
      <c r="D189" s="97" t="s">
        <v>171</v>
      </c>
      <c r="E189" s="226" t="s">
        <v>19</v>
      </c>
      <c r="F189" s="114" t="e">
        <f>#REF!</f>
        <v>#REF!</v>
      </c>
      <c r="G189" s="100" t="s">
        <v>306</v>
      </c>
      <c r="H189" s="242"/>
      <c r="I189" s="36"/>
      <c r="J189" s="36"/>
      <c r="K189" s="36"/>
      <c r="L189" s="36"/>
      <c r="M189" s="36"/>
      <c r="N189" s="36"/>
      <c r="O189" s="36"/>
      <c r="P189" s="30"/>
      <c r="Q189" s="30"/>
      <c r="R189" s="30"/>
      <c r="S189" s="30"/>
      <c r="T189" s="30"/>
      <c r="U189" s="36"/>
      <c r="V189" s="36"/>
      <c r="W189" s="36"/>
      <c r="X189" s="36"/>
      <c r="Y189" s="36"/>
      <c r="Z189" s="36"/>
      <c r="AA189" s="36"/>
      <c r="AB189" s="36"/>
      <c r="AC189" s="36"/>
      <c r="AD189" s="36"/>
      <c r="AE189" s="36"/>
    </row>
    <row r="190" spans="1:31" ht="17" thickBot="1" x14ac:dyDescent="0.25">
      <c r="A190" s="1"/>
      <c r="B190" s="92"/>
      <c r="C190" s="93"/>
      <c r="D190" s="100"/>
      <c r="E190" s="226"/>
      <c r="F190" s="100"/>
      <c r="G190" s="100"/>
      <c r="H190" s="243"/>
      <c r="I190" s="36"/>
      <c r="J190" s="36"/>
      <c r="K190" s="36"/>
      <c r="L190" s="36"/>
      <c r="M190" s="36"/>
      <c r="N190" s="36"/>
      <c r="O190" s="36"/>
      <c r="P190" s="36"/>
      <c r="Q190" s="36"/>
      <c r="R190" s="36"/>
      <c r="S190" s="36"/>
      <c r="T190" s="30"/>
      <c r="U190" s="37"/>
      <c r="V190" s="37"/>
      <c r="W190" s="37"/>
      <c r="X190" s="37"/>
      <c r="Y190" s="37"/>
      <c r="Z190" s="37"/>
      <c r="AA190" s="37"/>
      <c r="AB190" s="37"/>
      <c r="AC190" s="37"/>
      <c r="AD190" s="37"/>
      <c r="AE190" s="37"/>
    </row>
    <row r="191" spans="1:31" ht="16" x14ac:dyDescent="0.2">
      <c r="A191" s="1"/>
      <c r="B191" s="178" t="s">
        <v>308</v>
      </c>
      <c r="C191" s="179" t="s">
        <v>257</v>
      </c>
      <c r="D191" s="180"/>
      <c r="E191" s="181"/>
      <c r="F191" s="182"/>
      <c r="G191" s="182"/>
      <c r="H191" s="238"/>
      <c r="I191" s="37"/>
      <c r="J191" s="37"/>
      <c r="K191" s="37"/>
      <c r="L191" s="37"/>
      <c r="M191" s="37"/>
      <c r="N191" s="37"/>
      <c r="O191" s="37"/>
      <c r="P191" s="37"/>
      <c r="Q191" s="37"/>
      <c r="R191" s="37"/>
      <c r="S191" s="37"/>
      <c r="T191" s="30"/>
      <c r="U191" s="30"/>
      <c r="V191" s="30"/>
      <c r="W191" s="30"/>
      <c r="X191" s="30"/>
      <c r="Y191" s="30"/>
      <c r="Z191" s="30"/>
      <c r="AA191" s="30"/>
      <c r="AB191" s="30"/>
      <c r="AC191" s="30"/>
      <c r="AD191" s="30"/>
      <c r="AE191" s="30"/>
    </row>
    <row r="192" spans="1:31" x14ac:dyDescent="0.15">
      <c r="A192" s="1"/>
      <c r="B192" s="183"/>
      <c r="C192" s="184"/>
      <c r="D192" s="184" t="s">
        <v>323</v>
      </c>
      <c r="E192" s="185" t="s">
        <v>18</v>
      </c>
      <c r="F192" s="186">
        <f>SUM(F198:F214)</f>
        <v>0</v>
      </c>
      <c r="G192" s="187"/>
      <c r="H192" s="238"/>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row>
    <row r="193" spans="1:31" ht="16" x14ac:dyDescent="0.2">
      <c r="A193" s="1"/>
      <c r="B193" s="188"/>
      <c r="C193" s="189"/>
      <c r="D193" s="184"/>
      <c r="E193" s="190"/>
      <c r="F193" s="191"/>
      <c r="G193" s="191"/>
      <c r="H193" s="238"/>
      <c r="I193" s="30"/>
      <c r="J193" s="30"/>
      <c r="K193" s="30"/>
      <c r="L193" s="30"/>
      <c r="M193" s="30"/>
      <c r="N193" s="30"/>
      <c r="O193" s="30"/>
      <c r="P193" s="30"/>
      <c r="Q193" s="30"/>
      <c r="R193" s="30"/>
      <c r="S193" s="30"/>
      <c r="T193" s="30"/>
      <c r="U193" s="36"/>
      <c r="V193" s="36"/>
      <c r="W193" s="36"/>
      <c r="X193" s="36"/>
      <c r="Y193" s="36"/>
      <c r="Z193" s="36"/>
      <c r="AA193" s="36"/>
      <c r="AB193" s="36"/>
      <c r="AC193" s="36"/>
      <c r="AD193" s="36"/>
      <c r="AE193" s="36"/>
    </row>
    <row r="194" spans="1:31" ht="17" thickBot="1" x14ac:dyDescent="0.25">
      <c r="A194" s="1"/>
      <c r="B194" s="188"/>
      <c r="C194" s="189"/>
      <c r="D194" s="192" t="s">
        <v>307</v>
      </c>
      <c r="E194" s="190"/>
      <c r="F194" s="191"/>
      <c r="G194" s="191"/>
      <c r="H194" s="238"/>
      <c r="I194" s="30"/>
      <c r="J194" s="30"/>
      <c r="K194" s="30"/>
      <c r="L194" s="30"/>
      <c r="M194" s="30"/>
      <c r="N194" s="30"/>
      <c r="O194" s="30"/>
      <c r="P194" s="36"/>
      <c r="Q194" s="36"/>
      <c r="R194" s="36"/>
      <c r="S194" s="36"/>
      <c r="T194" s="30"/>
      <c r="U194" s="30"/>
      <c r="V194" s="30"/>
      <c r="W194" s="30"/>
      <c r="X194" s="30"/>
      <c r="Y194" s="30"/>
      <c r="Z194" s="30"/>
      <c r="AA194" s="30"/>
      <c r="AB194" s="30"/>
      <c r="AC194" s="30"/>
      <c r="AD194" s="30"/>
      <c r="AE194" s="30"/>
    </row>
    <row r="195" spans="1:31" ht="17" thickBot="1" x14ac:dyDescent="0.25">
      <c r="A195" s="1"/>
      <c r="B195" s="188"/>
      <c r="C195" s="189"/>
      <c r="D195" s="192" t="s">
        <v>192</v>
      </c>
      <c r="E195" s="190" t="s">
        <v>18</v>
      </c>
      <c r="F195" s="193">
        <f>SUM(F198,F199,F201,F202,F209)</f>
        <v>0</v>
      </c>
      <c r="G195" s="191"/>
      <c r="H195" s="238"/>
      <c r="I195" s="30"/>
      <c r="J195" s="30"/>
      <c r="K195" s="30"/>
      <c r="L195" s="30"/>
      <c r="M195" s="30"/>
      <c r="N195" s="30"/>
      <c r="O195" s="30"/>
      <c r="P195" s="36"/>
      <c r="Q195" s="36"/>
      <c r="R195" s="36"/>
      <c r="S195" s="36"/>
      <c r="T195" s="30"/>
      <c r="U195" s="30"/>
      <c r="V195" s="30"/>
      <c r="W195" s="30"/>
      <c r="X195" s="30"/>
      <c r="Y195" s="30"/>
      <c r="Z195" s="30"/>
      <c r="AA195" s="30"/>
      <c r="AB195" s="30"/>
      <c r="AC195" s="30"/>
      <c r="AD195" s="30"/>
      <c r="AE195" s="30"/>
    </row>
    <row r="196" spans="1:31" ht="17" thickBot="1" x14ac:dyDescent="0.25">
      <c r="A196" s="1"/>
      <c r="B196" s="188"/>
      <c r="C196" s="189"/>
      <c r="D196" s="192" t="s">
        <v>156</v>
      </c>
      <c r="E196" s="190" t="s">
        <v>18</v>
      </c>
      <c r="F196" s="193">
        <f>SUM(F200,F203,F210)</f>
        <v>0</v>
      </c>
      <c r="G196" s="191"/>
      <c r="H196" s="238"/>
      <c r="I196" s="30"/>
      <c r="J196" s="30"/>
      <c r="K196" s="30"/>
      <c r="L196" s="30"/>
      <c r="M196" s="30"/>
      <c r="N196" s="30"/>
      <c r="O196" s="30"/>
      <c r="P196" s="36"/>
      <c r="Q196" s="36"/>
      <c r="R196" s="36"/>
      <c r="S196" s="36"/>
      <c r="T196" s="30"/>
      <c r="U196" s="30"/>
      <c r="V196" s="30"/>
      <c r="W196" s="30"/>
      <c r="X196" s="30"/>
      <c r="Y196" s="30"/>
      <c r="Z196" s="30"/>
      <c r="AA196" s="30"/>
      <c r="AB196" s="30"/>
      <c r="AC196" s="30"/>
      <c r="AD196" s="30"/>
      <c r="AE196" s="30"/>
    </row>
    <row r="197" spans="1:31" ht="17" thickBot="1" x14ac:dyDescent="0.25">
      <c r="A197" s="1"/>
      <c r="B197" s="188"/>
      <c r="C197" s="189"/>
      <c r="D197" s="194"/>
      <c r="E197" s="190"/>
      <c r="F197" s="194"/>
      <c r="G197" s="191"/>
      <c r="H197" s="238"/>
      <c r="I197" s="30"/>
      <c r="J197" s="30"/>
      <c r="K197" s="30"/>
      <c r="L197" s="30"/>
      <c r="M197" s="30"/>
      <c r="N197" s="30"/>
      <c r="O197" s="30"/>
      <c r="P197" s="36"/>
      <c r="Q197" s="36"/>
      <c r="R197" s="36"/>
      <c r="S197" s="36"/>
      <c r="T197" s="30"/>
      <c r="U197" s="30"/>
      <c r="V197" s="30"/>
      <c r="W197" s="30"/>
      <c r="X197" s="30"/>
      <c r="Y197" s="30"/>
      <c r="Z197" s="30"/>
      <c r="AA197" s="30"/>
      <c r="AB197" s="30"/>
      <c r="AC197" s="30"/>
      <c r="AD197" s="30"/>
      <c r="AE197" s="30"/>
    </row>
    <row r="198" spans="1:31" ht="17" thickBot="1" x14ac:dyDescent="0.25">
      <c r="A198" s="1"/>
      <c r="B198" s="188"/>
      <c r="C198" s="189" t="s">
        <v>241</v>
      </c>
      <c r="D198" s="195" t="s">
        <v>192</v>
      </c>
      <c r="E198" s="190" t="s">
        <v>18</v>
      </c>
      <c r="F198" s="193">
        <f>Industrie!I100</f>
        <v>0</v>
      </c>
      <c r="G198" s="186"/>
      <c r="H198" s="238"/>
      <c r="I198" s="36"/>
      <c r="J198" s="36"/>
      <c r="K198" s="36"/>
      <c r="L198" s="36"/>
      <c r="M198" s="36"/>
      <c r="N198" s="36"/>
      <c r="O198" s="36"/>
      <c r="P198" s="37"/>
      <c r="Q198" s="37"/>
      <c r="R198" s="37"/>
      <c r="S198" s="37"/>
      <c r="T198" s="30"/>
      <c r="U198" s="36"/>
      <c r="V198" s="36"/>
      <c r="W198" s="36"/>
      <c r="X198" s="36"/>
      <c r="Y198" s="36"/>
      <c r="Z198" s="36"/>
      <c r="AA198" s="36"/>
      <c r="AB198" s="36"/>
      <c r="AC198" s="36"/>
      <c r="AD198" s="36"/>
      <c r="AE198" s="36"/>
    </row>
    <row r="199" spans="1:31" ht="17" thickBot="1" x14ac:dyDescent="0.25">
      <c r="A199" s="30"/>
      <c r="B199" s="188"/>
      <c r="C199" s="189" t="s">
        <v>309</v>
      </c>
      <c r="D199" s="195" t="s">
        <v>192</v>
      </c>
      <c r="E199" s="190" t="s">
        <v>18</v>
      </c>
      <c r="F199" s="193">
        <f>Industrie!F122</f>
        <v>0</v>
      </c>
      <c r="G199" s="194"/>
      <c r="H199" s="239"/>
      <c r="I199" s="37"/>
      <c r="J199" s="37"/>
      <c r="K199" s="37"/>
      <c r="L199" s="37"/>
      <c r="M199" s="37"/>
      <c r="N199" s="37"/>
      <c r="O199" s="37"/>
      <c r="P199" s="30"/>
      <c r="Q199" s="30"/>
      <c r="R199" s="30"/>
      <c r="S199" s="30"/>
      <c r="T199" s="30"/>
      <c r="U199" s="37"/>
      <c r="V199" s="37"/>
      <c r="W199" s="37"/>
      <c r="X199" s="37"/>
      <c r="Y199" s="37"/>
      <c r="Z199" s="37"/>
      <c r="AA199" s="37"/>
      <c r="AB199" s="37"/>
      <c r="AC199" s="37"/>
      <c r="AD199" s="37"/>
      <c r="AE199" s="37"/>
    </row>
    <row r="200" spans="1:31" ht="17" thickBot="1" x14ac:dyDescent="0.25">
      <c r="A200" s="30"/>
      <c r="B200" s="188"/>
      <c r="C200" s="194"/>
      <c r="D200" s="195" t="s">
        <v>156</v>
      </c>
      <c r="E200" s="190" t="s">
        <v>18</v>
      </c>
      <c r="F200" s="193">
        <f>Industrie!H114</f>
        <v>0</v>
      </c>
      <c r="G200" s="194"/>
      <c r="H200" s="238"/>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row>
    <row r="201" spans="1:31" ht="17" thickBot="1" x14ac:dyDescent="0.25">
      <c r="A201" s="30"/>
      <c r="B201" s="188"/>
      <c r="C201" s="189" t="s">
        <v>310</v>
      </c>
      <c r="D201" s="195" t="s">
        <v>314</v>
      </c>
      <c r="E201" s="190" t="s">
        <v>18</v>
      </c>
      <c r="F201" s="193">
        <f>Industrie!E155</f>
        <v>0</v>
      </c>
      <c r="G201" s="196"/>
      <c r="H201" s="238"/>
      <c r="I201" s="36"/>
      <c r="J201" s="36"/>
      <c r="K201" s="36"/>
      <c r="L201" s="36"/>
      <c r="M201" s="36"/>
      <c r="N201" s="36"/>
      <c r="O201" s="36"/>
      <c r="P201" s="30"/>
      <c r="Q201" s="30"/>
      <c r="R201" s="30"/>
      <c r="S201" s="30"/>
      <c r="T201" s="30"/>
      <c r="U201" s="36"/>
      <c r="V201" s="36"/>
      <c r="W201" s="36"/>
      <c r="X201" s="36"/>
      <c r="Y201" s="36"/>
      <c r="Z201" s="36"/>
      <c r="AA201" s="36"/>
      <c r="AB201" s="36"/>
      <c r="AC201" s="36"/>
      <c r="AD201" s="36"/>
      <c r="AE201" s="36"/>
    </row>
    <row r="202" spans="1:31" ht="17" thickBot="1" x14ac:dyDescent="0.25">
      <c r="A202" s="30"/>
      <c r="B202" s="188"/>
      <c r="C202" s="189"/>
      <c r="D202" s="195" t="s">
        <v>315</v>
      </c>
      <c r="E202" s="190" t="s">
        <v>18</v>
      </c>
      <c r="F202" s="193">
        <f>Industrie!E164</f>
        <v>0</v>
      </c>
      <c r="G202" s="196"/>
      <c r="H202" s="238"/>
      <c r="I202" s="36"/>
      <c r="J202" s="36"/>
      <c r="K202" s="36"/>
      <c r="L202" s="36"/>
      <c r="M202" s="36"/>
      <c r="N202" s="36"/>
      <c r="O202" s="36"/>
      <c r="P202" s="30"/>
      <c r="Q202" s="30"/>
      <c r="R202" s="30"/>
      <c r="S202" s="30"/>
      <c r="T202" s="30"/>
      <c r="U202" s="36"/>
      <c r="V202" s="36"/>
      <c r="W202" s="36"/>
      <c r="X202" s="36"/>
      <c r="Y202" s="36"/>
      <c r="Z202" s="36"/>
      <c r="AA202" s="36"/>
      <c r="AB202" s="36"/>
      <c r="AC202" s="36"/>
      <c r="AD202" s="36"/>
      <c r="AE202" s="36"/>
    </row>
    <row r="203" spans="1:31" ht="17" thickBot="1" x14ac:dyDescent="0.25">
      <c r="A203" s="30"/>
      <c r="B203" s="188"/>
      <c r="C203" s="189"/>
      <c r="D203" s="195" t="s">
        <v>156</v>
      </c>
      <c r="E203" s="190" t="s">
        <v>18</v>
      </c>
      <c r="F203" s="193">
        <f>Industrie!H115</f>
        <v>0</v>
      </c>
      <c r="G203" s="196"/>
      <c r="H203" s="239"/>
      <c r="I203" s="37"/>
      <c r="J203" s="37"/>
      <c r="K203" s="37"/>
      <c r="L203" s="37"/>
      <c r="M203" s="37"/>
      <c r="N203" s="37"/>
      <c r="O203" s="37"/>
      <c r="P203" s="30"/>
      <c r="Q203" s="30"/>
      <c r="R203" s="30"/>
      <c r="S203" s="30"/>
      <c r="T203" s="30"/>
      <c r="U203" s="37"/>
      <c r="V203" s="37"/>
      <c r="W203" s="37"/>
      <c r="X203" s="37"/>
      <c r="Y203" s="37"/>
      <c r="Z203" s="37"/>
      <c r="AA203" s="37"/>
      <c r="AB203" s="37"/>
      <c r="AC203" s="37"/>
      <c r="AD203" s="37"/>
      <c r="AE203" s="37"/>
    </row>
    <row r="204" spans="1:31" ht="17" thickBot="1" x14ac:dyDescent="0.25">
      <c r="A204" s="30"/>
      <c r="B204" s="188"/>
      <c r="C204" s="189"/>
      <c r="D204" s="195" t="s">
        <v>316</v>
      </c>
      <c r="E204" s="190" t="s">
        <v>18</v>
      </c>
      <c r="F204" s="193">
        <f>Industrie!E156</f>
        <v>0</v>
      </c>
      <c r="G204" s="186"/>
      <c r="H204" s="238"/>
      <c r="I204" s="30"/>
      <c r="J204" s="30"/>
      <c r="K204" s="30"/>
      <c r="L204" s="30"/>
      <c r="M204" s="30"/>
      <c r="N204" s="30"/>
      <c r="O204" s="30"/>
      <c r="P204" s="36"/>
      <c r="Q204" s="36"/>
      <c r="R204" s="36"/>
      <c r="S204" s="36"/>
      <c r="T204" s="30"/>
      <c r="U204" s="30"/>
      <c r="V204" s="30"/>
      <c r="W204" s="30"/>
      <c r="X204" s="30"/>
      <c r="Y204" s="30"/>
      <c r="Z204" s="30"/>
      <c r="AA204" s="30"/>
      <c r="AB204" s="30"/>
      <c r="AC204" s="30"/>
      <c r="AD204" s="30"/>
      <c r="AE204" s="30"/>
    </row>
    <row r="205" spans="1:31" ht="17" thickBot="1" x14ac:dyDescent="0.25">
      <c r="A205" s="30"/>
      <c r="B205" s="188"/>
      <c r="C205" s="189"/>
      <c r="D205" s="195" t="s">
        <v>317</v>
      </c>
      <c r="E205" s="190" t="s">
        <v>18</v>
      </c>
      <c r="F205" s="193">
        <f>Industrie!G165</f>
        <v>0</v>
      </c>
      <c r="G205" s="186"/>
      <c r="H205" s="238"/>
      <c r="I205" s="30"/>
      <c r="J205" s="30"/>
      <c r="K205" s="30"/>
      <c r="L205" s="30"/>
      <c r="M205" s="30"/>
      <c r="N205" s="30"/>
      <c r="O205" s="30"/>
      <c r="P205" s="36"/>
      <c r="Q205" s="36"/>
      <c r="R205" s="36"/>
      <c r="S205" s="36"/>
      <c r="T205" s="30"/>
      <c r="U205" s="30"/>
      <c r="V205" s="30"/>
      <c r="W205" s="30"/>
      <c r="X205" s="30"/>
      <c r="Y205" s="30"/>
      <c r="Z205" s="30"/>
      <c r="AA205" s="30"/>
      <c r="AB205" s="30"/>
      <c r="AC205" s="30"/>
      <c r="AD205" s="30"/>
      <c r="AE205" s="30"/>
    </row>
    <row r="206" spans="1:31" ht="17" thickBot="1" x14ac:dyDescent="0.25">
      <c r="A206" s="30"/>
      <c r="B206" s="188"/>
      <c r="C206" s="189"/>
      <c r="D206" s="195" t="s">
        <v>319</v>
      </c>
      <c r="E206" s="190" t="s">
        <v>18</v>
      </c>
      <c r="F206" s="193">
        <f>Industrie!E157</f>
        <v>0</v>
      </c>
      <c r="G206" s="186"/>
      <c r="H206" s="238"/>
      <c r="I206" s="30"/>
      <c r="J206" s="30"/>
      <c r="K206" s="30"/>
      <c r="L206" s="30"/>
      <c r="M206" s="30"/>
      <c r="N206" s="30"/>
      <c r="O206" s="30"/>
      <c r="P206" s="36"/>
      <c r="Q206" s="36"/>
      <c r="R206" s="36"/>
      <c r="S206" s="36"/>
      <c r="T206" s="30"/>
      <c r="U206" s="30"/>
      <c r="V206" s="30"/>
      <c r="W206" s="30"/>
      <c r="X206" s="30"/>
      <c r="Y206" s="30"/>
      <c r="Z206" s="30"/>
      <c r="AA206" s="30"/>
      <c r="AB206" s="30"/>
      <c r="AC206" s="30"/>
      <c r="AD206" s="30"/>
      <c r="AE206" s="30"/>
    </row>
    <row r="207" spans="1:31" ht="17" thickBot="1" x14ac:dyDescent="0.25">
      <c r="A207" s="30"/>
      <c r="B207" s="188"/>
      <c r="C207" s="189"/>
      <c r="D207" s="195" t="s">
        <v>320</v>
      </c>
      <c r="E207" s="190" t="s">
        <v>18</v>
      </c>
      <c r="F207" s="193">
        <f>Industrie!G166</f>
        <v>0</v>
      </c>
      <c r="G207" s="186"/>
      <c r="H207" s="238"/>
      <c r="I207" s="30"/>
      <c r="J207" s="30"/>
      <c r="K207" s="30"/>
      <c r="L207" s="30"/>
      <c r="M207" s="30"/>
      <c r="N207" s="30"/>
      <c r="O207" s="30"/>
      <c r="P207" s="36"/>
      <c r="Q207" s="36"/>
      <c r="R207" s="36"/>
      <c r="S207" s="36"/>
      <c r="T207" s="30"/>
      <c r="U207" s="30"/>
      <c r="V207" s="30"/>
      <c r="W207" s="30"/>
      <c r="X207" s="30"/>
      <c r="Y207" s="30"/>
      <c r="Z207" s="30"/>
      <c r="AA207" s="30"/>
      <c r="AB207" s="30"/>
      <c r="AC207" s="30"/>
      <c r="AD207" s="30"/>
      <c r="AE207" s="30"/>
    </row>
    <row r="208" spans="1:31" ht="17" thickBot="1" x14ac:dyDescent="0.25">
      <c r="A208" s="30"/>
      <c r="B208" s="188"/>
      <c r="C208" s="189"/>
      <c r="D208" s="195" t="s">
        <v>318</v>
      </c>
      <c r="E208" s="190" t="s">
        <v>18</v>
      </c>
      <c r="F208" s="193">
        <f>Industrie!E158</f>
        <v>0</v>
      </c>
      <c r="G208" s="186"/>
      <c r="H208" s="238"/>
      <c r="I208" s="30"/>
      <c r="J208" s="30"/>
      <c r="K208" s="30"/>
      <c r="L208" s="30"/>
      <c r="M208" s="30"/>
      <c r="N208" s="30"/>
      <c r="O208" s="30"/>
      <c r="P208" s="36"/>
      <c r="Q208" s="36"/>
      <c r="R208" s="36"/>
      <c r="S208" s="36"/>
      <c r="T208" s="30"/>
      <c r="U208" s="30"/>
      <c r="V208" s="30"/>
      <c r="W208" s="30"/>
      <c r="X208" s="30"/>
      <c r="Y208" s="30"/>
      <c r="Z208" s="30"/>
      <c r="AA208" s="30"/>
      <c r="AB208" s="30"/>
      <c r="AC208" s="30"/>
      <c r="AD208" s="30"/>
      <c r="AE208" s="30"/>
    </row>
    <row r="209" spans="1:31" ht="17" thickBot="1" x14ac:dyDescent="0.25">
      <c r="A209" s="30"/>
      <c r="B209" s="188"/>
      <c r="C209" s="189" t="s">
        <v>311</v>
      </c>
      <c r="D209" s="195" t="s">
        <v>192</v>
      </c>
      <c r="E209" s="190" t="s">
        <v>18</v>
      </c>
      <c r="F209" s="193">
        <f>Industrie!E137</f>
        <v>0</v>
      </c>
      <c r="G209" s="196"/>
      <c r="H209" s="238"/>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row>
    <row r="210" spans="1:31" ht="17" thickBot="1" x14ac:dyDescent="0.25">
      <c r="A210" s="30"/>
      <c r="B210" s="188"/>
      <c r="C210" s="189"/>
      <c r="D210" s="195" t="s">
        <v>156</v>
      </c>
      <c r="E210" s="190" t="s">
        <v>18</v>
      </c>
      <c r="F210" s="193">
        <f>Industrie!H116</f>
        <v>0</v>
      </c>
      <c r="G210" s="196"/>
      <c r="H210" s="238"/>
      <c r="I210" s="36"/>
      <c r="J210" s="36"/>
      <c r="K210" s="36"/>
      <c r="L210" s="36"/>
      <c r="M210" s="36"/>
      <c r="N210" s="36"/>
      <c r="O210" s="36"/>
      <c r="P210" s="30"/>
      <c r="Q210" s="30"/>
      <c r="R210" s="30"/>
      <c r="S210" s="30"/>
      <c r="T210" s="30"/>
      <c r="U210" s="36"/>
      <c r="V210" s="36"/>
      <c r="W210" s="36"/>
      <c r="X210" s="36"/>
      <c r="Y210" s="36"/>
      <c r="Z210" s="36"/>
      <c r="AA210" s="36"/>
      <c r="AB210" s="36"/>
      <c r="AC210" s="36"/>
      <c r="AD210" s="36"/>
      <c r="AE210" s="36"/>
    </row>
    <row r="211" spans="1:31" ht="17" thickBot="1" x14ac:dyDescent="0.25">
      <c r="A211" s="30"/>
      <c r="B211" s="188"/>
      <c r="C211" s="189"/>
      <c r="D211" s="195" t="s">
        <v>316</v>
      </c>
      <c r="E211" s="190" t="s">
        <v>18</v>
      </c>
      <c r="F211" s="193">
        <f>Industrie!E138</f>
        <v>0</v>
      </c>
      <c r="G211" s="197"/>
      <c r="H211" s="238"/>
      <c r="I211" s="30"/>
      <c r="J211" s="30"/>
      <c r="K211" s="30"/>
      <c r="L211" s="30"/>
      <c r="M211" s="30"/>
      <c r="N211" s="30"/>
      <c r="O211" s="30"/>
      <c r="P211" s="36"/>
      <c r="Q211" s="36"/>
      <c r="R211" s="36"/>
      <c r="S211" s="36"/>
      <c r="T211" s="30"/>
      <c r="U211" s="30"/>
      <c r="V211" s="30"/>
      <c r="W211" s="30"/>
      <c r="X211" s="30"/>
      <c r="Y211" s="30"/>
      <c r="Z211" s="30"/>
      <c r="AA211" s="30"/>
      <c r="AB211" s="30"/>
      <c r="AC211" s="30"/>
      <c r="AD211" s="30"/>
      <c r="AE211" s="30"/>
    </row>
    <row r="212" spans="1:31" ht="17" thickBot="1" x14ac:dyDescent="0.25">
      <c r="A212" s="30"/>
      <c r="B212" s="188"/>
      <c r="C212" s="189"/>
      <c r="D212" s="195" t="s">
        <v>317</v>
      </c>
      <c r="E212" s="190" t="s">
        <v>18</v>
      </c>
      <c r="F212" s="193">
        <f>Industrie!G146</f>
        <v>0</v>
      </c>
      <c r="G212" s="198"/>
      <c r="H212" s="238"/>
      <c r="I212" s="30"/>
      <c r="J212" s="30"/>
      <c r="K212" s="30"/>
      <c r="L212" s="30"/>
      <c r="M212" s="30"/>
      <c r="N212" s="30"/>
      <c r="O212" s="30"/>
      <c r="P212" s="37"/>
      <c r="Q212" s="37"/>
      <c r="R212" s="37"/>
      <c r="S212" s="37"/>
      <c r="T212" s="30"/>
      <c r="U212" s="30"/>
      <c r="V212" s="30"/>
      <c r="W212" s="30"/>
      <c r="X212" s="30"/>
      <c r="Y212" s="30"/>
      <c r="Z212" s="30"/>
      <c r="AA212" s="30"/>
      <c r="AB212" s="30"/>
      <c r="AC212" s="30"/>
      <c r="AD212" s="30"/>
      <c r="AE212" s="30"/>
    </row>
    <row r="213" spans="1:31" ht="17" thickBot="1" x14ac:dyDescent="0.25">
      <c r="A213" s="30"/>
      <c r="B213" s="188"/>
      <c r="C213" s="189"/>
      <c r="D213" s="195" t="s">
        <v>319</v>
      </c>
      <c r="E213" s="190" t="s">
        <v>18</v>
      </c>
      <c r="F213" s="193">
        <f>Industrie!E139</f>
        <v>0</v>
      </c>
      <c r="G213" s="198"/>
      <c r="H213" s="238"/>
      <c r="I213" s="30"/>
      <c r="J213" s="30"/>
      <c r="K213" s="30"/>
      <c r="L213" s="30"/>
      <c r="M213" s="30"/>
      <c r="N213" s="30"/>
      <c r="O213" s="30"/>
      <c r="P213" s="37"/>
      <c r="Q213" s="37"/>
      <c r="R213" s="37"/>
      <c r="S213" s="37"/>
      <c r="T213" s="30"/>
      <c r="U213" s="30"/>
      <c r="V213" s="30"/>
      <c r="W213" s="30"/>
      <c r="X213" s="30"/>
      <c r="Y213" s="30"/>
      <c r="Z213" s="30"/>
      <c r="AA213" s="30"/>
      <c r="AB213" s="30"/>
      <c r="AC213" s="30"/>
      <c r="AD213" s="30"/>
      <c r="AE213" s="30"/>
    </row>
    <row r="214" spans="1:31" ht="17" thickBot="1" x14ac:dyDescent="0.25">
      <c r="A214" s="30"/>
      <c r="B214" s="188"/>
      <c r="C214" s="189"/>
      <c r="D214" s="195" t="s">
        <v>318</v>
      </c>
      <c r="E214" s="190" t="s">
        <v>18</v>
      </c>
      <c r="F214" s="193">
        <f>Industrie!E140</f>
        <v>0</v>
      </c>
      <c r="G214" s="198"/>
      <c r="H214" s="238"/>
      <c r="I214" s="36"/>
      <c r="J214" s="36"/>
      <c r="K214" s="36"/>
      <c r="L214" s="36"/>
      <c r="M214" s="36"/>
      <c r="N214" s="36"/>
      <c r="O214" s="36"/>
      <c r="P214" s="30"/>
      <c r="Q214" s="30"/>
      <c r="R214" s="30"/>
      <c r="S214" s="30"/>
      <c r="T214" s="30"/>
      <c r="U214" s="36"/>
      <c r="V214" s="36"/>
      <c r="W214" s="36"/>
      <c r="X214" s="36"/>
      <c r="Y214" s="36"/>
      <c r="Z214" s="36"/>
      <c r="AA214" s="36"/>
      <c r="AB214" s="36"/>
      <c r="AC214" s="36"/>
      <c r="AD214" s="36"/>
      <c r="AE214" s="36"/>
    </row>
    <row r="215" spans="1:31" ht="16" x14ac:dyDescent="0.2">
      <c r="A215" s="30"/>
      <c r="B215" s="199"/>
      <c r="C215" s="200"/>
      <c r="D215" s="201"/>
      <c r="E215" s="202"/>
      <c r="F215" s="203"/>
      <c r="G215" s="204"/>
      <c r="H215" s="238"/>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row>
    <row r="216" spans="1:31" ht="16" x14ac:dyDescent="0.2">
      <c r="A216" s="30"/>
      <c r="B216" s="188"/>
      <c r="C216" s="189" t="s">
        <v>412</v>
      </c>
      <c r="D216" s="184"/>
      <c r="E216" s="190"/>
      <c r="F216" s="205"/>
      <c r="G216" s="206"/>
      <c r="H216" s="247"/>
      <c r="I216" s="30"/>
      <c r="J216" s="30"/>
      <c r="K216" s="30"/>
      <c r="L216" s="30"/>
      <c r="M216" s="30"/>
      <c r="N216" s="30"/>
      <c r="O216" s="30"/>
      <c r="P216" s="36"/>
      <c r="Q216" s="36"/>
      <c r="R216" s="36"/>
      <c r="S216" s="36"/>
      <c r="T216" s="30"/>
      <c r="U216" s="30"/>
      <c r="V216" s="30"/>
      <c r="W216" s="30"/>
      <c r="X216" s="30"/>
      <c r="Y216" s="30"/>
      <c r="Z216" s="30"/>
      <c r="AA216" s="30"/>
      <c r="AB216" s="30"/>
      <c r="AC216" s="30"/>
      <c r="AD216" s="30"/>
      <c r="AE216" s="30"/>
    </row>
    <row r="217" spans="1:31" ht="17" thickBot="1" x14ac:dyDescent="0.25">
      <c r="A217" s="30"/>
      <c r="B217" s="188"/>
      <c r="C217" s="189"/>
      <c r="D217" s="192" t="s">
        <v>313</v>
      </c>
      <c r="E217" s="190"/>
      <c r="F217" s="207"/>
      <c r="G217" s="206"/>
      <c r="H217" s="238"/>
      <c r="I217" s="36"/>
      <c r="J217" s="36"/>
      <c r="K217" s="36"/>
      <c r="L217" s="36"/>
      <c r="M217" s="36"/>
      <c r="N217" s="36"/>
      <c r="O217" s="36"/>
      <c r="P217" s="37"/>
      <c r="Q217" s="37"/>
      <c r="R217" s="37"/>
      <c r="S217" s="37"/>
      <c r="T217" s="30"/>
      <c r="U217" s="36"/>
      <c r="V217" s="36"/>
      <c r="W217" s="36"/>
      <c r="X217" s="36"/>
      <c r="Y217" s="36"/>
      <c r="Z217" s="36"/>
      <c r="AA217" s="36"/>
      <c r="AB217" s="36"/>
      <c r="AC217" s="36"/>
      <c r="AD217" s="36"/>
      <c r="AE217" s="36"/>
    </row>
    <row r="218" spans="1:31" ht="17" thickBot="1" x14ac:dyDescent="0.25">
      <c r="A218" s="30"/>
      <c r="B218" s="188"/>
      <c r="C218" s="189"/>
      <c r="D218" s="195" t="s">
        <v>297</v>
      </c>
      <c r="E218" s="231" t="s">
        <v>19</v>
      </c>
      <c r="F218" s="208">
        <f>Industrie!G155*100</f>
        <v>37.019999999999996</v>
      </c>
      <c r="G218" s="209"/>
      <c r="H218" s="239"/>
      <c r="I218" s="37"/>
      <c r="J218" s="37"/>
      <c r="K218" s="37"/>
      <c r="L218" s="37"/>
      <c r="M218" s="37"/>
      <c r="N218" s="37"/>
      <c r="O218" s="37"/>
      <c r="P218" s="30"/>
      <c r="Q218" s="30"/>
      <c r="R218" s="30"/>
      <c r="S218" s="30"/>
      <c r="T218" s="30"/>
      <c r="U218" s="37"/>
      <c r="V218" s="37"/>
      <c r="W218" s="37"/>
      <c r="X218" s="37"/>
      <c r="Y218" s="37"/>
      <c r="Z218" s="37"/>
      <c r="AA218" s="37"/>
      <c r="AB218" s="37"/>
      <c r="AC218" s="37"/>
      <c r="AD218" s="37"/>
      <c r="AE218" s="37"/>
    </row>
    <row r="219" spans="1:31" ht="17" thickBot="1" x14ac:dyDescent="0.25">
      <c r="A219" s="30"/>
      <c r="B219" s="188"/>
      <c r="C219" s="189"/>
      <c r="D219" s="195" t="s">
        <v>305</v>
      </c>
      <c r="E219" s="231" t="s">
        <v>19</v>
      </c>
      <c r="F219" s="208">
        <f>Industrie!G156*100</f>
        <v>42.11</v>
      </c>
      <c r="G219" s="194"/>
      <c r="H219" s="238"/>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row>
    <row r="220" spans="1:31" ht="17" thickBot="1" x14ac:dyDescent="0.25">
      <c r="A220" s="30"/>
      <c r="B220" s="188"/>
      <c r="C220" s="189"/>
      <c r="D220" s="195" t="s">
        <v>160</v>
      </c>
      <c r="E220" s="231" t="s">
        <v>19</v>
      </c>
      <c r="F220" s="208">
        <f>Industrie!G157*100</f>
        <v>0</v>
      </c>
      <c r="G220" s="194"/>
      <c r="H220" s="238"/>
      <c r="I220" s="30"/>
      <c r="J220" s="30"/>
      <c r="K220" s="30"/>
      <c r="L220" s="30"/>
      <c r="M220" s="30"/>
      <c r="N220" s="30"/>
      <c r="O220" s="30"/>
      <c r="P220" s="36"/>
      <c r="Q220" s="36"/>
      <c r="R220" s="36"/>
      <c r="S220" s="36"/>
      <c r="T220" s="30"/>
      <c r="U220" s="30"/>
      <c r="V220" s="30"/>
      <c r="W220" s="30"/>
      <c r="X220" s="30"/>
      <c r="Y220" s="30"/>
      <c r="Z220" s="30"/>
      <c r="AA220" s="30"/>
      <c r="AB220" s="30"/>
      <c r="AC220" s="30"/>
      <c r="AD220" s="30"/>
      <c r="AE220" s="30"/>
    </row>
    <row r="221" spans="1:31" ht="17" thickBot="1" x14ac:dyDescent="0.25">
      <c r="A221" s="30"/>
      <c r="B221" s="188"/>
      <c r="C221" s="189"/>
      <c r="D221" s="195" t="s">
        <v>318</v>
      </c>
      <c r="E221" s="231" t="s">
        <v>19</v>
      </c>
      <c r="F221" s="208">
        <f>Industrie!G158*100</f>
        <v>0</v>
      </c>
      <c r="G221" s="196"/>
      <c r="H221" s="238"/>
      <c r="I221" s="36"/>
      <c r="J221" s="36"/>
      <c r="K221" s="36"/>
      <c r="L221" s="36"/>
      <c r="M221" s="36"/>
      <c r="N221" s="36"/>
      <c r="O221" s="36"/>
      <c r="P221" s="37"/>
      <c r="Q221" s="37"/>
      <c r="R221" s="37"/>
      <c r="S221" s="37"/>
      <c r="T221" s="30"/>
      <c r="U221" s="36"/>
      <c r="V221" s="36"/>
      <c r="W221" s="36"/>
      <c r="X221" s="36"/>
      <c r="Y221" s="36"/>
      <c r="Z221" s="36"/>
      <c r="AA221" s="36"/>
      <c r="AB221" s="36"/>
      <c r="AC221" s="36"/>
      <c r="AD221" s="36"/>
      <c r="AE221" s="36"/>
    </row>
    <row r="222" spans="1:31" ht="17" thickBot="1" x14ac:dyDescent="0.25">
      <c r="A222" s="30"/>
      <c r="B222" s="188"/>
      <c r="C222" s="189"/>
      <c r="D222" s="195" t="s">
        <v>221</v>
      </c>
      <c r="E222" s="231" t="s">
        <v>19</v>
      </c>
      <c r="F222" s="208">
        <f>100-SUM(F218:F221)</f>
        <v>20.870000000000005</v>
      </c>
      <c r="G222" s="210"/>
      <c r="H222" s="238"/>
      <c r="I222" s="30"/>
      <c r="J222" s="30"/>
      <c r="K222" s="30"/>
      <c r="L222" s="30"/>
      <c r="M222" s="30"/>
      <c r="N222" s="30"/>
      <c r="O222" s="30"/>
      <c r="P222" s="30"/>
      <c r="Q222" s="30"/>
      <c r="R222" s="30"/>
      <c r="S222" s="30"/>
    </row>
    <row r="223" spans="1:31" ht="16" x14ac:dyDescent="0.2">
      <c r="A223" s="30"/>
      <c r="B223" s="188"/>
      <c r="C223" s="189"/>
      <c r="D223" s="195"/>
      <c r="E223" s="232"/>
      <c r="F223" s="194"/>
      <c r="G223" s="194"/>
      <c r="H223" s="248"/>
      <c r="I223" s="36"/>
      <c r="J223" s="36"/>
      <c r="K223" s="36"/>
      <c r="L223" s="36"/>
      <c r="M223" s="36"/>
      <c r="N223" s="36"/>
      <c r="O223" s="36"/>
      <c r="P223" s="36"/>
      <c r="Q223" s="36"/>
      <c r="R223" s="36"/>
      <c r="S223" s="36"/>
    </row>
    <row r="224" spans="1:31" ht="16" x14ac:dyDescent="0.2">
      <c r="A224" s="30"/>
      <c r="B224" s="211"/>
      <c r="C224" s="212" t="s">
        <v>312</v>
      </c>
      <c r="D224" s="213"/>
      <c r="E224" s="233"/>
      <c r="F224" s="205"/>
      <c r="G224" s="214"/>
      <c r="H224" s="247"/>
      <c r="I224" s="30"/>
      <c r="J224" s="30"/>
      <c r="K224" s="30"/>
      <c r="L224" s="30"/>
      <c r="M224" s="30"/>
      <c r="N224" s="30"/>
      <c r="O224" s="30"/>
      <c r="P224" s="30"/>
      <c r="Q224" s="30"/>
      <c r="R224" s="30"/>
      <c r="S224" s="30"/>
    </row>
    <row r="225" spans="1:19" ht="17" thickBot="1" x14ac:dyDescent="0.25">
      <c r="A225" s="30"/>
      <c r="B225" s="188"/>
      <c r="C225" s="189"/>
      <c r="D225" s="192" t="s">
        <v>313</v>
      </c>
      <c r="E225" s="231"/>
      <c r="F225" s="207"/>
      <c r="G225" s="215"/>
      <c r="H225" s="238"/>
      <c r="I225" s="30"/>
      <c r="J225" s="30"/>
      <c r="K225" s="30"/>
      <c r="L225" s="30"/>
      <c r="M225" s="30"/>
      <c r="N225" s="30"/>
      <c r="O225" s="30"/>
      <c r="P225" s="30"/>
      <c r="Q225" s="30"/>
      <c r="R225" s="30"/>
      <c r="S225" s="30"/>
    </row>
    <row r="226" spans="1:19" ht="17" thickBot="1" x14ac:dyDescent="0.25">
      <c r="A226" s="30"/>
      <c r="B226" s="188"/>
      <c r="C226" s="189"/>
      <c r="D226" s="195" t="s">
        <v>297</v>
      </c>
      <c r="E226" s="231" t="s">
        <v>19</v>
      </c>
      <c r="F226" s="208">
        <f>Industrie!G137*100</f>
        <v>56.98</v>
      </c>
      <c r="G226" s="194"/>
      <c r="H226" s="238"/>
      <c r="I226" s="36"/>
      <c r="J226" s="36"/>
      <c r="K226" s="36"/>
      <c r="L226" s="36"/>
      <c r="M226" s="36"/>
      <c r="N226" s="36"/>
      <c r="O226" s="36"/>
      <c r="P226" s="36"/>
      <c r="Q226" s="36"/>
      <c r="R226" s="36"/>
      <c r="S226" s="36"/>
    </row>
    <row r="227" spans="1:19" ht="17" thickBot="1" x14ac:dyDescent="0.25">
      <c r="A227" s="30"/>
      <c r="B227" s="188"/>
      <c r="C227" s="189"/>
      <c r="D227" s="195" t="s">
        <v>295</v>
      </c>
      <c r="E227" s="231" t="s">
        <v>19</v>
      </c>
      <c r="F227" s="208">
        <f>Industrie!G138*100</f>
        <v>30.06</v>
      </c>
      <c r="G227" s="194"/>
      <c r="H227" s="238"/>
      <c r="I227" s="30"/>
      <c r="J227" s="30"/>
      <c r="K227" s="30"/>
      <c r="L227" s="30"/>
      <c r="M227" s="30"/>
      <c r="N227" s="30"/>
      <c r="O227" s="30"/>
      <c r="P227" s="30"/>
      <c r="Q227" s="30"/>
      <c r="R227" s="30"/>
      <c r="S227" s="30"/>
    </row>
    <row r="228" spans="1:19" ht="17" thickBot="1" x14ac:dyDescent="0.25">
      <c r="A228" s="30"/>
      <c r="B228" s="188"/>
      <c r="C228" s="189"/>
      <c r="D228" s="195" t="s">
        <v>385</v>
      </c>
      <c r="E228" s="231" t="s">
        <v>19</v>
      </c>
      <c r="F228" s="208">
        <f>Industrie!G139*100</f>
        <v>0.63</v>
      </c>
      <c r="G228" s="196"/>
      <c r="H228" s="238"/>
      <c r="I228" s="30"/>
      <c r="J228" s="30"/>
      <c r="K228" s="30"/>
      <c r="L228" s="30"/>
      <c r="M228" s="30"/>
      <c r="N228" s="30"/>
      <c r="O228" s="30"/>
      <c r="P228" s="30"/>
      <c r="Q228" s="30"/>
      <c r="R228" s="30"/>
      <c r="S228" s="30"/>
    </row>
    <row r="229" spans="1:19" ht="17" thickBot="1" x14ac:dyDescent="0.25">
      <c r="A229" s="78"/>
      <c r="B229" s="188"/>
      <c r="C229" s="189"/>
      <c r="D229" s="195" t="s">
        <v>386</v>
      </c>
      <c r="E229" s="231" t="s">
        <v>19</v>
      </c>
      <c r="F229" s="208">
        <f>Industrie!G140*100</f>
        <v>0.77</v>
      </c>
      <c r="G229" s="210"/>
      <c r="H229" s="238"/>
      <c r="I229" s="30"/>
      <c r="J229" s="30"/>
      <c r="K229" s="30"/>
      <c r="L229" s="30"/>
      <c r="M229" s="30"/>
      <c r="N229" s="30"/>
      <c r="O229" s="30"/>
      <c r="P229" s="30"/>
      <c r="Q229" s="30"/>
      <c r="R229" s="30"/>
      <c r="S229" s="30"/>
    </row>
    <row r="230" spans="1:19" ht="17" thickBot="1" x14ac:dyDescent="0.25">
      <c r="A230" s="78"/>
      <c r="B230" s="188"/>
      <c r="C230" s="189"/>
      <c r="D230" s="195" t="s">
        <v>221</v>
      </c>
      <c r="E230" s="231" t="s">
        <v>19</v>
      </c>
      <c r="F230" s="208">
        <f>100-SUM(F226:F229)</f>
        <v>11.560000000000016</v>
      </c>
      <c r="G230" s="215"/>
      <c r="H230" s="238"/>
      <c r="I230" s="36"/>
      <c r="J230" s="36"/>
      <c r="K230" s="36"/>
      <c r="L230" s="36"/>
      <c r="M230" s="36"/>
      <c r="N230" s="36"/>
      <c r="O230" s="36"/>
      <c r="P230" s="36"/>
      <c r="Q230" s="36"/>
      <c r="R230" s="36"/>
      <c r="S230" s="36"/>
    </row>
    <row r="231" spans="1:19" ht="16" x14ac:dyDescent="0.2">
      <c r="A231" s="78"/>
      <c r="B231" s="199"/>
      <c r="C231" s="200"/>
      <c r="D231" s="201"/>
      <c r="E231" s="202"/>
      <c r="F231" s="216"/>
      <c r="G231" s="217"/>
      <c r="H231" s="248"/>
      <c r="I231" s="37"/>
      <c r="J231" s="37"/>
      <c r="K231" s="37"/>
      <c r="L231" s="37"/>
      <c r="M231" s="37"/>
      <c r="N231" s="37"/>
      <c r="O231" s="37"/>
      <c r="P231" s="37"/>
      <c r="Q231" s="37"/>
      <c r="R231" s="37"/>
      <c r="S231" s="37"/>
    </row>
    <row r="232" spans="1:19" ht="16" x14ac:dyDescent="0.2">
      <c r="A232" s="78"/>
      <c r="B232" s="188"/>
      <c r="C232" s="189" t="s">
        <v>241</v>
      </c>
      <c r="D232" s="184"/>
      <c r="E232" s="190"/>
      <c r="F232" s="205"/>
      <c r="G232" s="206"/>
      <c r="H232" s="247"/>
      <c r="I232" s="30"/>
      <c r="J232" s="30"/>
      <c r="K232" s="30"/>
      <c r="L232" s="30"/>
      <c r="M232" s="30"/>
      <c r="N232" s="30"/>
      <c r="O232" s="30"/>
      <c r="P232" s="30"/>
      <c r="Q232" s="30"/>
      <c r="R232" s="30"/>
      <c r="S232" s="30"/>
    </row>
    <row r="233" spans="1:19" ht="17" thickBot="1" x14ac:dyDescent="0.25">
      <c r="A233" s="78"/>
      <c r="B233" s="188"/>
      <c r="C233" s="189"/>
      <c r="D233" s="192" t="s">
        <v>321</v>
      </c>
      <c r="E233" s="190"/>
      <c r="F233" s="207"/>
      <c r="G233" s="206"/>
      <c r="H233" s="238"/>
      <c r="I233" s="30"/>
      <c r="J233" s="30"/>
      <c r="K233" s="30"/>
      <c r="L233" s="30"/>
      <c r="M233" s="30"/>
      <c r="N233" s="30"/>
      <c r="O233" s="30"/>
      <c r="P233" s="30"/>
      <c r="Q233" s="30"/>
      <c r="R233" s="30"/>
      <c r="S233" s="30"/>
    </row>
    <row r="234" spans="1:19" ht="17" thickBot="1" x14ac:dyDescent="0.25">
      <c r="A234" s="78"/>
      <c r="B234" s="188"/>
      <c r="C234" s="189"/>
      <c r="D234" s="195" t="s">
        <v>227</v>
      </c>
      <c r="E234" s="235" t="s">
        <v>222</v>
      </c>
      <c r="F234" s="208">
        <f>Industrie!E97</f>
        <v>0</v>
      </c>
      <c r="G234" s="209"/>
      <c r="H234" s="238"/>
      <c r="I234" s="36"/>
      <c r="J234" s="36"/>
      <c r="K234" s="36"/>
      <c r="L234" s="36"/>
      <c r="M234" s="36"/>
      <c r="N234" s="36"/>
      <c r="O234" s="36"/>
      <c r="P234" s="36"/>
      <c r="Q234" s="36"/>
      <c r="R234" s="36"/>
      <c r="S234" s="36"/>
    </row>
    <row r="235" spans="1:19" ht="17" thickBot="1" x14ac:dyDescent="0.25">
      <c r="A235" s="78"/>
      <c r="B235" s="188"/>
      <c r="C235" s="189"/>
      <c r="D235" s="195" t="s">
        <v>228</v>
      </c>
      <c r="E235" s="235" t="s">
        <v>222</v>
      </c>
      <c r="F235" s="208">
        <f>Industrie!E98</f>
        <v>0</v>
      </c>
      <c r="G235" s="194"/>
      <c r="H235" s="238"/>
      <c r="I235" s="37"/>
      <c r="J235" s="37"/>
      <c r="K235" s="37"/>
      <c r="L235" s="37"/>
      <c r="M235" s="37"/>
      <c r="N235" s="37"/>
      <c r="O235" s="37"/>
      <c r="P235" s="37"/>
      <c r="Q235" s="37"/>
      <c r="R235" s="37"/>
      <c r="S235" s="37"/>
    </row>
    <row r="236" spans="1:19" ht="17" thickBot="1" x14ac:dyDescent="0.25">
      <c r="A236" s="78"/>
      <c r="B236" s="188"/>
      <c r="C236" s="189"/>
      <c r="D236" s="195" t="s">
        <v>244</v>
      </c>
      <c r="E236" s="235" t="s">
        <v>222</v>
      </c>
      <c r="F236" s="208">
        <f>Industrie!E99</f>
        <v>0</v>
      </c>
      <c r="G236" s="194"/>
      <c r="H236" s="238"/>
      <c r="I236" s="30"/>
      <c r="J236" s="30"/>
      <c r="K236" s="30"/>
      <c r="L236" s="30"/>
      <c r="M236" s="30"/>
      <c r="N236" s="30"/>
      <c r="O236" s="30"/>
      <c r="P236" s="30"/>
      <c r="Q236" s="30"/>
      <c r="R236" s="30"/>
      <c r="S236" s="30"/>
    </row>
    <row r="237" spans="1:19" ht="17" thickBot="1" x14ac:dyDescent="0.25">
      <c r="A237" s="78"/>
      <c r="B237" s="188"/>
      <c r="C237" s="189"/>
      <c r="D237" s="194"/>
      <c r="E237" s="231"/>
      <c r="F237" s="194"/>
      <c r="G237" s="194"/>
      <c r="H237" s="240"/>
      <c r="I237" s="30"/>
      <c r="J237" s="30"/>
      <c r="K237" s="30"/>
      <c r="L237" s="30"/>
      <c r="M237" s="30"/>
      <c r="N237" s="30"/>
      <c r="O237" s="30"/>
      <c r="P237" s="30"/>
      <c r="Q237" s="30"/>
      <c r="R237" s="30"/>
      <c r="S237" s="30"/>
    </row>
    <row r="238" spans="1:19" ht="16" x14ac:dyDescent="0.2">
      <c r="A238" s="78"/>
      <c r="B238" s="82" t="s">
        <v>322</v>
      </c>
      <c r="C238" s="83" t="s">
        <v>257</v>
      </c>
      <c r="D238" s="84"/>
      <c r="E238" s="85"/>
      <c r="F238" s="86"/>
      <c r="G238" s="86"/>
      <c r="H238" s="241"/>
      <c r="I238" s="36"/>
      <c r="J238" s="36"/>
      <c r="K238" s="36"/>
      <c r="L238" s="36"/>
      <c r="M238" s="36"/>
      <c r="N238" s="36"/>
      <c r="O238" s="36"/>
      <c r="P238" s="36"/>
      <c r="Q238" s="36"/>
      <c r="R238" s="36"/>
      <c r="S238" s="36"/>
    </row>
    <row r="239" spans="1:19" x14ac:dyDescent="0.15">
      <c r="A239" s="78"/>
      <c r="B239" s="87"/>
      <c r="C239" s="88"/>
      <c r="D239" s="88" t="s">
        <v>284</v>
      </c>
      <c r="E239" s="89" t="s">
        <v>18</v>
      </c>
      <c r="F239" s="90">
        <f>SUM(F247:F253)</f>
        <v>0</v>
      </c>
      <c r="G239" s="91"/>
      <c r="H239" s="242"/>
      <c r="I239" s="30"/>
      <c r="J239" s="30"/>
      <c r="K239" s="30"/>
      <c r="L239" s="30"/>
      <c r="M239" s="30"/>
      <c r="N239" s="30"/>
      <c r="O239" s="30"/>
      <c r="P239" s="30"/>
      <c r="Q239" s="30"/>
      <c r="R239" s="30"/>
      <c r="S239" s="30"/>
    </row>
    <row r="240" spans="1:19" ht="16" x14ac:dyDescent="0.2">
      <c r="A240" s="78"/>
      <c r="B240" s="92"/>
      <c r="C240" s="93"/>
      <c r="D240" s="88"/>
      <c r="E240" s="94"/>
      <c r="F240" s="95"/>
      <c r="G240" s="95"/>
      <c r="H240" s="242"/>
      <c r="I240" s="30"/>
      <c r="J240" s="30"/>
      <c r="K240" s="30"/>
      <c r="L240" s="30"/>
      <c r="M240" s="30"/>
      <c r="N240" s="30"/>
      <c r="O240" s="30"/>
      <c r="P240" s="30"/>
      <c r="Q240" s="30"/>
      <c r="R240" s="30"/>
      <c r="S240" s="30"/>
    </row>
    <row r="241" spans="1:19" ht="17" thickBot="1" x14ac:dyDescent="0.25">
      <c r="A241" s="78"/>
      <c r="B241" s="92"/>
      <c r="C241" s="93"/>
      <c r="D241" s="96" t="s">
        <v>307</v>
      </c>
      <c r="E241" s="94"/>
      <c r="F241" s="95"/>
      <c r="G241" s="95"/>
      <c r="H241" s="242"/>
      <c r="I241" s="36"/>
      <c r="J241" s="36"/>
      <c r="K241" s="36"/>
      <c r="L241" s="36"/>
      <c r="M241" s="36"/>
      <c r="N241" s="36"/>
      <c r="O241" s="36"/>
      <c r="P241" s="36"/>
      <c r="Q241" s="36"/>
      <c r="R241" s="36"/>
      <c r="S241" s="36"/>
    </row>
    <row r="242" spans="1:19" ht="17" thickBot="1" x14ac:dyDescent="0.25">
      <c r="A242" s="78"/>
      <c r="B242" s="92"/>
      <c r="C242" s="93"/>
      <c r="D242" s="96" t="s">
        <v>192</v>
      </c>
      <c r="E242" s="94" t="s">
        <v>18</v>
      </c>
      <c r="F242" s="99">
        <f>SUM(F247:F248)</f>
        <v>0</v>
      </c>
      <c r="G242" s="95"/>
      <c r="H242" s="242"/>
      <c r="I242" s="30"/>
      <c r="J242" s="30"/>
      <c r="K242" s="30"/>
      <c r="L242" s="30"/>
      <c r="M242" s="30"/>
      <c r="N242" s="30"/>
      <c r="O242" s="30"/>
      <c r="P242" s="30"/>
      <c r="Q242" s="30"/>
      <c r="R242" s="30"/>
      <c r="S242" s="30"/>
    </row>
    <row r="243" spans="1:19" ht="17" thickBot="1" x14ac:dyDescent="0.25">
      <c r="A243" s="78"/>
      <c r="B243" s="92"/>
      <c r="C243" s="93"/>
      <c r="D243" s="96" t="s">
        <v>156</v>
      </c>
      <c r="E243" s="94" t="s">
        <v>18</v>
      </c>
      <c r="F243" s="99">
        <f>SUM(F249:F251)</f>
        <v>0</v>
      </c>
      <c r="G243" s="95"/>
      <c r="H243" s="242"/>
      <c r="I243" s="30"/>
      <c r="J243" s="30"/>
      <c r="K243" s="30"/>
      <c r="L243" s="30"/>
      <c r="M243" s="30"/>
      <c r="N243" s="30"/>
      <c r="O243" s="30"/>
      <c r="P243" s="30"/>
      <c r="Q243" s="30"/>
      <c r="R243" s="30"/>
      <c r="S243" s="30"/>
    </row>
    <row r="244" spans="1:19" ht="17" thickBot="1" x14ac:dyDescent="0.25">
      <c r="A244" s="78"/>
      <c r="B244" s="92"/>
      <c r="C244" s="93"/>
      <c r="D244" s="96" t="s">
        <v>305</v>
      </c>
      <c r="E244" s="94" t="s">
        <v>18</v>
      </c>
      <c r="F244" s="99">
        <f>F252</f>
        <v>0</v>
      </c>
      <c r="G244" s="95"/>
      <c r="H244" s="242"/>
      <c r="I244" s="30"/>
      <c r="J244" s="30"/>
      <c r="K244" s="30"/>
      <c r="L244" s="30"/>
      <c r="M244" s="30"/>
      <c r="N244" s="30"/>
      <c r="O244" s="30"/>
      <c r="P244" s="30"/>
      <c r="Q244" s="30"/>
      <c r="R244" s="30"/>
      <c r="S244" s="30"/>
    </row>
    <row r="245" spans="1:19" ht="17" thickBot="1" x14ac:dyDescent="0.25">
      <c r="A245" s="78"/>
      <c r="B245" s="92"/>
      <c r="C245" s="93"/>
      <c r="D245" s="96" t="s">
        <v>318</v>
      </c>
      <c r="E245" s="94" t="s">
        <v>18</v>
      </c>
      <c r="F245" s="99">
        <f>F253</f>
        <v>0</v>
      </c>
      <c r="G245" s="95"/>
      <c r="H245" s="242"/>
      <c r="I245" s="30"/>
      <c r="J245" s="30"/>
      <c r="K245" s="30"/>
      <c r="L245" s="30"/>
      <c r="M245" s="30"/>
      <c r="N245" s="30"/>
      <c r="O245" s="30"/>
      <c r="P245" s="30"/>
      <c r="Q245" s="30"/>
      <c r="R245" s="30"/>
      <c r="S245" s="30"/>
    </row>
    <row r="246" spans="1:19" ht="17" thickBot="1" x14ac:dyDescent="0.25">
      <c r="A246" s="78"/>
      <c r="B246" s="92"/>
      <c r="C246" s="93"/>
      <c r="D246" s="155"/>
      <c r="E246" s="94"/>
      <c r="F246" s="155"/>
      <c r="G246" s="95"/>
      <c r="H246" s="242"/>
      <c r="I246" s="30"/>
      <c r="J246" s="30"/>
      <c r="K246" s="30"/>
      <c r="L246" s="30"/>
      <c r="M246" s="30"/>
      <c r="N246" s="30"/>
      <c r="O246" s="30"/>
      <c r="P246" s="30"/>
      <c r="Q246" s="30"/>
      <c r="R246" s="30"/>
      <c r="S246" s="30"/>
    </row>
    <row r="247" spans="1:19" ht="17" thickBot="1" x14ac:dyDescent="0.25">
      <c r="A247" s="78"/>
      <c r="B247" s="92"/>
      <c r="C247" s="93" t="s">
        <v>241</v>
      </c>
      <c r="D247" s="97" t="s">
        <v>192</v>
      </c>
      <c r="E247" s="94" t="s">
        <v>18</v>
      </c>
      <c r="F247" s="99">
        <f>Landbouw!E32</f>
        <v>0</v>
      </c>
      <c r="G247" s="90"/>
      <c r="H247" s="242"/>
      <c r="I247" s="36"/>
      <c r="J247" s="36"/>
      <c r="K247" s="36"/>
      <c r="L247" s="36"/>
      <c r="M247" s="36"/>
      <c r="N247" s="36"/>
      <c r="O247" s="36"/>
      <c r="P247" s="36"/>
      <c r="Q247" s="36"/>
      <c r="R247" s="36"/>
      <c r="S247" s="36"/>
    </row>
    <row r="248" spans="1:19" ht="17" thickBot="1" x14ac:dyDescent="0.25">
      <c r="A248" s="78"/>
      <c r="B248" s="92"/>
      <c r="C248" s="93" t="s">
        <v>192</v>
      </c>
      <c r="D248" s="97" t="s">
        <v>297</v>
      </c>
      <c r="E248" s="94" t="s">
        <v>18</v>
      </c>
      <c r="F248" s="99">
        <f>Landbouw!E52</f>
        <v>0</v>
      </c>
      <c r="G248" s="100"/>
      <c r="H248" s="242"/>
      <c r="I248" s="37"/>
      <c r="J248" s="37"/>
      <c r="K248" s="37"/>
      <c r="L248" s="37"/>
      <c r="M248" s="37"/>
      <c r="N248" s="37"/>
      <c r="O248" s="37"/>
      <c r="P248" s="37"/>
      <c r="Q248" s="37"/>
      <c r="R248" s="37"/>
      <c r="S248" s="37"/>
    </row>
    <row r="249" spans="1:19" ht="17" thickBot="1" x14ac:dyDescent="0.25">
      <c r="A249" s="78"/>
      <c r="B249" s="92"/>
      <c r="C249" s="93" t="s">
        <v>156</v>
      </c>
      <c r="D249" s="97" t="s">
        <v>324</v>
      </c>
      <c r="E249" s="94" t="s">
        <v>18</v>
      </c>
      <c r="F249" s="99">
        <f>Landbouw!E44</f>
        <v>0</v>
      </c>
      <c r="G249" s="101"/>
      <c r="H249" s="242"/>
      <c r="I249" s="30"/>
      <c r="J249" s="30"/>
      <c r="K249" s="30"/>
      <c r="L249" s="30"/>
      <c r="M249" s="30"/>
      <c r="N249" s="30"/>
      <c r="O249" s="30"/>
      <c r="P249" s="30"/>
      <c r="Q249" s="30"/>
      <c r="R249" s="30"/>
      <c r="S249" s="30"/>
    </row>
    <row r="250" spans="1:19" ht="17" thickBot="1" x14ac:dyDescent="0.25">
      <c r="A250" s="78"/>
      <c r="B250" s="92"/>
      <c r="C250" s="93"/>
      <c r="D250" s="97" t="s">
        <v>325</v>
      </c>
      <c r="E250" s="94" t="s">
        <v>18</v>
      </c>
      <c r="F250" s="99">
        <f>Landbouw!E48</f>
        <v>0</v>
      </c>
      <c r="G250" s="101"/>
      <c r="H250" s="242"/>
      <c r="I250" s="36"/>
      <c r="J250" s="36"/>
      <c r="K250" s="36"/>
      <c r="L250" s="36"/>
      <c r="M250" s="36"/>
      <c r="N250" s="36"/>
      <c r="O250" s="36"/>
      <c r="P250" s="36"/>
      <c r="Q250" s="36"/>
      <c r="R250" s="36"/>
      <c r="S250" s="36"/>
    </row>
    <row r="251" spans="1:19" ht="17" thickBot="1" x14ac:dyDescent="0.25">
      <c r="A251" s="78"/>
      <c r="B251" s="92"/>
      <c r="C251" s="93"/>
      <c r="D251" s="97" t="s">
        <v>326</v>
      </c>
      <c r="E251" s="94" t="s">
        <v>18</v>
      </c>
      <c r="F251" s="99">
        <f>Landbouw!E49</f>
        <v>0</v>
      </c>
      <c r="G251" s="90"/>
      <c r="H251" s="251"/>
      <c r="I251" s="78"/>
      <c r="J251" s="78"/>
      <c r="K251" s="78"/>
      <c r="L251" s="78"/>
      <c r="M251" s="78"/>
      <c r="N251" s="78"/>
      <c r="O251" s="78"/>
      <c r="P251" s="78"/>
      <c r="Q251" s="78"/>
      <c r="R251" s="78"/>
      <c r="S251" s="78"/>
    </row>
    <row r="252" spans="1:19" ht="17" thickBot="1" x14ac:dyDescent="0.25">
      <c r="A252" s="78"/>
      <c r="B252" s="92"/>
      <c r="C252" s="93" t="s">
        <v>305</v>
      </c>
      <c r="D252" s="97" t="s">
        <v>327</v>
      </c>
      <c r="E252" s="94" t="s">
        <v>18</v>
      </c>
      <c r="F252" s="99">
        <f>Landbouw!E51</f>
        <v>0</v>
      </c>
      <c r="G252" s="101"/>
      <c r="H252" s="251"/>
      <c r="I252" s="78"/>
      <c r="J252" s="78"/>
      <c r="K252" s="78"/>
      <c r="L252" s="78"/>
      <c r="M252" s="78"/>
      <c r="N252" s="78"/>
      <c r="O252" s="78"/>
      <c r="P252" s="78"/>
      <c r="Q252" s="78"/>
      <c r="R252" s="78"/>
      <c r="S252" s="78"/>
    </row>
    <row r="253" spans="1:19" ht="17" thickBot="1" x14ac:dyDescent="0.25">
      <c r="A253" s="78"/>
      <c r="B253" s="92"/>
      <c r="C253" s="93" t="s">
        <v>318</v>
      </c>
      <c r="D253" s="97" t="s">
        <v>187</v>
      </c>
      <c r="E253" s="94" t="s">
        <v>18</v>
      </c>
      <c r="F253" s="99">
        <f>Landbouw!E50</f>
        <v>0</v>
      </c>
      <c r="G253" s="101"/>
      <c r="H253" s="251"/>
      <c r="I253" s="78"/>
      <c r="J253" s="78"/>
      <c r="K253" s="78"/>
      <c r="L253" s="78"/>
      <c r="M253" s="78"/>
      <c r="N253" s="78"/>
      <c r="O253" s="78"/>
      <c r="P253" s="78"/>
      <c r="Q253" s="78"/>
      <c r="R253" s="78"/>
      <c r="S253" s="78"/>
    </row>
    <row r="254" spans="1:19" ht="16" x14ac:dyDescent="0.2">
      <c r="A254" s="78"/>
      <c r="B254" s="105"/>
      <c r="C254" s="106"/>
      <c r="D254" s="107"/>
      <c r="E254" s="108"/>
      <c r="F254" s="109"/>
      <c r="G254" s="110"/>
      <c r="H254" s="251"/>
      <c r="I254" s="78"/>
      <c r="J254" s="78"/>
      <c r="K254" s="78"/>
      <c r="L254" s="78"/>
      <c r="M254" s="78"/>
      <c r="N254" s="78"/>
      <c r="O254" s="78"/>
      <c r="P254" s="78"/>
      <c r="Q254" s="78"/>
      <c r="R254" s="78"/>
      <c r="S254" s="78"/>
    </row>
    <row r="255" spans="1:19" ht="16" x14ac:dyDescent="0.2">
      <c r="A255" s="78"/>
      <c r="B255" s="92"/>
      <c r="C255" s="93" t="s">
        <v>178</v>
      </c>
      <c r="D255" s="88"/>
      <c r="E255" s="94"/>
      <c r="F255" s="111"/>
      <c r="G255" s="112"/>
      <c r="H255" s="252"/>
      <c r="I255" s="78"/>
      <c r="J255" s="78"/>
      <c r="K255" s="78"/>
      <c r="L255" s="78"/>
      <c r="M255" s="78"/>
      <c r="N255" s="78"/>
      <c r="O255" s="78"/>
      <c r="P255" s="78"/>
      <c r="Q255" s="78"/>
      <c r="R255" s="78"/>
      <c r="S255" s="78"/>
    </row>
    <row r="256" spans="1:19" ht="17" thickBot="1" x14ac:dyDescent="0.25">
      <c r="A256" s="78"/>
      <c r="B256" s="92"/>
      <c r="C256" s="93"/>
      <c r="D256" s="96" t="s">
        <v>313</v>
      </c>
      <c r="E256" s="94"/>
      <c r="F256" s="113"/>
      <c r="G256" s="112"/>
      <c r="H256" s="251"/>
      <c r="I256" s="79"/>
      <c r="J256" s="79"/>
      <c r="K256" s="79"/>
      <c r="L256" s="78"/>
      <c r="M256" s="78"/>
      <c r="N256" s="78"/>
      <c r="O256" s="79"/>
      <c r="P256" s="79"/>
      <c r="Q256" s="79"/>
      <c r="R256" s="78"/>
      <c r="S256" s="78"/>
    </row>
    <row r="257" spans="1:31" ht="17" thickBot="1" x14ac:dyDescent="0.25">
      <c r="A257" s="78"/>
      <c r="B257" s="92"/>
      <c r="C257" s="93"/>
      <c r="D257" s="97" t="s">
        <v>294</v>
      </c>
      <c r="E257" s="226" t="s">
        <v>19</v>
      </c>
      <c r="F257" s="99" t="e">
        <f>Landbouw!I48</f>
        <v>#DIV/0!</v>
      </c>
      <c r="G257" s="115"/>
      <c r="H257" s="251"/>
      <c r="I257" s="78"/>
      <c r="J257" s="78"/>
      <c r="K257" s="78"/>
      <c r="L257" s="78"/>
      <c r="M257" s="78"/>
      <c r="N257" s="78"/>
      <c r="O257" s="78"/>
      <c r="P257" s="78"/>
      <c r="Q257" s="78"/>
      <c r="R257" s="78"/>
      <c r="S257" s="78"/>
    </row>
    <row r="258" spans="1:31" ht="17" thickBot="1" x14ac:dyDescent="0.25">
      <c r="A258" s="78"/>
      <c r="B258" s="92"/>
      <c r="C258" s="93"/>
      <c r="D258" s="97" t="s">
        <v>326</v>
      </c>
      <c r="E258" s="226" t="s">
        <v>19</v>
      </c>
      <c r="F258" s="99" t="e">
        <f>Landbouw!I49</f>
        <v>#DIV/0!</v>
      </c>
      <c r="G258" s="100"/>
      <c r="H258" s="251"/>
      <c r="I258" s="78"/>
      <c r="J258" s="78"/>
      <c r="K258" s="78"/>
      <c r="L258" s="78"/>
      <c r="M258" s="78"/>
      <c r="N258" s="78"/>
      <c r="O258" s="78"/>
      <c r="P258" s="78"/>
      <c r="Q258" s="78"/>
      <c r="R258" s="78"/>
      <c r="S258" s="78"/>
    </row>
    <row r="259" spans="1:31" ht="17" thickBot="1" x14ac:dyDescent="0.25">
      <c r="A259" s="78"/>
      <c r="B259" s="92"/>
      <c r="C259" s="93"/>
      <c r="D259" s="97" t="s">
        <v>187</v>
      </c>
      <c r="E259" s="226" t="s">
        <v>19</v>
      </c>
      <c r="F259" s="99" t="e">
        <f>Landbouw!I50</f>
        <v>#DIV/0!</v>
      </c>
      <c r="G259" s="100"/>
      <c r="H259" s="251"/>
      <c r="I259" s="78"/>
      <c r="J259" s="78"/>
      <c r="K259" s="78"/>
      <c r="L259" s="78"/>
      <c r="M259" s="78"/>
      <c r="N259" s="78"/>
      <c r="O259" s="78"/>
      <c r="P259" s="78"/>
      <c r="Q259" s="78"/>
      <c r="R259" s="78"/>
      <c r="S259" s="78"/>
    </row>
    <row r="260" spans="1:31" ht="17" thickBot="1" x14ac:dyDescent="0.25">
      <c r="A260" s="78"/>
      <c r="B260" s="92"/>
      <c r="C260" s="93"/>
      <c r="D260" s="97" t="s">
        <v>305</v>
      </c>
      <c r="E260" s="226" t="s">
        <v>19</v>
      </c>
      <c r="F260" s="99" t="e">
        <f>Landbouw!I51</f>
        <v>#DIV/0!</v>
      </c>
      <c r="G260" s="101"/>
      <c r="H260" s="251"/>
      <c r="I260" s="78"/>
      <c r="J260" s="78"/>
      <c r="K260" s="78"/>
      <c r="L260" s="78"/>
      <c r="M260" s="78"/>
      <c r="N260" s="78"/>
      <c r="O260" s="78"/>
      <c r="P260" s="78"/>
      <c r="Q260" s="78"/>
      <c r="R260" s="78"/>
      <c r="S260" s="78"/>
    </row>
    <row r="261" spans="1:31" ht="17" thickBot="1" x14ac:dyDescent="0.25">
      <c r="A261" s="78"/>
      <c r="B261" s="92"/>
      <c r="C261" s="93"/>
      <c r="D261" s="97" t="s">
        <v>328</v>
      </c>
      <c r="E261" s="226" t="s">
        <v>19</v>
      </c>
      <c r="F261" s="99" t="e">
        <f>Landbouw!I52</f>
        <v>#DIV/0!</v>
      </c>
      <c r="G261" s="102"/>
      <c r="H261" s="251"/>
      <c r="I261" s="79"/>
      <c r="J261" s="79"/>
      <c r="K261" s="79"/>
      <c r="L261" s="78"/>
      <c r="M261" s="78"/>
      <c r="N261" s="78"/>
      <c r="O261" s="79"/>
      <c r="P261" s="79"/>
      <c r="Q261" s="79"/>
      <c r="R261" s="78"/>
      <c r="S261" s="78"/>
    </row>
    <row r="262" spans="1:31" ht="17" thickBot="1" x14ac:dyDescent="0.25">
      <c r="A262" s="78"/>
      <c r="B262" s="92"/>
      <c r="C262" s="93"/>
      <c r="D262" s="97" t="s">
        <v>221</v>
      </c>
      <c r="E262" s="226" t="s">
        <v>19</v>
      </c>
      <c r="F262" s="99" t="e">
        <f>Landbouw!I53</f>
        <v>#DIV/0!</v>
      </c>
      <c r="G262" s="100"/>
      <c r="H262" s="251"/>
      <c r="I262" s="78"/>
      <c r="J262" s="78"/>
      <c r="K262" s="78"/>
      <c r="L262" s="78"/>
      <c r="M262" s="78"/>
      <c r="N262" s="78"/>
      <c r="O262" s="78"/>
      <c r="P262" s="78"/>
      <c r="Q262" s="78"/>
      <c r="R262" s="78"/>
      <c r="S262" s="78"/>
    </row>
    <row r="263" spans="1:31" ht="16" x14ac:dyDescent="0.2">
      <c r="A263" s="78"/>
      <c r="B263" s="92"/>
      <c r="C263" s="93"/>
      <c r="D263" s="100"/>
      <c r="E263" s="226"/>
      <c r="F263" s="100"/>
      <c r="G263" s="100"/>
      <c r="H263" s="253"/>
      <c r="I263" s="78"/>
      <c r="J263" s="78"/>
      <c r="K263" s="78"/>
      <c r="L263" s="78"/>
      <c r="M263" s="78"/>
      <c r="N263" s="78"/>
      <c r="O263" s="78"/>
      <c r="P263" s="78"/>
      <c r="Q263" s="78"/>
      <c r="R263" s="78"/>
      <c r="S263" s="78"/>
    </row>
    <row r="264" spans="1:31" ht="16" x14ac:dyDescent="0.2">
      <c r="A264" s="78"/>
      <c r="B264" s="146"/>
      <c r="C264" s="147" t="s">
        <v>221</v>
      </c>
      <c r="D264" s="148"/>
      <c r="E264" s="153"/>
      <c r="F264" s="111"/>
      <c r="G264" s="154"/>
      <c r="H264" s="251"/>
      <c r="I264" s="78"/>
      <c r="J264" s="78"/>
      <c r="K264" s="78"/>
      <c r="L264" s="78"/>
      <c r="M264" s="78"/>
      <c r="N264" s="78"/>
      <c r="O264" s="78"/>
      <c r="P264" s="78"/>
      <c r="Q264" s="78"/>
      <c r="R264" s="78"/>
      <c r="S264" s="78"/>
    </row>
    <row r="265" spans="1:31" ht="17" thickBot="1" x14ac:dyDescent="0.25">
      <c r="A265" s="78"/>
      <c r="B265" s="92"/>
      <c r="C265" s="93"/>
      <c r="D265" s="96" t="s">
        <v>321</v>
      </c>
      <c r="E265" s="94"/>
      <c r="F265" s="113"/>
      <c r="G265" s="112"/>
      <c r="H265" s="251"/>
      <c r="I265" s="79"/>
      <c r="J265" s="79"/>
      <c r="K265" s="79"/>
      <c r="L265" s="78"/>
      <c r="M265" s="78"/>
      <c r="N265" s="78"/>
      <c r="O265" s="79"/>
      <c r="P265" s="79"/>
      <c r="Q265" s="79"/>
      <c r="R265" s="78"/>
      <c r="S265" s="78"/>
    </row>
    <row r="266" spans="1:31" ht="17" thickBot="1" x14ac:dyDescent="0.25">
      <c r="A266" s="78"/>
      <c r="B266" s="92"/>
      <c r="C266" s="93"/>
      <c r="D266" s="97" t="s">
        <v>227</v>
      </c>
      <c r="E266" s="226" t="s">
        <v>222</v>
      </c>
      <c r="F266" s="99">
        <f>Landbouw!E28</f>
        <v>0</v>
      </c>
      <c r="G266" s="115"/>
      <c r="H266" s="251"/>
      <c r="I266" s="78"/>
      <c r="J266" s="78"/>
      <c r="K266" s="78"/>
      <c r="L266" s="78"/>
      <c r="M266" s="78"/>
      <c r="N266" s="78"/>
      <c r="O266" s="78"/>
      <c r="P266" s="78"/>
      <c r="Q266" s="78"/>
      <c r="R266" s="78"/>
      <c r="S266" s="78"/>
    </row>
    <row r="267" spans="1:31" ht="17" thickBot="1" x14ac:dyDescent="0.25">
      <c r="A267" s="78"/>
      <c r="B267" s="92"/>
      <c r="C267" s="93"/>
      <c r="D267" s="97" t="s">
        <v>226</v>
      </c>
      <c r="E267" s="226" t="s">
        <v>222</v>
      </c>
      <c r="F267" s="99">
        <f>Landbouw!E27</f>
        <v>0</v>
      </c>
      <c r="G267" s="100"/>
      <c r="H267" s="251"/>
      <c r="I267" s="78"/>
      <c r="J267" s="78"/>
      <c r="K267" s="78"/>
      <c r="L267" s="78"/>
      <c r="M267" s="78"/>
      <c r="N267" s="78"/>
      <c r="O267" s="78"/>
      <c r="P267" s="78"/>
      <c r="Q267" s="78"/>
      <c r="R267" s="78"/>
      <c r="S267" s="78"/>
    </row>
    <row r="268" spans="1:31" ht="16" x14ac:dyDescent="0.2">
      <c r="A268" s="78"/>
      <c r="B268" s="92"/>
      <c r="C268" s="93"/>
      <c r="D268" s="100"/>
      <c r="E268" s="227"/>
      <c r="F268" s="100"/>
      <c r="G268" s="101"/>
      <c r="H268" s="251"/>
      <c r="I268" s="78"/>
      <c r="J268" s="78"/>
      <c r="K268" s="78"/>
      <c r="L268" s="78"/>
      <c r="M268" s="78"/>
      <c r="N268" s="78"/>
      <c r="O268" s="78"/>
      <c r="P268" s="78"/>
      <c r="Q268" s="78"/>
      <c r="R268" s="78"/>
      <c r="S268" s="78"/>
    </row>
    <row r="269" spans="1:31" ht="16" x14ac:dyDescent="0.2">
      <c r="A269" s="78"/>
      <c r="B269" s="92"/>
      <c r="C269" s="93"/>
      <c r="D269" s="100"/>
      <c r="E269" s="228"/>
      <c r="F269" s="100"/>
      <c r="G269" s="102"/>
      <c r="H269" s="251"/>
      <c r="I269" s="79"/>
      <c r="J269" s="79"/>
      <c r="K269" s="79"/>
      <c r="L269" s="78"/>
      <c r="M269" s="78"/>
      <c r="N269" s="78"/>
      <c r="O269" s="79"/>
      <c r="P269" s="79"/>
      <c r="Q269" s="79"/>
      <c r="R269" s="78"/>
      <c r="S269" s="78"/>
    </row>
    <row r="270" spans="1:31" ht="17" thickBot="1" x14ac:dyDescent="0.25">
      <c r="A270" s="78"/>
      <c r="B270" s="92"/>
      <c r="C270" s="93"/>
      <c r="D270" s="97"/>
      <c r="E270" s="228"/>
      <c r="F270" s="116"/>
      <c r="G270" s="102"/>
      <c r="H270" s="254"/>
      <c r="I270" s="78"/>
      <c r="J270" s="78"/>
      <c r="K270" s="78"/>
      <c r="L270" s="78"/>
      <c r="M270" s="78"/>
      <c r="N270" s="78"/>
      <c r="O270" s="78"/>
      <c r="P270" s="78"/>
      <c r="Q270" s="78"/>
      <c r="R270" s="78"/>
      <c r="S270" s="78"/>
    </row>
    <row r="271" spans="1:31" ht="16" x14ac:dyDescent="0.2">
      <c r="A271" s="1"/>
      <c r="B271" s="157" t="s">
        <v>340</v>
      </c>
      <c r="C271" s="158" t="s">
        <v>169</v>
      </c>
      <c r="D271" s="159"/>
      <c r="E271" s="160"/>
      <c r="F271" s="161"/>
      <c r="G271" s="219" t="s">
        <v>348</v>
      </c>
      <c r="H271" s="237"/>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row>
    <row r="272" spans="1:31" x14ac:dyDescent="0.15">
      <c r="A272" s="1"/>
      <c r="B272" s="162"/>
      <c r="C272" s="59"/>
      <c r="D272" s="59"/>
      <c r="E272" s="163"/>
      <c r="F272" s="164"/>
      <c r="G272" s="64" t="s">
        <v>347</v>
      </c>
      <c r="H272" s="238"/>
      <c r="I272" s="36"/>
      <c r="J272" s="36"/>
      <c r="K272" s="36"/>
      <c r="L272" s="36"/>
      <c r="M272" s="36"/>
      <c r="N272" s="36"/>
      <c r="O272" s="36"/>
      <c r="P272" s="36"/>
      <c r="Q272" s="36"/>
      <c r="R272" s="36"/>
      <c r="S272" s="36"/>
      <c r="T272" s="30"/>
      <c r="U272" s="36"/>
      <c r="V272" s="36"/>
      <c r="W272" s="36"/>
      <c r="X272" s="36"/>
      <c r="Y272" s="36"/>
      <c r="Z272" s="36"/>
      <c r="AA272" s="36"/>
      <c r="AB272" s="36"/>
      <c r="AC272" s="36"/>
      <c r="AD272" s="36"/>
      <c r="AE272" s="36"/>
    </row>
    <row r="273" spans="1:31" ht="17" thickBot="1" x14ac:dyDescent="0.25">
      <c r="A273" s="1"/>
      <c r="B273" s="57"/>
      <c r="C273" s="58"/>
      <c r="D273" s="59"/>
      <c r="E273" s="74"/>
      <c r="F273" s="74"/>
      <c r="H273" s="238"/>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row>
    <row r="274" spans="1:31" ht="17" thickBot="1" x14ac:dyDescent="0.25">
      <c r="A274" s="1"/>
      <c r="B274" s="57"/>
      <c r="C274" s="58"/>
      <c r="D274" s="56" t="s">
        <v>342</v>
      </c>
      <c r="E274" s="223" t="s">
        <v>222</v>
      </c>
      <c r="F274" s="65" t="e">
        <f>#REF!</f>
        <v>#REF!</v>
      </c>
      <c r="G274" s="171" t="s">
        <v>341</v>
      </c>
      <c r="H274" s="238"/>
      <c r="I274" s="36"/>
      <c r="J274" s="36"/>
      <c r="K274" s="36"/>
      <c r="L274" s="36"/>
      <c r="M274" s="36"/>
      <c r="N274" s="36"/>
      <c r="O274" s="36"/>
      <c r="P274" s="36"/>
      <c r="Q274" s="36"/>
      <c r="R274" s="36"/>
      <c r="S274" s="36"/>
      <c r="T274" s="30"/>
      <c r="U274" s="37"/>
      <c r="V274" s="37"/>
      <c r="W274" s="37"/>
      <c r="X274" s="37"/>
      <c r="Y274" s="37"/>
      <c r="Z274" s="37"/>
      <c r="AA274" s="37"/>
      <c r="AB274" s="37"/>
      <c r="AC274" s="37"/>
      <c r="AD274" s="37"/>
      <c r="AE274" s="37"/>
    </row>
    <row r="275" spans="1:31" ht="17" thickBot="1" x14ac:dyDescent="0.25">
      <c r="A275" s="1"/>
      <c r="B275" s="57"/>
      <c r="C275" s="58"/>
      <c r="D275" s="56" t="s">
        <v>343</v>
      </c>
      <c r="E275" s="223" t="s">
        <v>222</v>
      </c>
      <c r="F275" s="65" t="e">
        <f>#REF!</f>
        <v>#REF!</v>
      </c>
      <c r="G275" s="60"/>
      <c r="H275" s="238"/>
      <c r="I275" s="37"/>
      <c r="J275" s="37"/>
      <c r="K275" s="37"/>
      <c r="L275" s="37"/>
      <c r="M275" s="37"/>
      <c r="N275" s="37"/>
      <c r="O275" s="37"/>
      <c r="P275" s="37"/>
      <c r="Q275" s="37"/>
      <c r="R275" s="37"/>
      <c r="S275" s="37"/>
      <c r="T275" s="30"/>
      <c r="U275" s="30"/>
      <c r="V275" s="30"/>
      <c r="W275" s="30"/>
      <c r="X275" s="30"/>
      <c r="Y275" s="30"/>
      <c r="Z275" s="30"/>
      <c r="AA275" s="30"/>
      <c r="AB275" s="30"/>
      <c r="AC275" s="30"/>
      <c r="AD275" s="30"/>
      <c r="AE275" s="30"/>
    </row>
    <row r="276" spans="1:31" ht="17" thickBot="1" x14ac:dyDescent="0.25">
      <c r="A276" s="1"/>
      <c r="B276" s="57"/>
      <c r="C276" s="58"/>
      <c r="D276" s="56" t="s">
        <v>350</v>
      </c>
      <c r="E276" s="223" t="s">
        <v>222</v>
      </c>
      <c r="F276" s="65" t="e">
        <f>#REF!</f>
        <v>#REF!</v>
      </c>
      <c r="G276" s="172"/>
      <c r="H276" s="238"/>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row>
    <row r="277" spans="1:31" ht="17" thickBot="1" x14ac:dyDescent="0.25">
      <c r="A277" s="1"/>
      <c r="B277" s="57"/>
      <c r="C277" s="58"/>
      <c r="D277" s="173" t="s">
        <v>344</v>
      </c>
      <c r="E277" s="221" t="s">
        <v>19</v>
      </c>
      <c r="F277" s="65" t="e">
        <f>#REF!</f>
        <v>#REF!</v>
      </c>
      <c r="G277" s="220" t="s">
        <v>349</v>
      </c>
      <c r="H277" s="238"/>
      <c r="I277" s="30"/>
      <c r="J277" s="30"/>
      <c r="K277" s="30"/>
      <c r="L277" s="30"/>
      <c r="M277" s="30"/>
      <c r="N277" s="30"/>
      <c r="O277" s="30"/>
      <c r="P277" s="30"/>
      <c r="Q277" s="30"/>
      <c r="R277" s="30"/>
      <c r="S277" s="30"/>
      <c r="T277" s="30"/>
      <c r="U277" s="36"/>
      <c r="V277" s="36"/>
      <c r="W277" s="36"/>
      <c r="X277" s="36"/>
      <c r="Y277" s="36"/>
      <c r="Z277" s="36"/>
      <c r="AA277" s="36"/>
      <c r="AB277" s="36"/>
      <c r="AC277" s="36"/>
      <c r="AD277" s="36"/>
      <c r="AE277" s="36"/>
    </row>
    <row r="278" spans="1:31" ht="17" thickBot="1" x14ac:dyDescent="0.25">
      <c r="A278" s="1"/>
      <c r="B278" s="57"/>
      <c r="C278" s="58"/>
      <c r="D278" s="56" t="s">
        <v>345</v>
      </c>
      <c r="E278" s="222" t="s">
        <v>19</v>
      </c>
      <c r="F278" s="65" t="e">
        <f>#REF!</f>
        <v>#REF!</v>
      </c>
      <c r="G278" s="220" t="s">
        <v>349</v>
      </c>
      <c r="H278" s="238"/>
      <c r="I278" s="36"/>
      <c r="J278" s="36"/>
      <c r="K278" s="36"/>
      <c r="L278" s="36"/>
      <c r="M278" s="36"/>
      <c r="N278" s="36"/>
      <c r="O278" s="36"/>
      <c r="P278" s="36"/>
      <c r="Q278" s="36"/>
      <c r="R278" s="36"/>
      <c r="S278" s="36"/>
      <c r="T278" s="30"/>
      <c r="U278" s="37"/>
      <c r="V278" s="37"/>
      <c r="W278" s="37"/>
      <c r="X278" s="37"/>
      <c r="Y278" s="37"/>
      <c r="Z278" s="37"/>
      <c r="AA278" s="37"/>
      <c r="AB278" s="37"/>
      <c r="AC278" s="37"/>
      <c r="AD278" s="37"/>
      <c r="AE278" s="37"/>
    </row>
    <row r="279" spans="1:31" ht="17" thickBot="1" x14ac:dyDescent="0.25">
      <c r="A279" s="1"/>
      <c r="B279" s="57"/>
      <c r="C279" s="58"/>
      <c r="D279" s="56" t="s">
        <v>346</v>
      </c>
      <c r="E279" s="223" t="s">
        <v>222</v>
      </c>
      <c r="F279" s="65">
        <v>7.0000000000000007E-2</v>
      </c>
      <c r="G279" s="220" t="s">
        <v>413</v>
      </c>
      <c r="H279" s="238"/>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row>
    <row r="280" spans="1:31" ht="16" x14ac:dyDescent="0.2">
      <c r="A280" s="1"/>
      <c r="B280" s="57"/>
      <c r="C280" s="58"/>
      <c r="D280" s="56"/>
      <c r="E280" s="221"/>
      <c r="F280" s="236"/>
      <c r="G280" s="60"/>
      <c r="H280" s="238"/>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row>
    <row r="281" spans="1:31" ht="16" x14ac:dyDescent="0.2">
      <c r="A281" s="1"/>
      <c r="B281" s="57"/>
      <c r="C281" s="58"/>
      <c r="D281" s="56"/>
      <c r="E281" s="222"/>
      <c r="F281" s="236"/>
      <c r="G281" s="60"/>
      <c r="H281" s="238"/>
      <c r="I281" s="36"/>
      <c r="J281" s="36"/>
      <c r="K281" s="36"/>
      <c r="L281" s="36"/>
      <c r="M281" s="36"/>
      <c r="N281" s="36"/>
      <c r="O281" s="36"/>
      <c r="P281" s="36"/>
      <c r="Q281" s="36"/>
      <c r="R281" s="36"/>
      <c r="S281" s="36"/>
      <c r="T281" s="30"/>
      <c r="U281" s="36"/>
      <c r="V281" s="36"/>
      <c r="W281" s="36"/>
      <c r="X281" s="36"/>
      <c r="Y281" s="36"/>
      <c r="Z281" s="36"/>
      <c r="AA281" s="36"/>
      <c r="AB281" s="36"/>
      <c r="AC281" s="36"/>
      <c r="AD281" s="36"/>
      <c r="AE281" s="36"/>
    </row>
    <row r="282" spans="1:31" ht="16" x14ac:dyDescent="0.2">
      <c r="A282" s="1"/>
      <c r="B282" s="57"/>
      <c r="C282" s="58"/>
      <c r="D282" s="56"/>
      <c r="E282" s="223"/>
      <c r="F282" s="236"/>
      <c r="G282" s="60"/>
      <c r="H282" s="238"/>
      <c r="I282" s="37"/>
      <c r="J282" s="37"/>
      <c r="K282" s="37"/>
      <c r="L282" s="37"/>
      <c r="M282" s="37"/>
      <c r="N282" s="37"/>
      <c r="O282" s="37"/>
      <c r="P282" s="37"/>
      <c r="Q282" s="37"/>
      <c r="R282" s="37"/>
      <c r="S282" s="37"/>
      <c r="T282" s="30"/>
      <c r="U282" s="30"/>
      <c r="V282" s="30"/>
      <c r="W282" s="30"/>
      <c r="X282" s="30"/>
      <c r="Y282" s="30"/>
      <c r="Z282" s="30"/>
      <c r="AA282" s="30"/>
      <c r="AB282" s="30"/>
      <c r="AC282" s="30"/>
      <c r="AD282" s="30"/>
      <c r="AE282" s="30"/>
    </row>
    <row r="283" spans="1:31" ht="17" thickBot="1" x14ac:dyDescent="0.25">
      <c r="A283" s="1"/>
      <c r="B283" s="255"/>
      <c r="C283" s="256"/>
      <c r="D283" s="257"/>
      <c r="E283" s="258"/>
      <c r="F283" s="259"/>
      <c r="G283" s="260"/>
      <c r="H283" s="240"/>
      <c r="I283" s="37"/>
      <c r="J283" s="37"/>
      <c r="K283" s="37"/>
      <c r="L283" s="37"/>
      <c r="M283" s="37"/>
      <c r="N283" s="37"/>
      <c r="O283" s="37"/>
      <c r="P283" s="37"/>
      <c r="Q283" s="37"/>
      <c r="R283" s="37"/>
      <c r="S283" s="37"/>
      <c r="T283" s="30"/>
      <c r="U283" s="30"/>
      <c r="V283" s="30"/>
      <c r="W283" s="30"/>
      <c r="X283" s="30"/>
      <c r="Y283" s="30"/>
      <c r="Z283" s="30"/>
      <c r="AA283" s="30"/>
      <c r="AB283" s="30"/>
      <c r="AC283" s="30"/>
      <c r="AD283" s="30"/>
      <c r="AE283" s="30"/>
    </row>
    <row r="284" spans="1:31" x14ac:dyDescent="0.15">
      <c r="A284" s="1"/>
      <c r="B284" s="37"/>
      <c r="C284" s="37"/>
      <c r="D284" s="37"/>
      <c r="E284" s="36"/>
      <c r="F284" s="36"/>
      <c r="G284" s="30"/>
      <c r="H284" s="78"/>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row>
    <row r="285" spans="1:31" x14ac:dyDescent="0.15">
      <c r="A285" s="1"/>
      <c r="B285" s="30"/>
      <c r="C285" s="30"/>
      <c r="D285" s="30"/>
      <c r="E285" s="37"/>
      <c r="F285" s="37"/>
      <c r="G285" s="30"/>
      <c r="H285" s="78"/>
      <c r="I285" s="30"/>
      <c r="J285" s="30"/>
      <c r="K285" s="30"/>
      <c r="L285" s="30"/>
      <c r="M285" s="30"/>
      <c r="N285" s="30"/>
      <c r="O285" s="30"/>
      <c r="P285" s="30"/>
      <c r="Q285" s="30"/>
      <c r="R285" s="30"/>
      <c r="S285" s="30"/>
      <c r="T285" s="30"/>
      <c r="U285" s="36"/>
      <c r="V285" s="36"/>
      <c r="W285" s="36"/>
      <c r="X285" s="36"/>
      <c r="Y285" s="36"/>
      <c r="Z285" s="36"/>
      <c r="AA285" s="36"/>
      <c r="AB285" s="36"/>
      <c r="AC285" s="36"/>
      <c r="AD285" s="36"/>
      <c r="AE285" s="36"/>
    </row>
    <row r="286" spans="1:31" x14ac:dyDescent="0.15">
      <c r="A286" s="1"/>
      <c r="B286" s="30"/>
      <c r="C286" s="30"/>
      <c r="D286" s="30"/>
      <c r="E286" s="30"/>
      <c r="F286" s="30"/>
      <c r="G286" s="36"/>
      <c r="H286" s="78"/>
      <c r="I286" s="36"/>
      <c r="J286" s="36"/>
      <c r="K286" s="36"/>
      <c r="L286" s="36"/>
      <c r="M286" s="36"/>
      <c r="N286" s="36"/>
      <c r="O286" s="36"/>
      <c r="P286" s="36"/>
      <c r="Q286" s="36"/>
      <c r="R286" s="36"/>
      <c r="S286" s="36"/>
      <c r="T286" s="30"/>
      <c r="U286" s="30"/>
      <c r="V286" s="30"/>
      <c r="W286" s="30"/>
      <c r="X286" s="30"/>
      <c r="Y286" s="30"/>
      <c r="Z286" s="30"/>
      <c r="AA286" s="30"/>
      <c r="AB286" s="30"/>
      <c r="AC286" s="30"/>
      <c r="AD286" s="30"/>
      <c r="AE286" s="30"/>
    </row>
    <row r="287" spans="1:31" x14ac:dyDescent="0.15">
      <c r="A287" s="1"/>
      <c r="B287" s="36"/>
      <c r="C287" s="36"/>
      <c r="D287" s="36"/>
      <c r="E287" s="30"/>
      <c r="F287" s="30"/>
      <c r="G287" s="37"/>
      <c r="H287" s="78"/>
      <c r="I287" s="30"/>
      <c r="J287" s="30"/>
      <c r="K287" s="30"/>
      <c r="L287" s="30"/>
      <c r="M287" s="30"/>
      <c r="N287" s="30"/>
      <c r="O287" s="30"/>
      <c r="P287" s="30"/>
      <c r="Q287" s="30"/>
      <c r="R287" s="30"/>
      <c r="S287" s="30"/>
      <c r="T287" s="30"/>
      <c r="U287" s="36"/>
      <c r="V287" s="36"/>
      <c r="W287" s="36"/>
      <c r="X287" s="36"/>
      <c r="Y287" s="36"/>
      <c r="Z287" s="36"/>
      <c r="AA287" s="36"/>
      <c r="AB287" s="36"/>
      <c r="AC287" s="36"/>
      <c r="AD287" s="36"/>
      <c r="AE287" s="36"/>
    </row>
    <row r="288" spans="1:31" x14ac:dyDescent="0.15">
      <c r="A288" s="1"/>
      <c r="B288" s="37"/>
      <c r="C288" s="37"/>
      <c r="D288" s="37"/>
      <c r="E288" s="36"/>
      <c r="F288" s="36"/>
      <c r="G288" s="30"/>
      <c r="H288" s="78"/>
      <c r="I288" s="30"/>
      <c r="J288" s="30"/>
      <c r="K288" s="30"/>
      <c r="L288" s="30"/>
      <c r="M288" s="30"/>
      <c r="N288" s="30"/>
      <c r="O288" s="30"/>
      <c r="P288" s="30"/>
      <c r="Q288" s="30"/>
      <c r="R288" s="30"/>
      <c r="S288" s="30"/>
      <c r="T288" s="30"/>
      <c r="U288" s="37"/>
      <c r="V288" s="37"/>
      <c r="W288" s="37"/>
      <c r="X288" s="37"/>
      <c r="Y288" s="37"/>
      <c r="Z288" s="37"/>
      <c r="AA288" s="37"/>
      <c r="AB288" s="37"/>
      <c r="AC288" s="37"/>
      <c r="AD288" s="37"/>
      <c r="AE288" s="37"/>
    </row>
    <row r="289" spans="1:31" x14ac:dyDescent="0.15">
      <c r="A289" s="1"/>
      <c r="B289" s="30"/>
      <c r="C289" s="30"/>
      <c r="D289" s="30"/>
      <c r="E289" s="30"/>
      <c r="F289" s="30"/>
      <c r="G289" s="30"/>
      <c r="H289" s="78"/>
      <c r="I289" s="36"/>
      <c r="J289" s="36"/>
      <c r="K289" s="36"/>
      <c r="L289" s="36"/>
      <c r="M289" s="36"/>
      <c r="N289" s="36"/>
      <c r="O289" s="36"/>
      <c r="P289" s="36"/>
      <c r="Q289" s="36"/>
      <c r="R289" s="36"/>
      <c r="S289" s="36"/>
      <c r="T289" s="30"/>
      <c r="U289" s="30"/>
      <c r="V289" s="30"/>
      <c r="W289" s="30"/>
      <c r="X289" s="30"/>
      <c r="Y289" s="30"/>
      <c r="Z289" s="30"/>
      <c r="AA289" s="30"/>
      <c r="AB289" s="30"/>
      <c r="AC289" s="30"/>
      <c r="AD289" s="30"/>
      <c r="AE289" s="30"/>
    </row>
    <row r="290" spans="1:31" x14ac:dyDescent="0.15">
      <c r="A290" s="1"/>
      <c r="B290" s="30"/>
      <c r="C290" s="30"/>
      <c r="D290" s="30"/>
      <c r="E290" s="30"/>
      <c r="F290" s="30"/>
      <c r="G290" s="36"/>
      <c r="H290" s="78"/>
      <c r="I290" s="30"/>
      <c r="J290" s="30"/>
      <c r="K290" s="30"/>
      <c r="L290" s="30"/>
      <c r="M290" s="30"/>
      <c r="N290" s="30"/>
      <c r="O290" s="30"/>
      <c r="P290" s="30"/>
      <c r="Q290" s="30"/>
      <c r="R290" s="30"/>
      <c r="S290" s="30"/>
      <c r="T290" s="30"/>
      <c r="U290" s="37"/>
      <c r="V290" s="37"/>
      <c r="W290" s="37"/>
      <c r="X290" s="37"/>
      <c r="Y290" s="37"/>
      <c r="Z290" s="37"/>
      <c r="AA290" s="37"/>
      <c r="AB290" s="37"/>
      <c r="AC290" s="37"/>
      <c r="AD290" s="37"/>
      <c r="AE290" s="37"/>
    </row>
    <row r="291" spans="1:31" x14ac:dyDescent="0.15">
      <c r="A291" s="78"/>
      <c r="B291" s="36"/>
      <c r="C291" s="36"/>
      <c r="D291" s="36"/>
      <c r="E291" s="36"/>
      <c r="F291" s="36"/>
      <c r="G291" s="37"/>
      <c r="H291" s="78"/>
      <c r="I291" s="78"/>
      <c r="J291" s="78"/>
      <c r="K291" s="78"/>
      <c r="L291" s="78"/>
      <c r="M291" s="78"/>
      <c r="N291" s="78"/>
      <c r="O291" s="78"/>
      <c r="P291" s="78"/>
      <c r="Q291" s="78"/>
      <c r="R291" s="78"/>
      <c r="S291" s="78"/>
    </row>
    <row r="292" spans="1:31" x14ac:dyDescent="0.15">
      <c r="A292" s="78"/>
      <c r="B292" s="36"/>
      <c r="C292" s="36"/>
      <c r="D292" s="36"/>
      <c r="E292" s="30"/>
      <c r="F292" s="30"/>
      <c r="G292" s="37"/>
      <c r="H292" s="78"/>
      <c r="I292" s="78"/>
      <c r="J292" s="78"/>
      <c r="K292" s="78"/>
      <c r="L292" s="78"/>
      <c r="M292" s="78"/>
      <c r="N292" s="78"/>
      <c r="O292" s="78"/>
      <c r="P292" s="78"/>
      <c r="Q292" s="78"/>
      <c r="R292" s="78"/>
      <c r="S292" s="78"/>
    </row>
    <row r="293" spans="1:31" x14ac:dyDescent="0.15">
      <c r="A293" s="78"/>
      <c r="B293" s="37"/>
      <c r="C293" s="37"/>
      <c r="D293" s="37"/>
      <c r="E293" s="36"/>
      <c r="F293" s="36"/>
      <c r="G293" s="30"/>
      <c r="H293" s="78"/>
      <c r="I293" s="78"/>
      <c r="J293" s="78"/>
      <c r="K293" s="78"/>
      <c r="L293" s="78"/>
      <c r="M293" s="78"/>
      <c r="N293" s="78"/>
      <c r="O293" s="78"/>
      <c r="P293" s="78"/>
      <c r="Q293" s="78"/>
      <c r="R293" s="78"/>
      <c r="S293" s="78"/>
      <c r="T293" s="79"/>
    </row>
    <row r="294" spans="1:31" x14ac:dyDescent="0.15">
      <c r="A294" s="78"/>
      <c r="B294" s="30"/>
      <c r="C294" s="30"/>
      <c r="D294" s="30"/>
      <c r="E294" s="30"/>
      <c r="F294" s="30"/>
      <c r="G294" s="30"/>
      <c r="H294" s="78"/>
      <c r="I294" s="79"/>
      <c r="J294" s="79"/>
      <c r="K294" s="79"/>
      <c r="L294" s="78"/>
      <c r="M294" s="78"/>
      <c r="N294" s="78"/>
      <c r="O294" s="79"/>
      <c r="P294" s="79"/>
      <c r="Q294" s="79"/>
      <c r="R294" s="78"/>
      <c r="S294" s="78"/>
      <c r="T294" s="78"/>
    </row>
    <row r="295" spans="1:31" x14ac:dyDescent="0.15">
      <c r="A295" s="78"/>
      <c r="B295" s="30"/>
      <c r="C295" s="30"/>
      <c r="D295" s="30"/>
      <c r="E295" s="30"/>
      <c r="F295" s="30"/>
      <c r="G295" s="36"/>
      <c r="H295" s="78"/>
      <c r="I295" s="78"/>
      <c r="J295" s="78"/>
      <c r="K295" s="78"/>
      <c r="L295" s="78"/>
      <c r="M295" s="78"/>
      <c r="N295" s="78"/>
      <c r="O295" s="78"/>
      <c r="P295" s="78"/>
      <c r="Q295" s="78"/>
      <c r="R295" s="78"/>
      <c r="S295" s="78"/>
      <c r="T295" s="78"/>
    </row>
    <row r="296" spans="1:31" x14ac:dyDescent="0.15">
      <c r="A296" s="78"/>
      <c r="B296" s="36"/>
      <c r="C296" s="36"/>
      <c r="D296" s="36"/>
      <c r="E296" s="36"/>
      <c r="F296" s="36"/>
      <c r="G296" s="37"/>
      <c r="H296" s="78"/>
      <c r="I296" s="78"/>
      <c r="J296" s="78"/>
      <c r="K296" s="78"/>
      <c r="L296" s="78"/>
      <c r="M296" s="78"/>
      <c r="N296" s="78"/>
      <c r="O296" s="78"/>
      <c r="P296" s="78"/>
      <c r="Q296" s="78"/>
      <c r="R296" s="78"/>
      <c r="S296" s="78"/>
      <c r="T296" s="78"/>
    </row>
    <row r="297" spans="1:31" x14ac:dyDescent="0.15">
      <c r="A297" s="78"/>
      <c r="B297" s="30"/>
      <c r="C297" s="30"/>
      <c r="D297" s="30"/>
      <c r="E297" s="30"/>
      <c r="F297" s="30"/>
      <c r="G297" s="30"/>
      <c r="H297" s="78"/>
      <c r="I297" s="78"/>
      <c r="J297" s="78"/>
      <c r="K297" s="78"/>
      <c r="L297" s="78"/>
      <c r="M297" s="78"/>
      <c r="N297" s="78"/>
      <c r="O297" s="78"/>
      <c r="P297" s="78"/>
      <c r="Q297" s="78"/>
      <c r="R297" s="78"/>
      <c r="S297" s="78"/>
      <c r="T297" s="79"/>
    </row>
    <row r="298" spans="1:31" x14ac:dyDescent="0.15">
      <c r="A298" s="78"/>
      <c r="B298" s="30"/>
      <c r="C298" s="30"/>
      <c r="D298" s="30"/>
      <c r="E298" s="30"/>
      <c r="F298" s="30"/>
      <c r="G298" s="30"/>
      <c r="H298" s="78"/>
      <c r="I298" s="78"/>
      <c r="J298" s="78"/>
      <c r="K298" s="78"/>
      <c r="L298" s="78"/>
      <c r="M298" s="78"/>
      <c r="N298" s="78"/>
      <c r="O298" s="78"/>
      <c r="P298" s="78"/>
      <c r="Q298" s="78"/>
      <c r="R298" s="78"/>
      <c r="S298" s="78"/>
      <c r="T298" s="78"/>
    </row>
    <row r="299" spans="1:31" x14ac:dyDescent="0.15">
      <c r="A299" s="78"/>
      <c r="B299" s="36"/>
      <c r="C299" s="36"/>
      <c r="D299" s="36"/>
      <c r="E299" s="36"/>
      <c r="F299" s="36"/>
      <c r="G299" s="36"/>
      <c r="H299" s="78"/>
      <c r="I299" s="78"/>
      <c r="J299" s="78"/>
      <c r="K299" s="78"/>
      <c r="L299" s="78"/>
      <c r="M299" s="78"/>
      <c r="N299" s="78"/>
      <c r="O299" s="78"/>
      <c r="P299" s="78"/>
      <c r="Q299" s="78"/>
      <c r="R299" s="78"/>
      <c r="S299" s="78"/>
      <c r="T299" s="78"/>
    </row>
    <row r="300" spans="1:31" x14ac:dyDescent="0.15">
      <c r="A300" s="78"/>
      <c r="B300" s="30"/>
      <c r="C300" s="30"/>
      <c r="D300" s="30"/>
      <c r="E300" s="37"/>
      <c r="F300" s="37"/>
      <c r="G300" s="30"/>
      <c r="H300" s="78"/>
      <c r="I300" s="78"/>
      <c r="J300" s="78"/>
      <c r="K300" s="78"/>
      <c r="L300" s="78"/>
      <c r="M300" s="78"/>
      <c r="N300" s="78"/>
      <c r="O300" s="78"/>
      <c r="P300" s="78"/>
      <c r="Q300" s="78"/>
      <c r="R300" s="78"/>
      <c r="S300" s="78"/>
      <c r="T300" s="78"/>
    </row>
    <row r="301" spans="1:31" x14ac:dyDescent="0.15">
      <c r="A301" s="78"/>
      <c r="B301" s="30"/>
      <c r="C301" s="30"/>
      <c r="D301" s="30"/>
      <c r="E301" s="30"/>
      <c r="F301" s="30"/>
      <c r="G301" s="30"/>
      <c r="H301" s="78"/>
      <c r="I301" s="78"/>
      <c r="J301" s="78"/>
      <c r="K301" s="78"/>
      <c r="L301" s="79"/>
      <c r="M301" s="79"/>
      <c r="N301" s="78"/>
      <c r="O301" s="78"/>
      <c r="P301" s="78"/>
      <c r="Q301" s="78"/>
      <c r="R301" s="79"/>
      <c r="S301" s="79"/>
      <c r="T301" s="78"/>
    </row>
    <row r="302" spans="1:31" x14ac:dyDescent="0.15">
      <c r="A302" s="78"/>
      <c r="B302" s="36"/>
      <c r="C302" s="36"/>
      <c r="D302" s="36"/>
      <c r="E302" s="30"/>
      <c r="F302" s="30"/>
      <c r="G302" s="36"/>
      <c r="H302" s="78"/>
      <c r="I302" s="78"/>
      <c r="J302" s="78"/>
      <c r="K302" s="78"/>
      <c r="L302" s="78"/>
      <c r="M302" s="78"/>
      <c r="N302" s="78"/>
      <c r="O302" s="78"/>
      <c r="P302" s="78"/>
      <c r="Q302" s="78"/>
      <c r="R302" s="78"/>
      <c r="S302" s="78"/>
      <c r="T302" s="78"/>
    </row>
    <row r="303" spans="1:31" x14ac:dyDescent="0.15">
      <c r="A303" s="78"/>
      <c r="B303" s="37"/>
      <c r="C303" s="37"/>
      <c r="D303" s="37"/>
      <c r="E303" s="36"/>
      <c r="F303" s="36"/>
      <c r="G303" s="30"/>
      <c r="H303" s="78"/>
      <c r="I303" s="78"/>
      <c r="J303" s="78"/>
      <c r="K303" s="78"/>
      <c r="L303" s="78"/>
      <c r="M303" s="78"/>
      <c r="N303" s="78"/>
      <c r="O303" s="78"/>
      <c r="P303" s="78"/>
      <c r="Q303" s="78"/>
      <c r="R303" s="78"/>
      <c r="S303" s="78"/>
      <c r="T303" s="78"/>
    </row>
    <row r="304" spans="1:31" x14ac:dyDescent="0.15">
      <c r="A304" s="78"/>
      <c r="B304" s="30"/>
      <c r="C304" s="30"/>
      <c r="D304" s="30"/>
      <c r="E304" s="30"/>
      <c r="F304" s="30"/>
      <c r="G304" s="30"/>
      <c r="H304" s="78"/>
      <c r="I304" s="79"/>
      <c r="J304" s="79"/>
      <c r="K304" s="79"/>
      <c r="L304" s="78"/>
      <c r="M304" s="78"/>
      <c r="N304" s="78"/>
      <c r="O304" s="79"/>
      <c r="P304" s="79"/>
      <c r="Q304" s="79"/>
      <c r="R304" s="78"/>
      <c r="S304" s="78"/>
      <c r="T304" s="78"/>
    </row>
    <row r="305" spans="1:20" x14ac:dyDescent="0.15">
      <c r="A305" s="78"/>
      <c r="B305" s="30"/>
      <c r="C305" s="30"/>
      <c r="D305" s="30"/>
      <c r="E305" s="30"/>
      <c r="F305" s="30"/>
      <c r="G305" s="36"/>
      <c r="H305" s="78"/>
      <c r="I305" s="78"/>
      <c r="J305" s="78"/>
      <c r="K305" s="78"/>
      <c r="L305" s="78"/>
      <c r="M305" s="78"/>
      <c r="N305" s="78"/>
      <c r="O305" s="78"/>
      <c r="P305" s="78"/>
      <c r="Q305" s="78"/>
      <c r="R305" s="78"/>
      <c r="S305" s="78"/>
      <c r="T305" s="78"/>
    </row>
    <row r="306" spans="1:20" x14ac:dyDescent="0.15">
      <c r="A306" s="78"/>
      <c r="B306" s="30"/>
      <c r="C306" s="30"/>
      <c r="D306" s="30"/>
      <c r="E306" s="30"/>
      <c r="F306" s="36"/>
      <c r="G306" s="37"/>
      <c r="H306" s="78"/>
      <c r="I306" s="78"/>
      <c r="J306" s="78"/>
      <c r="K306" s="78"/>
      <c r="L306" s="78"/>
      <c r="M306" s="78"/>
      <c r="N306" s="78"/>
      <c r="O306" s="78"/>
      <c r="P306" s="78"/>
      <c r="Q306" s="78"/>
      <c r="R306" s="78"/>
      <c r="S306" s="78"/>
      <c r="T306" s="78"/>
    </row>
    <row r="307" spans="1:20" x14ac:dyDescent="0.15">
      <c r="A307" s="78"/>
      <c r="B307" s="36"/>
      <c r="C307" s="36"/>
      <c r="D307" s="36"/>
      <c r="E307" s="30"/>
      <c r="F307" s="30"/>
      <c r="G307" s="30"/>
      <c r="H307" s="78"/>
      <c r="I307" s="78"/>
      <c r="J307" s="78"/>
      <c r="K307" s="78"/>
      <c r="L307" s="78"/>
      <c r="M307" s="78"/>
      <c r="N307" s="78"/>
      <c r="O307" s="78"/>
      <c r="P307" s="78"/>
      <c r="Q307" s="78"/>
      <c r="R307" s="78"/>
      <c r="S307" s="78"/>
      <c r="T307" s="79"/>
    </row>
    <row r="308" spans="1:20" x14ac:dyDescent="0.15">
      <c r="A308" s="78"/>
      <c r="B308" s="37"/>
      <c r="C308" s="37"/>
      <c r="D308" s="37"/>
      <c r="E308" s="30"/>
      <c r="F308" s="30"/>
      <c r="G308" s="30"/>
      <c r="H308" s="78"/>
      <c r="I308" s="78"/>
      <c r="J308" s="78"/>
      <c r="K308" s="78"/>
      <c r="L308" s="78"/>
      <c r="M308" s="78"/>
      <c r="N308" s="78"/>
      <c r="O308" s="78"/>
      <c r="P308" s="78"/>
      <c r="Q308" s="78"/>
      <c r="R308" s="78"/>
      <c r="S308" s="78"/>
      <c r="T308" s="78"/>
    </row>
    <row r="309" spans="1:20" x14ac:dyDescent="0.15">
      <c r="A309" s="78"/>
      <c r="B309" s="30"/>
      <c r="C309" s="30"/>
      <c r="D309" s="30"/>
      <c r="E309" s="30"/>
      <c r="F309" s="36"/>
      <c r="G309" s="30"/>
      <c r="H309" s="78"/>
      <c r="I309" s="79"/>
      <c r="J309" s="79"/>
      <c r="K309" s="79"/>
      <c r="L309" s="78"/>
      <c r="M309" s="78"/>
      <c r="N309" s="78"/>
      <c r="O309" s="79"/>
      <c r="P309" s="79"/>
      <c r="Q309" s="79"/>
      <c r="R309" s="78"/>
      <c r="S309" s="78"/>
      <c r="T309" s="78"/>
    </row>
    <row r="310" spans="1:20" x14ac:dyDescent="0.15">
      <c r="A310" s="78"/>
      <c r="B310" s="30"/>
      <c r="C310" s="30"/>
      <c r="D310" s="30"/>
      <c r="E310" s="30"/>
      <c r="F310" s="30"/>
      <c r="G310" s="36"/>
      <c r="H310" s="78"/>
      <c r="I310" s="78"/>
      <c r="J310" s="78"/>
      <c r="K310" s="78"/>
      <c r="L310" s="78"/>
      <c r="M310" s="78"/>
      <c r="N310" s="78"/>
      <c r="O310" s="78"/>
      <c r="P310" s="78"/>
      <c r="Q310" s="78"/>
      <c r="R310" s="78"/>
      <c r="S310" s="78"/>
      <c r="T310" s="78"/>
    </row>
    <row r="311" spans="1:20" x14ac:dyDescent="0.15">
      <c r="A311" s="78"/>
      <c r="B311" s="36"/>
      <c r="C311" s="36"/>
      <c r="D311" s="36"/>
      <c r="E311" s="30"/>
      <c r="F311" s="30"/>
      <c r="G311" s="37"/>
      <c r="H311" s="78"/>
      <c r="I311" s="78"/>
      <c r="J311" s="78"/>
      <c r="K311" s="78"/>
      <c r="L311" s="78"/>
      <c r="M311" s="78"/>
      <c r="N311" s="78"/>
      <c r="O311" s="78"/>
      <c r="P311" s="78"/>
      <c r="Q311" s="78"/>
      <c r="R311" s="78"/>
      <c r="S311" s="78"/>
      <c r="T311" s="78"/>
    </row>
    <row r="312" spans="1:20" x14ac:dyDescent="0.15">
      <c r="A312" s="78"/>
      <c r="B312" s="37"/>
      <c r="C312" s="37"/>
      <c r="D312" s="37"/>
      <c r="E312" s="30"/>
      <c r="F312" s="30"/>
      <c r="G312" s="30"/>
      <c r="H312" s="78"/>
      <c r="I312" s="78"/>
      <c r="J312" s="78"/>
      <c r="K312" s="78"/>
      <c r="L312" s="78"/>
      <c r="M312" s="78"/>
      <c r="N312" s="78"/>
      <c r="O312" s="78"/>
      <c r="P312" s="78"/>
      <c r="Q312" s="78"/>
      <c r="R312" s="78"/>
      <c r="S312" s="78"/>
      <c r="T312" s="79"/>
    </row>
    <row r="313" spans="1:20" x14ac:dyDescent="0.15">
      <c r="A313" s="78"/>
      <c r="B313" s="30"/>
      <c r="C313" s="30"/>
      <c r="D313" s="30"/>
      <c r="E313" s="30"/>
      <c r="F313" s="36"/>
      <c r="G313" s="30"/>
      <c r="H313" s="78"/>
      <c r="I313" s="79"/>
      <c r="J313" s="79"/>
      <c r="K313" s="79"/>
      <c r="L313" s="78"/>
      <c r="M313" s="78"/>
      <c r="N313" s="78"/>
      <c r="O313" s="79"/>
      <c r="P313" s="79"/>
      <c r="Q313" s="79"/>
      <c r="R313" s="78"/>
      <c r="S313" s="78"/>
      <c r="T313" s="78"/>
    </row>
    <row r="314" spans="1:20" x14ac:dyDescent="0.15">
      <c r="A314" s="78"/>
      <c r="B314" s="30"/>
      <c r="C314" s="30"/>
      <c r="D314" s="30"/>
      <c r="E314" s="30"/>
      <c r="F314" s="37"/>
      <c r="G314" s="36"/>
      <c r="H314" s="78"/>
      <c r="I314" s="78"/>
      <c r="J314" s="78"/>
      <c r="K314" s="78"/>
      <c r="L314" s="78"/>
      <c r="M314" s="78"/>
      <c r="N314" s="78"/>
      <c r="O314" s="78"/>
      <c r="P314" s="78"/>
      <c r="Q314" s="78"/>
      <c r="R314" s="78"/>
      <c r="S314" s="78"/>
      <c r="T314" s="78"/>
    </row>
    <row r="315" spans="1:20" x14ac:dyDescent="0.15">
      <c r="A315" s="78"/>
      <c r="B315" s="79"/>
      <c r="C315" s="79"/>
      <c r="D315" s="79"/>
      <c r="E315" s="78"/>
      <c r="F315" s="78"/>
      <c r="G315" s="37"/>
      <c r="H315" s="78"/>
      <c r="I315" s="78"/>
      <c r="J315" s="78"/>
      <c r="K315" s="78"/>
      <c r="L315" s="78"/>
      <c r="M315" s="79"/>
      <c r="N315" s="78"/>
      <c r="O315" s="78"/>
      <c r="P315" s="78"/>
      <c r="Q315" s="78"/>
      <c r="R315" s="78"/>
      <c r="S315" s="79"/>
      <c r="T315" s="78"/>
    </row>
    <row r="316" spans="1:20" x14ac:dyDescent="0.15">
      <c r="A316" s="78"/>
      <c r="B316" s="78"/>
      <c r="C316" s="78"/>
      <c r="D316" s="78"/>
      <c r="E316" s="79"/>
      <c r="F316" s="79"/>
      <c r="G316" s="30"/>
      <c r="H316" s="78"/>
      <c r="I316" s="79"/>
      <c r="J316" s="79"/>
      <c r="K316" s="79"/>
      <c r="L316" s="78"/>
      <c r="M316" s="78"/>
      <c r="N316" s="78"/>
      <c r="O316" s="79"/>
      <c r="P316" s="79"/>
      <c r="Q316" s="79"/>
      <c r="R316" s="78"/>
      <c r="S316" s="78"/>
      <c r="T316" s="79"/>
    </row>
    <row r="317" spans="1:20" x14ac:dyDescent="0.15">
      <c r="A317" s="78"/>
      <c r="B317" s="78"/>
      <c r="C317" s="78"/>
      <c r="D317" s="78"/>
      <c r="E317" s="78"/>
      <c r="F317" s="78"/>
      <c r="G317" s="30"/>
      <c r="H317" s="78"/>
      <c r="I317" s="78"/>
      <c r="J317" s="78"/>
      <c r="K317" s="78"/>
      <c r="L317" s="79"/>
      <c r="M317" s="79"/>
      <c r="N317" s="78"/>
      <c r="O317" s="78"/>
      <c r="P317" s="78"/>
      <c r="Q317" s="78"/>
      <c r="R317" s="79"/>
      <c r="S317" s="79"/>
      <c r="T317" s="78"/>
    </row>
    <row r="318" spans="1:20" x14ac:dyDescent="0.15">
      <c r="A318" s="78"/>
      <c r="B318" s="78"/>
      <c r="C318" s="78"/>
      <c r="D318" s="78"/>
      <c r="E318" s="78"/>
      <c r="F318" s="78"/>
      <c r="G318" s="36"/>
      <c r="H318" s="78"/>
      <c r="I318" s="78"/>
      <c r="J318" s="78"/>
      <c r="K318" s="78"/>
      <c r="L318" s="78"/>
      <c r="M318" s="78"/>
      <c r="N318" s="78"/>
      <c r="O318" s="78"/>
      <c r="P318" s="78"/>
      <c r="Q318" s="78"/>
      <c r="R318" s="78"/>
      <c r="S318" s="78"/>
      <c r="T318" s="78"/>
    </row>
    <row r="319" spans="1:20" x14ac:dyDescent="0.15">
      <c r="A319" s="78"/>
      <c r="B319" s="79"/>
      <c r="C319" s="79"/>
      <c r="D319" s="79"/>
      <c r="E319" s="78"/>
      <c r="F319" s="78"/>
      <c r="G319" s="30"/>
      <c r="H319" s="78"/>
      <c r="I319" s="78"/>
      <c r="J319" s="78"/>
      <c r="K319" s="78"/>
      <c r="L319" s="78"/>
      <c r="M319" s="78"/>
      <c r="N319" s="78"/>
      <c r="O319" s="78"/>
      <c r="P319" s="78"/>
      <c r="Q319" s="78"/>
      <c r="R319" s="78"/>
      <c r="S319" s="78"/>
      <c r="T319" s="78"/>
    </row>
    <row r="320" spans="1:20" x14ac:dyDescent="0.15">
      <c r="A320" s="78"/>
      <c r="B320" s="78"/>
      <c r="C320" s="78"/>
      <c r="D320" s="78"/>
      <c r="E320" s="78"/>
      <c r="F320" s="78"/>
      <c r="G320" s="30"/>
      <c r="H320" s="78"/>
      <c r="I320" s="79"/>
      <c r="J320" s="79"/>
      <c r="K320" s="79"/>
      <c r="L320" s="78"/>
      <c r="M320" s="78"/>
      <c r="N320" s="78"/>
      <c r="O320" s="79"/>
      <c r="P320" s="79"/>
      <c r="Q320" s="79"/>
      <c r="R320" s="78"/>
      <c r="S320" s="78"/>
      <c r="T320" s="78"/>
    </row>
    <row r="321" spans="1:20" x14ac:dyDescent="0.15">
      <c r="A321" s="78"/>
      <c r="B321" s="78"/>
      <c r="C321" s="78"/>
      <c r="D321" s="78"/>
      <c r="E321" s="78"/>
      <c r="F321" s="78"/>
      <c r="G321" s="36"/>
      <c r="H321" s="78"/>
      <c r="I321" s="78"/>
      <c r="J321" s="78"/>
      <c r="K321" s="78"/>
      <c r="L321" s="78"/>
      <c r="M321" s="78"/>
      <c r="N321" s="78"/>
      <c r="O321" s="78"/>
      <c r="P321" s="78"/>
      <c r="Q321" s="78"/>
      <c r="R321" s="78"/>
      <c r="S321" s="78"/>
      <c r="T321" s="78"/>
    </row>
    <row r="322" spans="1:20" x14ac:dyDescent="0.15">
      <c r="A322" s="78"/>
      <c r="B322" s="78"/>
      <c r="C322" s="78"/>
      <c r="D322" s="78"/>
      <c r="E322" s="78"/>
      <c r="F322" s="78"/>
      <c r="G322" s="30"/>
      <c r="H322" s="78"/>
      <c r="I322" s="78"/>
      <c r="J322" s="78"/>
      <c r="K322" s="78"/>
      <c r="L322" s="78"/>
      <c r="M322" s="78"/>
      <c r="N322" s="78"/>
      <c r="O322" s="78"/>
      <c r="P322" s="78"/>
      <c r="Q322" s="78"/>
      <c r="R322" s="78"/>
      <c r="S322" s="78"/>
      <c r="T322" s="78"/>
    </row>
    <row r="323" spans="1:20" x14ac:dyDescent="0.15">
      <c r="A323" s="78"/>
      <c r="B323" s="78"/>
      <c r="C323" s="78"/>
      <c r="D323" s="78"/>
      <c r="E323" s="78"/>
      <c r="F323" s="78"/>
      <c r="G323" s="30"/>
      <c r="H323" s="78"/>
      <c r="I323" s="78"/>
      <c r="J323" s="78"/>
      <c r="K323" s="78"/>
      <c r="L323" s="78"/>
      <c r="M323" s="78"/>
      <c r="N323" s="78"/>
      <c r="O323" s="78"/>
      <c r="P323" s="78"/>
      <c r="Q323" s="78"/>
      <c r="R323" s="78"/>
      <c r="S323" s="78"/>
      <c r="T323" s="78"/>
    </row>
    <row r="324" spans="1:20" x14ac:dyDescent="0.15">
      <c r="A324" s="78"/>
      <c r="B324" s="78"/>
      <c r="C324" s="78"/>
      <c r="D324" s="78"/>
      <c r="E324" s="78"/>
      <c r="F324" s="78"/>
      <c r="G324" s="30"/>
      <c r="H324" s="78"/>
      <c r="I324" s="78"/>
      <c r="J324" s="78"/>
      <c r="K324" s="78"/>
      <c r="L324" s="78"/>
      <c r="M324" s="78"/>
      <c r="N324" s="78"/>
      <c r="O324" s="78"/>
      <c r="P324" s="78"/>
      <c r="Q324" s="78"/>
      <c r="R324" s="78"/>
      <c r="S324" s="78"/>
      <c r="T324" s="78"/>
    </row>
    <row r="325" spans="1:20" x14ac:dyDescent="0.15">
      <c r="A325" s="78"/>
      <c r="B325" s="78"/>
      <c r="C325" s="78"/>
      <c r="D325" s="78"/>
      <c r="E325" s="78"/>
      <c r="F325" s="78"/>
      <c r="G325" s="30"/>
      <c r="H325" s="78"/>
      <c r="I325" s="78"/>
      <c r="J325" s="78"/>
      <c r="K325" s="78"/>
      <c r="L325" s="78"/>
      <c r="M325" s="78"/>
      <c r="N325" s="78"/>
      <c r="O325" s="78"/>
      <c r="P325" s="78"/>
      <c r="Q325" s="78"/>
      <c r="R325" s="78"/>
      <c r="S325" s="78"/>
      <c r="T325" s="78"/>
    </row>
    <row r="326" spans="1:20" x14ac:dyDescent="0.15">
      <c r="A326" s="78"/>
      <c r="B326" s="78"/>
      <c r="C326" s="78"/>
      <c r="D326" s="78"/>
      <c r="E326" s="79"/>
      <c r="F326" s="79"/>
      <c r="G326" s="36"/>
      <c r="H326" s="78"/>
      <c r="I326" s="78"/>
      <c r="J326" s="78"/>
      <c r="K326" s="78"/>
      <c r="L326" s="78"/>
      <c r="M326" s="78"/>
      <c r="N326" s="78"/>
      <c r="O326" s="78"/>
      <c r="P326" s="78"/>
      <c r="Q326" s="78"/>
      <c r="R326" s="78"/>
      <c r="S326" s="78"/>
      <c r="T326" s="78"/>
    </row>
    <row r="327" spans="1:20" x14ac:dyDescent="0.15">
      <c r="A327" s="78"/>
      <c r="B327" s="78"/>
      <c r="C327" s="78"/>
      <c r="D327" s="78"/>
      <c r="E327" s="78"/>
      <c r="F327" s="78"/>
      <c r="G327" s="37"/>
      <c r="H327" s="78"/>
      <c r="I327" s="78"/>
      <c r="J327" s="78"/>
      <c r="K327" s="78"/>
      <c r="L327" s="79"/>
      <c r="M327" s="79"/>
      <c r="N327" s="78"/>
      <c r="O327" s="78"/>
      <c r="P327" s="78"/>
      <c r="Q327" s="78"/>
      <c r="R327" s="79"/>
      <c r="S327" s="79"/>
      <c r="T327" s="78"/>
    </row>
    <row r="328" spans="1:20" x14ac:dyDescent="0.15">
      <c r="A328" s="78"/>
      <c r="B328" s="78"/>
      <c r="C328" s="78"/>
      <c r="D328" s="78"/>
      <c r="E328" s="78"/>
      <c r="F328" s="78"/>
      <c r="G328" s="30"/>
      <c r="H328" s="78"/>
      <c r="I328" s="78"/>
      <c r="J328" s="78"/>
      <c r="K328" s="78"/>
      <c r="L328" s="78"/>
      <c r="M328" s="78"/>
      <c r="N328" s="78"/>
      <c r="O328" s="78"/>
      <c r="P328" s="78"/>
      <c r="Q328" s="78"/>
      <c r="R328" s="78"/>
      <c r="S328" s="78"/>
      <c r="T328" s="79"/>
    </row>
    <row r="329" spans="1:20" x14ac:dyDescent="0.15">
      <c r="A329" s="78"/>
      <c r="B329" s="79"/>
      <c r="C329" s="79"/>
      <c r="D329" s="79"/>
      <c r="E329" s="78"/>
      <c r="F329" s="78"/>
      <c r="G329" s="30"/>
      <c r="H329" s="78"/>
      <c r="I329" s="78"/>
      <c r="J329" s="78"/>
      <c r="K329" s="78"/>
      <c r="L329" s="78"/>
      <c r="M329" s="78"/>
      <c r="N329" s="78"/>
      <c r="O329" s="78"/>
      <c r="P329" s="78"/>
      <c r="Q329" s="78"/>
      <c r="R329" s="78"/>
      <c r="S329" s="78"/>
      <c r="T329" s="78"/>
    </row>
    <row r="330" spans="1:20" x14ac:dyDescent="0.15">
      <c r="A330" s="78"/>
      <c r="B330" s="78"/>
      <c r="C330" s="78"/>
      <c r="D330" s="78"/>
      <c r="E330" s="78"/>
      <c r="F330" s="78"/>
      <c r="G330" s="36"/>
      <c r="H330" s="78"/>
      <c r="I330" s="79"/>
      <c r="J330" s="79"/>
      <c r="K330" s="79"/>
      <c r="L330" s="78"/>
      <c r="M330" s="78"/>
      <c r="N330" s="78"/>
      <c r="O330" s="79"/>
      <c r="P330" s="79"/>
      <c r="Q330" s="79"/>
      <c r="R330" s="78"/>
      <c r="S330" s="78"/>
      <c r="T330" s="78"/>
    </row>
    <row r="331" spans="1:20" x14ac:dyDescent="0.15">
      <c r="A331" s="78"/>
      <c r="B331" s="78"/>
      <c r="C331" s="78"/>
      <c r="D331" s="78"/>
      <c r="E331" s="78"/>
      <c r="F331" s="78"/>
      <c r="G331" s="37"/>
      <c r="H331" s="78"/>
      <c r="I331" s="78"/>
      <c r="J331" s="78"/>
      <c r="K331" s="78"/>
      <c r="L331" s="78"/>
      <c r="M331" s="78"/>
      <c r="N331" s="78"/>
      <c r="O331" s="78"/>
      <c r="P331" s="78"/>
      <c r="Q331" s="78"/>
      <c r="R331" s="78"/>
      <c r="S331" s="78"/>
      <c r="T331" s="78"/>
    </row>
    <row r="332" spans="1:20" x14ac:dyDescent="0.15">
      <c r="A332" s="78"/>
      <c r="B332" s="78"/>
      <c r="C332" s="78"/>
      <c r="D332" s="78"/>
      <c r="E332" s="78"/>
      <c r="F332" s="78"/>
      <c r="G332" s="30"/>
      <c r="H332" s="78"/>
      <c r="I332" s="78"/>
      <c r="J332" s="78"/>
      <c r="K332" s="78"/>
      <c r="L332" s="78"/>
      <c r="M332" s="78"/>
      <c r="N332" s="78"/>
      <c r="O332" s="78"/>
      <c r="P332" s="78"/>
      <c r="Q332" s="78"/>
      <c r="R332" s="78"/>
      <c r="S332" s="78"/>
      <c r="T332" s="79"/>
    </row>
    <row r="333" spans="1:20" x14ac:dyDescent="0.15">
      <c r="A333" s="78"/>
      <c r="B333" s="78"/>
      <c r="C333" s="78"/>
      <c r="D333" s="78"/>
      <c r="E333" s="78"/>
      <c r="F333" s="78"/>
      <c r="G333" s="30"/>
      <c r="H333" s="78"/>
      <c r="I333" s="78"/>
      <c r="J333" s="78"/>
      <c r="K333" s="78"/>
      <c r="L333" s="78"/>
      <c r="M333" s="78"/>
      <c r="N333" s="78"/>
      <c r="O333" s="78"/>
      <c r="P333" s="78"/>
      <c r="Q333" s="78"/>
      <c r="R333" s="78"/>
      <c r="S333" s="78"/>
      <c r="T333" s="78"/>
    </row>
    <row r="334" spans="1:20" x14ac:dyDescent="0.15">
      <c r="A334" s="78"/>
      <c r="B334" s="79"/>
      <c r="C334" s="79"/>
      <c r="D334" s="79"/>
      <c r="E334" s="78"/>
      <c r="F334" s="78"/>
      <c r="G334" s="36"/>
      <c r="H334" s="78"/>
      <c r="I334" s="78"/>
      <c r="J334" s="78"/>
      <c r="K334" s="78"/>
      <c r="L334" s="78"/>
      <c r="M334" s="78"/>
      <c r="N334" s="78"/>
      <c r="O334" s="78"/>
      <c r="P334" s="78"/>
      <c r="Q334" s="78"/>
      <c r="R334" s="78"/>
      <c r="S334" s="78"/>
      <c r="T334" s="78"/>
    </row>
    <row r="335" spans="1:20" x14ac:dyDescent="0.15">
      <c r="A335" s="78"/>
      <c r="B335" s="78"/>
      <c r="C335" s="78"/>
      <c r="D335" s="78"/>
      <c r="E335" s="78"/>
      <c r="F335" s="78"/>
      <c r="G335" s="30"/>
      <c r="H335" s="78"/>
      <c r="I335" s="79"/>
      <c r="J335" s="79"/>
      <c r="K335" s="79"/>
      <c r="L335" s="78"/>
      <c r="M335" s="78"/>
      <c r="N335" s="78"/>
      <c r="O335" s="79"/>
      <c r="P335" s="79"/>
      <c r="Q335" s="79"/>
      <c r="R335" s="78"/>
      <c r="S335" s="78"/>
      <c r="T335" s="78"/>
    </row>
    <row r="336" spans="1:20" x14ac:dyDescent="0.15">
      <c r="A336" s="78"/>
      <c r="B336" s="78"/>
      <c r="C336" s="78"/>
      <c r="D336" s="78"/>
      <c r="E336" s="78"/>
      <c r="F336" s="78"/>
      <c r="G336" s="30"/>
      <c r="H336" s="78"/>
      <c r="I336" s="78"/>
      <c r="J336" s="78"/>
      <c r="K336" s="78"/>
      <c r="L336" s="78"/>
      <c r="M336" s="78"/>
      <c r="N336" s="78"/>
      <c r="O336" s="78"/>
      <c r="P336" s="78"/>
      <c r="Q336" s="78"/>
      <c r="R336" s="78"/>
      <c r="S336" s="78"/>
      <c r="T336" s="78"/>
    </row>
    <row r="337" spans="1:20" x14ac:dyDescent="0.15">
      <c r="A337" s="78"/>
      <c r="B337" s="78"/>
      <c r="C337" s="78"/>
      <c r="D337" s="78"/>
      <c r="E337" s="78"/>
      <c r="F337" s="78"/>
      <c r="G337" s="36"/>
      <c r="H337" s="78"/>
      <c r="I337" s="78"/>
      <c r="J337" s="78"/>
      <c r="K337" s="78"/>
      <c r="L337" s="78"/>
      <c r="M337" s="78"/>
      <c r="N337" s="78"/>
      <c r="O337" s="78"/>
      <c r="P337" s="78"/>
      <c r="Q337" s="78"/>
      <c r="R337" s="78"/>
      <c r="S337" s="78"/>
      <c r="T337" s="78"/>
    </row>
    <row r="338" spans="1:20" x14ac:dyDescent="0.15">
      <c r="A338" s="78"/>
      <c r="B338" s="79"/>
      <c r="C338" s="79"/>
      <c r="D338" s="79"/>
      <c r="E338" s="78"/>
      <c r="F338" s="78"/>
      <c r="G338" s="30"/>
      <c r="H338" s="78"/>
      <c r="I338" s="78"/>
      <c r="J338" s="78"/>
      <c r="K338" s="78"/>
      <c r="L338" s="78"/>
      <c r="M338" s="78"/>
      <c r="N338" s="78"/>
      <c r="O338" s="78"/>
      <c r="P338" s="78"/>
      <c r="Q338" s="78"/>
      <c r="R338" s="78"/>
      <c r="S338" s="78"/>
      <c r="T338" s="78"/>
    </row>
    <row r="339" spans="1:20" x14ac:dyDescent="0.15">
      <c r="A339" s="78"/>
      <c r="B339" s="78"/>
      <c r="C339" s="78"/>
      <c r="D339" s="78"/>
      <c r="E339" s="78"/>
      <c r="F339" s="78"/>
      <c r="G339" s="30"/>
      <c r="H339" s="78"/>
      <c r="I339" s="79"/>
      <c r="J339" s="79"/>
      <c r="K339" s="79"/>
      <c r="L339" s="78"/>
      <c r="M339" s="78"/>
      <c r="N339" s="78"/>
      <c r="O339" s="79"/>
      <c r="P339" s="79"/>
      <c r="Q339" s="79"/>
      <c r="R339" s="78"/>
      <c r="S339" s="78"/>
      <c r="T339" s="78"/>
    </row>
    <row r="340" spans="1:20" x14ac:dyDescent="0.15">
      <c r="A340" s="78"/>
      <c r="B340" s="78"/>
      <c r="C340" s="78"/>
      <c r="D340" s="78"/>
      <c r="E340" s="78"/>
      <c r="F340" s="79"/>
      <c r="G340" s="36"/>
      <c r="H340" s="78"/>
      <c r="I340" s="78"/>
      <c r="J340" s="78"/>
      <c r="K340" s="78"/>
      <c r="L340" s="78"/>
      <c r="M340" s="78"/>
      <c r="N340" s="78"/>
      <c r="O340" s="78"/>
      <c r="P340" s="78"/>
      <c r="Q340" s="78"/>
      <c r="R340" s="78"/>
      <c r="S340" s="78"/>
      <c r="T340" s="78"/>
    </row>
    <row r="341" spans="1:20" x14ac:dyDescent="0.15">
      <c r="A341" s="78"/>
      <c r="B341" s="78"/>
      <c r="C341" s="78"/>
      <c r="D341" s="78"/>
      <c r="E341" s="78"/>
      <c r="F341" s="78"/>
      <c r="G341" s="37"/>
      <c r="H341" s="78"/>
      <c r="I341" s="78"/>
      <c r="J341" s="78"/>
      <c r="K341" s="78"/>
      <c r="L341" s="78"/>
      <c r="M341" s="79"/>
      <c r="N341" s="78"/>
      <c r="O341" s="78"/>
      <c r="P341" s="78"/>
      <c r="Q341" s="78"/>
      <c r="R341" s="78"/>
      <c r="S341" s="79"/>
      <c r="T341" s="78"/>
    </row>
    <row r="342" spans="1:20" x14ac:dyDescent="0.15">
      <c r="A342" s="78"/>
      <c r="B342" s="78"/>
      <c r="C342" s="78"/>
      <c r="D342" s="78"/>
      <c r="E342" s="78"/>
      <c r="F342" s="78"/>
      <c r="G342" s="30"/>
      <c r="H342" s="78"/>
      <c r="I342" s="78"/>
      <c r="J342" s="78"/>
      <c r="K342" s="78"/>
      <c r="L342" s="78"/>
      <c r="M342" s="78"/>
      <c r="N342" s="78"/>
      <c r="O342" s="78"/>
      <c r="P342" s="78"/>
      <c r="Q342" s="78"/>
      <c r="R342" s="78"/>
      <c r="S342" s="78"/>
      <c r="T342" s="79"/>
    </row>
    <row r="343" spans="1:20" x14ac:dyDescent="0.15">
      <c r="A343" s="78"/>
      <c r="B343" s="79"/>
      <c r="C343" s="79"/>
      <c r="D343" s="79"/>
      <c r="E343" s="78"/>
      <c r="F343" s="78"/>
      <c r="G343" s="30"/>
      <c r="H343" s="78"/>
      <c r="I343" s="78"/>
      <c r="J343" s="78"/>
      <c r="K343" s="78"/>
      <c r="L343" s="78"/>
      <c r="M343" s="78"/>
      <c r="N343" s="78"/>
      <c r="O343" s="78"/>
      <c r="P343" s="78"/>
      <c r="Q343" s="78"/>
      <c r="R343" s="78"/>
      <c r="S343" s="78"/>
      <c r="T343" s="78"/>
    </row>
    <row r="344" spans="1:20" x14ac:dyDescent="0.15">
      <c r="A344" s="78"/>
      <c r="B344" s="78"/>
      <c r="C344" s="78"/>
      <c r="D344" s="78"/>
      <c r="E344" s="79"/>
      <c r="F344" s="79"/>
      <c r="G344" s="36"/>
      <c r="H344" s="78"/>
      <c r="I344" s="79"/>
      <c r="J344" s="79"/>
      <c r="K344" s="79"/>
      <c r="L344" s="78"/>
      <c r="M344" s="78"/>
      <c r="N344" s="78"/>
      <c r="O344" s="79"/>
      <c r="P344" s="79"/>
      <c r="Q344" s="79"/>
      <c r="R344" s="78"/>
      <c r="S344" s="78"/>
      <c r="T344" s="78"/>
    </row>
    <row r="345" spans="1:20" x14ac:dyDescent="0.15">
      <c r="A345" s="78"/>
      <c r="B345" s="78"/>
      <c r="C345" s="78"/>
      <c r="D345" s="78"/>
      <c r="E345" s="78"/>
      <c r="F345" s="78"/>
      <c r="G345" s="37"/>
      <c r="H345" s="78"/>
      <c r="I345" s="78"/>
      <c r="J345" s="78"/>
      <c r="K345" s="78"/>
      <c r="L345" s="79"/>
      <c r="M345" s="79"/>
      <c r="N345" s="78"/>
      <c r="O345" s="78"/>
      <c r="P345" s="78"/>
      <c r="Q345" s="78"/>
      <c r="R345" s="79"/>
      <c r="S345" s="79"/>
      <c r="T345" s="78"/>
    </row>
    <row r="346" spans="1:20" x14ac:dyDescent="0.15">
      <c r="A346" s="78"/>
      <c r="B346" s="78"/>
      <c r="C346" s="78"/>
      <c r="D346" s="78"/>
      <c r="E346" s="78"/>
      <c r="F346" s="78"/>
      <c r="G346" s="30"/>
      <c r="H346" s="78"/>
      <c r="I346" s="78"/>
      <c r="J346" s="78"/>
      <c r="K346" s="78"/>
      <c r="L346" s="78"/>
      <c r="M346" s="78"/>
      <c r="N346" s="78"/>
      <c r="O346" s="78"/>
      <c r="P346" s="78"/>
      <c r="Q346" s="78"/>
      <c r="R346" s="78"/>
      <c r="S346" s="78"/>
      <c r="T346" s="79"/>
    </row>
    <row r="347" spans="1:20" x14ac:dyDescent="0.15">
      <c r="A347" s="78"/>
      <c r="B347" s="79"/>
      <c r="C347" s="79"/>
      <c r="D347" s="79"/>
      <c r="E347" s="78"/>
      <c r="F347" s="78"/>
      <c r="G347" s="30"/>
      <c r="H347" s="78"/>
      <c r="I347" s="78"/>
      <c r="J347" s="78"/>
      <c r="K347" s="78"/>
      <c r="L347" s="78"/>
      <c r="M347" s="78"/>
      <c r="N347" s="78"/>
      <c r="O347" s="78"/>
      <c r="P347" s="78"/>
      <c r="Q347" s="78"/>
      <c r="R347" s="78"/>
      <c r="S347" s="78"/>
      <c r="T347" s="78"/>
    </row>
    <row r="348" spans="1:20" x14ac:dyDescent="0.15">
      <c r="A348" s="78"/>
      <c r="B348" s="78"/>
      <c r="C348" s="78"/>
      <c r="D348" s="78"/>
      <c r="E348" s="78"/>
      <c r="F348" s="78"/>
      <c r="G348" s="36"/>
      <c r="H348" s="78"/>
      <c r="I348" s="79"/>
      <c r="J348" s="79"/>
      <c r="K348" s="79"/>
      <c r="L348" s="78"/>
      <c r="M348" s="78"/>
      <c r="N348" s="78"/>
      <c r="O348" s="79"/>
      <c r="P348" s="79"/>
      <c r="Q348" s="79"/>
      <c r="R348" s="78"/>
      <c r="S348" s="78"/>
      <c r="T348" s="78"/>
    </row>
    <row r="349" spans="1:20" x14ac:dyDescent="0.15">
      <c r="A349" s="78"/>
      <c r="B349" s="78"/>
      <c r="C349" s="78"/>
      <c r="D349" s="78"/>
      <c r="E349" s="78"/>
      <c r="F349" s="78"/>
      <c r="G349" s="30"/>
      <c r="H349" s="78"/>
      <c r="I349" s="78"/>
      <c r="J349" s="78"/>
      <c r="K349" s="78"/>
      <c r="L349" s="78"/>
      <c r="M349" s="78"/>
      <c r="N349" s="78"/>
      <c r="O349" s="78"/>
      <c r="P349" s="78"/>
      <c r="Q349" s="78"/>
      <c r="R349" s="78"/>
      <c r="S349" s="78"/>
      <c r="T349" s="78"/>
    </row>
    <row r="350" spans="1:20" x14ac:dyDescent="0.15">
      <c r="A350" s="78"/>
      <c r="B350" s="78"/>
      <c r="C350" s="78"/>
      <c r="D350" s="78"/>
      <c r="E350" s="78"/>
      <c r="F350" s="78"/>
      <c r="G350" s="30"/>
      <c r="H350" s="78"/>
      <c r="I350" s="78"/>
      <c r="J350" s="78"/>
      <c r="K350" s="78"/>
      <c r="L350" s="78"/>
      <c r="M350" s="78"/>
      <c r="N350" s="78"/>
      <c r="O350" s="78"/>
      <c r="P350" s="78"/>
      <c r="Q350" s="78"/>
      <c r="R350" s="78"/>
      <c r="S350" s="78"/>
      <c r="T350" s="78"/>
    </row>
    <row r="351" spans="1:20" x14ac:dyDescent="0.15">
      <c r="A351" s="78"/>
      <c r="B351" s="78"/>
      <c r="C351" s="78"/>
      <c r="D351" s="78"/>
      <c r="E351" s="78"/>
      <c r="F351" s="78"/>
      <c r="G351" s="36"/>
      <c r="H351" s="78"/>
      <c r="I351" s="78"/>
      <c r="J351" s="78"/>
      <c r="K351" s="78"/>
      <c r="L351" s="78"/>
      <c r="M351" s="78"/>
      <c r="N351" s="78"/>
      <c r="O351" s="78"/>
      <c r="P351" s="78"/>
      <c r="Q351" s="78"/>
      <c r="R351" s="78"/>
      <c r="S351" s="78"/>
      <c r="T351" s="78"/>
    </row>
    <row r="352" spans="1:20" x14ac:dyDescent="0.15">
      <c r="A352" s="78"/>
      <c r="B352" s="78"/>
      <c r="C352" s="78"/>
      <c r="D352" s="78"/>
      <c r="E352" s="78"/>
      <c r="F352" s="78"/>
      <c r="G352" s="30"/>
      <c r="H352" s="78"/>
      <c r="I352" s="78"/>
      <c r="J352" s="78"/>
      <c r="K352" s="78"/>
      <c r="L352" s="78"/>
      <c r="M352" s="78"/>
      <c r="N352" s="78"/>
      <c r="O352" s="78"/>
      <c r="P352" s="78"/>
      <c r="Q352" s="78"/>
      <c r="R352" s="78"/>
      <c r="S352" s="78"/>
      <c r="T352" s="78"/>
    </row>
    <row r="353" spans="1:21" x14ac:dyDescent="0.15">
      <c r="A353" s="78"/>
      <c r="B353" s="78"/>
      <c r="C353" s="78"/>
      <c r="D353" s="78"/>
      <c r="E353" s="78"/>
      <c r="F353" s="78"/>
      <c r="G353" s="30"/>
      <c r="H353" s="78"/>
      <c r="I353" s="78"/>
      <c r="J353" s="78"/>
      <c r="K353" s="78"/>
      <c r="L353" s="78"/>
      <c r="M353" s="78"/>
      <c r="N353" s="78"/>
      <c r="O353" s="78"/>
      <c r="P353" s="78"/>
      <c r="Q353" s="78"/>
      <c r="R353" s="78"/>
      <c r="S353" s="78"/>
      <c r="T353" s="78"/>
    </row>
    <row r="354" spans="1:21" x14ac:dyDescent="0.15">
      <c r="A354" s="78"/>
      <c r="B354" s="78"/>
      <c r="C354" s="78"/>
      <c r="D354" s="78"/>
      <c r="E354" s="79"/>
      <c r="F354" s="79"/>
      <c r="G354" s="36"/>
      <c r="H354" s="78"/>
      <c r="I354" s="78"/>
      <c r="J354" s="78"/>
      <c r="K354" s="78"/>
      <c r="L354" s="78"/>
      <c r="M354" s="78"/>
      <c r="N354" s="78"/>
      <c r="O354" s="78"/>
      <c r="P354" s="78"/>
      <c r="Q354" s="78"/>
      <c r="R354" s="78"/>
      <c r="S354" s="78"/>
      <c r="T354" s="78"/>
    </row>
    <row r="355" spans="1:21" x14ac:dyDescent="0.15">
      <c r="A355" s="78"/>
      <c r="B355" s="78"/>
      <c r="C355" s="78"/>
      <c r="D355" s="78"/>
      <c r="E355" s="78"/>
      <c r="F355" s="78"/>
      <c r="G355" s="37"/>
      <c r="H355" s="78"/>
      <c r="I355" s="78"/>
      <c r="J355" s="78"/>
      <c r="K355" s="78"/>
      <c r="L355" s="78"/>
      <c r="M355" s="78"/>
      <c r="N355" s="79"/>
      <c r="O355" s="78"/>
      <c r="P355" s="78"/>
      <c r="Q355" s="78"/>
      <c r="R355" s="78"/>
      <c r="S355" s="78"/>
      <c r="T355" s="78"/>
      <c r="U355" s="79"/>
    </row>
    <row r="356" spans="1:21" x14ac:dyDescent="0.15">
      <c r="A356" s="78"/>
      <c r="B356" s="78"/>
      <c r="C356" s="78"/>
      <c r="D356" s="78"/>
      <c r="E356" s="78"/>
      <c r="F356" s="78"/>
      <c r="G356" s="30"/>
      <c r="H356" s="78"/>
      <c r="I356" s="79"/>
      <c r="J356" s="79"/>
      <c r="K356" s="79"/>
      <c r="L356" s="78"/>
      <c r="M356" s="78"/>
      <c r="N356" s="78"/>
      <c r="O356" s="78"/>
      <c r="P356" s="79"/>
      <c r="Q356" s="79"/>
      <c r="R356" s="79"/>
      <c r="S356" s="78"/>
      <c r="T356" s="78"/>
      <c r="U356" s="78"/>
    </row>
    <row r="357" spans="1:21" x14ac:dyDescent="0.15">
      <c r="A357" s="78"/>
      <c r="B357" s="79"/>
      <c r="C357" s="79"/>
      <c r="D357" s="79"/>
      <c r="E357" s="78"/>
      <c r="F357" s="78"/>
      <c r="G357" s="30"/>
      <c r="H357" s="78"/>
      <c r="I357" s="78"/>
      <c r="J357" s="78"/>
      <c r="K357" s="78"/>
      <c r="L357" s="78"/>
      <c r="M357" s="78"/>
      <c r="N357" s="78"/>
      <c r="O357" s="78"/>
      <c r="P357" s="78"/>
      <c r="Q357" s="78"/>
      <c r="R357" s="78"/>
      <c r="S357" s="78"/>
      <c r="T357" s="78"/>
      <c r="U357" s="78"/>
    </row>
    <row r="358" spans="1:21" x14ac:dyDescent="0.15">
      <c r="A358" s="78"/>
      <c r="B358" s="78"/>
      <c r="C358" s="78"/>
      <c r="D358" s="78"/>
      <c r="E358" s="78"/>
      <c r="F358" s="78"/>
      <c r="G358" s="30"/>
      <c r="H358" s="78"/>
      <c r="I358" s="78"/>
      <c r="J358" s="78"/>
      <c r="K358" s="78"/>
      <c r="L358" s="78"/>
      <c r="M358" s="78"/>
      <c r="N358" s="78"/>
      <c r="O358" s="78"/>
      <c r="P358" s="78"/>
      <c r="Q358" s="78"/>
      <c r="R358" s="78"/>
      <c r="S358" s="78"/>
      <c r="T358" s="78"/>
      <c r="U358" s="78"/>
    </row>
    <row r="359" spans="1:21" x14ac:dyDescent="0.15">
      <c r="A359" s="78"/>
      <c r="B359" s="78"/>
      <c r="C359" s="78"/>
      <c r="D359" s="78"/>
      <c r="E359" s="78"/>
      <c r="F359" s="78"/>
      <c r="G359" s="36"/>
      <c r="H359" s="78"/>
      <c r="I359" s="78"/>
      <c r="J359" s="78"/>
      <c r="K359" s="78"/>
      <c r="L359" s="78"/>
      <c r="M359" s="78"/>
      <c r="N359" s="79"/>
      <c r="O359" s="78"/>
      <c r="P359" s="78"/>
      <c r="Q359" s="78"/>
      <c r="R359" s="78"/>
      <c r="S359" s="78"/>
      <c r="T359" s="78"/>
      <c r="U359" s="79"/>
    </row>
    <row r="360" spans="1:21" x14ac:dyDescent="0.15">
      <c r="A360" s="78"/>
      <c r="B360" s="78"/>
      <c r="C360" s="78"/>
      <c r="D360" s="78"/>
      <c r="E360" s="78"/>
      <c r="F360" s="78"/>
      <c r="G360" s="37"/>
      <c r="H360" s="78"/>
      <c r="I360" s="78"/>
      <c r="J360" s="78"/>
      <c r="K360" s="78"/>
      <c r="L360" s="78"/>
      <c r="M360" s="78"/>
      <c r="N360" s="78"/>
      <c r="O360" s="78"/>
      <c r="P360" s="78"/>
      <c r="Q360" s="78"/>
      <c r="R360" s="78"/>
      <c r="S360" s="78"/>
      <c r="T360" s="78"/>
      <c r="U360" s="78"/>
    </row>
    <row r="361" spans="1:21" x14ac:dyDescent="0.15">
      <c r="A361" s="78"/>
      <c r="B361" s="79"/>
      <c r="C361" s="79"/>
      <c r="D361" s="79"/>
      <c r="E361" s="78"/>
      <c r="F361" s="78"/>
      <c r="G361" s="30"/>
      <c r="H361" s="78"/>
      <c r="I361" s="78"/>
      <c r="J361" s="78"/>
      <c r="K361" s="78"/>
      <c r="L361" s="78"/>
      <c r="M361" s="78"/>
      <c r="N361" s="78"/>
      <c r="O361" s="78"/>
      <c r="P361" s="78"/>
      <c r="Q361" s="78"/>
      <c r="R361" s="78"/>
      <c r="S361" s="78"/>
      <c r="T361" s="78"/>
      <c r="U361" s="78"/>
    </row>
    <row r="362" spans="1:21" x14ac:dyDescent="0.15">
      <c r="A362" s="78"/>
      <c r="B362" s="78"/>
      <c r="C362" s="78"/>
      <c r="D362" s="78"/>
      <c r="E362" s="78"/>
      <c r="F362" s="78"/>
      <c r="G362" s="30"/>
      <c r="H362" s="78"/>
      <c r="I362" s="78"/>
      <c r="J362" s="78"/>
      <c r="K362" s="78"/>
      <c r="L362" s="78"/>
      <c r="M362" s="78"/>
      <c r="N362" s="78"/>
      <c r="O362" s="78"/>
      <c r="P362" s="78"/>
      <c r="Q362" s="78"/>
      <c r="R362" s="78"/>
      <c r="S362" s="78"/>
      <c r="T362" s="78"/>
      <c r="U362" s="78"/>
    </row>
    <row r="363" spans="1:21" x14ac:dyDescent="0.15">
      <c r="A363" s="78"/>
      <c r="B363" s="78"/>
      <c r="C363" s="78"/>
      <c r="D363" s="78"/>
      <c r="E363" s="78"/>
      <c r="F363" s="79"/>
      <c r="G363" s="36"/>
      <c r="H363" s="78"/>
      <c r="I363" s="78"/>
      <c r="J363" s="78"/>
      <c r="K363" s="78"/>
      <c r="L363" s="79"/>
      <c r="M363" s="79"/>
      <c r="N363" s="78"/>
      <c r="O363" s="78"/>
      <c r="P363" s="78"/>
      <c r="Q363" s="78"/>
      <c r="R363" s="78"/>
      <c r="S363" s="79"/>
      <c r="T363" s="79"/>
      <c r="U363" s="78"/>
    </row>
    <row r="364" spans="1:21" x14ac:dyDescent="0.15">
      <c r="A364" s="78"/>
      <c r="B364" s="78"/>
      <c r="C364" s="78"/>
      <c r="D364" s="78"/>
      <c r="E364" s="78"/>
      <c r="F364" s="78"/>
      <c r="G364" s="37"/>
      <c r="H364" s="78"/>
      <c r="I364" s="78"/>
      <c r="J364" s="78"/>
      <c r="K364" s="78"/>
      <c r="L364" s="78"/>
      <c r="M364" s="78"/>
      <c r="N364" s="78"/>
      <c r="O364" s="78"/>
      <c r="P364" s="78"/>
      <c r="Q364" s="78"/>
      <c r="R364" s="78"/>
      <c r="S364" s="78"/>
      <c r="T364" s="78"/>
      <c r="U364" s="78"/>
    </row>
    <row r="365" spans="1:21" x14ac:dyDescent="0.15">
      <c r="A365" s="78"/>
      <c r="B365" s="78"/>
      <c r="C365" s="78"/>
      <c r="D365" s="78"/>
      <c r="E365" s="78"/>
      <c r="F365" s="78"/>
      <c r="G365" s="30"/>
      <c r="H365" s="78"/>
      <c r="I365" s="78"/>
      <c r="J365" s="78"/>
      <c r="K365" s="78"/>
      <c r="L365" s="78"/>
      <c r="M365" s="78"/>
      <c r="N365" s="78"/>
      <c r="O365" s="78"/>
      <c r="P365" s="78"/>
      <c r="Q365" s="78"/>
      <c r="R365" s="78"/>
      <c r="S365" s="78"/>
      <c r="T365" s="78"/>
      <c r="U365" s="78"/>
    </row>
    <row r="366" spans="1:21" x14ac:dyDescent="0.15">
      <c r="A366" s="78"/>
      <c r="B366" s="78"/>
      <c r="C366" s="78"/>
      <c r="D366" s="78"/>
      <c r="E366" s="78"/>
      <c r="F366" s="78"/>
      <c r="G366" s="30"/>
      <c r="H366" s="78"/>
      <c r="I366" s="79"/>
      <c r="J366" s="79"/>
      <c r="K366" s="79"/>
      <c r="L366" s="78"/>
      <c r="M366" s="78"/>
      <c r="N366" s="78"/>
      <c r="O366" s="78"/>
      <c r="P366" s="79"/>
      <c r="Q366" s="79"/>
      <c r="R366" s="79"/>
      <c r="S366" s="78"/>
      <c r="T366" s="78"/>
      <c r="U366" s="78"/>
    </row>
    <row r="367" spans="1:21" x14ac:dyDescent="0.15">
      <c r="A367" s="78"/>
      <c r="D367" s="30"/>
      <c r="E367" s="36"/>
      <c r="F367" s="36"/>
      <c r="G367" s="36"/>
      <c r="H367" s="78"/>
      <c r="I367" s="78"/>
      <c r="J367" s="78"/>
      <c r="K367" s="78"/>
      <c r="L367" s="78"/>
      <c r="M367" s="78"/>
      <c r="N367" s="78"/>
      <c r="O367" s="78"/>
      <c r="P367" s="78"/>
      <c r="Q367" s="78"/>
      <c r="R367" s="78"/>
      <c r="S367" s="78"/>
      <c r="T367" s="78"/>
      <c r="U367" s="78"/>
    </row>
    <row r="368" spans="1:21" x14ac:dyDescent="0.15">
      <c r="A368" s="78"/>
      <c r="D368" s="30"/>
      <c r="E368" s="30"/>
      <c r="F368" s="30"/>
      <c r="G368" s="30"/>
      <c r="H368" s="78"/>
      <c r="I368" s="78"/>
      <c r="J368" s="78"/>
      <c r="K368" s="78"/>
      <c r="L368" s="78"/>
      <c r="M368" s="78"/>
      <c r="N368" s="78"/>
      <c r="O368" s="78"/>
      <c r="P368" s="78"/>
      <c r="Q368" s="78"/>
      <c r="R368" s="78"/>
      <c r="S368" s="78"/>
      <c r="T368" s="78"/>
      <c r="U368" s="78"/>
    </row>
    <row r="369" spans="1:21" x14ac:dyDescent="0.15">
      <c r="A369" s="78"/>
      <c r="D369" s="30"/>
      <c r="E369" s="30"/>
      <c r="F369" s="30"/>
      <c r="G369" s="30"/>
      <c r="H369" s="78"/>
      <c r="I369" s="78"/>
      <c r="J369" s="78"/>
      <c r="K369" s="78"/>
      <c r="L369" s="78"/>
      <c r="M369" s="78"/>
      <c r="N369" s="79"/>
      <c r="O369" s="78"/>
      <c r="P369" s="78"/>
      <c r="Q369" s="78"/>
      <c r="R369" s="78"/>
      <c r="S369" s="78"/>
      <c r="T369" s="78"/>
      <c r="U369" s="79"/>
    </row>
    <row r="370" spans="1:21" x14ac:dyDescent="0.15">
      <c r="A370" s="78"/>
      <c r="D370" s="30"/>
      <c r="E370" s="36"/>
      <c r="F370" s="36"/>
      <c r="G370" s="36"/>
      <c r="H370" s="78"/>
      <c r="I370" s="78"/>
      <c r="J370" s="78"/>
      <c r="K370" s="78"/>
      <c r="L370" s="78"/>
      <c r="M370" s="78"/>
      <c r="N370" s="78"/>
      <c r="O370" s="78"/>
      <c r="P370" s="78"/>
      <c r="Q370" s="78"/>
      <c r="R370" s="78"/>
      <c r="S370" s="78"/>
      <c r="T370" s="78"/>
      <c r="U370" s="78"/>
    </row>
    <row r="371" spans="1:21" x14ac:dyDescent="0.15">
      <c r="A371" s="78"/>
      <c r="D371" s="30"/>
      <c r="E371" s="30"/>
      <c r="F371" s="30"/>
      <c r="G371" s="30"/>
      <c r="H371" s="78"/>
      <c r="I371" s="79"/>
      <c r="J371" s="79"/>
      <c r="K371" s="79"/>
      <c r="L371" s="78"/>
      <c r="M371" s="78"/>
      <c r="N371" s="78"/>
      <c r="O371" s="78"/>
      <c r="P371" s="79"/>
      <c r="Q371" s="79"/>
      <c r="R371" s="79"/>
      <c r="S371" s="78"/>
      <c r="T371" s="78"/>
      <c r="U371" s="78"/>
    </row>
    <row r="372" spans="1:21" x14ac:dyDescent="0.15">
      <c r="A372" s="78"/>
      <c r="D372" s="30"/>
      <c r="E372" s="30"/>
      <c r="F372" s="30"/>
      <c r="G372" s="30"/>
      <c r="H372" s="78"/>
      <c r="I372" s="78"/>
      <c r="J372" s="78"/>
      <c r="K372" s="78"/>
      <c r="L372" s="78"/>
      <c r="M372" s="78"/>
      <c r="N372" s="78"/>
      <c r="O372" s="78"/>
      <c r="P372" s="78"/>
      <c r="Q372" s="78"/>
      <c r="R372" s="78"/>
      <c r="S372" s="78"/>
      <c r="T372" s="78"/>
      <c r="U372" s="78"/>
    </row>
    <row r="373" spans="1:21" x14ac:dyDescent="0.15">
      <c r="A373" s="78"/>
      <c r="D373" s="30"/>
      <c r="E373" s="36"/>
      <c r="F373" s="36"/>
      <c r="G373" s="36"/>
      <c r="H373" s="78"/>
      <c r="I373" s="78"/>
      <c r="J373" s="78"/>
      <c r="K373" s="78"/>
      <c r="L373" s="78"/>
      <c r="M373" s="78"/>
      <c r="N373" s="78"/>
      <c r="O373" s="78"/>
      <c r="P373" s="78"/>
      <c r="Q373" s="78"/>
      <c r="R373" s="78"/>
      <c r="S373" s="78"/>
      <c r="T373" s="78"/>
      <c r="U373" s="78"/>
    </row>
    <row r="374" spans="1:21" x14ac:dyDescent="0.15">
      <c r="A374" s="78"/>
      <c r="D374" s="30"/>
      <c r="E374" s="37"/>
      <c r="F374" s="37"/>
      <c r="G374" s="37"/>
      <c r="H374" s="78"/>
      <c r="I374" s="78"/>
      <c r="J374" s="78"/>
      <c r="K374" s="78"/>
      <c r="L374" s="78"/>
      <c r="M374" s="78"/>
      <c r="N374" s="79"/>
      <c r="O374" s="78"/>
      <c r="P374" s="78"/>
      <c r="Q374" s="78"/>
      <c r="R374" s="78"/>
      <c r="S374" s="78"/>
      <c r="T374" s="78"/>
      <c r="U374" s="79"/>
    </row>
    <row r="375" spans="1:21" x14ac:dyDescent="0.15">
      <c r="A375" s="78"/>
      <c r="D375" s="30"/>
      <c r="E375" s="30"/>
      <c r="F375" s="30"/>
      <c r="G375" s="30"/>
      <c r="H375" s="78"/>
      <c r="I375" s="79"/>
      <c r="J375" s="79"/>
      <c r="K375" s="79"/>
      <c r="L375" s="78"/>
      <c r="M375" s="78"/>
      <c r="N375" s="78"/>
      <c r="O375" s="78"/>
      <c r="P375" s="79"/>
      <c r="Q375" s="79"/>
      <c r="R375" s="79"/>
      <c r="S375" s="78"/>
      <c r="T375" s="78"/>
      <c r="U375" s="78"/>
    </row>
    <row r="376" spans="1:21" x14ac:dyDescent="0.15">
      <c r="A376" s="78"/>
      <c r="D376" s="30"/>
      <c r="E376" s="30"/>
      <c r="F376" s="30"/>
      <c r="G376" s="30"/>
      <c r="H376" s="78"/>
      <c r="I376" s="78"/>
      <c r="J376" s="78"/>
      <c r="K376" s="78"/>
      <c r="L376" s="78"/>
      <c r="M376" s="78"/>
      <c r="N376" s="78"/>
      <c r="O376" s="78"/>
      <c r="P376" s="78"/>
      <c r="Q376" s="78"/>
      <c r="R376" s="78"/>
      <c r="S376" s="78"/>
      <c r="T376" s="78"/>
      <c r="U376" s="78"/>
    </row>
    <row r="377" spans="1:21" x14ac:dyDescent="0.15">
      <c r="A377" s="78"/>
      <c r="D377" s="30"/>
      <c r="E377" s="36"/>
      <c r="F377" s="36"/>
      <c r="G377" s="36"/>
      <c r="H377" s="78"/>
      <c r="I377" s="78"/>
      <c r="J377" s="78"/>
      <c r="K377" s="78"/>
      <c r="L377" s="78"/>
      <c r="M377" s="79"/>
      <c r="N377" s="78"/>
      <c r="O377" s="78"/>
      <c r="P377" s="78"/>
      <c r="Q377" s="78"/>
      <c r="R377" s="78"/>
      <c r="S377" s="78"/>
      <c r="T377" s="79"/>
      <c r="U377" s="78"/>
    </row>
    <row r="378" spans="1:21" x14ac:dyDescent="0.15">
      <c r="A378" s="78"/>
      <c r="H378" s="78"/>
      <c r="I378" s="79"/>
      <c r="J378" s="79"/>
      <c r="K378" s="79"/>
      <c r="L378" s="78"/>
      <c r="M378" s="78"/>
      <c r="N378" s="79"/>
      <c r="O378" s="78"/>
      <c r="P378" s="79"/>
      <c r="Q378" s="79"/>
      <c r="R378" s="79"/>
      <c r="S378" s="78"/>
      <c r="T378" s="78"/>
      <c r="U378" s="79"/>
    </row>
    <row r="379" spans="1:21" x14ac:dyDescent="0.15">
      <c r="A379" s="78"/>
      <c r="H379" s="78"/>
      <c r="I379" s="78"/>
      <c r="J379" s="78"/>
      <c r="K379" s="78"/>
      <c r="L379" s="79"/>
      <c r="M379" s="79"/>
      <c r="N379" s="78"/>
      <c r="O379" s="78"/>
      <c r="P379" s="78"/>
      <c r="Q379" s="78"/>
      <c r="R379" s="78"/>
      <c r="S379" s="79"/>
      <c r="T379" s="79"/>
      <c r="U379" s="78"/>
    </row>
    <row r="380" spans="1:21" x14ac:dyDescent="0.15">
      <c r="A380" s="78"/>
      <c r="H380" s="78"/>
      <c r="I380" s="78"/>
      <c r="J380" s="78"/>
      <c r="K380" s="78"/>
      <c r="L380" s="78"/>
      <c r="M380" s="78"/>
      <c r="N380" s="78"/>
      <c r="O380" s="78"/>
      <c r="P380" s="78"/>
      <c r="Q380" s="78"/>
      <c r="R380" s="78"/>
      <c r="S380" s="78"/>
      <c r="T380" s="78"/>
      <c r="U380" s="78"/>
    </row>
    <row r="381" spans="1:21" x14ac:dyDescent="0.15">
      <c r="A381" s="78"/>
      <c r="H381" s="78"/>
      <c r="I381" s="78"/>
      <c r="J381" s="78"/>
      <c r="K381" s="78"/>
      <c r="L381" s="78"/>
      <c r="M381" s="78"/>
      <c r="N381" s="78"/>
      <c r="O381" s="78"/>
      <c r="P381" s="78"/>
      <c r="Q381" s="78"/>
      <c r="R381" s="78"/>
      <c r="S381" s="78"/>
      <c r="T381" s="78"/>
      <c r="U381" s="78"/>
    </row>
    <row r="382" spans="1:21" x14ac:dyDescent="0.15">
      <c r="A382" s="78"/>
      <c r="H382" s="78"/>
      <c r="I382" s="79"/>
      <c r="J382" s="79"/>
      <c r="K382" s="79"/>
      <c r="L382" s="78"/>
      <c r="M382" s="78"/>
      <c r="N382" s="78"/>
      <c r="O382" s="78"/>
      <c r="P382" s="79"/>
      <c r="Q382" s="79"/>
      <c r="R382" s="79"/>
      <c r="S382" s="78"/>
      <c r="T382" s="78"/>
      <c r="U382" s="78"/>
    </row>
    <row r="383" spans="1:21" x14ac:dyDescent="0.15">
      <c r="A383" s="78"/>
      <c r="H383" s="78"/>
      <c r="I383" s="78"/>
      <c r="J383" s="78"/>
      <c r="K383" s="78"/>
      <c r="L383" s="78"/>
      <c r="M383" s="78"/>
      <c r="N383" s="78"/>
      <c r="O383" s="78"/>
      <c r="P383" s="78"/>
      <c r="Q383" s="78"/>
      <c r="R383" s="78"/>
      <c r="S383" s="78"/>
      <c r="T383" s="78"/>
      <c r="U383" s="78"/>
    </row>
    <row r="384" spans="1:21" x14ac:dyDescent="0.15">
      <c r="A384" s="78"/>
      <c r="H384" s="78"/>
      <c r="I384" s="78"/>
      <c r="J384" s="78"/>
      <c r="K384" s="78"/>
      <c r="L384" s="78"/>
      <c r="M384" s="78"/>
      <c r="N384" s="78"/>
      <c r="O384" s="78"/>
      <c r="P384" s="78"/>
      <c r="Q384" s="78"/>
      <c r="R384" s="78"/>
      <c r="S384" s="78"/>
      <c r="T384" s="78"/>
      <c r="U384" s="78"/>
    </row>
    <row r="385" spans="1:21" x14ac:dyDescent="0.15">
      <c r="A385" s="78"/>
      <c r="H385" s="78"/>
      <c r="I385" s="78"/>
      <c r="J385" s="78"/>
      <c r="K385" s="78"/>
      <c r="L385" s="78"/>
      <c r="M385" s="78"/>
      <c r="N385" s="78"/>
      <c r="O385" s="78"/>
      <c r="P385" s="78"/>
      <c r="Q385" s="78"/>
      <c r="R385" s="78"/>
      <c r="S385" s="78"/>
      <c r="T385" s="78"/>
      <c r="U385" s="78"/>
    </row>
    <row r="386" spans="1:21" x14ac:dyDescent="0.15">
      <c r="H386" s="78"/>
      <c r="I386" s="78"/>
      <c r="J386" s="78"/>
      <c r="K386" s="78"/>
      <c r="L386" s="78"/>
      <c r="M386" s="78"/>
      <c r="N386" s="78"/>
      <c r="O386" s="78"/>
      <c r="P386" s="78"/>
      <c r="Q386" s="78"/>
      <c r="R386" s="78"/>
      <c r="S386" s="78"/>
      <c r="T386" s="78"/>
      <c r="U386" s="78"/>
    </row>
    <row r="387" spans="1:21" x14ac:dyDescent="0.15">
      <c r="H387" s="78"/>
      <c r="I387" s="78"/>
      <c r="J387" s="78"/>
      <c r="K387" s="78"/>
      <c r="L387" s="78"/>
      <c r="M387" s="78"/>
      <c r="N387" s="78"/>
      <c r="O387" s="78"/>
      <c r="P387" s="78"/>
      <c r="Q387" s="78"/>
      <c r="R387" s="78"/>
      <c r="S387" s="78"/>
      <c r="T387" s="78"/>
      <c r="U387" s="78"/>
    </row>
    <row r="388" spans="1:21" x14ac:dyDescent="0.15">
      <c r="H388" s="78"/>
      <c r="I388" s="78"/>
      <c r="J388" s="78"/>
      <c r="K388" s="78"/>
      <c r="L388" s="78"/>
      <c r="M388" s="78"/>
      <c r="N388" s="78"/>
      <c r="O388" s="78"/>
      <c r="P388" s="78"/>
      <c r="Q388" s="78"/>
      <c r="R388" s="78"/>
      <c r="S388" s="78"/>
      <c r="T388" s="78"/>
      <c r="U388" s="78"/>
    </row>
    <row r="389" spans="1:21" x14ac:dyDescent="0.15">
      <c r="H389" s="78"/>
      <c r="I389" s="78"/>
      <c r="J389" s="78"/>
      <c r="K389" s="78"/>
      <c r="L389" s="79"/>
      <c r="M389" s="79"/>
      <c r="N389" s="78"/>
      <c r="O389" s="78"/>
      <c r="P389" s="78"/>
      <c r="Q389" s="78"/>
      <c r="R389" s="78"/>
      <c r="S389" s="79"/>
      <c r="T389" s="79"/>
      <c r="U389" s="78"/>
    </row>
    <row r="390" spans="1:21" x14ac:dyDescent="0.15">
      <c r="H390" s="78"/>
      <c r="I390" s="78"/>
      <c r="J390" s="78"/>
      <c r="K390" s="78"/>
      <c r="L390" s="78"/>
      <c r="M390" s="78"/>
      <c r="N390" s="79"/>
      <c r="O390" s="78"/>
      <c r="P390" s="78"/>
      <c r="Q390" s="78"/>
      <c r="R390" s="78"/>
      <c r="S390" s="78"/>
      <c r="T390" s="78"/>
      <c r="U390" s="79"/>
    </row>
    <row r="391" spans="1:21" x14ac:dyDescent="0.15">
      <c r="H391" s="78"/>
      <c r="I391" s="78"/>
      <c r="J391" s="78"/>
      <c r="K391" s="78"/>
      <c r="L391" s="78"/>
      <c r="M391" s="78"/>
      <c r="N391" s="78"/>
      <c r="O391" s="78"/>
      <c r="P391" s="78"/>
      <c r="Q391" s="78"/>
      <c r="R391" s="78"/>
      <c r="S391" s="78"/>
      <c r="T391" s="78"/>
      <c r="U391" s="78"/>
    </row>
    <row r="392" spans="1:21" x14ac:dyDescent="0.15">
      <c r="H392" s="78"/>
      <c r="I392" s="79"/>
      <c r="J392" s="79"/>
      <c r="K392" s="79"/>
      <c r="L392" s="78"/>
      <c r="M392" s="78"/>
      <c r="N392" s="78"/>
      <c r="O392" s="78"/>
      <c r="P392" s="79"/>
      <c r="Q392" s="79"/>
      <c r="R392" s="79"/>
      <c r="S392" s="78"/>
      <c r="T392" s="78"/>
      <c r="U392" s="78"/>
    </row>
    <row r="393" spans="1:21" x14ac:dyDescent="0.15">
      <c r="H393" s="78"/>
      <c r="I393" s="78"/>
      <c r="J393" s="78"/>
      <c r="K393" s="78"/>
      <c r="L393" s="78"/>
      <c r="M393" s="78"/>
      <c r="N393" s="78"/>
      <c r="O393" s="78"/>
      <c r="P393" s="78"/>
      <c r="Q393" s="78"/>
      <c r="R393" s="78"/>
      <c r="S393" s="78"/>
      <c r="T393" s="78"/>
      <c r="U393" s="78"/>
    </row>
    <row r="394" spans="1:21" x14ac:dyDescent="0.15">
      <c r="H394" s="78"/>
      <c r="I394" s="78"/>
      <c r="J394" s="78"/>
      <c r="K394" s="78"/>
      <c r="L394" s="78"/>
      <c r="M394" s="78"/>
      <c r="N394" s="79"/>
      <c r="O394" s="78"/>
      <c r="P394" s="78"/>
      <c r="Q394" s="78"/>
      <c r="R394" s="78"/>
      <c r="S394" s="78"/>
      <c r="T394" s="78"/>
      <c r="U394" s="79"/>
    </row>
    <row r="395" spans="1:21" x14ac:dyDescent="0.15">
      <c r="H395" s="78"/>
      <c r="I395" s="78"/>
      <c r="J395" s="78"/>
      <c r="K395" s="78"/>
      <c r="L395" s="78"/>
      <c r="M395" s="78"/>
      <c r="N395" s="78"/>
      <c r="O395" s="78"/>
      <c r="P395" s="78"/>
      <c r="Q395" s="78"/>
      <c r="R395" s="78"/>
      <c r="S395" s="78"/>
      <c r="T395" s="78"/>
      <c r="U395" s="78"/>
    </row>
    <row r="396" spans="1:21" x14ac:dyDescent="0.15">
      <c r="H396" s="78"/>
      <c r="I396" s="78"/>
      <c r="J396" s="78"/>
      <c r="K396" s="78"/>
      <c r="L396" s="78"/>
      <c r="M396" s="78"/>
      <c r="N396" s="78"/>
      <c r="O396" s="78"/>
      <c r="P396" s="78"/>
      <c r="Q396" s="78"/>
      <c r="R396" s="78"/>
      <c r="S396" s="78"/>
      <c r="T396" s="78"/>
      <c r="U396" s="78"/>
    </row>
    <row r="397" spans="1:21" x14ac:dyDescent="0.15">
      <c r="H397" s="78"/>
      <c r="I397" s="79"/>
      <c r="J397" s="79"/>
      <c r="K397" s="79"/>
      <c r="L397" s="78"/>
      <c r="M397" s="78"/>
      <c r="N397" s="78"/>
      <c r="O397" s="78"/>
      <c r="P397" s="79"/>
      <c r="Q397" s="79"/>
      <c r="R397" s="79"/>
      <c r="S397" s="78"/>
      <c r="T397" s="78"/>
      <c r="U397" s="78"/>
    </row>
    <row r="398" spans="1:21" x14ac:dyDescent="0.15">
      <c r="H398" s="78"/>
      <c r="I398" s="78"/>
      <c r="J398" s="78"/>
      <c r="K398" s="78"/>
      <c r="L398" s="78"/>
      <c r="M398" s="78"/>
      <c r="N398" s="78"/>
      <c r="O398" s="78"/>
      <c r="P398" s="78"/>
      <c r="Q398" s="78"/>
      <c r="R398" s="78"/>
      <c r="S398" s="78"/>
      <c r="T398" s="78"/>
      <c r="U398" s="78"/>
    </row>
    <row r="399" spans="1:21" x14ac:dyDescent="0.15">
      <c r="H399" s="78"/>
      <c r="I399" s="78"/>
      <c r="J399" s="78"/>
      <c r="K399" s="78"/>
      <c r="L399" s="78"/>
      <c r="M399" s="78"/>
      <c r="N399" s="78"/>
      <c r="O399" s="78"/>
      <c r="P399" s="78"/>
      <c r="Q399" s="78"/>
      <c r="R399" s="78"/>
      <c r="S399" s="78"/>
      <c r="T399" s="78"/>
      <c r="U399" s="78"/>
    </row>
    <row r="400" spans="1:21" x14ac:dyDescent="0.15">
      <c r="H400" s="78"/>
      <c r="I400" s="78"/>
      <c r="J400" s="78"/>
      <c r="K400" s="78"/>
      <c r="L400" s="78"/>
      <c r="M400" s="78"/>
      <c r="N400" s="78"/>
      <c r="O400" s="78"/>
      <c r="P400" s="78"/>
      <c r="Q400" s="78"/>
      <c r="R400" s="78"/>
      <c r="S400" s="78"/>
      <c r="T400" s="78"/>
      <c r="U400" s="78"/>
    </row>
    <row r="401" spans="8:21" x14ac:dyDescent="0.15">
      <c r="H401" s="78"/>
      <c r="I401" s="79"/>
      <c r="J401" s="79"/>
      <c r="K401" s="79"/>
      <c r="L401" s="78"/>
      <c r="M401" s="78"/>
      <c r="N401" s="78"/>
      <c r="O401" s="78"/>
      <c r="P401" s="79"/>
      <c r="Q401" s="79"/>
      <c r="R401" s="79"/>
      <c r="S401" s="78"/>
      <c r="T401" s="78"/>
      <c r="U401" s="78"/>
    </row>
    <row r="402" spans="8:21" x14ac:dyDescent="0.15">
      <c r="H402" s="78"/>
      <c r="I402" s="78"/>
      <c r="J402" s="78"/>
      <c r="K402" s="78"/>
      <c r="L402" s="78"/>
      <c r="M402" s="78"/>
      <c r="N402" s="78"/>
      <c r="O402" s="78"/>
      <c r="P402" s="78"/>
      <c r="Q402" s="78"/>
      <c r="R402" s="78"/>
      <c r="S402" s="78"/>
      <c r="T402" s="78"/>
      <c r="U402" s="78"/>
    </row>
    <row r="403" spans="8:21" x14ac:dyDescent="0.15">
      <c r="H403" s="78"/>
      <c r="I403" s="78"/>
      <c r="J403" s="78"/>
      <c r="K403" s="78"/>
      <c r="L403" s="78"/>
      <c r="M403" s="79"/>
      <c r="N403" s="78"/>
      <c r="O403" s="78"/>
      <c r="P403" s="78"/>
      <c r="Q403" s="78"/>
      <c r="R403" s="78"/>
      <c r="S403" s="78"/>
      <c r="T403" s="79"/>
      <c r="U403" s="78"/>
    </row>
    <row r="404" spans="8:21" x14ac:dyDescent="0.15">
      <c r="H404" s="78"/>
      <c r="I404" s="78"/>
      <c r="J404" s="78"/>
      <c r="K404" s="78"/>
      <c r="L404" s="78"/>
      <c r="M404" s="78"/>
      <c r="N404" s="79"/>
      <c r="O404" s="78"/>
      <c r="P404" s="78"/>
      <c r="Q404" s="78"/>
      <c r="R404" s="78"/>
      <c r="S404" s="78"/>
      <c r="T404" s="78"/>
      <c r="U404" s="79"/>
    </row>
    <row r="405" spans="8:21" x14ac:dyDescent="0.15">
      <c r="H405" s="78"/>
      <c r="I405" s="78"/>
      <c r="J405" s="78"/>
      <c r="K405" s="78"/>
      <c r="L405" s="78"/>
      <c r="M405" s="78"/>
      <c r="N405" s="78"/>
      <c r="O405" s="78"/>
      <c r="P405" s="78"/>
      <c r="Q405" s="78"/>
      <c r="R405" s="78"/>
      <c r="S405" s="78"/>
      <c r="T405" s="78"/>
      <c r="U405" s="78"/>
    </row>
    <row r="406" spans="8:21" x14ac:dyDescent="0.15">
      <c r="H406" s="78"/>
      <c r="I406" s="79"/>
      <c r="J406" s="79"/>
      <c r="K406" s="79"/>
      <c r="L406" s="78"/>
      <c r="M406" s="78"/>
      <c r="N406" s="78"/>
      <c r="O406" s="78"/>
      <c r="P406" s="79"/>
      <c r="Q406" s="79"/>
      <c r="R406" s="79"/>
      <c r="S406" s="78"/>
      <c r="T406" s="78"/>
      <c r="U406" s="78"/>
    </row>
    <row r="407" spans="8:21" x14ac:dyDescent="0.15">
      <c r="H407" s="78"/>
      <c r="I407" s="78"/>
      <c r="J407" s="78"/>
      <c r="K407" s="78"/>
      <c r="L407" s="79"/>
      <c r="M407" s="79"/>
      <c r="N407" s="78"/>
      <c r="O407" s="78"/>
      <c r="P407" s="78"/>
      <c r="Q407" s="78"/>
      <c r="R407" s="78"/>
      <c r="S407" s="79"/>
      <c r="T407" s="79"/>
      <c r="U407" s="78"/>
    </row>
    <row r="408" spans="8:21" x14ac:dyDescent="0.15">
      <c r="H408" s="78"/>
      <c r="I408" s="78"/>
      <c r="J408" s="78"/>
      <c r="K408" s="78"/>
      <c r="L408" s="78"/>
      <c r="M408" s="78"/>
      <c r="N408" s="79"/>
      <c r="O408" s="78"/>
      <c r="P408" s="78"/>
      <c r="Q408" s="78"/>
      <c r="R408" s="78"/>
      <c r="S408" s="78"/>
      <c r="T408" s="78"/>
      <c r="U408" s="79"/>
    </row>
    <row r="409" spans="8:21" x14ac:dyDescent="0.15">
      <c r="H409" s="78"/>
      <c r="I409" s="78"/>
      <c r="J409" s="78"/>
      <c r="K409" s="78"/>
      <c r="L409" s="78"/>
      <c r="M409" s="78"/>
      <c r="N409" s="78"/>
      <c r="O409" s="78"/>
      <c r="P409" s="78"/>
      <c r="Q409" s="78"/>
      <c r="R409" s="78"/>
      <c r="S409" s="78"/>
      <c r="T409" s="78"/>
      <c r="U409" s="78"/>
    </row>
    <row r="410" spans="8:21" x14ac:dyDescent="0.15">
      <c r="H410" s="78"/>
      <c r="I410" s="79"/>
      <c r="J410" s="79"/>
      <c r="K410" s="79"/>
      <c r="L410" s="78"/>
      <c r="M410" s="78"/>
      <c r="N410" s="78"/>
      <c r="O410" s="78"/>
      <c r="P410" s="79"/>
      <c r="Q410" s="79"/>
      <c r="R410" s="79"/>
      <c r="S410" s="78"/>
      <c r="T410" s="78"/>
      <c r="U410" s="78"/>
    </row>
    <row r="411" spans="8:21" x14ac:dyDescent="0.15">
      <c r="H411" s="78"/>
      <c r="I411" s="78"/>
      <c r="J411" s="78"/>
      <c r="K411" s="78"/>
      <c r="L411" s="78"/>
      <c r="M411" s="78"/>
      <c r="N411" s="78"/>
      <c r="O411" s="78"/>
      <c r="P411" s="78"/>
      <c r="Q411" s="78"/>
      <c r="R411" s="78"/>
      <c r="S411" s="78"/>
      <c r="T411" s="78"/>
      <c r="U411" s="78"/>
    </row>
    <row r="412" spans="8:21" x14ac:dyDescent="0.15">
      <c r="H412" s="78"/>
      <c r="I412" s="78"/>
      <c r="J412" s="78"/>
      <c r="K412" s="78"/>
      <c r="L412" s="78"/>
      <c r="M412" s="78"/>
      <c r="N412" s="78"/>
      <c r="O412" s="78"/>
      <c r="P412" s="78"/>
      <c r="Q412" s="78"/>
      <c r="R412" s="78"/>
      <c r="S412" s="78"/>
      <c r="T412" s="78"/>
      <c r="U412" s="78"/>
    </row>
    <row r="413" spans="8:21" x14ac:dyDescent="0.15">
      <c r="I413" s="78"/>
      <c r="J413" s="78"/>
      <c r="K413" s="78"/>
      <c r="L413" s="78"/>
      <c r="M413" s="78"/>
      <c r="N413" s="78"/>
      <c r="O413" s="78"/>
      <c r="P413" s="78"/>
      <c r="Q413" s="78"/>
      <c r="R413" s="78"/>
      <c r="S413" s="78"/>
      <c r="T413" s="78"/>
      <c r="U413" s="78"/>
    </row>
    <row r="414" spans="8:21" x14ac:dyDescent="0.15">
      <c r="I414" s="78"/>
      <c r="J414" s="78"/>
      <c r="K414" s="78"/>
      <c r="L414" s="78"/>
      <c r="M414" s="78"/>
      <c r="N414" s="78"/>
      <c r="O414" s="78"/>
      <c r="P414" s="78"/>
      <c r="Q414" s="78"/>
      <c r="R414" s="78"/>
      <c r="S414" s="78"/>
      <c r="T414" s="78"/>
      <c r="U414" s="78"/>
    </row>
    <row r="415" spans="8:21" x14ac:dyDescent="0.15">
      <c r="I415" s="78"/>
      <c r="J415" s="78"/>
      <c r="K415" s="78"/>
      <c r="L415" s="78"/>
      <c r="M415" s="78"/>
      <c r="N415" s="78"/>
      <c r="O415" s="78"/>
      <c r="P415" s="78"/>
      <c r="Q415" s="78"/>
      <c r="R415" s="78"/>
      <c r="S415" s="78"/>
      <c r="T415" s="78"/>
      <c r="U415" s="78"/>
    </row>
    <row r="416" spans="8:21" x14ac:dyDescent="0.15">
      <c r="I416" s="78"/>
      <c r="J416" s="78"/>
      <c r="K416" s="78"/>
      <c r="L416" s="78"/>
      <c r="M416" s="78"/>
      <c r="N416" s="78"/>
      <c r="O416" s="78"/>
      <c r="P416" s="78"/>
      <c r="Q416" s="78"/>
      <c r="R416" s="78"/>
      <c r="S416" s="78"/>
      <c r="T416" s="78"/>
      <c r="U416" s="78"/>
    </row>
    <row r="417" spans="9:21" x14ac:dyDescent="0.15">
      <c r="I417" s="78"/>
      <c r="J417" s="78"/>
      <c r="K417" s="78"/>
      <c r="L417" s="79"/>
      <c r="M417" s="79"/>
      <c r="N417" s="78"/>
      <c r="O417" s="78"/>
      <c r="P417" s="78"/>
      <c r="Q417" s="78"/>
      <c r="R417" s="78"/>
      <c r="S417" s="79"/>
      <c r="T417" s="79"/>
      <c r="U417" s="78"/>
    </row>
    <row r="418" spans="9:21" x14ac:dyDescent="0.15">
      <c r="I418" s="78"/>
      <c r="J418" s="78"/>
      <c r="K418" s="78"/>
      <c r="L418" s="78"/>
      <c r="M418" s="78"/>
      <c r="N418" s="79"/>
      <c r="O418" s="78"/>
      <c r="P418" s="78"/>
      <c r="Q418" s="78"/>
      <c r="R418" s="78"/>
      <c r="S418" s="78"/>
      <c r="T418" s="78"/>
      <c r="U418" s="79"/>
    </row>
    <row r="419" spans="9:21" x14ac:dyDescent="0.15">
      <c r="I419" s="78"/>
      <c r="J419" s="78"/>
      <c r="K419" s="78"/>
      <c r="L419" s="78"/>
      <c r="M419" s="78"/>
      <c r="N419" s="78"/>
      <c r="O419" s="78"/>
      <c r="P419" s="78"/>
      <c r="Q419" s="78"/>
      <c r="R419" s="78"/>
      <c r="S419" s="78"/>
      <c r="T419" s="78"/>
      <c r="U419" s="78"/>
    </row>
  </sheetData>
  <mergeCells count="1">
    <mergeCell ref="B4:E4"/>
  </mergeCells>
  <conditionalFormatting sqref="D109:D117 D276:D282">
    <cfRule type="containsText" dxfId="43" priority="4" operator="containsText" text="present">
      <formula>NOT(ISERROR(SEARCH("present",D109)))</formula>
    </cfRule>
  </conditionalFormatting>
  <conditionalFormatting sqref="D109:D117 D276:D282">
    <cfRule type="containsText" dxfId="42" priority="3" operator="containsText" text="both">
      <formula>NOT(ISERROR(SEARCH("both",D109)))</formula>
    </cfRule>
  </conditionalFormatting>
  <conditionalFormatting sqref="D274:D275">
    <cfRule type="containsText" dxfId="41" priority="2" operator="containsText" text="present">
      <formula>NOT(ISERROR(SEARCH("present",D274)))</formula>
    </cfRule>
  </conditionalFormatting>
  <conditionalFormatting sqref="D274:D275">
    <cfRule type="containsText" dxfId="40" priority="1" operator="containsText" text="both">
      <formula>NOT(ISERROR(SEARCH("both",D274)))</formula>
    </cfRule>
  </conditionalFormatting>
  <dataValidations count="2">
    <dataValidation type="decimal" operator="greaterThanOrEqual" showInputMessage="1" showErrorMessage="1" errorTitle="Number Range" error="You may only add positive numbers. _x000d_" sqref="F234:F236 F270 F37 F188:F189 F109:F145 F48:F51 F274:F283 F224:F231 F218:F222 F165:F170 F172:F179 F182:F184 F85:F96">
      <formula1>0</formula1>
    </dataValidation>
    <dataValidation type="decimal" operator="greaterThanOrEqual" allowBlank="1" showInputMessage="1" showErrorMessage="1" errorTitle="Number Range" error="You may only enter positive numbers here. " sqref="F13:F19 F101:F104 F257:F262 F198:F214 F195:F196 F242:F245 F247:F253 F266:F267 F26:F31 F150:F161">
      <formula1>0</formula1>
    </dataValidation>
  </dataValidation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H131"/>
  <sheetViews>
    <sheetView tabSelected="1" topLeftCell="A20" workbookViewId="0">
      <selection activeCell="E53" sqref="E53"/>
    </sheetView>
  </sheetViews>
  <sheetFormatPr baseColWidth="10" defaultRowHeight="15" x14ac:dyDescent="0.2"/>
  <cols>
    <col min="1" max="1" width="10.83203125" style="339"/>
    <col min="2" max="2" width="25.6640625" style="339" bestFit="1" customWidth="1"/>
    <col min="3" max="3" width="15.83203125" style="339" bestFit="1" customWidth="1"/>
    <col min="4" max="4" width="65.33203125" style="339" bestFit="1" customWidth="1"/>
    <col min="5" max="5" width="11.1640625" style="339" bestFit="1" customWidth="1"/>
    <col min="6" max="6" width="18.33203125" style="339" bestFit="1" customWidth="1"/>
    <col min="7" max="7" width="12.1640625" style="339" bestFit="1" customWidth="1"/>
    <col min="8" max="8" width="7.5" style="339" bestFit="1" customWidth="1"/>
    <col min="9" max="9" width="48.5" style="339" customWidth="1"/>
    <col min="10" max="10" width="11.33203125" style="339" customWidth="1"/>
    <col min="11" max="11" width="18.1640625" style="339" bestFit="1" customWidth="1"/>
    <col min="12" max="12" width="10.83203125" style="339"/>
    <col min="13" max="13" width="11.83203125" style="339" bestFit="1" customWidth="1"/>
    <col min="14" max="16384" width="10.83203125" style="339"/>
  </cols>
  <sheetData>
    <row r="1" spans="1:34" ht="54" customHeight="1" thickBot="1" x14ac:dyDescent="0.3">
      <c r="A1" s="333"/>
      <c r="B1" s="332" t="s">
        <v>253</v>
      </c>
      <c r="C1" s="333"/>
      <c r="D1" s="335"/>
      <c r="E1" s="336"/>
      <c r="F1" s="336"/>
      <c r="G1" s="336"/>
      <c r="H1" s="336"/>
      <c r="I1" s="336"/>
      <c r="J1" s="336"/>
      <c r="K1" s="336"/>
      <c r="L1" s="336"/>
      <c r="M1" s="336"/>
      <c r="N1" s="336"/>
      <c r="O1" s="336"/>
      <c r="P1" s="336"/>
      <c r="Q1" s="336"/>
      <c r="R1" s="336"/>
      <c r="S1" s="336"/>
      <c r="T1" s="336"/>
      <c r="U1" s="336"/>
      <c r="V1" s="336"/>
      <c r="W1" s="336"/>
      <c r="X1" s="336"/>
      <c r="Y1" s="336"/>
      <c r="Z1" s="336"/>
      <c r="AA1" s="336"/>
      <c r="AB1" s="337"/>
      <c r="AC1" s="338"/>
      <c r="AD1" s="338"/>
    </row>
    <row r="2" spans="1:34" x14ac:dyDescent="0.2">
      <c r="A2" s="333"/>
      <c r="B2" s="334"/>
      <c r="C2" s="333"/>
      <c r="D2" s="335"/>
      <c r="E2" s="336"/>
      <c r="F2" s="336"/>
      <c r="G2" s="336"/>
      <c r="H2" s="336"/>
      <c r="I2" s="336"/>
      <c r="J2" s="336"/>
      <c r="K2" s="336"/>
      <c r="L2" s="336"/>
      <c r="M2" s="336"/>
      <c r="N2" s="336"/>
      <c r="O2" s="336"/>
      <c r="P2" s="336"/>
      <c r="Q2" s="336"/>
      <c r="R2" s="336"/>
      <c r="S2" s="336"/>
      <c r="T2" s="336"/>
      <c r="U2" s="336"/>
      <c r="V2" s="336"/>
      <c r="W2" s="336"/>
      <c r="X2" s="336"/>
      <c r="Y2" s="336"/>
      <c r="Z2" s="336"/>
      <c r="AA2" s="336"/>
    </row>
    <row r="3" spans="1:34" x14ac:dyDescent="0.2">
      <c r="A3" s="333"/>
      <c r="B3" s="341" t="s">
        <v>411</v>
      </c>
      <c r="C3" s="342"/>
      <c r="D3" s="343"/>
      <c r="E3" s="344"/>
      <c r="F3" s="345"/>
      <c r="G3" s="345"/>
      <c r="H3" s="336"/>
      <c r="I3" s="345"/>
      <c r="J3" s="345"/>
      <c r="K3" s="345"/>
      <c r="L3" s="345"/>
      <c r="M3" s="345"/>
      <c r="N3" s="345"/>
      <c r="O3" s="345"/>
      <c r="P3" s="345"/>
      <c r="Q3" s="345"/>
      <c r="R3" s="345"/>
      <c r="S3" s="345"/>
      <c r="T3" s="336"/>
      <c r="U3" s="345"/>
      <c r="V3" s="345"/>
      <c r="W3" s="345"/>
      <c r="X3" s="345"/>
      <c r="Y3" s="345"/>
      <c r="Z3" s="345"/>
      <c r="AA3" s="345"/>
    </row>
    <row r="4" spans="1:34" x14ac:dyDescent="0.2">
      <c r="A4" s="333"/>
      <c r="B4" s="582" t="s">
        <v>440</v>
      </c>
      <c r="C4" s="583"/>
      <c r="D4" s="583"/>
      <c r="E4" s="584"/>
      <c r="F4" s="340"/>
      <c r="G4" s="340"/>
      <c r="H4" s="336"/>
      <c r="I4" s="340"/>
      <c r="J4" s="340"/>
      <c r="K4" s="340"/>
      <c r="L4" s="340"/>
      <c r="M4" s="340"/>
      <c r="N4" s="340"/>
      <c r="O4" s="340"/>
      <c r="P4" s="340"/>
      <c r="Q4" s="340"/>
      <c r="R4" s="340"/>
      <c r="S4" s="340"/>
      <c r="T4" s="336"/>
      <c r="U4" s="340"/>
      <c r="V4" s="340"/>
      <c r="W4" s="340"/>
      <c r="X4" s="340"/>
      <c r="Y4" s="340"/>
      <c r="Z4" s="340"/>
      <c r="AA4" s="340"/>
    </row>
    <row r="5" spans="1:34" x14ac:dyDescent="0.2">
      <c r="A5" s="333"/>
      <c r="B5" s="333"/>
      <c r="C5" s="333"/>
      <c r="D5" s="335"/>
      <c r="E5" s="336"/>
      <c r="F5" s="336"/>
      <c r="G5" s="336"/>
      <c r="H5" s="336"/>
      <c r="I5" s="336"/>
      <c r="J5" s="336"/>
      <c r="K5" s="336"/>
      <c r="L5" s="336"/>
      <c r="M5" s="336"/>
      <c r="N5" s="336"/>
      <c r="O5" s="336"/>
      <c r="P5" s="336"/>
      <c r="Q5" s="336"/>
      <c r="R5" s="336"/>
      <c r="S5" s="336"/>
      <c r="T5" s="336"/>
      <c r="U5" s="336"/>
      <c r="V5" s="336"/>
      <c r="W5" s="336"/>
      <c r="X5" s="336"/>
      <c r="Y5" s="336"/>
      <c r="Z5" s="336"/>
      <c r="AA5" s="336"/>
    </row>
    <row r="6" spans="1:34" x14ac:dyDescent="0.2">
      <c r="A6" s="333"/>
      <c r="B6" s="346" t="s">
        <v>514</v>
      </c>
      <c r="C6" s="335"/>
      <c r="D6" s="335"/>
      <c r="E6" s="336"/>
      <c r="F6" s="336"/>
      <c r="G6" s="336"/>
      <c r="H6" s="336"/>
      <c r="I6" s="336"/>
      <c r="J6" s="336"/>
      <c r="K6" s="336"/>
      <c r="L6" s="336"/>
      <c r="M6" s="336"/>
      <c r="N6" s="336"/>
      <c r="O6" s="336"/>
      <c r="P6" s="336"/>
      <c r="Q6" s="336"/>
      <c r="R6" s="336"/>
      <c r="S6" s="336"/>
      <c r="T6" s="336"/>
      <c r="U6" s="336"/>
      <c r="V6" s="336"/>
      <c r="W6" s="336"/>
      <c r="X6" s="336"/>
      <c r="Y6" s="336"/>
      <c r="Z6" s="336"/>
      <c r="AA6" s="336"/>
    </row>
    <row r="7" spans="1:34" x14ac:dyDescent="0.2">
      <c r="A7" s="333"/>
      <c r="B7" s="347" t="s">
        <v>512</v>
      </c>
      <c r="C7" s="335"/>
      <c r="D7" s="335"/>
      <c r="E7" s="336"/>
      <c r="F7" s="336"/>
      <c r="G7" s="336"/>
      <c r="H7" s="336"/>
      <c r="I7" s="336"/>
      <c r="J7" s="336"/>
      <c r="K7" s="336"/>
      <c r="L7" s="336"/>
      <c r="M7" s="336"/>
      <c r="N7" s="336"/>
      <c r="O7" s="336"/>
      <c r="P7" s="336"/>
      <c r="Q7" s="336"/>
      <c r="R7" s="336"/>
      <c r="S7" s="336"/>
      <c r="T7" s="336"/>
      <c r="U7" s="336"/>
      <c r="V7" s="336"/>
      <c r="W7" s="336"/>
      <c r="X7" s="336"/>
      <c r="Y7" s="336"/>
      <c r="Z7" s="336"/>
      <c r="AA7" s="336"/>
    </row>
    <row r="8" spans="1:34" x14ac:dyDescent="0.2">
      <c r="A8" s="333"/>
      <c r="B8" s="348" t="s">
        <v>513</v>
      </c>
      <c r="C8" s="335"/>
      <c r="D8" s="335"/>
      <c r="E8" s="336"/>
      <c r="F8" s="336"/>
      <c r="G8" s="336"/>
      <c r="H8" s="336"/>
      <c r="I8" s="336"/>
      <c r="J8" s="336"/>
      <c r="K8" s="336"/>
      <c r="L8" s="336"/>
      <c r="M8" s="336"/>
      <c r="N8" s="336"/>
      <c r="O8" s="336"/>
      <c r="P8" s="336"/>
      <c r="Q8" s="336"/>
      <c r="R8" s="336"/>
      <c r="S8" s="336"/>
      <c r="T8" s="336"/>
      <c r="U8" s="336"/>
      <c r="V8" s="336"/>
      <c r="W8" s="336"/>
      <c r="X8" s="336"/>
      <c r="Y8" s="336"/>
      <c r="Z8" s="336"/>
      <c r="AA8" s="336"/>
    </row>
    <row r="9" spans="1:34" x14ac:dyDescent="0.2">
      <c r="A9" s="333"/>
      <c r="B9" s="349" t="s">
        <v>517</v>
      </c>
      <c r="C9" s="335"/>
      <c r="D9" s="335"/>
      <c r="E9" s="336"/>
      <c r="F9" s="336"/>
      <c r="G9" s="336"/>
      <c r="H9" s="336"/>
      <c r="I9" s="336"/>
      <c r="J9" s="336"/>
      <c r="K9" s="336"/>
      <c r="L9" s="336"/>
      <c r="M9" s="336"/>
      <c r="N9" s="336"/>
      <c r="O9" s="336"/>
      <c r="P9" s="336"/>
      <c r="Q9" s="336"/>
      <c r="R9" s="336"/>
      <c r="S9" s="336"/>
      <c r="T9" s="336"/>
      <c r="U9" s="336"/>
      <c r="V9" s="336"/>
      <c r="W9" s="336"/>
      <c r="X9" s="336"/>
      <c r="Y9" s="336"/>
      <c r="Z9" s="336"/>
      <c r="AA9" s="336"/>
    </row>
    <row r="10" spans="1:34" ht="16" thickBot="1" x14ac:dyDescent="0.25">
      <c r="A10" s="351"/>
      <c r="B10" s="394"/>
      <c r="C10" s="394"/>
      <c r="D10" s="337"/>
      <c r="E10" s="337"/>
      <c r="F10" s="337"/>
      <c r="G10" s="337"/>
      <c r="H10" s="337"/>
      <c r="I10" s="337"/>
      <c r="J10" s="337"/>
      <c r="K10" s="337"/>
      <c r="L10" s="337"/>
      <c r="M10" s="337"/>
      <c r="N10" s="337"/>
      <c r="O10" s="337"/>
      <c r="P10" s="337"/>
      <c r="Q10" s="337"/>
      <c r="R10" s="337"/>
      <c r="S10" s="337"/>
      <c r="T10" s="337"/>
      <c r="U10" s="337"/>
      <c r="V10" s="337"/>
      <c r="W10" s="337"/>
      <c r="X10" s="337"/>
      <c r="Y10" s="337"/>
      <c r="Z10" s="337"/>
      <c r="AA10" s="337"/>
    </row>
    <row r="11" spans="1:34" x14ac:dyDescent="0.2">
      <c r="A11" s="395"/>
      <c r="B11" s="351"/>
      <c r="C11" s="351"/>
      <c r="D11" s="351"/>
      <c r="E11" s="351"/>
      <c r="F11" s="351"/>
      <c r="G11" s="351"/>
      <c r="H11" s="351"/>
      <c r="I11" s="351"/>
      <c r="J11" s="351"/>
      <c r="K11" s="351"/>
      <c r="L11" s="351"/>
      <c r="M11" s="351"/>
      <c r="N11" s="351"/>
      <c r="O11" s="351"/>
      <c r="P11" s="351"/>
      <c r="Q11" s="351"/>
      <c r="R11" s="351"/>
      <c r="S11" s="351"/>
      <c r="T11" s="351"/>
      <c r="U11" s="351"/>
      <c r="V11" s="351"/>
      <c r="W11" s="351"/>
      <c r="X11" s="351"/>
      <c r="Y11" s="351"/>
      <c r="Z11" s="351"/>
      <c r="AA11" s="351"/>
      <c r="AB11" s="351"/>
      <c r="AC11" s="351"/>
      <c r="AD11" s="351"/>
      <c r="AE11" s="351"/>
      <c r="AF11" s="351"/>
      <c r="AG11" s="351"/>
      <c r="AH11" s="351"/>
    </row>
    <row r="12" spans="1:34" x14ac:dyDescent="0.2">
      <c r="A12" s="395"/>
      <c r="B12" s="351"/>
      <c r="C12" s="351"/>
      <c r="D12" s="351"/>
      <c r="E12" s="351"/>
      <c r="F12" s="351"/>
      <c r="G12" s="351"/>
      <c r="H12" s="351"/>
      <c r="I12" s="351"/>
      <c r="J12" s="351"/>
      <c r="K12" s="351"/>
      <c r="L12" s="351"/>
      <c r="M12" s="351"/>
      <c r="N12" s="351"/>
      <c r="O12" s="351"/>
      <c r="P12" s="351"/>
      <c r="Q12" s="351"/>
      <c r="R12" s="351"/>
      <c r="S12" s="351"/>
      <c r="T12" s="351"/>
      <c r="U12" s="351"/>
      <c r="V12" s="351"/>
      <c r="W12" s="351"/>
      <c r="X12" s="351"/>
      <c r="Y12" s="351"/>
      <c r="Z12" s="351"/>
      <c r="AA12" s="351"/>
      <c r="AB12" s="351"/>
      <c r="AC12" s="351"/>
      <c r="AD12" s="351"/>
      <c r="AE12" s="351"/>
      <c r="AF12" s="351"/>
      <c r="AG12" s="351"/>
      <c r="AH12" s="351"/>
    </row>
    <row r="13" spans="1:34" x14ac:dyDescent="0.2">
      <c r="A13" s="395"/>
      <c r="B13" s="351"/>
      <c r="C13" s="351"/>
      <c r="D13" s="354" t="s">
        <v>525</v>
      </c>
      <c r="E13" s="396"/>
      <c r="F13" s="396"/>
      <c r="G13" s="396"/>
      <c r="H13" s="351"/>
      <c r="I13" s="351"/>
      <c r="J13" s="351"/>
      <c r="K13" s="351"/>
      <c r="L13" s="351"/>
      <c r="M13" s="351"/>
      <c r="N13" s="351"/>
      <c r="O13" s="351"/>
      <c r="P13" s="351"/>
      <c r="Q13" s="351"/>
      <c r="R13" s="351"/>
      <c r="S13" s="351"/>
      <c r="T13" s="351"/>
      <c r="U13" s="351"/>
      <c r="V13" s="351"/>
      <c r="W13" s="351"/>
      <c r="X13" s="351"/>
      <c r="Y13" s="351"/>
      <c r="Z13" s="351"/>
      <c r="AA13" s="351"/>
      <c r="AB13" s="351"/>
      <c r="AC13" s="351"/>
      <c r="AD13" s="351"/>
      <c r="AE13" s="351"/>
      <c r="AF13" s="351"/>
      <c r="AG13" s="351"/>
      <c r="AH13" s="351"/>
    </row>
    <row r="14" spans="1:34" x14ac:dyDescent="0.2">
      <c r="A14" s="395"/>
      <c r="B14" s="351"/>
      <c r="C14" s="351"/>
      <c r="D14" s="351"/>
      <c r="E14" s="397">
        <v>2013</v>
      </c>
      <c r="F14" s="351"/>
      <c r="G14" s="351"/>
      <c r="H14" s="351"/>
      <c r="I14" s="351"/>
      <c r="J14" s="351"/>
      <c r="K14" s="351"/>
      <c r="L14" s="351"/>
      <c r="M14" s="351"/>
      <c r="N14" s="351"/>
      <c r="O14" s="351"/>
      <c r="P14" s="351"/>
      <c r="Q14" s="351"/>
      <c r="R14" s="351"/>
      <c r="S14" s="351"/>
      <c r="T14" s="351"/>
      <c r="U14" s="351"/>
      <c r="V14" s="351"/>
      <c r="W14" s="351"/>
      <c r="X14" s="351"/>
      <c r="Y14" s="351"/>
      <c r="Z14" s="351"/>
      <c r="AA14" s="351"/>
      <c r="AB14" s="351"/>
      <c r="AC14" s="351"/>
      <c r="AD14" s="351"/>
      <c r="AE14" s="351"/>
      <c r="AF14" s="351"/>
      <c r="AG14" s="351"/>
      <c r="AH14" s="351"/>
    </row>
    <row r="15" spans="1:34" ht="16" x14ac:dyDescent="0.2">
      <c r="A15" s="395"/>
      <c r="B15" s="351"/>
      <c r="C15" s="351"/>
      <c r="D15" s="398" t="s">
        <v>518</v>
      </c>
      <c r="E15" s="403">
        <v>3380</v>
      </c>
      <c r="F15" s="399"/>
      <c r="G15" s="400"/>
      <c r="H15" s="351"/>
      <c r="I15" s="398" t="s">
        <v>5</v>
      </c>
      <c r="J15" s="531">
        <f>E16*E19*E21</f>
        <v>16.997399999999999</v>
      </c>
      <c r="K15" s="351" t="s">
        <v>506</v>
      </c>
      <c r="L15" s="351"/>
      <c r="M15" s="351"/>
      <c r="N15" s="351"/>
      <c r="O15" s="351"/>
      <c r="P15" s="351"/>
      <c r="Q15" s="351"/>
      <c r="R15" s="351"/>
      <c r="S15" s="351"/>
      <c r="T15" s="351"/>
      <c r="U15" s="351"/>
      <c r="V15" s="351"/>
      <c r="W15" s="351"/>
      <c r="X15" s="351"/>
      <c r="Y15" s="351"/>
      <c r="Z15" s="351"/>
      <c r="AA15" s="351"/>
      <c r="AB15" s="351"/>
      <c r="AC15" s="351"/>
      <c r="AD15" s="351"/>
      <c r="AE15" s="351"/>
      <c r="AF15" s="351"/>
      <c r="AG15" s="351"/>
      <c r="AH15" s="351"/>
    </row>
    <row r="16" spans="1:34" ht="16" x14ac:dyDescent="0.2">
      <c r="A16" s="395"/>
      <c r="B16" s="351"/>
      <c r="C16" s="351"/>
      <c r="D16" s="402" t="s">
        <v>526</v>
      </c>
      <c r="E16" s="403">
        <v>1330</v>
      </c>
      <c r="F16" s="384"/>
      <c r="G16" s="404"/>
      <c r="H16" s="351"/>
      <c r="I16" s="402" t="s">
        <v>6</v>
      </c>
      <c r="J16" s="531">
        <f>E16*E20*E22</f>
        <v>68.760867000000005</v>
      </c>
      <c r="K16" s="351" t="s">
        <v>506</v>
      </c>
      <c r="L16" s="351"/>
      <c r="M16" s="351"/>
      <c r="N16" s="351"/>
      <c r="O16" s="351"/>
      <c r="P16" s="351"/>
      <c r="Q16" s="351"/>
      <c r="R16" s="351"/>
      <c r="S16" s="351"/>
      <c r="T16" s="351"/>
      <c r="U16" s="351"/>
      <c r="V16" s="351"/>
      <c r="W16" s="351"/>
      <c r="X16" s="351"/>
      <c r="Y16" s="351"/>
      <c r="Z16" s="351"/>
      <c r="AA16" s="351"/>
      <c r="AB16" s="351"/>
      <c r="AC16" s="351"/>
      <c r="AD16" s="351"/>
      <c r="AE16" s="351"/>
      <c r="AF16" s="351"/>
      <c r="AG16" s="351"/>
      <c r="AH16" s="351"/>
    </row>
    <row r="17" spans="1:34" x14ac:dyDescent="0.2">
      <c r="A17" s="395"/>
      <c r="B17" s="351"/>
      <c r="C17" s="351"/>
      <c r="D17" s="402" t="s">
        <v>546</v>
      </c>
      <c r="E17" s="403">
        <v>1330</v>
      </c>
      <c r="F17" s="384">
        <f>E17/SUM($E$17,$E$18)</f>
        <v>1</v>
      </c>
      <c r="G17" s="404"/>
      <c r="H17" s="351"/>
      <c r="I17" s="402" t="s">
        <v>176</v>
      </c>
      <c r="J17" s="405">
        <v>0</v>
      </c>
      <c r="K17" s="351" t="s">
        <v>506</v>
      </c>
      <c r="L17" s="351"/>
      <c r="M17" s="351"/>
      <c r="N17" s="351"/>
      <c r="O17" s="351"/>
      <c r="P17" s="351"/>
      <c r="Q17" s="351"/>
      <c r="R17" s="351"/>
      <c r="S17" s="351"/>
      <c r="T17" s="351"/>
      <c r="U17" s="351"/>
      <c r="V17" s="351"/>
      <c r="W17" s="351"/>
      <c r="X17" s="351"/>
      <c r="Y17" s="351"/>
      <c r="Z17" s="351"/>
      <c r="AA17" s="351"/>
      <c r="AB17" s="351"/>
      <c r="AC17" s="351"/>
      <c r="AD17" s="351"/>
      <c r="AE17" s="351"/>
      <c r="AF17" s="351"/>
      <c r="AG17" s="351"/>
      <c r="AH17" s="351"/>
    </row>
    <row r="18" spans="1:34" x14ac:dyDescent="0.2">
      <c r="A18" s="395"/>
      <c r="B18" s="351"/>
      <c r="C18" s="351"/>
      <c r="D18" s="402" t="s">
        <v>547</v>
      </c>
      <c r="E18" s="403">
        <v>0</v>
      </c>
      <c r="F18" s="384">
        <f>E18/SUM($E$17,$E$18)</f>
        <v>0</v>
      </c>
      <c r="G18" s="404"/>
      <c r="H18" s="351"/>
      <c r="I18" s="406" t="s">
        <v>177</v>
      </c>
      <c r="J18" s="407">
        <v>0</v>
      </c>
      <c r="K18" s="351" t="s">
        <v>506</v>
      </c>
      <c r="L18" s="351"/>
      <c r="M18" s="351"/>
      <c r="N18" s="351"/>
      <c r="O18" s="351"/>
      <c r="P18" s="351"/>
      <c r="Q18" s="351"/>
      <c r="R18" s="351"/>
      <c r="S18" s="351"/>
      <c r="T18" s="351"/>
      <c r="U18" s="351"/>
      <c r="V18" s="351"/>
      <c r="W18" s="351"/>
      <c r="X18" s="351"/>
      <c r="Y18" s="351"/>
      <c r="Z18" s="351"/>
      <c r="AA18" s="351"/>
      <c r="AB18" s="351"/>
      <c r="AC18" s="351"/>
      <c r="AD18" s="351"/>
      <c r="AE18" s="351"/>
      <c r="AF18" s="351"/>
      <c r="AG18" s="351"/>
      <c r="AH18" s="351"/>
    </row>
    <row r="19" spans="1:34" x14ac:dyDescent="0.2">
      <c r="A19" s="395"/>
      <c r="B19" s="351"/>
      <c r="C19" s="351"/>
      <c r="D19" s="402" t="s">
        <v>527</v>
      </c>
      <c r="E19" s="405">
        <v>3550</v>
      </c>
      <c r="F19" s="384" t="s">
        <v>506</v>
      </c>
      <c r="G19" s="404"/>
      <c r="H19" s="351"/>
      <c r="I19" s="351"/>
      <c r="J19" s="384"/>
      <c r="K19" s="367"/>
      <c r="L19" s="351"/>
      <c r="M19" s="351"/>
      <c r="N19" s="351"/>
      <c r="O19" s="351"/>
      <c r="P19" s="351"/>
      <c r="Q19" s="351"/>
      <c r="R19" s="351"/>
      <c r="S19" s="351"/>
      <c r="T19" s="351"/>
      <c r="U19" s="351"/>
      <c r="V19" s="351"/>
      <c r="W19" s="351"/>
      <c r="X19" s="351"/>
      <c r="Y19" s="351"/>
      <c r="Z19" s="351"/>
      <c r="AA19" s="351"/>
      <c r="AB19" s="351"/>
      <c r="AC19" s="351"/>
      <c r="AD19" s="351"/>
      <c r="AE19" s="351"/>
      <c r="AF19" s="351"/>
      <c r="AG19" s="351"/>
      <c r="AH19" s="351"/>
    </row>
    <row r="20" spans="1:34" x14ac:dyDescent="0.2">
      <c r="A20" s="395"/>
      <c r="B20" s="351"/>
      <c r="C20" s="351"/>
      <c r="D20" s="402" t="s">
        <v>504</v>
      </c>
      <c r="E20" s="405">
        <v>1470</v>
      </c>
      <c r="F20" s="384" t="s">
        <v>506</v>
      </c>
      <c r="G20" s="404"/>
      <c r="H20" s="351"/>
      <c r="I20" s="351"/>
      <c r="J20" s="410"/>
      <c r="K20" s="410"/>
      <c r="L20" s="351"/>
      <c r="M20" s="351"/>
      <c r="N20" s="351"/>
      <c r="O20" s="351"/>
      <c r="P20" s="351"/>
      <c r="Q20" s="351"/>
      <c r="R20" s="351"/>
      <c r="S20" s="351"/>
      <c r="T20" s="351"/>
      <c r="U20" s="351"/>
      <c r="V20" s="351"/>
      <c r="W20" s="351"/>
      <c r="X20" s="351"/>
      <c r="Y20" s="351"/>
      <c r="Z20" s="351"/>
      <c r="AA20" s="351"/>
      <c r="AB20" s="351"/>
      <c r="AC20" s="351"/>
      <c r="AD20" s="351"/>
      <c r="AE20" s="351"/>
      <c r="AF20" s="351"/>
      <c r="AG20" s="351"/>
      <c r="AH20" s="351"/>
    </row>
    <row r="21" spans="1:34" x14ac:dyDescent="0.2">
      <c r="A21" s="395"/>
      <c r="B21" s="351"/>
      <c r="C21" s="351"/>
      <c r="D21" s="402" t="s">
        <v>17</v>
      </c>
      <c r="E21" s="405">
        <f>0.0000036</f>
        <v>3.5999999999999998E-6</v>
      </c>
      <c r="F21" s="384" t="s">
        <v>506</v>
      </c>
      <c r="G21" s="404"/>
      <c r="H21" s="351"/>
      <c r="I21" s="351"/>
      <c r="J21" s="384"/>
      <c r="K21" s="367"/>
      <c r="L21" s="384"/>
      <c r="M21" s="384"/>
      <c r="N21" s="351"/>
      <c r="O21" s="351"/>
      <c r="P21" s="351"/>
      <c r="Q21" s="351"/>
      <c r="R21" s="351"/>
      <c r="S21" s="351"/>
      <c r="T21" s="351"/>
      <c r="U21" s="351"/>
      <c r="V21" s="351"/>
      <c r="W21" s="351"/>
      <c r="X21" s="351"/>
      <c r="Y21" s="351"/>
      <c r="Z21" s="351"/>
      <c r="AA21" s="351"/>
      <c r="AB21" s="351"/>
      <c r="AC21" s="351"/>
      <c r="AD21" s="351"/>
      <c r="AE21" s="351"/>
      <c r="AF21" s="351"/>
      <c r="AG21" s="351"/>
      <c r="AH21" s="351"/>
    </row>
    <row r="22" spans="1:34" x14ac:dyDescent="0.2">
      <c r="A22" s="395"/>
      <c r="B22" s="351"/>
      <c r="C22" s="351"/>
      <c r="D22" s="406" t="s">
        <v>505</v>
      </c>
      <c r="E22" s="407">
        <f>35.17/10^6</f>
        <v>3.5170000000000004E-5</v>
      </c>
      <c r="F22" s="408" t="s">
        <v>506</v>
      </c>
      <c r="G22" s="409"/>
      <c r="H22" s="351"/>
      <c r="I22" s="351"/>
      <c r="J22" s="410"/>
      <c r="K22" s="410"/>
      <c r="L22" s="384"/>
      <c r="M22" s="384"/>
      <c r="N22" s="351"/>
      <c r="O22" s="351"/>
      <c r="P22" s="351"/>
      <c r="Q22" s="351"/>
      <c r="R22" s="351"/>
      <c r="S22" s="351"/>
      <c r="T22" s="351"/>
      <c r="U22" s="351"/>
      <c r="V22" s="351"/>
      <c r="W22" s="351"/>
      <c r="X22" s="351"/>
      <c r="Y22" s="351"/>
      <c r="Z22" s="351"/>
      <c r="AA22" s="351"/>
      <c r="AB22" s="351"/>
      <c r="AC22" s="351"/>
      <c r="AD22" s="351"/>
      <c r="AE22" s="351"/>
      <c r="AF22" s="351"/>
      <c r="AG22" s="351"/>
      <c r="AH22" s="351"/>
    </row>
    <row r="23" spans="1:34" x14ac:dyDescent="0.2">
      <c r="A23" s="395"/>
      <c r="B23" s="351"/>
      <c r="C23" s="351"/>
      <c r="D23" s="351"/>
      <c r="E23" s="351"/>
      <c r="F23" s="351"/>
      <c r="G23" s="351"/>
      <c r="H23" s="351"/>
      <c r="I23" s="351"/>
      <c r="J23" s="410"/>
      <c r="K23" s="410"/>
      <c r="L23" s="384"/>
      <c r="M23" s="384"/>
      <c r="N23" s="351"/>
      <c r="O23" s="351"/>
      <c r="P23" s="351"/>
      <c r="Q23" s="351"/>
      <c r="R23" s="351"/>
      <c r="S23" s="351"/>
      <c r="T23" s="351"/>
      <c r="U23" s="351"/>
      <c r="V23" s="351"/>
      <c r="W23" s="351"/>
      <c r="X23" s="351"/>
      <c r="Y23" s="351"/>
      <c r="Z23" s="351"/>
      <c r="AA23" s="351"/>
      <c r="AB23" s="351"/>
      <c r="AC23" s="351"/>
      <c r="AD23" s="351"/>
      <c r="AE23" s="351"/>
      <c r="AF23" s="351"/>
      <c r="AG23" s="351"/>
      <c r="AH23" s="351"/>
    </row>
    <row r="24" spans="1:34" x14ac:dyDescent="0.2">
      <c r="A24" s="395"/>
      <c r="B24" s="351"/>
      <c r="C24" s="351"/>
      <c r="D24" s="351"/>
      <c r="E24" s="354" t="s">
        <v>185</v>
      </c>
      <c r="F24" s="354" t="s">
        <v>24</v>
      </c>
      <c r="G24" s="354" t="s">
        <v>189</v>
      </c>
      <c r="H24" s="354" t="s">
        <v>159</v>
      </c>
      <c r="I24" s="351"/>
      <c r="J24" s="410"/>
      <c r="K24" s="410"/>
      <c r="L24" s="384"/>
      <c r="M24" s="384"/>
      <c r="N24" s="351"/>
      <c r="O24" s="351"/>
      <c r="P24" s="351"/>
      <c r="Q24" s="351"/>
      <c r="R24" s="351"/>
      <c r="S24" s="351"/>
      <c r="T24" s="351"/>
      <c r="U24" s="351"/>
      <c r="V24" s="351"/>
      <c r="W24" s="351"/>
      <c r="X24" s="351"/>
      <c r="Y24" s="351"/>
      <c r="Z24" s="351"/>
      <c r="AA24" s="351"/>
      <c r="AB24" s="351"/>
      <c r="AC24" s="351"/>
      <c r="AD24" s="351"/>
      <c r="AE24" s="351"/>
      <c r="AF24" s="351"/>
      <c r="AG24" s="351"/>
      <c r="AH24" s="351"/>
    </row>
    <row r="25" spans="1:34" x14ac:dyDescent="0.2">
      <c r="A25" s="395"/>
      <c r="B25" s="351"/>
      <c r="C25" s="353" t="s">
        <v>259</v>
      </c>
      <c r="D25" s="351"/>
      <c r="E25" s="351"/>
      <c r="F25" s="351"/>
      <c r="G25" s="351"/>
      <c r="H25" s="351"/>
      <c r="I25" s="351"/>
      <c r="J25" s="410"/>
      <c r="K25" s="410"/>
      <c r="L25" s="384"/>
      <c r="M25" s="384"/>
      <c r="N25" s="351"/>
      <c r="O25" s="351"/>
      <c r="P25" s="351"/>
      <c r="Q25" s="351"/>
      <c r="R25" s="351"/>
      <c r="S25" s="351"/>
      <c r="T25" s="351"/>
      <c r="U25" s="351"/>
      <c r="V25" s="351"/>
      <c r="W25" s="351"/>
      <c r="X25" s="351"/>
      <c r="Y25" s="351"/>
      <c r="Z25" s="351"/>
      <c r="AA25" s="351"/>
      <c r="AB25" s="351"/>
      <c r="AC25" s="351"/>
      <c r="AD25" s="351"/>
      <c r="AE25" s="351"/>
      <c r="AF25" s="351"/>
      <c r="AG25" s="351"/>
      <c r="AH25" s="351"/>
    </row>
    <row r="26" spans="1:34" x14ac:dyDescent="0.2">
      <c r="A26" s="395"/>
      <c r="B26" s="351"/>
      <c r="C26" s="351"/>
      <c r="D26" s="411" t="s">
        <v>385</v>
      </c>
      <c r="E26" s="496">
        <v>0</v>
      </c>
      <c r="F26" s="412">
        <v>0.8</v>
      </c>
      <c r="G26" s="362">
        <f t="shared" ref="G26:G33" si="0">E26*F26</f>
        <v>0</v>
      </c>
      <c r="H26" s="518">
        <f t="shared" ref="H26:H37" si="1">G26/SUM($G$26:$G$37)</f>
        <v>0</v>
      </c>
      <c r="I26" s="351"/>
      <c r="J26" s="410"/>
      <c r="K26" s="410"/>
      <c r="L26" s="351"/>
      <c r="M26" s="351"/>
      <c r="N26" s="351"/>
      <c r="O26" s="351"/>
      <c r="P26" s="351"/>
      <c r="Q26" s="351"/>
      <c r="R26" s="351"/>
      <c r="S26" s="351"/>
      <c r="T26" s="351"/>
      <c r="U26" s="351"/>
      <c r="V26" s="351"/>
      <c r="W26" s="351"/>
      <c r="X26" s="351"/>
      <c r="Y26" s="351"/>
      <c r="Z26" s="351"/>
      <c r="AA26" s="351"/>
      <c r="AB26" s="351"/>
      <c r="AC26" s="351"/>
      <c r="AD26" s="351"/>
      <c r="AE26" s="351"/>
      <c r="AF26" s="351"/>
      <c r="AG26" s="351"/>
      <c r="AH26" s="351"/>
    </row>
    <row r="27" spans="1:34" x14ac:dyDescent="0.2">
      <c r="A27" s="395"/>
      <c r="B27" s="351"/>
      <c r="C27" s="351"/>
      <c r="D27" s="413" t="s">
        <v>430</v>
      </c>
      <c r="E27" s="497">
        <v>53.94</v>
      </c>
      <c r="F27" s="414">
        <v>1.0669999999999999</v>
      </c>
      <c r="G27" s="366">
        <f t="shared" si="0"/>
        <v>57.553979999999996</v>
      </c>
      <c r="H27" s="518">
        <f t="shared" si="1"/>
        <v>0.94652931455952494</v>
      </c>
      <c r="I27" s="351"/>
      <c r="J27" s="410"/>
      <c r="K27" s="410"/>
      <c r="L27" s="351"/>
      <c r="M27" s="351"/>
      <c r="N27" s="351"/>
      <c r="O27" s="351"/>
      <c r="P27" s="351"/>
      <c r="Q27" s="351"/>
      <c r="R27" s="351"/>
      <c r="S27" s="351"/>
      <c r="T27" s="351"/>
      <c r="U27" s="351"/>
      <c r="V27" s="351"/>
      <c r="W27" s="351"/>
      <c r="X27" s="351"/>
      <c r="Y27" s="351"/>
      <c r="Z27" s="351"/>
      <c r="AA27" s="351"/>
      <c r="AB27" s="351"/>
      <c r="AC27" s="351"/>
      <c r="AD27" s="351"/>
      <c r="AE27" s="351"/>
      <c r="AF27" s="351"/>
      <c r="AG27" s="351"/>
      <c r="AH27" s="351"/>
    </row>
    <row r="28" spans="1:34" x14ac:dyDescent="0.2">
      <c r="A28" s="395"/>
      <c r="B28" s="351"/>
      <c r="C28" s="351"/>
      <c r="D28" s="413" t="s">
        <v>295</v>
      </c>
      <c r="E28" s="497">
        <v>0</v>
      </c>
      <c r="F28" s="414">
        <v>0.85</v>
      </c>
      <c r="G28" s="366">
        <f t="shared" si="0"/>
        <v>0</v>
      </c>
      <c r="H28" s="518">
        <f t="shared" si="1"/>
        <v>0</v>
      </c>
      <c r="I28" s="351"/>
      <c r="J28" s="384"/>
      <c r="K28" s="384"/>
      <c r="L28" s="351"/>
      <c r="M28" s="351"/>
      <c r="N28" s="351"/>
      <c r="O28" s="351"/>
      <c r="P28" s="351"/>
      <c r="Q28" s="351"/>
      <c r="R28" s="351"/>
      <c r="S28" s="351"/>
      <c r="T28" s="351"/>
      <c r="U28" s="351"/>
      <c r="V28" s="351"/>
      <c r="W28" s="351"/>
      <c r="X28" s="351"/>
      <c r="Y28" s="351"/>
      <c r="Z28" s="351"/>
      <c r="AA28" s="351"/>
      <c r="AB28" s="351"/>
      <c r="AC28" s="351"/>
      <c r="AD28" s="351"/>
      <c r="AE28" s="351"/>
      <c r="AF28" s="351"/>
      <c r="AG28" s="351"/>
      <c r="AH28" s="351"/>
    </row>
    <row r="29" spans="1:34" x14ac:dyDescent="0.2">
      <c r="A29" s="395"/>
      <c r="B29" s="351"/>
      <c r="C29" s="351"/>
      <c r="D29" s="413" t="s">
        <v>296</v>
      </c>
      <c r="E29" s="497">
        <v>0</v>
      </c>
      <c r="F29" s="414">
        <v>1</v>
      </c>
      <c r="G29" s="366">
        <f t="shared" si="0"/>
        <v>0</v>
      </c>
      <c r="H29" s="518">
        <f t="shared" si="1"/>
        <v>0</v>
      </c>
      <c r="I29" s="351"/>
      <c r="J29" s="351"/>
      <c r="K29" s="351"/>
      <c r="L29" s="351"/>
      <c r="M29" s="351"/>
      <c r="N29" s="351"/>
      <c r="O29" s="351"/>
      <c r="P29" s="351"/>
      <c r="Q29" s="351"/>
      <c r="R29" s="351"/>
      <c r="S29" s="351"/>
      <c r="T29" s="351"/>
      <c r="U29" s="351"/>
      <c r="V29" s="351"/>
      <c r="W29" s="351"/>
      <c r="X29" s="351"/>
      <c r="Y29" s="351"/>
      <c r="Z29" s="351"/>
      <c r="AA29" s="351"/>
      <c r="AB29" s="351"/>
      <c r="AC29" s="351"/>
      <c r="AD29" s="351"/>
      <c r="AE29" s="351"/>
      <c r="AF29" s="351"/>
      <c r="AG29" s="351"/>
      <c r="AH29" s="351"/>
    </row>
    <row r="30" spans="1:34" x14ac:dyDescent="0.2">
      <c r="A30" s="395"/>
      <c r="B30" s="351"/>
      <c r="C30" s="351"/>
      <c r="D30" s="413" t="s">
        <v>431</v>
      </c>
      <c r="E30" s="497">
        <v>0.68930000000000002</v>
      </c>
      <c r="F30" s="414">
        <v>1</v>
      </c>
      <c r="G30" s="366">
        <f t="shared" si="0"/>
        <v>0.68930000000000002</v>
      </c>
      <c r="H30" s="518">
        <f t="shared" si="1"/>
        <v>1.1336186594322072E-2</v>
      </c>
      <c r="I30" s="351"/>
      <c r="J30" s="351"/>
      <c r="K30" s="351"/>
      <c r="L30" s="351"/>
      <c r="M30" s="351"/>
      <c r="N30" s="351"/>
      <c r="O30" s="351"/>
      <c r="P30" s="351"/>
      <c r="Q30" s="351"/>
      <c r="R30" s="351"/>
      <c r="S30" s="351"/>
      <c r="T30" s="351"/>
      <c r="U30" s="351"/>
      <c r="V30" s="351"/>
      <c r="W30" s="351"/>
      <c r="X30" s="351"/>
      <c r="Y30" s="351"/>
      <c r="Z30" s="351"/>
      <c r="AA30" s="351"/>
      <c r="AB30" s="351"/>
      <c r="AC30" s="351"/>
      <c r="AD30" s="351"/>
      <c r="AE30" s="351"/>
      <c r="AF30" s="351"/>
      <c r="AG30" s="351"/>
      <c r="AH30" s="351"/>
    </row>
    <row r="31" spans="1:34" x14ac:dyDescent="0.2">
      <c r="A31" s="395"/>
      <c r="B31" s="351"/>
      <c r="C31" s="351"/>
      <c r="D31" s="413" t="s">
        <v>432</v>
      </c>
      <c r="E31" s="497">
        <v>0.1</v>
      </c>
      <c r="F31" s="414">
        <v>4.5</v>
      </c>
      <c r="G31" s="366">
        <f t="shared" si="0"/>
        <v>0.45</v>
      </c>
      <c r="H31" s="518">
        <f t="shared" si="1"/>
        <v>7.400673099441364E-3</v>
      </c>
      <c r="I31" s="351"/>
      <c r="J31" s="351"/>
      <c r="K31" s="351"/>
      <c r="L31" s="351"/>
      <c r="M31" s="351"/>
      <c r="N31" s="351"/>
      <c r="O31" s="351"/>
      <c r="P31" s="351"/>
      <c r="Q31" s="351"/>
      <c r="R31" s="351"/>
      <c r="S31" s="351"/>
      <c r="T31" s="351"/>
      <c r="U31" s="351"/>
      <c r="V31" s="351"/>
      <c r="W31" s="351"/>
      <c r="X31" s="351"/>
      <c r="Y31" s="351"/>
      <c r="Z31" s="351"/>
      <c r="AA31" s="351"/>
      <c r="AB31" s="351"/>
      <c r="AC31" s="351"/>
      <c r="AD31" s="351"/>
      <c r="AE31" s="351"/>
      <c r="AF31" s="351"/>
      <c r="AG31" s="351"/>
      <c r="AH31" s="351"/>
    </row>
    <row r="32" spans="1:34" x14ac:dyDescent="0.2">
      <c r="A32" s="395"/>
      <c r="B32" s="351"/>
      <c r="C32" s="351"/>
      <c r="D32" s="413" t="s">
        <v>433</v>
      </c>
      <c r="E32" s="497">
        <v>0.44</v>
      </c>
      <c r="F32" s="414">
        <v>4.8</v>
      </c>
      <c r="G32" s="366">
        <f t="shared" si="0"/>
        <v>2.1120000000000001</v>
      </c>
      <c r="H32" s="518">
        <f t="shared" si="1"/>
        <v>3.4733825746711466E-2</v>
      </c>
      <c r="I32" s="351"/>
      <c r="J32" s="351"/>
      <c r="K32" s="351"/>
      <c r="L32" s="351"/>
      <c r="M32" s="351"/>
      <c r="N32" s="351"/>
      <c r="O32" s="351"/>
      <c r="P32" s="351"/>
      <c r="Q32" s="351"/>
      <c r="R32" s="351"/>
      <c r="S32" s="351"/>
      <c r="T32" s="351"/>
      <c r="U32" s="351"/>
      <c r="V32" s="351"/>
      <c r="W32" s="351"/>
      <c r="X32" s="351"/>
      <c r="Y32" s="351"/>
      <c r="Z32" s="351"/>
      <c r="AA32" s="351"/>
      <c r="AB32" s="351"/>
      <c r="AC32" s="351"/>
      <c r="AD32" s="351"/>
      <c r="AE32" s="351"/>
      <c r="AF32" s="351"/>
      <c r="AG32" s="351"/>
      <c r="AH32" s="351"/>
    </row>
    <row r="33" spans="1:34" x14ac:dyDescent="0.2">
      <c r="A33" s="395"/>
      <c r="B33" s="351"/>
      <c r="C33" s="351"/>
      <c r="D33" s="413" t="s">
        <v>395</v>
      </c>
      <c r="E33" s="497">
        <v>0</v>
      </c>
      <c r="F33" s="414">
        <v>4.5</v>
      </c>
      <c r="G33" s="366">
        <f t="shared" si="0"/>
        <v>0</v>
      </c>
      <c r="H33" s="518">
        <f t="shared" si="1"/>
        <v>0</v>
      </c>
      <c r="I33" s="351"/>
      <c r="J33" s="351"/>
      <c r="K33" s="351"/>
      <c r="L33" s="351"/>
      <c r="M33" s="351"/>
      <c r="N33" s="351"/>
      <c r="O33" s="351"/>
      <c r="P33" s="351"/>
      <c r="Q33" s="351"/>
      <c r="R33" s="351"/>
      <c r="S33" s="351"/>
      <c r="T33" s="351"/>
      <c r="U33" s="351"/>
      <c r="V33" s="351"/>
      <c r="W33" s="351"/>
      <c r="X33" s="351"/>
      <c r="Y33" s="351"/>
      <c r="Z33" s="351"/>
      <c r="AA33" s="351"/>
      <c r="AB33" s="351"/>
      <c r="AC33" s="351"/>
      <c r="AD33" s="351"/>
      <c r="AE33" s="351"/>
      <c r="AF33" s="351"/>
      <c r="AG33" s="351"/>
      <c r="AH33" s="351"/>
    </row>
    <row r="34" spans="1:34" x14ac:dyDescent="0.2">
      <c r="A34" s="395"/>
      <c r="B34" s="351"/>
      <c r="C34" s="351"/>
      <c r="D34" s="413" t="s">
        <v>434</v>
      </c>
      <c r="E34" s="497">
        <v>0</v>
      </c>
      <c r="F34" s="414">
        <v>0.88</v>
      </c>
      <c r="G34" s="366">
        <f>E34*F34</f>
        <v>0</v>
      </c>
      <c r="H34" s="518">
        <f t="shared" si="1"/>
        <v>0</v>
      </c>
      <c r="I34" s="351"/>
      <c r="J34" s="351"/>
      <c r="K34" s="351"/>
      <c r="L34" s="351"/>
      <c r="M34" s="351"/>
      <c r="N34" s="351"/>
      <c r="O34" s="351"/>
      <c r="P34" s="351"/>
      <c r="Q34" s="351"/>
      <c r="R34" s="351"/>
      <c r="S34" s="351"/>
      <c r="T34" s="351"/>
      <c r="U34" s="351"/>
      <c r="V34" s="351"/>
      <c r="W34" s="351"/>
      <c r="X34" s="351"/>
      <c r="Y34" s="351"/>
      <c r="Z34" s="351"/>
      <c r="AA34" s="351"/>
      <c r="AB34" s="351"/>
      <c r="AC34" s="351"/>
      <c r="AD34" s="351"/>
      <c r="AE34" s="351"/>
      <c r="AF34" s="351"/>
      <c r="AG34" s="351"/>
      <c r="AH34" s="351"/>
    </row>
    <row r="35" spans="1:34" x14ac:dyDescent="0.2">
      <c r="A35" s="395"/>
      <c r="B35" s="351"/>
      <c r="C35" s="351"/>
      <c r="D35" s="413" t="s">
        <v>297</v>
      </c>
      <c r="E35" s="497">
        <v>0</v>
      </c>
      <c r="F35" s="414">
        <v>0.8</v>
      </c>
      <c r="G35" s="366">
        <f>E35*F35</f>
        <v>0</v>
      </c>
      <c r="H35" s="518">
        <f t="shared" si="1"/>
        <v>0</v>
      </c>
      <c r="I35" s="351"/>
      <c r="J35" s="351"/>
      <c r="K35" s="351"/>
      <c r="L35" s="351"/>
      <c r="M35" s="351"/>
      <c r="N35" s="351"/>
      <c r="O35" s="351"/>
      <c r="P35" s="351"/>
      <c r="Q35" s="351"/>
      <c r="R35" s="351"/>
      <c r="S35" s="351"/>
      <c r="T35" s="351"/>
      <c r="U35" s="351"/>
      <c r="V35" s="351"/>
      <c r="W35" s="351"/>
      <c r="X35" s="351"/>
      <c r="Y35" s="351"/>
      <c r="Z35" s="351"/>
      <c r="AA35" s="351"/>
      <c r="AB35" s="351"/>
      <c r="AC35" s="351"/>
      <c r="AD35" s="351"/>
      <c r="AE35" s="351"/>
      <c r="AF35" s="351"/>
      <c r="AG35" s="351"/>
      <c r="AH35" s="351"/>
    </row>
    <row r="36" spans="1:34" x14ac:dyDescent="0.2">
      <c r="A36" s="395"/>
      <c r="B36" s="351"/>
      <c r="C36" s="351"/>
      <c r="D36" s="413" t="s">
        <v>416</v>
      </c>
      <c r="E36" s="497">
        <v>0</v>
      </c>
      <c r="F36" s="414">
        <v>0.82</v>
      </c>
      <c r="G36" s="366">
        <f t="shared" ref="G36:G54" si="2">E36*F36</f>
        <v>0</v>
      </c>
      <c r="H36" s="518">
        <f t="shared" si="1"/>
        <v>0</v>
      </c>
      <c r="I36" s="351"/>
      <c r="J36" s="351"/>
      <c r="K36" s="351"/>
      <c r="L36" s="351"/>
      <c r="M36" s="351"/>
      <c r="N36" s="351"/>
      <c r="O36" s="351"/>
      <c r="P36" s="351"/>
      <c r="Q36" s="351"/>
      <c r="R36" s="351"/>
      <c r="S36" s="351"/>
      <c r="T36" s="351"/>
      <c r="U36" s="351"/>
      <c r="V36" s="351"/>
      <c r="W36" s="351"/>
      <c r="X36" s="351"/>
      <c r="Y36" s="351"/>
      <c r="Z36" s="351"/>
      <c r="AA36" s="351"/>
      <c r="AB36" s="351"/>
      <c r="AC36" s="351"/>
      <c r="AD36" s="351"/>
      <c r="AE36" s="351"/>
      <c r="AF36" s="351"/>
      <c r="AG36" s="351"/>
      <c r="AH36" s="351"/>
    </row>
    <row r="37" spans="1:34" x14ac:dyDescent="0.2">
      <c r="A37" s="395"/>
      <c r="B37" s="351"/>
      <c r="C37" s="351"/>
      <c r="D37" s="416" t="s">
        <v>435</v>
      </c>
      <c r="E37" s="497">
        <v>0</v>
      </c>
      <c r="F37" s="417">
        <v>1</v>
      </c>
      <c r="G37" s="368">
        <f>E37*F37</f>
        <v>0</v>
      </c>
      <c r="H37" s="518">
        <f t="shared" si="1"/>
        <v>0</v>
      </c>
      <c r="I37" s="351"/>
      <c r="J37" s="351"/>
      <c r="K37" s="351"/>
      <c r="L37" s="351"/>
      <c r="M37" s="351"/>
      <c r="N37" s="351"/>
      <c r="O37" s="351"/>
      <c r="P37" s="351"/>
      <c r="Q37" s="351"/>
      <c r="R37" s="351"/>
      <c r="S37" s="351"/>
      <c r="T37" s="351"/>
      <c r="U37" s="351"/>
      <c r="V37" s="351"/>
      <c r="W37" s="351"/>
      <c r="X37" s="351"/>
      <c r="Y37" s="351"/>
      <c r="Z37" s="351"/>
      <c r="AA37" s="351"/>
      <c r="AB37" s="351"/>
      <c r="AC37" s="351"/>
      <c r="AD37" s="351"/>
      <c r="AE37" s="351"/>
      <c r="AF37" s="351"/>
      <c r="AG37" s="351"/>
      <c r="AH37" s="351"/>
    </row>
    <row r="38" spans="1:34" x14ac:dyDescent="0.2">
      <c r="A38" s="395"/>
      <c r="B38" s="351"/>
      <c r="C38" s="351"/>
      <c r="D38" s="357" t="s">
        <v>437</v>
      </c>
      <c r="E38" s="491">
        <f>SUM(E26:E37)</f>
        <v>55.1693</v>
      </c>
      <c r="F38" s="419"/>
      <c r="G38" s="418">
        <f>SUM(G26:G37)</f>
        <v>60.805280000000003</v>
      </c>
      <c r="H38" s="383"/>
      <c r="I38" s="351"/>
      <c r="J38" s="351"/>
      <c r="K38" s="351"/>
      <c r="L38" s="351"/>
      <c r="M38" s="351"/>
      <c r="N38" s="351"/>
      <c r="O38" s="351"/>
      <c r="P38" s="351"/>
      <c r="Q38" s="351"/>
      <c r="R38" s="351"/>
      <c r="S38" s="351"/>
      <c r="T38" s="351"/>
      <c r="U38" s="351"/>
      <c r="V38" s="351"/>
      <c r="W38" s="351"/>
      <c r="X38" s="351"/>
      <c r="Y38" s="351"/>
      <c r="Z38" s="351"/>
      <c r="AA38" s="351"/>
      <c r="AB38" s="351"/>
      <c r="AC38" s="351"/>
      <c r="AD38" s="351"/>
      <c r="AE38" s="351"/>
      <c r="AF38" s="351"/>
      <c r="AG38" s="351"/>
      <c r="AH38" s="351"/>
    </row>
    <row r="39" spans="1:34" x14ac:dyDescent="0.2">
      <c r="A39" s="395"/>
      <c r="B39" s="351"/>
      <c r="C39" s="351"/>
      <c r="D39" s="367" t="s">
        <v>548</v>
      </c>
      <c r="E39" s="522"/>
      <c r="F39" s="414"/>
      <c r="G39" s="549">
        <f>M39/($M$39+$M$40)</f>
        <v>1</v>
      </c>
      <c r="H39" s="414"/>
      <c r="I39" s="351" t="s">
        <v>552</v>
      </c>
      <c r="J39" s="351">
        <v>290463069385.57703</v>
      </c>
      <c r="K39" s="351">
        <v>5788104.5</v>
      </c>
      <c r="L39" s="548">
        <f>K39/($K$39+$K$40)</f>
        <v>0.77699999382492146</v>
      </c>
      <c r="M39" s="351">
        <f>J39/L39*F17</f>
        <v>373826347096.50458</v>
      </c>
      <c r="N39" s="351"/>
      <c r="O39" s="351"/>
      <c r="P39" s="351"/>
      <c r="Q39" s="351"/>
      <c r="R39" s="351"/>
      <c r="S39" s="351"/>
      <c r="T39" s="351"/>
      <c r="U39" s="351"/>
      <c r="V39" s="351"/>
      <c r="W39" s="351"/>
      <c r="X39" s="351"/>
      <c r="Y39" s="351"/>
      <c r="Z39" s="351"/>
      <c r="AA39" s="351"/>
      <c r="AB39" s="351"/>
      <c r="AC39" s="351"/>
      <c r="AD39" s="351"/>
      <c r="AE39" s="351"/>
      <c r="AF39" s="351"/>
      <c r="AG39" s="351"/>
      <c r="AH39" s="351"/>
    </row>
    <row r="40" spans="1:34" x14ac:dyDescent="0.2">
      <c r="A40" s="395"/>
      <c r="B40" s="351"/>
      <c r="C40" s="351"/>
      <c r="D40" s="367" t="s">
        <v>549</v>
      </c>
      <c r="E40" s="522"/>
      <c r="F40" s="414"/>
      <c r="G40" s="549">
        <f>M40/($M$39+$M$40)</f>
        <v>0</v>
      </c>
      <c r="H40" s="414"/>
      <c r="I40" s="351" t="s">
        <v>553</v>
      </c>
      <c r="J40" s="351">
        <v>23156465205.556801</v>
      </c>
      <c r="K40" s="351">
        <v>1661193.5</v>
      </c>
      <c r="L40" s="548">
        <f>K40/($K$39+$K$40)</f>
        <v>0.22300000617507851</v>
      </c>
      <c r="M40" s="351">
        <f>J40/L40*F18</f>
        <v>0</v>
      </c>
      <c r="N40" s="351"/>
      <c r="O40" s="351"/>
      <c r="P40" s="351"/>
      <c r="Q40" s="351"/>
      <c r="R40" s="351"/>
      <c r="S40" s="351"/>
      <c r="T40" s="351"/>
      <c r="U40" s="351"/>
      <c r="V40" s="351"/>
      <c r="W40" s="351"/>
      <c r="X40" s="351"/>
      <c r="Y40" s="351"/>
      <c r="Z40" s="351"/>
      <c r="AA40" s="351"/>
      <c r="AB40" s="351"/>
      <c r="AC40" s="351"/>
      <c r="AD40" s="351"/>
      <c r="AE40" s="351"/>
      <c r="AF40" s="351"/>
      <c r="AG40" s="351"/>
      <c r="AH40" s="351"/>
    </row>
    <row r="41" spans="1:34" x14ac:dyDescent="0.2">
      <c r="A41" s="395"/>
      <c r="B41" s="351"/>
      <c r="C41" s="351"/>
      <c r="D41" s="384"/>
      <c r="E41" s="572"/>
      <c r="F41" s="374"/>
      <c r="G41" s="356"/>
      <c r="H41" s="374"/>
      <c r="I41" s="351"/>
      <c r="J41" s="351"/>
      <c r="K41" s="351"/>
      <c r="L41" s="548"/>
      <c r="M41" s="351"/>
      <c r="N41" s="351"/>
      <c r="O41" s="351"/>
      <c r="P41" s="351"/>
      <c r="Q41" s="351"/>
      <c r="R41" s="351"/>
      <c r="S41" s="351"/>
      <c r="T41" s="351"/>
      <c r="U41" s="351"/>
      <c r="V41" s="351"/>
      <c r="W41" s="351"/>
      <c r="X41" s="351"/>
      <c r="Y41" s="351"/>
      <c r="Z41" s="351"/>
      <c r="AA41" s="351"/>
      <c r="AB41" s="351"/>
      <c r="AC41" s="351"/>
      <c r="AD41" s="351"/>
      <c r="AE41" s="351"/>
      <c r="AF41" s="351"/>
      <c r="AG41" s="351"/>
      <c r="AH41" s="351"/>
    </row>
    <row r="42" spans="1:34" x14ac:dyDescent="0.2">
      <c r="A42" s="395"/>
      <c r="B42" s="351"/>
      <c r="C42" s="353" t="s">
        <v>260</v>
      </c>
      <c r="D42" s="411" t="s">
        <v>385</v>
      </c>
      <c r="E42" s="496">
        <v>0</v>
      </c>
      <c r="F42" s="420">
        <v>0.8</v>
      </c>
      <c r="G42" s="362">
        <f>E42*F42</f>
        <v>0</v>
      </c>
      <c r="H42" s="519">
        <f t="shared" ref="H42:H48" si="3">G42/SUM($G$43:$G$54)</f>
        <v>0</v>
      </c>
      <c r="I42" s="351"/>
      <c r="J42" s="351"/>
      <c r="K42" s="351"/>
      <c r="L42" s="351"/>
      <c r="M42" s="351"/>
      <c r="N42" s="351"/>
      <c r="O42" s="351"/>
      <c r="P42" s="351"/>
      <c r="Q42" s="351"/>
      <c r="R42" s="351"/>
      <c r="S42" s="351"/>
      <c r="T42" s="351"/>
      <c r="U42" s="351"/>
      <c r="V42" s="351"/>
      <c r="W42" s="351"/>
      <c r="X42" s="351"/>
      <c r="Y42" s="351"/>
      <c r="Z42" s="351"/>
      <c r="AA42" s="351"/>
      <c r="AB42" s="351"/>
      <c r="AC42" s="351"/>
      <c r="AD42" s="351"/>
      <c r="AE42" s="351"/>
      <c r="AF42" s="351"/>
      <c r="AG42" s="351"/>
      <c r="AH42" s="351"/>
    </row>
    <row r="43" spans="1:34" x14ac:dyDescent="0.2">
      <c r="A43" s="395"/>
      <c r="B43" s="351"/>
      <c r="C43" s="351"/>
      <c r="D43" s="413" t="s">
        <v>430</v>
      </c>
      <c r="E43" s="497">
        <v>13.49</v>
      </c>
      <c r="F43" s="422">
        <v>0.9</v>
      </c>
      <c r="G43" s="366">
        <f t="shared" si="2"/>
        <v>12.141</v>
      </c>
      <c r="H43" s="518">
        <f t="shared" si="3"/>
        <v>0.91639145108899311</v>
      </c>
      <c r="I43" s="351"/>
      <c r="J43" s="351"/>
      <c r="K43" s="351"/>
      <c r="L43" s="351"/>
      <c r="M43" s="351"/>
      <c r="N43" s="351"/>
      <c r="O43" s="351"/>
      <c r="P43" s="351"/>
      <c r="Q43" s="351"/>
      <c r="R43" s="351"/>
      <c r="S43" s="351"/>
      <c r="T43" s="351"/>
      <c r="U43" s="351"/>
      <c r="V43" s="351"/>
      <c r="W43" s="351"/>
      <c r="X43" s="351"/>
      <c r="Y43" s="351"/>
      <c r="Z43" s="351"/>
      <c r="AA43" s="351"/>
      <c r="AB43" s="351"/>
      <c r="AC43" s="351"/>
      <c r="AD43" s="351"/>
      <c r="AE43" s="351"/>
      <c r="AF43" s="351"/>
      <c r="AG43" s="351"/>
      <c r="AH43" s="351"/>
    </row>
    <row r="44" spans="1:34" x14ac:dyDescent="0.2">
      <c r="A44" s="395"/>
      <c r="B44" s="351"/>
      <c r="C44" s="351"/>
      <c r="D44" s="413" t="s">
        <v>295</v>
      </c>
      <c r="E44" s="497">
        <v>0</v>
      </c>
      <c r="F44" s="422">
        <v>0.85</v>
      </c>
      <c r="G44" s="366">
        <f t="shared" ref="G44:G53" si="4">E44*F44</f>
        <v>0</v>
      </c>
      <c r="H44" s="518">
        <f t="shared" si="3"/>
        <v>0</v>
      </c>
      <c r="I44" s="351"/>
      <c r="J44" s="351"/>
      <c r="K44" s="351"/>
      <c r="L44" s="351"/>
      <c r="M44" s="351"/>
      <c r="N44" s="351"/>
      <c r="O44" s="351"/>
      <c r="P44" s="351"/>
      <c r="Q44" s="351"/>
      <c r="R44" s="351"/>
      <c r="S44" s="351"/>
      <c r="T44" s="351"/>
      <c r="U44" s="351"/>
      <c r="V44" s="351"/>
      <c r="W44" s="351"/>
      <c r="X44" s="351"/>
      <c r="Y44" s="351"/>
      <c r="Z44" s="351"/>
      <c r="AA44" s="351"/>
      <c r="AB44" s="351"/>
      <c r="AC44" s="351"/>
      <c r="AD44" s="351"/>
      <c r="AE44" s="351"/>
      <c r="AF44" s="351"/>
      <c r="AG44" s="351"/>
      <c r="AH44" s="351"/>
    </row>
    <row r="45" spans="1:34" x14ac:dyDescent="0.2">
      <c r="A45" s="395"/>
      <c r="B45" s="351"/>
      <c r="C45" s="351"/>
      <c r="D45" s="413" t="s">
        <v>296</v>
      </c>
      <c r="E45" s="497">
        <v>0</v>
      </c>
      <c r="F45" s="422">
        <v>1</v>
      </c>
      <c r="G45" s="366">
        <f t="shared" si="4"/>
        <v>0</v>
      </c>
      <c r="H45" s="518">
        <f t="shared" si="3"/>
        <v>0</v>
      </c>
      <c r="I45" s="351"/>
      <c r="J45" s="351"/>
      <c r="K45" s="351"/>
      <c r="L45" s="351"/>
      <c r="M45" s="351"/>
      <c r="N45" s="351"/>
      <c r="O45" s="351"/>
      <c r="P45" s="351"/>
      <c r="Q45" s="351"/>
      <c r="R45" s="351"/>
      <c r="S45" s="351"/>
      <c r="T45" s="351"/>
      <c r="U45" s="351"/>
      <c r="V45" s="351"/>
      <c r="W45" s="351"/>
      <c r="X45" s="351"/>
      <c r="Y45" s="351"/>
      <c r="Z45" s="351"/>
      <c r="AA45" s="351"/>
      <c r="AB45" s="351"/>
      <c r="AC45" s="351"/>
      <c r="AD45" s="351"/>
      <c r="AE45" s="351"/>
      <c r="AF45" s="351"/>
      <c r="AG45" s="351"/>
      <c r="AH45" s="351"/>
    </row>
    <row r="46" spans="1:34" x14ac:dyDescent="0.2">
      <c r="A46" s="395"/>
      <c r="B46" s="351"/>
      <c r="C46" s="351"/>
      <c r="D46" s="413" t="s">
        <v>396</v>
      </c>
      <c r="E46" s="497">
        <v>0</v>
      </c>
      <c r="F46" s="422">
        <v>0.2</v>
      </c>
      <c r="G46" s="366">
        <f t="shared" si="4"/>
        <v>0</v>
      </c>
      <c r="H46" s="518">
        <f t="shared" si="3"/>
        <v>0</v>
      </c>
      <c r="I46" s="351"/>
      <c r="J46" s="351"/>
      <c r="K46" s="351"/>
      <c r="L46" s="351"/>
      <c r="M46" s="351"/>
      <c r="N46" s="351"/>
      <c r="O46" s="351"/>
      <c r="P46" s="351"/>
      <c r="Q46" s="351"/>
      <c r="R46" s="351"/>
      <c r="S46" s="351"/>
      <c r="T46" s="351"/>
      <c r="U46" s="351"/>
      <c r="V46" s="351"/>
      <c r="W46" s="351"/>
      <c r="X46" s="351"/>
      <c r="Y46" s="351"/>
      <c r="Z46" s="351"/>
      <c r="AA46" s="351"/>
      <c r="AB46" s="351"/>
      <c r="AC46" s="351"/>
      <c r="AD46" s="351"/>
      <c r="AE46" s="351"/>
      <c r="AF46" s="351"/>
      <c r="AG46" s="351"/>
      <c r="AH46" s="351"/>
    </row>
    <row r="47" spans="1:34" x14ac:dyDescent="0.2">
      <c r="A47" s="395"/>
      <c r="B47" s="351"/>
      <c r="C47" s="351"/>
      <c r="D47" s="413" t="s">
        <v>432</v>
      </c>
      <c r="E47" s="497">
        <v>2.4299999999999999E-2</v>
      </c>
      <c r="F47" s="422">
        <v>3</v>
      </c>
      <c r="G47" s="366">
        <f t="shared" si="4"/>
        <v>7.2899999999999993E-2</v>
      </c>
      <c r="H47" s="518">
        <f>G47/SUM($G$43:$G$54)</f>
        <v>5.5024245765906924E-3</v>
      </c>
      <c r="I47" s="351"/>
      <c r="J47" s="351"/>
      <c r="K47" s="351"/>
      <c r="L47" s="351"/>
      <c r="M47" s="351"/>
      <c r="N47" s="351"/>
      <c r="O47" s="351"/>
      <c r="P47" s="351"/>
      <c r="Q47" s="351"/>
      <c r="R47" s="351"/>
      <c r="S47" s="351"/>
      <c r="T47" s="351"/>
      <c r="U47" s="351"/>
      <c r="V47" s="351"/>
      <c r="W47" s="351"/>
      <c r="X47" s="351"/>
      <c r="Y47" s="351"/>
      <c r="Z47" s="351"/>
      <c r="AA47" s="351"/>
      <c r="AB47" s="351"/>
      <c r="AC47" s="351"/>
      <c r="AD47" s="351"/>
      <c r="AE47" s="351"/>
      <c r="AF47" s="351"/>
      <c r="AG47" s="351"/>
      <c r="AH47" s="351"/>
    </row>
    <row r="48" spans="1:34" x14ac:dyDescent="0.2">
      <c r="A48" s="395"/>
      <c r="B48" s="351"/>
      <c r="C48" s="351"/>
      <c r="D48" s="413" t="s">
        <v>433</v>
      </c>
      <c r="E48" s="497">
        <v>0.11</v>
      </c>
      <c r="F48" s="422">
        <v>3</v>
      </c>
      <c r="G48" s="366">
        <f t="shared" si="4"/>
        <v>0.33</v>
      </c>
      <c r="H48" s="518">
        <f t="shared" si="3"/>
        <v>2.4908094791151286E-2</v>
      </c>
      <c r="I48" s="351"/>
      <c r="J48" s="351"/>
      <c r="K48" s="351"/>
      <c r="L48" s="351"/>
      <c r="M48" s="351"/>
      <c r="N48" s="351"/>
      <c r="O48" s="351"/>
      <c r="P48" s="351"/>
      <c r="Q48" s="351"/>
      <c r="R48" s="351"/>
      <c r="S48" s="351"/>
      <c r="T48" s="351"/>
      <c r="U48" s="351"/>
      <c r="V48" s="351"/>
      <c r="W48" s="351"/>
      <c r="X48" s="351"/>
      <c r="Y48" s="351"/>
      <c r="Z48" s="351"/>
      <c r="AA48" s="351"/>
      <c r="AB48" s="351"/>
      <c r="AC48" s="351"/>
      <c r="AD48" s="351"/>
      <c r="AE48" s="351"/>
      <c r="AF48" s="351"/>
      <c r="AG48" s="351"/>
      <c r="AH48" s="351"/>
    </row>
    <row r="49" spans="1:34" x14ac:dyDescent="0.2">
      <c r="A49" s="395"/>
      <c r="B49" s="351"/>
      <c r="C49" s="351"/>
      <c r="D49" s="413" t="s">
        <v>395</v>
      </c>
      <c r="E49" s="497">
        <v>0</v>
      </c>
      <c r="F49" s="422">
        <v>4.5</v>
      </c>
      <c r="G49" s="366">
        <f t="shared" si="4"/>
        <v>0</v>
      </c>
      <c r="H49" s="518">
        <v>0</v>
      </c>
      <c r="I49" s="351"/>
      <c r="J49" s="351"/>
      <c r="K49" s="351"/>
      <c r="L49" s="351"/>
      <c r="M49" s="351"/>
      <c r="N49" s="351"/>
      <c r="O49" s="351"/>
      <c r="P49" s="351"/>
      <c r="Q49" s="351"/>
      <c r="R49" s="351"/>
      <c r="S49" s="351"/>
      <c r="T49" s="351"/>
      <c r="U49" s="351"/>
      <c r="V49" s="351"/>
      <c r="W49" s="351"/>
      <c r="X49" s="351"/>
      <c r="Y49" s="351"/>
      <c r="Z49" s="351"/>
      <c r="AA49" s="351"/>
      <c r="AB49" s="351"/>
      <c r="AC49" s="351"/>
      <c r="AD49" s="351"/>
      <c r="AE49" s="351"/>
      <c r="AF49" s="351"/>
      <c r="AG49" s="351"/>
      <c r="AH49" s="351"/>
    </row>
    <row r="50" spans="1:34" x14ac:dyDescent="0.2">
      <c r="A50" s="395"/>
      <c r="B50" s="351"/>
      <c r="C50" s="351"/>
      <c r="D50" s="413" t="s">
        <v>434</v>
      </c>
      <c r="E50" s="497">
        <v>0</v>
      </c>
      <c r="F50" s="422">
        <v>0.88</v>
      </c>
      <c r="G50" s="366">
        <f t="shared" si="4"/>
        <v>0</v>
      </c>
      <c r="H50" s="518">
        <f>G50/SUM($G$43:$G$54)</f>
        <v>0</v>
      </c>
      <c r="I50" s="351"/>
      <c r="J50" s="351"/>
      <c r="K50" s="351"/>
      <c r="L50" s="351"/>
      <c r="M50" s="351"/>
      <c r="N50" s="351"/>
      <c r="O50" s="351"/>
      <c r="P50" s="351"/>
      <c r="Q50" s="351"/>
      <c r="R50" s="351"/>
      <c r="S50" s="351"/>
      <c r="T50" s="351"/>
      <c r="U50" s="351"/>
      <c r="V50" s="351"/>
      <c r="W50" s="351"/>
      <c r="X50" s="351"/>
      <c r="Y50" s="351"/>
      <c r="Z50" s="351"/>
      <c r="AA50" s="351"/>
      <c r="AB50" s="351"/>
      <c r="AC50" s="351"/>
      <c r="AD50" s="351"/>
      <c r="AE50" s="351"/>
      <c r="AF50" s="351"/>
      <c r="AG50" s="351"/>
      <c r="AH50" s="351"/>
    </row>
    <row r="51" spans="1:34" x14ac:dyDescent="0.2">
      <c r="A51" s="395"/>
      <c r="B51" s="351"/>
      <c r="C51" s="351"/>
      <c r="D51" s="413" t="s">
        <v>297</v>
      </c>
      <c r="E51" s="497">
        <v>0</v>
      </c>
      <c r="F51" s="422">
        <v>0.67</v>
      </c>
      <c r="G51" s="366">
        <f t="shared" si="4"/>
        <v>0</v>
      </c>
      <c r="H51" s="518">
        <f>G51/SUM($G$43:$G$54)</f>
        <v>0</v>
      </c>
      <c r="I51" s="351"/>
      <c r="J51" s="351"/>
      <c r="K51" s="351"/>
      <c r="L51" s="351"/>
      <c r="M51" s="351"/>
      <c r="N51" s="351"/>
      <c r="O51" s="351"/>
      <c r="P51" s="351"/>
      <c r="Q51" s="351"/>
      <c r="R51" s="351"/>
      <c r="S51" s="351"/>
      <c r="T51" s="351"/>
      <c r="U51" s="351"/>
      <c r="V51" s="351"/>
      <c r="W51" s="351"/>
      <c r="X51" s="351"/>
      <c r="Y51" s="351"/>
      <c r="Z51" s="351"/>
      <c r="AA51" s="351"/>
      <c r="AB51" s="351"/>
      <c r="AC51" s="351"/>
      <c r="AD51" s="351"/>
      <c r="AE51" s="351"/>
      <c r="AF51" s="351"/>
      <c r="AG51" s="351"/>
      <c r="AH51" s="351"/>
    </row>
    <row r="52" spans="1:34" x14ac:dyDescent="0.2">
      <c r="A52" s="395"/>
      <c r="B52" s="351"/>
      <c r="C52" s="351"/>
      <c r="D52" s="413" t="s">
        <v>172</v>
      </c>
      <c r="E52" s="497">
        <v>0.7419</v>
      </c>
      <c r="F52" s="422">
        <v>0.95</v>
      </c>
      <c r="G52" s="366">
        <f t="shared" si="4"/>
        <v>0.70480500000000001</v>
      </c>
      <c r="H52" s="518">
        <f>G52/SUM($G$43:$G$54)</f>
        <v>5.3198029543264788E-2</v>
      </c>
      <c r="I52" s="351"/>
      <c r="J52" s="351"/>
      <c r="K52" s="351"/>
      <c r="L52" s="351"/>
      <c r="M52" s="351"/>
      <c r="N52" s="351"/>
      <c r="O52" s="351"/>
      <c r="P52" s="351"/>
      <c r="Q52" s="351"/>
      <c r="R52" s="351"/>
      <c r="S52" s="351"/>
      <c r="T52" s="351"/>
      <c r="U52" s="351"/>
      <c r="V52" s="351"/>
      <c r="W52" s="351"/>
      <c r="X52" s="351"/>
      <c r="Y52" s="351"/>
      <c r="Z52" s="351"/>
      <c r="AA52" s="351"/>
      <c r="AB52" s="351"/>
      <c r="AC52" s="351"/>
      <c r="AD52" s="351"/>
      <c r="AE52" s="351"/>
      <c r="AF52" s="351"/>
      <c r="AG52" s="351"/>
      <c r="AH52" s="351"/>
    </row>
    <row r="53" spans="1:34" x14ac:dyDescent="0.2">
      <c r="A53" s="395"/>
      <c r="B53" s="351"/>
      <c r="C53" s="351"/>
      <c r="D53" s="413" t="s">
        <v>435</v>
      </c>
      <c r="E53" s="497">
        <v>0</v>
      </c>
      <c r="F53" s="422">
        <v>1</v>
      </c>
      <c r="G53" s="366">
        <f t="shared" si="4"/>
        <v>0</v>
      </c>
      <c r="H53" s="518">
        <f>G53/SUM($G$43:$G$54)</f>
        <v>0</v>
      </c>
      <c r="I53" s="351"/>
      <c r="J53" s="351"/>
      <c r="K53" s="351"/>
      <c r="L53" s="351"/>
      <c r="M53" s="351"/>
      <c r="N53" s="351"/>
      <c r="O53" s="351"/>
      <c r="P53" s="351"/>
      <c r="Q53" s="351"/>
      <c r="R53" s="351"/>
      <c r="S53" s="351"/>
      <c r="T53" s="351"/>
      <c r="U53" s="351"/>
      <c r="V53" s="351"/>
      <c r="W53" s="351"/>
      <c r="X53" s="351"/>
      <c r="Y53" s="351"/>
      <c r="Z53" s="351"/>
      <c r="AA53" s="351"/>
      <c r="AB53" s="351"/>
      <c r="AC53" s="351"/>
      <c r="AD53" s="351"/>
      <c r="AE53" s="351"/>
      <c r="AF53" s="351"/>
      <c r="AG53" s="351"/>
      <c r="AH53" s="351"/>
    </row>
    <row r="54" spans="1:34" x14ac:dyDescent="0.2">
      <c r="A54" s="395"/>
      <c r="B54" s="351"/>
      <c r="C54" s="351"/>
      <c r="D54" s="416" t="s">
        <v>416</v>
      </c>
      <c r="E54" s="497">
        <v>0</v>
      </c>
      <c r="F54" s="424">
        <v>0.82</v>
      </c>
      <c r="G54" s="368">
        <f t="shared" si="2"/>
        <v>0</v>
      </c>
      <c r="H54" s="520">
        <f>G54/SUM($G$43:$G$54)</f>
        <v>0</v>
      </c>
      <c r="I54" s="351"/>
      <c r="J54" s="351"/>
      <c r="K54" s="351"/>
      <c r="L54" s="351"/>
      <c r="M54" s="351"/>
      <c r="N54" s="351"/>
      <c r="O54" s="351"/>
      <c r="P54" s="351"/>
      <c r="Q54" s="351"/>
      <c r="R54" s="351"/>
      <c r="S54" s="351"/>
      <c r="T54" s="351"/>
      <c r="U54" s="351"/>
      <c r="V54" s="351"/>
      <c r="W54" s="351"/>
      <c r="X54" s="351"/>
      <c r="Y54" s="351"/>
      <c r="Z54" s="351"/>
      <c r="AA54" s="351"/>
      <c r="AB54" s="351"/>
      <c r="AC54" s="351"/>
      <c r="AD54" s="351"/>
      <c r="AE54" s="351"/>
      <c r="AF54" s="351"/>
      <c r="AG54" s="351"/>
      <c r="AH54" s="351"/>
    </row>
    <row r="55" spans="1:34" x14ac:dyDescent="0.2">
      <c r="A55" s="395"/>
      <c r="B55" s="351"/>
      <c r="C55" s="351"/>
      <c r="D55" s="357" t="s">
        <v>437</v>
      </c>
      <c r="E55" s="491">
        <f>SUM(E42:E54)</f>
        <v>14.366199999999999</v>
      </c>
      <c r="F55" s="426"/>
      <c r="G55" s="382">
        <f>SUM(G43:G54)</f>
        <v>13.248705000000001</v>
      </c>
      <c r="H55" s="383"/>
      <c r="I55" s="351"/>
      <c r="J55" s="351"/>
      <c r="K55" s="351"/>
      <c r="L55" s="351"/>
      <c r="M55" s="351"/>
      <c r="N55" s="351"/>
      <c r="O55" s="351"/>
      <c r="P55" s="351"/>
      <c r="Q55" s="351"/>
      <c r="R55" s="351"/>
      <c r="S55" s="351"/>
      <c r="T55" s="351"/>
      <c r="U55" s="351"/>
      <c r="V55" s="351"/>
      <c r="W55" s="351"/>
      <c r="X55" s="351"/>
      <c r="Y55" s="351"/>
      <c r="Z55" s="351"/>
      <c r="AA55" s="351"/>
      <c r="AB55" s="351"/>
      <c r="AC55" s="351"/>
      <c r="AD55" s="351"/>
      <c r="AE55" s="351"/>
      <c r="AF55" s="351"/>
      <c r="AG55" s="351"/>
      <c r="AH55" s="351"/>
    </row>
    <row r="56" spans="1:34" x14ac:dyDescent="0.2">
      <c r="A56" s="395"/>
      <c r="B56" s="351"/>
      <c r="C56" s="351"/>
      <c r="D56" s="351"/>
      <c r="E56" s="572"/>
      <c r="F56" s="374"/>
      <c r="G56" s="356"/>
      <c r="H56" s="374"/>
      <c r="I56" s="351"/>
      <c r="J56" s="351"/>
      <c r="K56" s="351"/>
      <c r="L56" s="351"/>
      <c r="M56" s="351"/>
      <c r="N56" s="351"/>
      <c r="O56" s="351"/>
      <c r="P56" s="351"/>
      <c r="Q56" s="351"/>
      <c r="R56" s="351"/>
      <c r="S56" s="351"/>
      <c r="T56" s="351"/>
      <c r="U56" s="351"/>
      <c r="V56" s="351"/>
      <c r="W56" s="351"/>
      <c r="X56" s="351"/>
      <c r="Y56" s="351"/>
      <c r="Z56" s="351"/>
      <c r="AA56" s="351"/>
      <c r="AB56" s="351"/>
      <c r="AC56" s="351"/>
      <c r="AD56" s="351"/>
      <c r="AE56" s="351"/>
      <c r="AF56" s="351"/>
      <c r="AG56" s="351"/>
      <c r="AH56" s="351"/>
    </row>
    <row r="57" spans="1:34" x14ac:dyDescent="0.2">
      <c r="A57" s="395"/>
      <c r="B57" s="351"/>
      <c r="C57" s="353" t="s">
        <v>261</v>
      </c>
      <c r="D57" s="411" t="s">
        <v>182</v>
      </c>
      <c r="E57" s="496">
        <v>1.1299999999999999</v>
      </c>
      <c r="F57" s="420">
        <v>4</v>
      </c>
      <c r="G57" s="362">
        <f>E57*F57</f>
        <v>4.5199999999999996</v>
      </c>
      <c r="H57" s="427">
        <f>G57/SUM($G$57:$G$59)</f>
        <v>0.90763052208835338</v>
      </c>
      <c r="I57" s="351"/>
      <c r="J57" s="351"/>
      <c r="K57" s="351"/>
      <c r="L57" s="351"/>
      <c r="M57" s="351"/>
      <c r="N57" s="351"/>
      <c r="O57" s="351"/>
      <c r="P57" s="351"/>
      <c r="Q57" s="351"/>
      <c r="R57" s="351"/>
      <c r="S57" s="351"/>
      <c r="T57" s="351"/>
      <c r="U57" s="351"/>
      <c r="V57" s="351"/>
      <c r="W57" s="351"/>
      <c r="X57" s="351"/>
      <c r="Y57" s="351"/>
      <c r="Z57" s="351"/>
      <c r="AA57" s="351"/>
      <c r="AB57" s="351"/>
      <c r="AC57" s="351"/>
      <c r="AD57" s="351"/>
      <c r="AE57" s="351"/>
      <c r="AF57" s="351"/>
      <c r="AG57" s="351"/>
      <c r="AH57" s="351"/>
    </row>
    <row r="58" spans="1:34" x14ac:dyDescent="0.2">
      <c r="A58" s="395"/>
      <c r="B58" s="351"/>
      <c r="C58" s="351"/>
      <c r="D58" s="413" t="s">
        <v>181</v>
      </c>
      <c r="E58" s="497">
        <v>0</v>
      </c>
      <c r="F58" s="422">
        <v>4.5</v>
      </c>
      <c r="G58" s="366">
        <f>E58*F58</f>
        <v>0</v>
      </c>
      <c r="H58" s="425">
        <f>G58/SUM($G$57:$G$59)</f>
        <v>0</v>
      </c>
      <c r="I58" s="351"/>
      <c r="J58" s="351"/>
      <c r="K58" s="351"/>
      <c r="L58" s="351"/>
      <c r="M58" s="351"/>
      <c r="N58" s="351"/>
      <c r="O58" s="351"/>
      <c r="P58" s="351"/>
      <c r="Q58" s="351"/>
      <c r="R58" s="351"/>
      <c r="S58" s="351"/>
      <c r="T58" s="351"/>
      <c r="U58" s="351"/>
      <c r="V58" s="351"/>
      <c r="W58" s="351"/>
      <c r="X58" s="351"/>
      <c r="Y58" s="351"/>
      <c r="Z58" s="351"/>
      <c r="AA58" s="351"/>
      <c r="AB58" s="351"/>
      <c r="AC58" s="351"/>
      <c r="AD58" s="351"/>
      <c r="AE58" s="351"/>
      <c r="AF58" s="351"/>
      <c r="AG58" s="351"/>
      <c r="AH58" s="351"/>
    </row>
    <row r="59" spans="1:34" x14ac:dyDescent="0.2">
      <c r="A59" s="395"/>
      <c r="B59" s="351"/>
      <c r="C59" s="351"/>
      <c r="D59" s="416" t="s">
        <v>180</v>
      </c>
      <c r="E59" s="497">
        <v>0.1</v>
      </c>
      <c r="F59" s="424">
        <v>4.5999999999999996</v>
      </c>
      <c r="G59" s="368">
        <f>E59*F59</f>
        <v>0.45999999999999996</v>
      </c>
      <c r="H59" s="425">
        <f>G59/SUM($G$57:$G$59)</f>
        <v>9.2369477911646583E-2</v>
      </c>
      <c r="I59" s="351"/>
      <c r="J59" s="351"/>
      <c r="K59" s="351"/>
      <c r="L59" s="351"/>
      <c r="M59" s="351"/>
      <c r="N59" s="351"/>
      <c r="O59" s="351"/>
      <c r="P59" s="351"/>
      <c r="Q59" s="351"/>
      <c r="R59" s="351"/>
      <c r="S59" s="351"/>
      <c r="T59" s="351"/>
      <c r="U59" s="351"/>
      <c r="V59" s="351"/>
      <c r="W59" s="351"/>
      <c r="X59" s="351"/>
      <c r="Y59" s="351"/>
      <c r="Z59" s="351"/>
      <c r="AA59" s="351"/>
      <c r="AB59" s="351"/>
      <c r="AC59" s="351"/>
      <c r="AD59" s="351"/>
      <c r="AE59" s="351"/>
      <c r="AF59" s="351"/>
      <c r="AG59" s="351"/>
      <c r="AH59" s="351"/>
    </row>
    <row r="60" spans="1:34" x14ac:dyDescent="0.2">
      <c r="A60" s="395"/>
      <c r="B60" s="351"/>
      <c r="C60" s="351"/>
      <c r="D60" s="357" t="s">
        <v>437</v>
      </c>
      <c r="E60" s="573">
        <f>SUM(E57:E59)</f>
        <v>1.23</v>
      </c>
      <c r="F60" s="424"/>
      <c r="G60" s="425">
        <f>SUM(G57:G59)</f>
        <v>4.9799999999999995</v>
      </c>
      <c r="H60" s="383"/>
      <c r="I60" s="351"/>
      <c r="J60" s="351"/>
      <c r="K60" s="351"/>
      <c r="L60" s="351"/>
      <c r="M60" s="351"/>
      <c r="N60" s="351"/>
      <c r="O60" s="351"/>
      <c r="P60" s="351"/>
      <c r="Q60" s="351"/>
      <c r="R60" s="351"/>
      <c r="S60" s="351"/>
      <c r="T60" s="351"/>
      <c r="U60" s="351"/>
      <c r="V60" s="351"/>
      <c r="W60" s="351"/>
      <c r="X60" s="351"/>
      <c r="Y60" s="351"/>
      <c r="Z60" s="351"/>
      <c r="AA60" s="351"/>
      <c r="AB60" s="351"/>
      <c r="AC60" s="351"/>
      <c r="AD60" s="351"/>
      <c r="AE60" s="351"/>
      <c r="AF60" s="351"/>
      <c r="AG60" s="351"/>
      <c r="AH60" s="351"/>
    </row>
    <row r="61" spans="1:34" x14ac:dyDescent="0.2">
      <c r="A61" s="395"/>
      <c r="B61" s="351"/>
      <c r="C61" s="351"/>
      <c r="D61" s="367" t="s">
        <v>550</v>
      </c>
      <c r="E61" s="522"/>
      <c r="F61" s="414"/>
      <c r="G61" s="530">
        <f>G39</f>
        <v>1</v>
      </c>
      <c r="H61" s="414"/>
      <c r="I61" s="351"/>
      <c r="J61" s="351"/>
      <c r="K61" s="351"/>
      <c r="L61" s="351"/>
      <c r="M61" s="351"/>
      <c r="N61" s="351"/>
      <c r="O61" s="351"/>
      <c r="P61" s="351"/>
      <c r="Q61" s="351"/>
      <c r="R61" s="351"/>
      <c r="S61" s="351"/>
      <c r="T61" s="351"/>
      <c r="U61" s="351"/>
      <c r="V61" s="351"/>
      <c r="W61" s="351"/>
      <c r="X61" s="351"/>
      <c r="Y61" s="351"/>
      <c r="Z61" s="351"/>
      <c r="AA61" s="351"/>
      <c r="AB61" s="351"/>
      <c r="AC61" s="351"/>
      <c r="AD61" s="351"/>
      <c r="AE61" s="351"/>
      <c r="AF61" s="351"/>
      <c r="AG61" s="351"/>
      <c r="AH61" s="351"/>
    </row>
    <row r="62" spans="1:34" x14ac:dyDescent="0.2">
      <c r="A62" s="395"/>
      <c r="B62" s="351"/>
      <c r="C62" s="351"/>
      <c r="D62" s="367" t="s">
        <v>551</v>
      </c>
      <c r="E62" s="522"/>
      <c r="F62" s="414"/>
      <c r="G62" s="530">
        <f>G40</f>
        <v>0</v>
      </c>
      <c r="H62" s="414"/>
      <c r="I62" s="351"/>
      <c r="J62" s="351"/>
      <c r="K62" s="351"/>
      <c r="L62" s="351"/>
      <c r="M62" s="351"/>
      <c r="N62" s="351"/>
      <c r="O62" s="351"/>
      <c r="P62" s="351"/>
      <c r="Q62" s="351"/>
      <c r="R62" s="351"/>
      <c r="S62" s="351"/>
      <c r="T62" s="351"/>
      <c r="U62" s="351"/>
      <c r="V62" s="351"/>
      <c r="W62" s="351"/>
      <c r="X62" s="351"/>
      <c r="Y62" s="351"/>
      <c r="Z62" s="351"/>
      <c r="AA62" s="351"/>
      <c r="AB62" s="351"/>
      <c r="AC62" s="351"/>
      <c r="AD62" s="351"/>
      <c r="AE62" s="351"/>
      <c r="AF62" s="351"/>
      <c r="AG62" s="351"/>
      <c r="AH62" s="351"/>
    </row>
    <row r="63" spans="1:34" x14ac:dyDescent="0.2">
      <c r="A63" s="395"/>
      <c r="B63" s="351"/>
      <c r="C63" s="351"/>
      <c r="D63" s="351"/>
      <c r="E63" s="572"/>
      <c r="F63" s="374"/>
      <c r="G63" s="428"/>
      <c r="H63" s="374"/>
      <c r="I63" s="351"/>
      <c r="J63" s="351"/>
      <c r="K63" s="351"/>
      <c r="L63" s="351"/>
      <c r="M63" s="351"/>
      <c r="N63" s="351"/>
      <c r="O63" s="351"/>
      <c r="P63" s="351"/>
      <c r="Q63" s="351"/>
      <c r="R63" s="351"/>
      <c r="S63" s="351"/>
      <c r="T63" s="351"/>
      <c r="U63" s="351"/>
      <c r="V63" s="351"/>
      <c r="W63" s="351"/>
      <c r="X63" s="351"/>
      <c r="Y63" s="351"/>
      <c r="Z63" s="351"/>
      <c r="AA63" s="351"/>
      <c r="AB63" s="351"/>
      <c r="AC63" s="351"/>
      <c r="AD63" s="351"/>
      <c r="AE63" s="351"/>
      <c r="AF63" s="351"/>
      <c r="AG63" s="351"/>
      <c r="AH63" s="351"/>
    </row>
    <row r="64" spans="1:34" x14ac:dyDescent="0.2">
      <c r="A64" s="395"/>
      <c r="B64" s="351"/>
      <c r="C64" s="353" t="s">
        <v>263</v>
      </c>
      <c r="D64" s="411" t="s">
        <v>192</v>
      </c>
      <c r="E64" s="496">
        <v>1.33</v>
      </c>
      <c r="F64" s="420">
        <v>0.4</v>
      </c>
      <c r="G64" s="412">
        <f>E64*F64</f>
        <v>0.53200000000000003</v>
      </c>
      <c r="H64" s="427">
        <f>G64/SUM($G$64:$G$68)</f>
        <v>0.60974212034383957</v>
      </c>
      <c r="I64" s="351"/>
      <c r="J64" s="351"/>
      <c r="K64" s="351"/>
      <c r="L64" s="351"/>
      <c r="M64" s="351"/>
      <c r="N64" s="351"/>
      <c r="O64" s="351"/>
      <c r="P64" s="351"/>
      <c r="Q64" s="351"/>
      <c r="R64" s="351"/>
      <c r="S64" s="351"/>
      <c r="T64" s="351"/>
      <c r="U64" s="351"/>
      <c r="V64" s="351"/>
      <c r="W64" s="351"/>
      <c r="X64" s="351"/>
      <c r="Y64" s="351"/>
      <c r="Z64" s="351"/>
      <c r="AA64" s="351"/>
      <c r="AB64" s="351"/>
      <c r="AC64" s="351"/>
      <c r="AD64" s="351"/>
      <c r="AE64" s="351"/>
      <c r="AF64" s="351"/>
      <c r="AG64" s="351"/>
      <c r="AH64" s="351"/>
    </row>
    <row r="65" spans="1:34" x14ac:dyDescent="0.2">
      <c r="A65" s="395"/>
      <c r="B65" s="351"/>
      <c r="C65" s="351"/>
      <c r="D65" s="413" t="s">
        <v>172</v>
      </c>
      <c r="E65" s="497">
        <v>0.05</v>
      </c>
      <c r="F65" s="422">
        <v>0.55000000000000004</v>
      </c>
      <c r="G65" s="414">
        <f>E65*F65</f>
        <v>2.7500000000000004E-2</v>
      </c>
      <c r="H65" s="425">
        <f>G65/SUM($G$64:$G$68)</f>
        <v>3.1518624641833817E-2</v>
      </c>
      <c r="I65" s="351"/>
      <c r="J65" s="351"/>
      <c r="K65" s="351"/>
      <c r="L65" s="351"/>
      <c r="M65" s="351"/>
      <c r="N65" s="351"/>
      <c r="O65" s="351"/>
      <c r="P65" s="351"/>
      <c r="Q65" s="351"/>
      <c r="R65" s="351"/>
      <c r="S65" s="351"/>
      <c r="T65" s="351"/>
      <c r="U65" s="351"/>
      <c r="V65" s="351"/>
      <c r="W65" s="351"/>
      <c r="X65" s="351"/>
      <c r="Y65" s="351"/>
      <c r="Z65" s="351"/>
      <c r="AA65" s="351"/>
      <c r="AB65" s="351"/>
      <c r="AC65" s="351"/>
      <c r="AD65" s="351"/>
      <c r="AE65" s="351"/>
      <c r="AF65" s="351"/>
      <c r="AG65" s="351"/>
      <c r="AH65" s="351"/>
    </row>
    <row r="66" spans="1:34" x14ac:dyDescent="0.2">
      <c r="A66" s="395"/>
      <c r="B66" s="351"/>
      <c r="C66" s="351"/>
      <c r="D66" s="413" t="s">
        <v>400</v>
      </c>
      <c r="E66" s="497">
        <v>0.38</v>
      </c>
      <c r="F66" s="422">
        <v>0.6</v>
      </c>
      <c r="G66" s="414">
        <f>E66*F66</f>
        <v>0.22799999999999998</v>
      </c>
      <c r="H66" s="425">
        <f>G66/SUM($G$64:$G$68)</f>
        <v>0.26131805157593124</v>
      </c>
      <c r="I66" s="351"/>
      <c r="J66" s="351"/>
      <c r="K66" s="351"/>
      <c r="L66" s="351"/>
      <c r="M66" s="351"/>
      <c r="N66" s="351"/>
      <c r="O66" s="351"/>
      <c r="P66" s="351"/>
      <c r="Q66" s="351"/>
      <c r="R66" s="351"/>
      <c r="S66" s="351"/>
      <c r="T66" s="351"/>
      <c r="U66" s="351"/>
      <c r="V66" s="351"/>
      <c r="W66" s="351"/>
      <c r="X66" s="351"/>
      <c r="Y66" s="351"/>
      <c r="Z66" s="351"/>
      <c r="AA66" s="351"/>
      <c r="AB66" s="351"/>
      <c r="AC66" s="351"/>
      <c r="AD66" s="351"/>
      <c r="AE66" s="351"/>
      <c r="AF66" s="351"/>
      <c r="AG66" s="351"/>
      <c r="AH66" s="351"/>
    </row>
    <row r="67" spans="1:34" x14ac:dyDescent="0.2">
      <c r="A67" s="395"/>
      <c r="B67" s="351"/>
      <c r="C67" s="351"/>
      <c r="D67" s="413" t="s">
        <v>402</v>
      </c>
      <c r="E67" s="497">
        <v>0.1</v>
      </c>
      <c r="F67" s="422">
        <v>0.85</v>
      </c>
      <c r="G67" s="414">
        <f>E67*F67</f>
        <v>8.5000000000000006E-2</v>
      </c>
      <c r="H67" s="425">
        <f>G67/SUM($G$64:$G$68)</f>
        <v>9.7421203438395429E-2</v>
      </c>
      <c r="I67" s="351"/>
      <c r="J67" s="351"/>
      <c r="K67" s="351"/>
      <c r="L67" s="351"/>
      <c r="M67" s="351"/>
      <c r="N67" s="351"/>
      <c r="O67" s="351"/>
      <c r="P67" s="351"/>
      <c r="Q67" s="351"/>
      <c r="R67" s="351"/>
      <c r="S67" s="351"/>
      <c r="T67" s="351"/>
      <c r="U67" s="351"/>
      <c r="V67" s="351"/>
      <c r="W67" s="351"/>
      <c r="X67" s="351"/>
      <c r="Y67" s="351"/>
      <c r="Z67" s="351"/>
      <c r="AA67" s="351"/>
      <c r="AB67" s="351"/>
      <c r="AC67" s="351"/>
      <c r="AD67" s="351"/>
      <c r="AE67" s="351"/>
      <c r="AF67" s="351"/>
      <c r="AG67" s="351"/>
      <c r="AH67" s="351"/>
    </row>
    <row r="68" spans="1:34" x14ac:dyDescent="0.2">
      <c r="A68" s="395"/>
      <c r="B68" s="351"/>
      <c r="C68" s="351"/>
      <c r="D68" s="416" t="s">
        <v>436</v>
      </c>
      <c r="E68" s="497">
        <v>0</v>
      </c>
      <c r="F68" s="424">
        <v>0.3</v>
      </c>
      <c r="G68" s="417">
        <f>E68*F68</f>
        <v>0</v>
      </c>
      <c r="H68" s="425">
        <f>G68/SUM($G$64:$G$68)</f>
        <v>0</v>
      </c>
      <c r="I68" s="351"/>
      <c r="J68" s="351"/>
      <c r="K68" s="351"/>
      <c r="L68" s="351"/>
      <c r="M68" s="351"/>
      <c r="N68" s="351"/>
      <c r="O68" s="351"/>
      <c r="P68" s="351"/>
      <c r="Q68" s="351"/>
      <c r="R68" s="351"/>
      <c r="S68" s="351"/>
      <c r="T68" s="351"/>
      <c r="U68" s="351"/>
      <c r="V68" s="351"/>
      <c r="W68" s="351"/>
      <c r="X68" s="351"/>
      <c r="Y68" s="351"/>
      <c r="Z68" s="351"/>
      <c r="AA68" s="351"/>
      <c r="AB68" s="351"/>
      <c r="AC68" s="351"/>
      <c r="AD68" s="351"/>
      <c r="AE68" s="351"/>
      <c r="AF68" s="351"/>
      <c r="AG68" s="351"/>
      <c r="AH68" s="351"/>
    </row>
    <row r="69" spans="1:34" x14ac:dyDescent="0.2">
      <c r="A69" s="395"/>
      <c r="B69" s="351"/>
      <c r="C69" s="351"/>
      <c r="D69" s="357" t="s">
        <v>437</v>
      </c>
      <c r="E69" s="573">
        <f>SUM(E64:E68)</f>
        <v>1.8600000000000003</v>
      </c>
      <c r="F69" s="424"/>
      <c r="G69" s="425">
        <f>SUM(G64:G68)</f>
        <v>0.87249999999999994</v>
      </c>
      <c r="H69" s="383"/>
      <c r="I69" s="351"/>
      <c r="J69" s="351"/>
      <c r="K69" s="351"/>
      <c r="L69" s="351"/>
      <c r="M69" s="351"/>
      <c r="N69" s="351"/>
      <c r="O69" s="351"/>
      <c r="P69" s="351"/>
      <c r="Q69" s="351"/>
      <c r="R69" s="351"/>
      <c r="S69" s="351"/>
      <c r="T69" s="351"/>
      <c r="U69" s="351"/>
      <c r="V69" s="351"/>
      <c r="W69" s="351"/>
      <c r="X69" s="351"/>
      <c r="Y69" s="351"/>
      <c r="Z69" s="351"/>
      <c r="AA69" s="351"/>
      <c r="AB69" s="351"/>
      <c r="AC69" s="351"/>
      <c r="AD69" s="351"/>
      <c r="AE69" s="351"/>
      <c r="AF69" s="351"/>
      <c r="AG69" s="351"/>
      <c r="AH69" s="351"/>
    </row>
    <row r="70" spans="1:34" x14ac:dyDescent="0.2">
      <c r="A70" s="395"/>
      <c r="B70" s="351"/>
      <c r="C70" s="351"/>
      <c r="D70" s="351"/>
      <c r="E70" s="572"/>
      <c r="F70" s="374"/>
      <c r="G70" s="428"/>
      <c r="H70" s="374"/>
      <c r="I70" s="351"/>
      <c r="J70" s="351"/>
      <c r="K70" s="351"/>
      <c r="L70" s="351"/>
      <c r="M70" s="351"/>
      <c r="N70" s="351"/>
      <c r="O70" s="351"/>
      <c r="P70" s="351"/>
      <c r="Q70" s="351"/>
      <c r="R70" s="351"/>
      <c r="S70" s="351"/>
      <c r="T70" s="351"/>
      <c r="U70" s="351"/>
      <c r="V70" s="351"/>
      <c r="W70" s="351"/>
      <c r="X70" s="351"/>
      <c r="Y70" s="351"/>
      <c r="Z70" s="351"/>
      <c r="AA70" s="351"/>
      <c r="AB70" s="351"/>
      <c r="AC70" s="351"/>
      <c r="AD70" s="351"/>
      <c r="AE70" s="351"/>
      <c r="AF70" s="351"/>
      <c r="AG70" s="351"/>
      <c r="AH70" s="351"/>
    </row>
    <row r="71" spans="1:34" x14ac:dyDescent="0.2">
      <c r="A71" s="395"/>
      <c r="B71" s="351"/>
      <c r="C71" s="353" t="s">
        <v>262</v>
      </c>
      <c r="D71" s="411" t="s">
        <v>398</v>
      </c>
      <c r="E71" s="496">
        <v>1.9</v>
      </c>
      <c r="F71" s="420">
        <v>0.25</v>
      </c>
      <c r="G71" s="521">
        <f>E71*F71</f>
        <v>0.47499999999999998</v>
      </c>
      <c r="H71" s="421">
        <f>G71/SUM($G$71:$G$73)</f>
        <v>0.95285857572718147</v>
      </c>
      <c r="I71" s="351"/>
      <c r="J71" s="351"/>
      <c r="K71" s="351"/>
      <c r="L71" s="351"/>
      <c r="M71" s="351"/>
      <c r="N71" s="351"/>
      <c r="O71" s="351"/>
      <c r="P71" s="351"/>
      <c r="Q71" s="351"/>
      <c r="R71" s="351"/>
      <c r="S71" s="351"/>
      <c r="T71" s="351"/>
      <c r="U71" s="351"/>
      <c r="V71" s="351"/>
      <c r="W71" s="351"/>
      <c r="X71" s="351"/>
      <c r="Y71" s="351"/>
      <c r="Z71" s="351"/>
      <c r="AA71" s="351"/>
      <c r="AB71" s="351"/>
      <c r="AC71" s="351"/>
      <c r="AD71" s="351"/>
      <c r="AE71" s="351"/>
      <c r="AF71" s="351"/>
      <c r="AG71" s="351"/>
      <c r="AH71" s="351"/>
    </row>
    <row r="72" spans="1:34" x14ac:dyDescent="0.2">
      <c r="A72" s="395"/>
      <c r="B72" s="351"/>
      <c r="C72" s="351"/>
      <c r="D72" s="413" t="s">
        <v>397</v>
      </c>
      <c r="E72" s="497">
        <v>0.37</v>
      </c>
      <c r="F72" s="422">
        <v>0.05</v>
      </c>
      <c r="G72" s="522">
        <f>E72*F72</f>
        <v>1.8499999999999999E-2</v>
      </c>
      <c r="H72" s="423">
        <f>G72/SUM($G$71:$G$73)</f>
        <v>3.7111334002006016E-2</v>
      </c>
      <c r="I72" s="351"/>
      <c r="J72" s="351"/>
      <c r="K72" s="351"/>
      <c r="L72" s="351"/>
      <c r="M72" s="351"/>
      <c r="N72" s="351"/>
      <c r="O72" s="351"/>
      <c r="P72" s="351"/>
      <c r="Q72" s="351"/>
      <c r="R72" s="351"/>
      <c r="S72" s="351"/>
      <c r="T72" s="351"/>
      <c r="U72" s="351"/>
      <c r="V72" s="351"/>
      <c r="W72" s="351"/>
      <c r="X72" s="351"/>
      <c r="Y72" s="351"/>
      <c r="Z72" s="351"/>
      <c r="AA72" s="351"/>
      <c r="AB72" s="351"/>
      <c r="AC72" s="351"/>
      <c r="AD72" s="351"/>
      <c r="AE72" s="351"/>
      <c r="AF72" s="351"/>
      <c r="AG72" s="351"/>
      <c r="AH72" s="351"/>
    </row>
    <row r="73" spans="1:34" x14ac:dyDescent="0.2">
      <c r="A73" s="395"/>
      <c r="B73" s="351"/>
      <c r="C73" s="351"/>
      <c r="D73" s="416" t="s">
        <v>399</v>
      </c>
      <c r="E73" s="497">
        <v>0.01</v>
      </c>
      <c r="F73" s="424">
        <v>0.5</v>
      </c>
      <c r="G73" s="523">
        <f>E73*F73</f>
        <v>5.0000000000000001E-3</v>
      </c>
      <c r="H73" s="425">
        <f>G73/SUM($G$71:$G$73)</f>
        <v>1.0030090270812437E-2</v>
      </c>
      <c r="I73" s="351"/>
      <c r="J73" s="351"/>
      <c r="K73" s="351"/>
      <c r="L73" s="351"/>
      <c r="M73" s="351"/>
      <c r="N73" s="351"/>
      <c r="O73" s="351"/>
      <c r="P73" s="351"/>
      <c r="Q73" s="351"/>
      <c r="R73" s="351"/>
      <c r="S73" s="351"/>
      <c r="T73" s="351"/>
      <c r="U73" s="351"/>
      <c r="V73" s="351"/>
      <c r="W73" s="351"/>
      <c r="X73" s="351"/>
      <c r="Y73" s="351"/>
      <c r="Z73" s="351"/>
      <c r="AA73" s="351"/>
      <c r="AB73" s="351"/>
      <c r="AC73" s="351"/>
      <c r="AD73" s="351"/>
      <c r="AE73" s="351"/>
      <c r="AF73" s="351"/>
      <c r="AG73" s="351"/>
      <c r="AH73" s="351"/>
    </row>
    <row r="74" spans="1:34" x14ac:dyDescent="0.2">
      <c r="A74" s="395"/>
      <c r="B74" s="351"/>
      <c r="C74" s="351"/>
      <c r="D74" s="357" t="s">
        <v>437</v>
      </c>
      <c r="E74" s="574">
        <f>SUM(E71:E73)</f>
        <v>2.2799999999999998</v>
      </c>
      <c r="F74" s="424"/>
      <c r="G74" s="491">
        <f>SUM(G71:G73)</f>
        <v>0.4985</v>
      </c>
      <c r="H74" s="383"/>
      <c r="I74" s="351"/>
      <c r="J74" s="351"/>
      <c r="K74" s="351"/>
      <c r="L74" s="351"/>
      <c r="M74" s="351"/>
      <c r="N74" s="351"/>
      <c r="O74" s="351"/>
      <c r="P74" s="351"/>
      <c r="Q74" s="351"/>
      <c r="R74" s="351"/>
      <c r="S74" s="351"/>
      <c r="T74" s="351"/>
      <c r="U74" s="351"/>
      <c r="V74" s="351"/>
      <c r="W74" s="351"/>
      <c r="X74" s="351"/>
      <c r="Y74" s="351"/>
      <c r="Z74" s="351"/>
      <c r="AA74" s="351"/>
      <c r="AB74" s="351"/>
      <c r="AC74" s="351"/>
      <c r="AD74" s="351"/>
      <c r="AE74" s="351"/>
      <c r="AF74" s="351"/>
      <c r="AG74" s="351"/>
      <c r="AH74" s="351"/>
    </row>
    <row r="75" spans="1:34" x14ac:dyDescent="0.2">
      <c r="A75" s="395"/>
      <c r="B75" s="351"/>
      <c r="C75" s="351"/>
      <c r="D75" s="351"/>
      <c r="E75" s="572"/>
      <c r="F75" s="351"/>
      <c r="G75" s="351"/>
      <c r="H75" s="351"/>
      <c r="I75" s="351"/>
      <c r="J75" s="351"/>
      <c r="K75" s="351"/>
      <c r="L75" s="351"/>
      <c r="M75" s="351"/>
      <c r="N75" s="351"/>
      <c r="O75" s="351"/>
      <c r="P75" s="351"/>
      <c r="Q75" s="351"/>
      <c r="R75" s="351"/>
      <c r="S75" s="351"/>
      <c r="T75" s="351"/>
      <c r="U75" s="351"/>
      <c r="V75" s="351"/>
      <c r="W75" s="351"/>
      <c r="X75" s="351"/>
      <c r="Y75" s="351"/>
      <c r="Z75" s="351"/>
      <c r="AA75" s="351"/>
      <c r="AB75" s="351"/>
      <c r="AC75" s="351"/>
      <c r="AD75" s="351"/>
      <c r="AE75" s="351"/>
      <c r="AF75" s="351"/>
      <c r="AG75" s="351"/>
      <c r="AH75" s="351"/>
    </row>
    <row r="76" spans="1:34" x14ac:dyDescent="0.2">
      <c r="A76" s="395"/>
      <c r="B76" s="351"/>
      <c r="C76" s="353" t="s">
        <v>351</v>
      </c>
      <c r="D76" s="411" t="s">
        <v>403</v>
      </c>
      <c r="E76" s="575">
        <v>0.88</v>
      </c>
      <c r="F76" s="429"/>
      <c r="G76" s="430"/>
      <c r="I76" s="351"/>
      <c r="J76" s="351"/>
      <c r="K76" s="351"/>
      <c r="L76" s="351"/>
      <c r="M76" s="351"/>
      <c r="N76" s="351"/>
      <c r="O76" s="351"/>
      <c r="P76" s="351"/>
      <c r="Q76" s="351"/>
      <c r="R76" s="351"/>
      <c r="S76" s="351"/>
      <c r="T76" s="351"/>
      <c r="U76" s="351"/>
      <c r="V76" s="351"/>
      <c r="W76" s="351"/>
      <c r="X76" s="351"/>
      <c r="Y76" s="351"/>
      <c r="Z76" s="351"/>
      <c r="AA76" s="351"/>
      <c r="AB76" s="351"/>
      <c r="AC76" s="351"/>
      <c r="AD76" s="351"/>
      <c r="AE76" s="351"/>
      <c r="AF76" s="351"/>
      <c r="AG76" s="351"/>
      <c r="AH76" s="351"/>
    </row>
    <row r="77" spans="1:34" x14ac:dyDescent="0.2">
      <c r="A77" s="395"/>
      <c r="B77" s="351"/>
      <c r="C77" s="351"/>
      <c r="D77" s="413" t="s">
        <v>404</v>
      </c>
      <c r="E77" s="576">
        <v>2.4500000000000002</v>
      </c>
      <c r="F77" s="431"/>
      <c r="G77" s="432"/>
      <c r="I77" s="351"/>
      <c r="J77" s="351"/>
      <c r="K77" s="351"/>
      <c r="L77" s="351"/>
      <c r="M77" s="351"/>
      <c r="N77" s="351"/>
      <c r="O77" s="351"/>
      <c r="P77" s="351"/>
      <c r="Q77" s="351"/>
      <c r="R77" s="351"/>
      <c r="S77" s="351"/>
      <c r="T77" s="351"/>
      <c r="U77" s="351"/>
      <c r="V77" s="351"/>
      <c r="W77" s="351"/>
      <c r="X77" s="351"/>
      <c r="Y77" s="351"/>
      <c r="Z77" s="351"/>
      <c r="AA77" s="351"/>
      <c r="AB77" s="351"/>
      <c r="AC77" s="351"/>
      <c r="AD77" s="351"/>
      <c r="AE77" s="351"/>
      <c r="AF77" s="351"/>
      <c r="AG77" s="351"/>
      <c r="AH77" s="351"/>
    </row>
    <row r="78" spans="1:34" x14ac:dyDescent="0.2">
      <c r="A78" s="395"/>
      <c r="B78" s="351"/>
      <c r="C78" s="351"/>
      <c r="D78" s="413" t="s">
        <v>405</v>
      </c>
      <c r="E78" s="576">
        <v>0.88</v>
      </c>
      <c r="F78" s="431"/>
      <c r="G78" s="432"/>
      <c r="I78" s="351"/>
      <c r="J78" s="351"/>
      <c r="K78" s="351"/>
      <c r="L78" s="351"/>
      <c r="M78" s="351"/>
      <c r="N78" s="351"/>
      <c r="O78" s="351"/>
      <c r="P78" s="351"/>
      <c r="Q78" s="351"/>
      <c r="R78" s="351"/>
      <c r="S78" s="351"/>
      <c r="T78" s="351"/>
      <c r="U78" s="351"/>
      <c r="V78" s="351"/>
      <c r="W78" s="351"/>
      <c r="X78" s="351"/>
      <c r="Y78" s="351"/>
      <c r="Z78" s="351"/>
      <c r="AA78" s="351"/>
      <c r="AB78" s="351"/>
      <c r="AC78" s="351"/>
      <c r="AD78" s="351"/>
      <c r="AE78" s="351"/>
      <c r="AF78" s="351"/>
      <c r="AG78" s="351"/>
      <c r="AH78" s="351"/>
    </row>
    <row r="79" spans="1:34" x14ac:dyDescent="0.2">
      <c r="A79" s="395"/>
      <c r="B79" s="351"/>
      <c r="C79" s="351"/>
      <c r="D79" s="413" t="s">
        <v>406</v>
      </c>
      <c r="E79" s="576">
        <v>1.23</v>
      </c>
      <c r="F79" s="431"/>
      <c r="G79" s="432"/>
      <c r="I79" s="351"/>
      <c r="J79" s="351"/>
      <c r="K79" s="351"/>
      <c r="L79" s="351"/>
      <c r="M79" s="351"/>
      <c r="N79" s="351"/>
      <c r="O79" s="351"/>
      <c r="P79" s="351"/>
      <c r="Q79" s="351"/>
      <c r="R79" s="351"/>
      <c r="S79" s="351"/>
      <c r="T79" s="351"/>
      <c r="U79" s="351"/>
      <c r="V79" s="351"/>
      <c r="W79" s="351"/>
      <c r="X79" s="351"/>
      <c r="Y79" s="351"/>
      <c r="Z79" s="351"/>
      <c r="AA79" s="351"/>
      <c r="AB79" s="351"/>
      <c r="AC79" s="351"/>
      <c r="AD79" s="351"/>
      <c r="AE79" s="351"/>
      <c r="AF79" s="351"/>
      <c r="AG79" s="351"/>
      <c r="AH79" s="351"/>
    </row>
    <row r="80" spans="1:34" x14ac:dyDescent="0.2">
      <c r="A80" s="395"/>
      <c r="B80" s="351"/>
      <c r="C80" s="351"/>
      <c r="D80" s="413" t="s">
        <v>407</v>
      </c>
      <c r="E80" s="576">
        <v>1.58</v>
      </c>
      <c r="F80" s="431"/>
      <c r="G80" s="432"/>
      <c r="I80" s="351"/>
      <c r="J80" s="351"/>
      <c r="K80" s="351"/>
      <c r="L80" s="351"/>
      <c r="M80" s="351"/>
      <c r="N80" s="351"/>
      <c r="O80" s="351"/>
      <c r="P80" s="351"/>
      <c r="Q80" s="351"/>
      <c r="R80" s="351"/>
      <c r="S80" s="351"/>
      <c r="T80" s="351"/>
      <c r="U80" s="351"/>
      <c r="V80" s="351"/>
      <c r="W80" s="351"/>
      <c r="X80" s="351"/>
      <c r="Y80" s="351"/>
      <c r="Z80" s="351"/>
      <c r="AA80" s="351"/>
      <c r="AB80" s="351"/>
      <c r="AC80" s="351"/>
      <c r="AD80" s="351"/>
      <c r="AE80" s="351"/>
      <c r="AF80" s="351"/>
      <c r="AG80" s="351"/>
      <c r="AH80" s="351"/>
    </row>
    <row r="81" spans="1:34" x14ac:dyDescent="0.2">
      <c r="A81" s="395"/>
      <c r="B81" s="351"/>
      <c r="C81" s="351"/>
      <c r="D81" s="413" t="s">
        <v>183</v>
      </c>
      <c r="E81" s="576">
        <v>2.1</v>
      </c>
      <c r="F81" s="431"/>
      <c r="G81" s="432"/>
      <c r="I81" s="351"/>
      <c r="J81" s="351"/>
      <c r="K81" s="351"/>
      <c r="L81" s="351"/>
      <c r="M81" s="351"/>
      <c r="N81" s="351"/>
      <c r="O81" s="351"/>
      <c r="P81" s="351"/>
      <c r="Q81" s="351"/>
      <c r="R81" s="351"/>
      <c r="S81" s="351"/>
      <c r="T81" s="351"/>
      <c r="U81" s="351"/>
      <c r="V81" s="351"/>
      <c r="W81" s="351"/>
      <c r="X81" s="351"/>
      <c r="Y81" s="351"/>
      <c r="Z81" s="351"/>
      <c r="AA81" s="351"/>
      <c r="AB81" s="351"/>
      <c r="AC81" s="351"/>
      <c r="AD81" s="351"/>
      <c r="AE81" s="351"/>
      <c r="AF81" s="351"/>
      <c r="AG81" s="351"/>
      <c r="AH81" s="351"/>
    </row>
    <row r="82" spans="1:34" x14ac:dyDescent="0.2">
      <c r="A82" s="395"/>
      <c r="B82" s="351"/>
      <c r="C82" s="351"/>
      <c r="D82" s="413" t="s">
        <v>409</v>
      </c>
      <c r="E82" s="576">
        <v>0.53</v>
      </c>
      <c r="F82" s="431"/>
      <c r="G82" s="432"/>
      <c r="I82" s="351"/>
      <c r="J82" s="351"/>
      <c r="K82" s="351"/>
      <c r="L82" s="351"/>
      <c r="M82" s="351"/>
      <c r="N82" s="351"/>
      <c r="O82" s="351"/>
      <c r="P82" s="351"/>
      <c r="Q82" s="351"/>
      <c r="R82" s="351"/>
      <c r="S82" s="351"/>
      <c r="T82" s="351"/>
      <c r="U82" s="351"/>
      <c r="V82" s="351"/>
      <c r="W82" s="351"/>
      <c r="X82" s="351"/>
      <c r="Y82" s="351"/>
      <c r="Z82" s="351"/>
      <c r="AA82" s="351"/>
      <c r="AB82" s="351"/>
      <c r="AC82" s="351"/>
      <c r="AD82" s="351"/>
      <c r="AE82" s="351"/>
      <c r="AF82" s="351"/>
      <c r="AG82" s="351"/>
      <c r="AH82" s="351"/>
    </row>
    <row r="83" spans="1:34" x14ac:dyDescent="0.2">
      <c r="A83" s="395"/>
      <c r="B83" s="351"/>
      <c r="C83" s="351"/>
      <c r="D83" s="416" t="s">
        <v>311</v>
      </c>
      <c r="E83" s="576">
        <v>1.23</v>
      </c>
      <c r="F83" s="433"/>
      <c r="G83" s="434"/>
      <c r="I83" s="351"/>
      <c r="J83" s="351"/>
      <c r="K83" s="351"/>
      <c r="L83" s="351"/>
      <c r="M83" s="351"/>
      <c r="N83" s="351"/>
      <c r="O83" s="351"/>
      <c r="P83" s="351"/>
      <c r="Q83" s="351"/>
      <c r="R83" s="351"/>
      <c r="S83" s="351"/>
      <c r="T83" s="351"/>
      <c r="U83" s="351"/>
      <c r="V83" s="351"/>
      <c r="W83" s="351"/>
      <c r="X83" s="351"/>
      <c r="Y83" s="351"/>
      <c r="Z83" s="351"/>
      <c r="AA83" s="351"/>
      <c r="AB83" s="351"/>
      <c r="AC83" s="351"/>
      <c r="AD83" s="351"/>
      <c r="AE83" s="351"/>
      <c r="AF83" s="351"/>
      <c r="AG83" s="351"/>
      <c r="AH83" s="351"/>
    </row>
    <row r="84" spans="1:34" x14ac:dyDescent="0.2">
      <c r="A84" s="395"/>
      <c r="B84" s="351"/>
      <c r="C84" s="351"/>
      <c r="D84" s="357" t="s">
        <v>437</v>
      </c>
      <c r="E84" s="574">
        <f>SUM(E76:E83)</f>
        <v>10.879999999999999</v>
      </c>
      <c r="F84" s="435"/>
      <c r="G84" s="436"/>
      <c r="H84" s="437"/>
      <c r="I84" s="351"/>
      <c r="J84" s="351"/>
      <c r="K84" s="351"/>
      <c r="L84" s="351"/>
      <c r="M84" s="351"/>
      <c r="N84" s="351"/>
      <c r="O84" s="351"/>
      <c r="P84" s="351"/>
      <c r="Q84" s="351"/>
      <c r="R84" s="351"/>
      <c r="S84" s="351"/>
      <c r="T84" s="351"/>
      <c r="U84" s="351"/>
      <c r="V84" s="351"/>
      <c r="W84" s="351"/>
      <c r="X84" s="351"/>
      <c r="Y84" s="351"/>
      <c r="Z84" s="351"/>
      <c r="AA84" s="351"/>
      <c r="AB84" s="351"/>
      <c r="AC84" s="351"/>
      <c r="AD84" s="351"/>
      <c r="AE84" s="351"/>
      <c r="AF84" s="351"/>
      <c r="AG84" s="351"/>
      <c r="AH84" s="351"/>
    </row>
    <row r="85" spans="1:34" x14ac:dyDescent="0.2">
      <c r="A85" s="395"/>
      <c r="B85" s="351"/>
      <c r="C85" s="351"/>
      <c r="D85" s="351"/>
      <c r="E85" s="572"/>
      <c r="F85" s="351"/>
      <c r="G85" s="351"/>
      <c r="H85" s="351"/>
      <c r="I85" s="351"/>
      <c r="J85" s="351"/>
      <c r="K85" s="351"/>
      <c r="L85" s="351"/>
      <c r="M85" s="351"/>
      <c r="N85" s="351"/>
      <c r="O85" s="351"/>
      <c r="P85" s="351"/>
      <c r="Q85" s="351"/>
      <c r="R85" s="351"/>
      <c r="S85" s="351"/>
      <c r="T85" s="351"/>
      <c r="U85" s="351"/>
      <c r="V85" s="351"/>
      <c r="W85" s="351"/>
      <c r="X85" s="351"/>
      <c r="Y85" s="351"/>
      <c r="Z85" s="351"/>
      <c r="AA85" s="351"/>
      <c r="AB85" s="351"/>
      <c r="AC85" s="351"/>
      <c r="AD85" s="351"/>
      <c r="AE85" s="351"/>
      <c r="AF85" s="351"/>
      <c r="AG85" s="351"/>
      <c r="AH85" s="351"/>
    </row>
    <row r="86" spans="1:34" x14ac:dyDescent="0.2">
      <c r="A86" s="350"/>
      <c r="B86" s="351"/>
      <c r="C86" s="351"/>
      <c r="D86" s="351"/>
      <c r="E86" s="572"/>
      <c r="F86" s="351"/>
      <c r="G86" s="351"/>
      <c r="H86" s="351"/>
      <c r="I86" s="351"/>
      <c r="J86" s="351"/>
      <c r="K86" s="351"/>
      <c r="L86" s="351"/>
      <c r="M86" s="351"/>
      <c r="N86" s="351"/>
      <c r="O86" s="351"/>
      <c r="P86" s="351"/>
      <c r="Q86" s="351"/>
      <c r="R86" s="351"/>
      <c r="S86" s="351"/>
      <c r="T86" s="351"/>
      <c r="U86" s="351"/>
      <c r="V86" s="351"/>
      <c r="W86" s="351"/>
      <c r="X86" s="351"/>
      <c r="Y86" s="351"/>
      <c r="Z86" s="351"/>
      <c r="AA86" s="351"/>
      <c r="AB86" s="351"/>
      <c r="AC86" s="351"/>
      <c r="AD86" s="351"/>
      <c r="AE86" s="351"/>
      <c r="AF86" s="351"/>
      <c r="AG86" s="351"/>
      <c r="AH86" s="351"/>
    </row>
    <row r="87" spans="1:34" x14ac:dyDescent="0.2">
      <c r="A87" s="350"/>
      <c r="B87" s="351"/>
      <c r="C87" s="351"/>
      <c r="D87" s="351"/>
      <c r="E87" s="572"/>
      <c r="F87" s="351"/>
      <c r="G87" s="351"/>
      <c r="H87" s="351"/>
      <c r="I87" s="351"/>
      <c r="J87" s="351"/>
      <c r="K87" s="351"/>
      <c r="L87" s="351"/>
      <c r="M87" s="351"/>
      <c r="N87" s="351"/>
      <c r="O87" s="351"/>
      <c r="P87" s="351"/>
      <c r="Q87" s="351"/>
      <c r="R87" s="351"/>
      <c r="S87" s="351"/>
      <c r="T87" s="351"/>
      <c r="U87" s="351"/>
      <c r="V87" s="351"/>
      <c r="W87" s="351"/>
      <c r="X87" s="351"/>
      <c r="Y87" s="351"/>
      <c r="Z87" s="351"/>
      <c r="AA87" s="351"/>
      <c r="AB87" s="351"/>
      <c r="AC87" s="351"/>
      <c r="AD87" s="351"/>
      <c r="AE87" s="351"/>
      <c r="AF87" s="351"/>
      <c r="AG87" s="351"/>
      <c r="AH87" s="351"/>
    </row>
    <row r="88" spans="1:34" x14ac:dyDescent="0.2">
      <c r="A88" s="350"/>
      <c r="B88" s="351"/>
      <c r="C88" s="351"/>
      <c r="D88" s="353" t="s">
        <v>253</v>
      </c>
      <c r="E88" s="577" t="s">
        <v>185</v>
      </c>
      <c r="F88" s="354" t="s">
        <v>24</v>
      </c>
      <c r="G88" s="361" t="s">
        <v>189</v>
      </c>
      <c r="H88" s="354" t="s">
        <v>159</v>
      </c>
      <c r="I88" s="351"/>
      <c r="J88" s="351"/>
      <c r="K88" s="351"/>
      <c r="L88" s="351"/>
      <c r="M88" s="351"/>
      <c r="N88" s="351"/>
      <c r="O88" s="351"/>
      <c r="P88" s="351"/>
      <c r="Q88" s="351"/>
      <c r="R88" s="351"/>
      <c r="S88" s="351"/>
      <c r="T88" s="351"/>
      <c r="U88" s="351"/>
      <c r="V88" s="351"/>
      <c r="W88" s="351"/>
      <c r="X88" s="351"/>
      <c r="Y88" s="351"/>
      <c r="Z88" s="351"/>
      <c r="AA88" s="351"/>
      <c r="AB88" s="351"/>
      <c r="AC88" s="351"/>
      <c r="AD88" s="351"/>
      <c r="AE88" s="351"/>
      <c r="AF88" s="351"/>
      <c r="AG88" s="351"/>
      <c r="AH88" s="351"/>
    </row>
    <row r="89" spans="1:34" x14ac:dyDescent="0.2">
      <c r="A89" s="352"/>
      <c r="B89" s="351"/>
      <c r="C89" s="351"/>
      <c r="D89" s="355" t="s">
        <v>196</v>
      </c>
      <c r="E89" s="496">
        <v>0</v>
      </c>
      <c r="F89" s="363"/>
      <c r="G89" s="362">
        <v>0</v>
      </c>
      <c r="H89" s="364">
        <v>0</v>
      </c>
      <c r="I89" s="351"/>
      <c r="J89" s="351"/>
      <c r="K89" s="351"/>
      <c r="L89" s="351"/>
      <c r="M89" s="351"/>
      <c r="N89" s="351"/>
      <c r="O89" s="351"/>
      <c r="P89" s="351"/>
      <c r="Q89" s="351"/>
      <c r="R89" s="351"/>
      <c r="S89" s="351"/>
      <c r="T89" s="351"/>
      <c r="U89" s="351"/>
      <c r="V89" s="351"/>
      <c r="W89" s="351"/>
      <c r="X89" s="351"/>
      <c r="Y89" s="351"/>
      <c r="Z89" s="351"/>
      <c r="AA89" s="351"/>
      <c r="AB89" s="351"/>
      <c r="AC89" s="351"/>
      <c r="AD89" s="351"/>
      <c r="AE89" s="351"/>
      <c r="AF89" s="351"/>
      <c r="AG89" s="351"/>
      <c r="AH89" s="351"/>
    </row>
    <row r="90" spans="1:34" x14ac:dyDescent="0.2">
      <c r="A90" s="350"/>
      <c r="B90" s="351"/>
      <c r="C90" s="351"/>
      <c r="D90" s="365" t="s">
        <v>190</v>
      </c>
      <c r="E90" s="497">
        <v>0</v>
      </c>
      <c r="F90" s="367">
        <v>0.47</v>
      </c>
      <c r="G90" s="362">
        <f>E90*F90</f>
        <v>0</v>
      </c>
      <c r="H90" s="364">
        <v>0</v>
      </c>
      <c r="I90" s="351"/>
      <c r="J90" s="351"/>
      <c r="K90" s="351"/>
      <c r="L90" s="351"/>
      <c r="M90" s="351"/>
      <c r="N90" s="351"/>
      <c r="O90" s="351"/>
      <c r="P90" s="351"/>
      <c r="Q90" s="351"/>
      <c r="R90" s="351"/>
      <c r="S90" s="351"/>
      <c r="T90" s="351"/>
      <c r="U90" s="351"/>
      <c r="V90" s="351"/>
      <c r="W90" s="351"/>
      <c r="X90" s="351"/>
      <c r="Y90" s="351"/>
      <c r="Z90" s="351"/>
      <c r="AA90" s="351"/>
      <c r="AB90" s="351"/>
      <c r="AC90" s="351"/>
      <c r="AD90" s="351"/>
      <c r="AE90" s="351"/>
      <c r="AF90" s="351"/>
      <c r="AG90" s="351"/>
      <c r="AH90" s="351"/>
    </row>
    <row r="91" spans="1:34" x14ac:dyDescent="0.2">
      <c r="A91" s="352"/>
      <c r="B91" s="351"/>
      <c r="C91" s="351"/>
      <c r="D91" s="365" t="s">
        <v>195</v>
      </c>
      <c r="E91" s="497">
        <v>0</v>
      </c>
      <c r="F91" s="367"/>
      <c r="G91" s="362">
        <f>E91*F91</f>
        <v>0</v>
      </c>
      <c r="H91" s="364">
        <v>0</v>
      </c>
      <c r="I91" s="351"/>
      <c r="J91" s="351"/>
      <c r="K91" s="351"/>
      <c r="L91" s="351"/>
      <c r="M91" s="351"/>
      <c r="N91" s="351"/>
      <c r="O91" s="351"/>
      <c r="P91" s="351"/>
      <c r="Q91" s="351"/>
      <c r="R91" s="351"/>
      <c r="S91" s="351"/>
      <c r="T91" s="351"/>
      <c r="U91" s="351"/>
      <c r="V91" s="351"/>
      <c r="W91" s="351"/>
      <c r="X91" s="351"/>
      <c r="Y91" s="351"/>
      <c r="Z91" s="351"/>
      <c r="AA91" s="351"/>
      <c r="AB91" s="351"/>
      <c r="AC91" s="351"/>
      <c r="AD91" s="351"/>
      <c r="AE91" s="351"/>
      <c r="AF91" s="351"/>
      <c r="AG91" s="351"/>
      <c r="AH91" s="351"/>
    </row>
    <row r="92" spans="1:34" x14ac:dyDescent="0.2">
      <c r="A92" s="350"/>
      <c r="B92" s="351"/>
      <c r="C92" s="351"/>
      <c r="D92" s="365" t="s">
        <v>326</v>
      </c>
      <c r="E92" s="497">
        <v>0</v>
      </c>
      <c r="F92" s="367"/>
      <c r="G92" s="362">
        <f>E92*F92</f>
        <v>0</v>
      </c>
      <c r="H92" s="364">
        <v>0</v>
      </c>
      <c r="I92" s="351"/>
      <c r="J92" s="351"/>
      <c r="K92" s="351"/>
      <c r="L92" s="351"/>
      <c r="M92" s="351"/>
      <c r="N92" s="351"/>
      <c r="O92" s="351"/>
      <c r="P92" s="351"/>
      <c r="Q92" s="351"/>
      <c r="R92" s="351"/>
      <c r="S92" s="351"/>
      <c r="T92" s="351"/>
      <c r="U92" s="351"/>
      <c r="V92" s="351"/>
      <c r="W92" s="351"/>
      <c r="X92" s="351"/>
      <c r="Y92" s="351"/>
      <c r="Z92" s="351"/>
      <c r="AA92" s="351"/>
      <c r="AB92" s="351"/>
      <c r="AC92" s="351"/>
      <c r="AD92" s="351"/>
      <c r="AE92" s="351"/>
      <c r="AF92" s="351"/>
      <c r="AG92" s="351"/>
      <c r="AH92" s="351"/>
    </row>
    <row r="93" spans="1:34" x14ac:dyDescent="0.2">
      <c r="A93" s="350"/>
      <c r="B93" s="351"/>
      <c r="C93" s="351"/>
      <c r="D93" s="357" t="s">
        <v>356</v>
      </c>
      <c r="E93" s="497">
        <v>0</v>
      </c>
      <c r="F93" s="369">
        <v>1</v>
      </c>
      <c r="G93" s="362">
        <f>E93*F93</f>
        <v>0</v>
      </c>
      <c r="H93" s="364">
        <v>1</v>
      </c>
      <c r="I93" s="351" t="s">
        <v>529</v>
      </c>
      <c r="J93" s="351"/>
      <c r="K93" s="351"/>
      <c r="L93" s="351"/>
      <c r="M93" s="351"/>
      <c r="N93" s="351"/>
      <c r="O93" s="351"/>
      <c r="P93" s="351"/>
      <c r="Q93" s="351"/>
      <c r="R93" s="351"/>
      <c r="S93" s="351"/>
      <c r="T93" s="351"/>
      <c r="U93" s="351"/>
      <c r="V93" s="351"/>
      <c r="W93" s="351"/>
      <c r="X93" s="351"/>
      <c r="Y93" s="351"/>
      <c r="Z93" s="351"/>
      <c r="AA93" s="351"/>
      <c r="AB93" s="351"/>
      <c r="AC93" s="351"/>
      <c r="AD93" s="351"/>
      <c r="AE93" s="351"/>
      <c r="AF93" s="351"/>
      <c r="AG93" s="351"/>
      <c r="AH93" s="351"/>
    </row>
    <row r="94" spans="1:34" x14ac:dyDescent="0.2">
      <c r="A94" s="350"/>
      <c r="B94" s="351"/>
      <c r="C94" s="351"/>
      <c r="D94" s="370" t="s">
        <v>165</v>
      </c>
      <c r="E94" s="371">
        <f>SUM(E89:E93)</f>
        <v>0</v>
      </c>
      <c r="F94" s="372"/>
      <c r="G94" s="371">
        <f>SUM(G89:G93)</f>
        <v>0</v>
      </c>
      <c r="H94" s="373"/>
      <c r="I94" s="351"/>
      <c r="J94" s="351"/>
      <c r="K94" s="351"/>
      <c r="L94" s="351"/>
      <c r="M94" s="351"/>
      <c r="N94" s="351"/>
      <c r="O94" s="351"/>
      <c r="P94" s="351"/>
      <c r="Q94" s="351"/>
      <c r="R94" s="351"/>
      <c r="S94" s="351"/>
      <c r="T94" s="351"/>
      <c r="U94" s="351"/>
      <c r="V94" s="351"/>
      <c r="W94" s="351"/>
      <c r="X94" s="351"/>
      <c r="Y94" s="351"/>
      <c r="Z94" s="351"/>
      <c r="AA94" s="351"/>
      <c r="AB94" s="351"/>
      <c r="AC94" s="351"/>
      <c r="AD94" s="351"/>
      <c r="AE94" s="351"/>
      <c r="AF94" s="351"/>
      <c r="AG94" s="351"/>
      <c r="AH94" s="351"/>
    </row>
    <row r="95" spans="1:34" x14ac:dyDescent="0.2">
      <c r="A95" s="350"/>
      <c r="B95" s="351"/>
      <c r="C95" s="351"/>
      <c r="D95" s="351"/>
      <c r="E95" s="351"/>
      <c r="F95" s="351"/>
      <c r="G95" s="351"/>
      <c r="H95" s="351"/>
      <c r="I95" s="351"/>
      <c r="J95" s="351"/>
      <c r="K95" s="351"/>
      <c r="L95" s="351"/>
      <c r="M95" s="351"/>
      <c r="N95" s="351"/>
      <c r="O95" s="351"/>
      <c r="P95" s="351"/>
      <c r="Q95" s="351"/>
      <c r="R95" s="351"/>
      <c r="S95" s="351"/>
      <c r="T95" s="351"/>
      <c r="U95" s="351"/>
      <c r="V95" s="351"/>
      <c r="W95" s="351"/>
      <c r="X95" s="351"/>
      <c r="Y95" s="351"/>
      <c r="Z95" s="351"/>
      <c r="AA95" s="351"/>
      <c r="AB95" s="351"/>
      <c r="AC95" s="351"/>
      <c r="AD95" s="351"/>
      <c r="AE95" s="351"/>
      <c r="AF95" s="351"/>
      <c r="AG95" s="351"/>
      <c r="AH95" s="351"/>
    </row>
    <row r="96" spans="1:34" x14ac:dyDescent="0.2">
      <c r="A96" s="350"/>
      <c r="B96" s="351"/>
      <c r="C96" s="351"/>
      <c r="D96" s="351"/>
      <c r="E96" s="351"/>
      <c r="F96" s="351"/>
      <c r="G96" s="351"/>
      <c r="H96" s="351"/>
      <c r="I96" s="351"/>
      <c r="J96" s="351"/>
      <c r="K96" s="351"/>
      <c r="L96" s="351"/>
      <c r="M96" s="351"/>
      <c r="N96" s="351"/>
      <c r="O96" s="351"/>
      <c r="P96" s="351"/>
      <c r="Q96" s="351"/>
      <c r="R96" s="351"/>
      <c r="S96" s="351"/>
      <c r="T96" s="351"/>
      <c r="U96" s="351"/>
      <c r="V96" s="351"/>
      <c r="W96" s="351"/>
      <c r="X96" s="351"/>
      <c r="Y96" s="351"/>
      <c r="Z96" s="351"/>
      <c r="AA96" s="351"/>
      <c r="AB96" s="351"/>
      <c r="AC96" s="351"/>
      <c r="AD96" s="351"/>
      <c r="AE96" s="351"/>
      <c r="AF96" s="351"/>
      <c r="AG96" s="351"/>
      <c r="AH96" s="351"/>
    </row>
    <row r="97" spans="1:34" x14ac:dyDescent="0.2">
      <c r="A97" s="352"/>
      <c r="B97" s="351"/>
      <c r="C97" s="351"/>
      <c r="D97" s="351"/>
      <c r="E97" s="351"/>
      <c r="F97" s="351"/>
      <c r="G97" s="351"/>
      <c r="H97" s="351"/>
      <c r="I97" s="351"/>
      <c r="J97" s="351"/>
      <c r="K97" s="351"/>
      <c r="L97" s="351"/>
      <c r="M97" s="351"/>
      <c r="N97" s="351"/>
      <c r="O97" s="351"/>
      <c r="P97" s="351"/>
      <c r="Q97" s="351"/>
      <c r="R97" s="351"/>
      <c r="S97" s="351"/>
      <c r="T97" s="351"/>
      <c r="U97" s="351"/>
      <c r="V97" s="351"/>
      <c r="W97" s="351"/>
      <c r="X97" s="351"/>
      <c r="Y97" s="351"/>
      <c r="Z97" s="351"/>
      <c r="AA97" s="351"/>
      <c r="AB97" s="351"/>
      <c r="AC97" s="351"/>
      <c r="AD97" s="351"/>
      <c r="AE97" s="351"/>
      <c r="AF97" s="351"/>
      <c r="AG97" s="351"/>
      <c r="AH97" s="351"/>
    </row>
    <row r="98" spans="1:34" x14ac:dyDescent="0.2">
      <c r="A98" s="350"/>
      <c r="B98" s="351"/>
      <c r="C98" s="351"/>
      <c r="D98" s="351"/>
      <c r="E98" s="351"/>
      <c r="F98" s="351"/>
      <c r="G98" s="351"/>
      <c r="H98" s="351"/>
      <c r="I98" s="351"/>
      <c r="J98" s="351"/>
      <c r="K98" s="351"/>
      <c r="L98" s="351"/>
      <c r="M98" s="351"/>
      <c r="N98" s="351"/>
      <c r="O98" s="351"/>
      <c r="P98" s="351"/>
      <c r="Q98" s="351"/>
      <c r="R98" s="351"/>
      <c r="S98" s="351"/>
      <c r="T98" s="351"/>
      <c r="U98" s="351"/>
      <c r="V98" s="351"/>
      <c r="W98" s="351"/>
      <c r="X98" s="351"/>
      <c r="Y98" s="351"/>
      <c r="Z98" s="351"/>
      <c r="AA98" s="351"/>
      <c r="AB98" s="351"/>
      <c r="AC98" s="351"/>
      <c r="AD98" s="351"/>
      <c r="AE98" s="351"/>
      <c r="AF98" s="351"/>
      <c r="AG98" s="351"/>
      <c r="AH98" s="351"/>
    </row>
    <row r="99" spans="1:34" x14ac:dyDescent="0.2">
      <c r="A99" s="352"/>
      <c r="B99" s="351"/>
      <c r="C99" s="351"/>
      <c r="D99" s="351"/>
      <c r="E99" s="351"/>
      <c r="F99" s="351"/>
      <c r="G99" s="351"/>
      <c r="H99" s="351"/>
      <c r="I99" s="351"/>
      <c r="J99" s="351"/>
      <c r="K99" s="351"/>
      <c r="L99" s="351"/>
      <c r="M99" s="351"/>
      <c r="N99" s="351"/>
      <c r="O99" s="351"/>
      <c r="P99" s="351"/>
      <c r="Q99" s="351"/>
      <c r="R99" s="351"/>
      <c r="S99" s="351"/>
      <c r="T99" s="351"/>
      <c r="U99" s="351"/>
      <c r="V99" s="351"/>
      <c r="W99" s="351"/>
      <c r="X99" s="351"/>
      <c r="Y99" s="351"/>
      <c r="Z99" s="351"/>
      <c r="AA99" s="351"/>
      <c r="AB99" s="351"/>
      <c r="AC99" s="351"/>
      <c r="AD99" s="351"/>
      <c r="AE99" s="351"/>
      <c r="AF99" s="351"/>
      <c r="AG99" s="351"/>
      <c r="AH99" s="351"/>
    </row>
    <row r="100" spans="1:34" x14ac:dyDescent="0.2">
      <c r="A100" s="350"/>
      <c r="B100" s="351"/>
      <c r="C100" s="351"/>
      <c r="D100" s="351"/>
      <c r="E100" s="351"/>
      <c r="F100" s="351"/>
      <c r="G100" s="351"/>
      <c r="H100" s="351"/>
      <c r="I100" s="351"/>
      <c r="J100" s="351"/>
      <c r="K100" s="351"/>
      <c r="L100" s="351"/>
      <c r="M100" s="351"/>
      <c r="N100" s="351"/>
      <c r="O100" s="351"/>
      <c r="P100" s="351"/>
      <c r="Q100" s="351"/>
      <c r="R100" s="351"/>
      <c r="S100" s="351"/>
      <c r="T100" s="351"/>
      <c r="U100" s="351"/>
      <c r="V100" s="351"/>
      <c r="W100" s="351"/>
      <c r="X100" s="351"/>
      <c r="Y100" s="351"/>
      <c r="Z100" s="351"/>
      <c r="AA100" s="351"/>
      <c r="AB100" s="351"/>
      <c r="AC100" s="351"/>
      <c r="AD100" s="351"/>
      <c r="AE100" s="351"/>
      <c r="AF100" s="351"/>
      <c r="AG100" s="351"/>
      <c r="AH100" s="351"/>
    </row>
    <row r="101" spans="1:34" x14ac:dyDescent="0.2">
      <c r="A101" s="350"/>
      <c r="B101" s="351"/>
      <c r="C101" s="351"/>
      <c r="D101" s="351"/>
      <c r="E101" s="351"/>
      <c r="F101" s="351"/>
      <c r="G101" s="351"/>
      <c r="H101" s="351"/>
      <c r="I101" s="351"/>
      <c r="J101" s="351"/>
      <c r="K101" s="351"/>
      <c r="L101" s="351"/>
      <c r="M101" s="351"/>
      <c r="N101" s="351"/>
      <c r="O101" s="351"/>
      <c r="P101" s="351"/>
      <c r="Q101" s="351"/>
      <c r="R101" s="351"/>
      <c r="S101" s="351"/>
      <c r="T101" s="351"/>
      <c r="U101" s="351"/>
      <c r="V101" s="351"/>
      <c r="W101" s="351"/>
      <c r="X101" s="351"/>
      <c r="Y101" s="351"/>
      <c r="Z101" s="351"/>
      <c r="AA101" s="351"/>
      <c r="AB101" s="351"/>
      <c r="AC101" s="351"/>
      <c r="AD101" s="351"/>
      <c r="AE101" s="351"/>
      <c r="AF101" s="351"/>
      <c r="AG101" s="351"/>
      <c r="AH101" s="351"/>
    </row>
    <row r="102" spans="1:34" x14ac:dyDescent="0.2">
      <c r="A102" s="350"/>
      <c r="B102" s="351"/>
      <c r="C102" s="351"/>
      <c r="D102" s="351"/>
      <c r="E102" s="351"/>
      <c r="F102" s="351"/>
      <c r="G102" s="351"/>
      <c r="H102" s="351"/>
      <c r="I102" s="351"/>
      <c r="J102" s="351"/>
      <c r="K102" s="351"/>
      <c r="L102" s="351"/>
      <c r="M102" s="351"/>
      <c r="N102" s="351"/>
      <c r="O102" s="351"/>
      <c r="P102" s="351"/>
      <c r="Q102" s="351"/>
      <c r="R102" s="351"/>
      <c r="S102" s="351"/>
      <c r="T102" s="351"/>
      <c r="U102" s="351"/>
      <c r="V102" s="351"/>
      <c r="W102" s="351"/>
      <c r="X102" s="351"/>
      <c r="Y102" s="351"/>
      <c r="Z102" s="351"/>
      <c r="AA102" s="351"/>
      <c r="AB102" s="351"/>
      <c r="AC102" s="351"/>
      <c r="AD102" s="351"/>
      <c r="AE102" s="351"/>
      <c r="AF102" s="351"/>
      <c r="AG102" s="351"/>
      <c r="AH102" s="351"/>
    </row>
    <row r="103" spans="1:34" x14ac:dyDescent="0.2">
      <c r="A103" s="350"/>
      <c r="B103" s="351"/>
      <c r="C103" s="351"/>
      <c r="D103" s="351"/>
      <c r="E103" s="351"/>
      <c r="F103" s="351"/>
      <c r="G103" s="351"/>
      <c r="H103" s="351"/>
      <c r="I103" s="351"/>
      <c r="J103" s="351"/>
      <c r="K103" s="351"/>
      <c r="L103" s="351"/>
      <c r="M103" s="351"/>
      <c r="N103" s="351"/>
      <c r="O103" s="351"/>
      <c r="P103" s="351"/>
      <c r="Q103" s="351"/>
      <c r="R103" s="351"/>
      <c r="S103" s="351"/>
      <c r="T103" s="351"/>
      <c r="U103" s="351"/>
      <c r="V103" s="351"/>
      <c r="W103" s="351"/>
      <c r="X103" s="351"/>
      <c r="Y103" s="351"/>
      <c r="Z103" s="351"/>
      <c r="AA103" s="351"/>
      <c r="AB103" s="351"/>
      <c r="AC103" s="351"/>
      <c r="AD103" s="351"/>
      <c r="AE103" s="351"/>
      <c r="AF103" s="351"/>
      <c r="AG103" s="351"/>
      <c r="AH103" s="351"/>
    </row>
    <row r="104" spans="1:34" x14ac:dyDescent="0.2">
      <c r="A104" s="350"/>
      <c r="B104" s="351"/>
      <c r="C104" s="351"/>
      <c r="D104" s="351"/>
      <c r="E104" s="351"/>
      <c r="F104" s="351"/>
      <c r="G104" s="351"/>
      <c r="H104" s="351"/>
      <c r="I104" s="351"/>
      <c r="J104" s="351"/>
      <c r="K104" s="351"/>
      <c r="L104" s="351"/>
      <c r="M104" s="351"/>
      <c r="N104" s="351"/>
      <c r="O104" s="351"/>
      <c r="P104" s="351"/>
      <c r="Q104" s="351"/>
      <c r="R104" s="351"/>
      <c r="S104" s="351"/>
      <c r="T104" s="351"/>
      <c r="U104" s="351"/>
      <c r="V104" s="351"/>
      <c r="W104" s="351"/>
      <c r="X104" s="351"/>
      <c r="Y104" s="351"/>
      <c r="Z104" s="351"/>
      <c r="AA104" s="351"/>
      <c r="AB104" s="351"/>
      <c r="AC104" s="351"/>
      <c r="AD104" s="351"/>
      <c r="AE104" s="351"/>
      <c r="AF104" s="351"/>
      <c r="AG104" s="351"/>
      <c r="AH104" s="351"/>
    </row>
    <row r="105" spans="1:34" x14ac:dyDescent="0.2">
      <c r="A105" s="352"/>
      <c r="B105" s="351"/>
      <c r="C105" s="351"/>
      <c r="D105" s="351"/>
      <c r="E105" s="351"/>
      <c r="F105" s="351"/>
      <c r="G105" s="351"/>
      <c r="H105" s="351"/>
      <c r="I105" s="351"/>
      <c r="J105" s="351"/>
      <c r="K105" s="351"/>
      <c r="L105" s="351"/>
      <c r="M105" s="351"/>
      <c r="N105" s="351"/>
      <c r="O105" s="351"/>
      <c r="P105" s="351"/>
      <c r="Q105" s="351"/>
      <c r="R105" s="351"/>
      <c r="S105" s="351"/>
      <c r="T105" s="351"/>
      <c r="U105" s="351"/>
      <c r="V105" s="351"/>
      <c r="W105" s="351"/>
      <c r="X105" s="351"/>
      <c r="Y105" s="351"/>
      <c r="Z105" s="351"/>
      <c r="AA105" s="351"/>
      <c r="AB105" s="351"/>
      <c r="AC105" s="351"/>
      <c r="AD105" s="351"/>
      <c r="AE105" s="351"/>
      <c r="AF105" s="351"/>
      <c r="AG105" s="351"/>
      <c r="AH105" s="351"/>
    </row>
    <row r="106" spans="1:34" x14ac:dyDescent="0.2">
      <c r="A106" s="350"/>
      <c r="B106" s="351"/>
      <c r="C106" s="351"/>
      <c r="D106" s="351"/>
      <c r="E106" s="351"/>
      <c r="F106" s="351"/>
      <c r="G106" s="351"/>
      <c r="H106" s="351"/>
      <c r="I106" s="351"/>
      <c r="J106" s="351"/>
      <c r="K106" s="351"/>
      <c r="L106" s="351"/>
      <c r="M106" s="351"/>
      <c r="N106" s="351"/>
      <c r="O106" s="351"/>
      <c r="P106" s="351"/>
      <c r="Q106" s="351"/>
      <c r="R106" s="351"/>
      <c r="S106" s="351"/>
      <c r="T106" s="351"/>
      <c r="U106" s="351"/>
      <c r="V106" s="351"/>
      <c r="W106" s="351"/>
      <c r="X106" s="351"/>
      <c r="Y106" s="351"/>
      <c r="Z106" s="351"/>
      <c r="AA106" s="351"/>
      <c r="AB106" s="351"/>
      <c r="AC106" s="351"/>
      <c r="AD106" s="351"/>
      <c r="AE106" s="351"/>
      <c r="AF106" s="351"/>
      <c r="AG106" s="351"/>
      <c r="AH106" s="351"/>
    </row>
    <row r="107" spans="1:34" x14ac:dyDescent="0.2">
      <c r="A107" s="352"/>
      <c r="B107" s="351"/>
      <c r="C107" s="351"/>
      <c r="D107" s="351"/>
      <c r="E107" s="351"/>
      <c r="F107" s="351"/>
      <c r="G107" s="351"/>
      <c r="H107" s="351"/>
      <c r="I107" s="351"/>
      <c r="J107" s="351"/>
      <c r="K107" s="351"/>
      <c r="L107" s="351"/>
      <c r="M107" s="351"/>
      <c r="N107" s="351"/>
      <c r="O107" s="351"/>
      <c r="P107" s="351"/>
      <c r="Q107" s="351"/>
      <c r="R107" s="351"/>
      <c r="S107" s="351"/>
      <c r="T107" s="351"/>
      <c r="U107" s="351"/>
      <c r="V107" s="351"/>
      <c r="W107" s="351"/>
      <c r="X107" s="351"/>
      <c r="Y107" s="351"/>
      <c r="Z107" s="351"/>
      <c r="AA107" s="351"/>
      <c r="AB107" s="351"/>
      <c r="AC107" s="351"/>
      <c r="AD107" s="351"/>
      <c r="AE107" s="351"/>
      <c r="AF107" s="351"/>
      <c r="AG107" s="351"/>
      <c r="AH107" s="351"/>
    </row>
    <row r="108" spans="1:34" x14ac:dyDescent="0.2">
      <c r="A108" s="350"/>
      <c r="B108" s="351"/>
      <c r="C108" s="351"/>
      <c r="D108" s="351"/>
      <c r="E108" s="351"/>
      <c r="F108" s="351"/>
      <c r="G108" s="351"/>
      <c r="H108" s="351"/>
      <c r="I108" s="351"/>
      <c r="J108" s="351"/>
      <c r="K108" s="351"/>
      <c r="L108" s="351"/>
      <c r="M108" s="351"/>
      <c r="N108" s="351"/>
      <c r="O108" s="351"/>
      <c r="P108" s="351"/>
      <c r="Q108" s="351"/>
      <c r="R108" s="351"/>
      <c r="S108" s="351"/>
      <c r="T108" s="351"/>
      <c r="U108" s="351"/>
      <c r="V108" s="351"/>
      <c r="W108" s="351"/>
      <c r="X108" s="351"/>
      <c r="Y108" s="351"/>
      <c r="Z108" s="351"/>
      <c r="AA108" s="351"/>
      <c r="AB108" s="351"/>
      <c r="AC108" s="351"/>
      <c r="AD108" s="351"/>
      <c r="AE108" s="351"/>
      <c r="AF108" s="351"/>
      <c r="AG108" s="351"/>
      <c r="AH108" s="351"/>
    </row>
    <row r="109" spans="1:34" x14ac:dyDescent="0.2">
      <c r="A109" s="350"/>
      <c r="B109" s="351"/>
      <c r="C109" s="351"/>
      <c r="D109" s="351"/>
      <c r="E109" s="351"/>
      <c r="F109" s="351"/>
      <c r="G109" s="351"/>
      <c r="H109" s="351"/>
      <c r="I109" s="351"/>
      <c r="J109" s="351"/>
      <c r="K109" s="351"/>
      <c r="L109" s="351"/>
      <c r="M109" s="351"/>
      <c r="N109" s="351"/>
      <c r="O109" s="351"/>
      <c r="P109" s="351"/>
      <c r="Q109" s="351"/>
      <c r="R109" s="351"/>
      <c r="S109" s="351"/>
      <c r="T109" s="351"/>
      <c r="U109" s="351"/>
      <c r="V109" s="351"/>
      <c r="W109" s="351"/>
      <c r="X109" s="351"/>
      <c r="Y109" s="351"/>
      <c r="Z109" s="351"/>
      <c r="AA109" s="351"/>
      <c r="AB109" s="351"/>
      <c r="AC109" s="351"/>
      <c r="AD109" s="351"/>
      <c r="AE109" s="351"/>
      <c r="AF109" s="351"/>
      <c r="AG109" s="351"/>
      <c r="AH109" s="351"/>
    </row>
    <row r="110" spans="1:34" x14ac:dyDescent="0.2">
      <c r="A110" s="350"/>
      <c r="B110" s="351"/>
      <c r="C110" s="351"/>
      <c r="D110" s="351"/>
      <c r="E110" s="351"/>
      <c r="F110" s="351"/>
      <c r="G110" s="351"/>
      <c r="H110" s="351"/>
      <c r="I110" s="351"/>
      <c r="J110" s="351"/>
      <c r="K110" s="351"/>
      <c r="L110" s="351"/>
      <c r="M110" s="351"/>
      <c r="N110" s="351"/>
      <c r="O110" s="351"/>
      <c r="P110" s="351"/>
      <c r="Q110" s="351"/>
      <c r="R110" s="351"/>
      <c r="S110" s="351"/>
      <c r="T110" s="351"/>
      <c r="U110" s="351"/>
      <c r="V110" s="351"/>
      <c r="W110" s="351"/>
      <c r="X110" s="351"/>
      <c r="Y110" s="351"/>
      <c r="Z110" s="351"/>
      <c r="AA110" s="351"/>
      <c r="AB110" s="351"/>
      <c r="AC110" s="351"/>
      <c r="AD110" s="351"/>
      <c r="AE110" s="351"/>
      <c r="AF110" s="351"/>
      <c r="AG110" s="351"/>
      <c r="AH110" s="351"/>
    </row>
    <row r="111" spans="1:34" x14ac:dyDescent="0.2">
      <c r="A111" s="350"/>
      <c r="B111" s="351"/>
      <c r="C111" s="351"/>
      <c r="D111" s="351"/>
      <c r="E111" s="351"/>
      <c r="F111" s="351"/>
      <c r="G111" s="351"/>
      <c r="H111" s="351"/>
      <c r="I111" s="351"/>
      <c r="J111" s="351"/>
      <c r="K111" s="351"/>
      <c r="L111" s="351"/>
      <c r="M111" s="351"/>
      <c r="N111" s="351"/>
      <c r="O111" s="351"/>
      <c r="P111" s="351"/>
      <c r="Q111" s="351"/>
      <c r="R111" s="351"/>
      <c r="S111" s="351"/>
      <c r="T111" s="351"/>
      <c r="U111" s="351"/>
      <c r="V111" s="351"/>
      <c r="W111" s="351"/>
      <c r="X111" s="351"/>
      <c r="Y111" s="351"/>
      <c r="Z111" s="351"/>
      <c r="AA111" s="351"/>
      <c r="AB111" s="351"/>
      <c r="AC111" s="351"/>
      <c r="AD111" s="351"/>
      <c r="AE111" s="351"/>
      <c r="AF111" s="351"/>
      <c r="AG111" s="351"/>
      <c r="AH111" s="351"/>
    </row>
    <row r="112" spans="1:34" x14ac:dyDescent="0.2">
      <c r="A112" s="352"/>
      <c r="B112" s="351"/>
      <c r="C112" s="351"/>
      <c r="D112" s="351"/>
      <c r="E112" s="351"/>
      <c r="F112" s="351"/>
      <c r="G112" s="351"/>
      <c r="H112" s="351"/>
      <c r="I112" s="351"/>
      <c r="J112" s="351"/>
      <c r="K112" s="351"/>
      <c r="L112" s="351"/>
      <c r="M112" s="351"/>
      <c r="N112" s="351"/>
      <c r="O112" s="351"/>
      <c r="P112" s="351"/>
      <c r="Q112" s="351"/>
      <c r="R112" s="351"/>
      <c r="S112" s="351"/>
      <c r="T112" s="351"/>
      <c r="U112" s="351"/>
      <c r="V112" s="351"/>
      <c r="W112" s="351"/>
      <c r="X112" s="351"/>
      <c r="Y112" s="351"/>
      <c r="Z112" s="351"/>
      <c r="AA112" s="351"/>
      <c r="AB112" s="351"/>
      <c r="AC112" s="351"/>
      <c r="AD112" s="351"/>
      <c r="AE112" s="351"/>
      <c r="AF112" s="351"/>
      <c r="AG112" s="351"/>
      <c r="AH112" s="351"/>
    </row>
    <row r="113" spans="1:34" x14ac:dyDescent="0.2">
      <c r="A113" s="350"/>
      <c r="B113" s="351"/>
      <c r="C113" s="351"/>
      <c r="D113" s="351"/>
      <c r="E113" s="351"/>
      <c r="F113" s="351"/>
      <c r="G113" s="351"/>
      <c r="H113" s="351"/>
      <c r="I113" s="351"/>
      <c r="J113" s="351"/>
      <c r="K113" s="351"/>
      <c r="L113" s="351"/>
      <c r="M113" s="351"/>
      <c r="N113" s="351"/>
      <c r="O113" s="351"/>
      <c r="P113" s="351"/>
      <c r="Q113" s="351"/>
      <c r="R113" s="351"/>
      <c r="S113" s="351"/>
      <c r="T113" s="351"/>
      <c r="U113" s="351"/>
      <c r="V113" s="351"/>
      <c r="W113" s="351"/>
      <c r="X113" s="351"/>
      <c r="Y113" s="351"/>
      <c r="Z113" s="351"/>
      <c r="AA113" s="351"/>
      <c r="AB113" s="351"/>
      <c r="AC113" s="351"/>
      <c r="AD113" s="351"/>
      <c r="AE113" s="351"/>
      <c r="AF113" s="351"/>
      <c r="AG113" s="351"/>
      <c r="AH113" s="351"/>
    </row>
    <row r="114" spans="1:34" x14ac:dyDescent="0.2">
      <c r="A114" s="350"/>
      <c r="B114" s="351"/>
      <c r="C114" s="351"/>
      <c r="D114" s="351"/>
      <c r="E114" s="351"/>
      <c r="F114" s="351"/>
      <c r="G114" s="351"/>
      <c r="H114" s="351"/>
      <c r="I114" s="351"/>
      <c r="L114" s="351"/>
      <c r="M114" s="351"/>
      <c r="N114" s="351"/>
      <c r="O114" s="351"/>
      <c r="P114" s="351"/>
      <c r="Q114" s="351"/>
      <c r="R114" s="351"/>
      <c r="S114" s="351"/>
      <c r="T114" s="351"/>
      <c r="U114" s="351"/>
      <c r="V114" s="351"/>
      <c r="W114" s="351"/>
      <c r="X114" s="351"/>
      <c r="Y114" s="351"/>
      <c r="Z114" s="351"/>
      <c r="AA114" s="351"/>
      <c r="AB114" s="351"/>
      <c r="AC114" s="351"/>
      <c r="AD114" s="351"/>
      <c r="AE114" s="351"/>
      <c r="AF114" s="351"/>
      <c r="AG114" s="351"/>
      <c r="AH114" s="351"/>
    </row>
    <row r="115" spans="1:34" x14ac:dyDescent="0.2">
      <c r="A115" s="350"/>
      <c r="B115" s="351"/>
      <c r="C115" s="351"/>
      <c r="D115" s="351"/>
      <c r="E115" s="351"/>
      <c r="F115" s="351"/>
      <c r="G115" s="351"/>
      <c r="H115" s="351"/>
    </row>
    <row r="116" spans="1:34" x14ac:dyDescent="0.2">
      <c r="A116" s="352"/>
    </row>
    <row r="117" spans="1:34" x14ac:dyDescent="0.2">
      <c r="A117" s="350"/>
    </row>
    <row r="118" spans="1:34" x14ac:dyDescent="0.2">
      <c r="A118" s="352"/>
    </row>
    <row r="119" spans="1:34" x14ac:dyDescent="0.2">
      <c r="A119" s="350"/>
    </row>
    <row r="120" spans="1:34" x14ac:dyDescent="0.2">
      <c r="A120" s="350"/>
    </row>
    <row r="121" spans="1:34" x14ac:dyDescent="0.2">
      <c r="A121" s="350"/>
    </row>
    <row r="122" spans="1:34" x14ac:dyDescent="0.2">
      <c r="A122" s="350"/>
    </row>
    <row r="123" spans="1:34" x14ac:dyDescent="0.2">
      <c r="A123" s="350"/>
    </row>
    <row r="124" spans="1:34" x14ac:dyDescent="0.2">
      <c r="A124" s="352"/>
    </row>
    <row r="125" spans="1:34" x14ac:dyDescent="0.2">
      <c r="A125" s="350"/>
    </row>
    <row r="126" spans="1:34" x14ac:dyDescent="0.2">
      <c r="A126" s="352"/>
    </row>
    <row r="127" spans="1:34" x14ac:dyDescent="0.2">
      <c r="A127" s="350"/>
    </row>
    <row r="128" spans="1:34" x14ac:dyDescent="0.2">
      <c r="A128" s="350"/>
    </row>
    <row r="129" spans="1:1" x14ac:dyDescent="0.2">
      <c r="A129" s="350"/>
    </row>
    <row r="130" spans="1:1" x14ac:dyDescent="0.2">
      <c r="A130" s="352"/>
    </row>
    <row r="131" spans="1:1" x14ac:dyDescent="0.2">
      <c r="A131" s="350"/>
    </row>
  </sheetData>
  <mergeCells count="1">
    <mergeCell ref="B4:E4"/>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1:AF141"/>
  <sheetViews>
    <sheetView topLeftCell="B1" workbookViewId="0">
      <selection activeCell="F23" sqref="F23"/>
    </sheetView>
  </sheetViews>
  <sheetFormatPr baseColWidth="10" defaultRowHeight="13" x14ac:dyDescent="0.15"/>
  <cols>
    <col min="2" max="3" width="13.83203125" style="56" customWidth="1"/>
    <col min="4" max="4" width="11.1640625" customWidth="1"/>
    <col min="5" max="5" width="63.33203125" customWidth="1"/>
    <col min="6" max="6" width="32.33203125" customWidth="1"/>
    <col min="7" max="7" width="58.33203125" customWidth="1"/>
  </cols>
  <sheetData>
    <row r="1" spans="2:32" ht="21" x14ac:dyDescent="0.25">
      <c r="B1" s="27" t="s">
        <v>329</v>
      </c>
      <c r="C1" s="27"/>
      <c r="D1" s="27"/>
      <c r="E1" s="28"/>
      <c r="F1" s="56"/>
      <c r="G1" s="30"/>
      <c r="H1" s="30"/>
      <c r="I1" s="30"/>
      <c r="J1" s="30"/>
      <c r="K1" s="30"/>
      <c r="L1" s="30"/>
      <c r="M1" s="30"/>
      <c r="N1" s="30"/>
      <c r="O1" s="30"/>
      <c r="P1" s="30"/>
      <c r="Q1" s="30"/>
      <c r="R1" s="30"/>
      <c r="S1" s="30"/>
      <c r="T1" s="30"/>
      <c r="U1" s="30"/>
      <c r="V1" s="30"/>
      <c r="W1" s="30"/>
      <c r="X1" s="30"/>
      <c r="Y1" s="30"/>
      <c r="Z1" s="30"/>
      <c r="AA1" s="30"/>
      <c r="AB1" s="30"/>
      <c r="AC1" s="30"/>
      <c r="AD1" s="30"/>
    </row>
    <row r="2" spans="2:32" ht="16" x14ac:dyDescent="0.2">
      <c r="B2" s="31"/>
      <c r="C2" s="31"/>
      <c r="D2" s="31"/>
      <c r="E2" s="28"/>
      <c r="F2" s="29"/>
      <c r="G2" s="30"/>
      <c r="H2" s="36"/>
      <c r="I2" s="30"/>
      <c r="J2" s="30"/>
      <c r="K2" s="30"/>
      <c r="L2" s="30"/>
      <c r="M2" s="30"/>
      <c r="N2" s="30"/>
      <c r="O2" s="30"/>
      <c r="P2" s="30"/>
      <c r="Q2" s="30"/>
      <c r="R2" s="30"/>
      <c r="S2" s="30"/>
      <c r="T2" s="30"/>
      <c r="U2" s="30"/>
      <c r="V2" s="30"/>
      <c r="W2" s="30"/>
      <c r="X2" s="30"/>
      <c r="Y2" s="30"/>
      <c r="Z2" s="30"/>
      <c r="AA2" s="30"/>
      <c r="AB2" s="30"/>
      <c r="AC2" s="30"/>
      <c r="AD2" s="30"/>
    </row>
    <row r="3" spans="2:32" ht="16" x14ac:dyDescent="0.2">
      <c r="B3" s="321" t="s">
        <v>411</v>
      </c>
      <c r="C3" s="322"/>
      <c r="D3" s="322"/>
      <c r="E3" s="517"/>
      <c r="F3" s="33"/>
      <c r="G3" s="34"/>
      <c r="H3" s="35"/>
      <c r="I3" s="36"/>
      <c r="J3" s="36"/>
      <c r="K3" s="30"/>
      <c r="L3" s="36"/>
      <c r="M3" s="36"/>
      <c r="N3" s="36"/>
      <c r="O3" s="36"/>
      <c r="P3" s="36"/>
      <c r="Q3" s="36"/>
      <c r="R3" s="36"/>
      <c r="S3" s="36"/>
      <c r="T3" s="36"/>
      <c r="U3" s="36"/>
      <c r="V3" s="36"/>
      <c r="W3" s="30"/>
      <c r="X3" s="36"/>
      <c r="Y3" s="36"/>
      <c r="Z3" s="36"/>
      <c r="AA3" s="36"/>
      <c r="AB3" s="36"/>
      <c r="AC3" s="36"/>
      <c r="AD3" s="36"/>
    </row>
    <row r="4" spans="2:32" ht="12" customHeight="1" x14ac:dyDescent="0.15">
      <c r="B4" s="585" t="s">
        <v>543</v>
      </c>
      <c r="C4" s="586"/>
      <c r="D4" s="586"/>
      <c r="E4" s="586"/>
      <c r="F4" s="586"/>
      <c r="G4" s="586"/>
      <c r="H4" s="587"/>
      <c r="I4" s="37"/>
      <c r="J4" s="37"/>
      <c r="K4" s="30"/>
      <c r="L4" s="37"/>
      <c r="M4" s="37"/>
      <c r="N4" s="37"/>
      <c r="O4" s="37"/>
      <c r="P4" s="37"/>
      <c r="Q4" s="37"/>
      <c r="R4" s="37"/>
      <c r="S4" s="37"/>
      <c r="T4" s="37"/>
      <c r="U4" s="37"/>
      <c r="V4" s="37"/>
      <c r="W4" s="30"/>
      <c r="X4" s="37"/>
      <c r="Y4" s="37"/>
      <c r="Z4" s="37"/>
      <c r="AA4" s="37"/>
      <c r="AB4" s="37"/>
      <c r="AC4" s="37"/>
      <c r="AD4" s="37"/>
    </row>
    <row r="5" spans="2:32" x14ac:dyDescent="0.15">
      <c r="D5" s="56"/>
      <c r="E5" s="56"/>
      <c r="F5" s="1"/>
      <c r="G5" s="37"/>
      <c r="H5" s="37"/>
      <c r="I5" s="37"/>
      <c r="J5" s="37"/>
      <c r="K5" s="37"/>
      <c r="L5" s="37"/>
      <c r="M5" s="30"/>
      <c r="N5" s="37"/>
      <c r="O5" s="37"/>
      <c r="P5" s="37"/>
      <c r="Q5" s="37"/>
      <c r="R5" s="37"/>
      <c r="S5" s="37"/>
      <c r="T5" s="37"/>
      <c r="U5" s="37"/>
      <c r="V5" s="37"/>
      <c r="W5" s="37"/>
      <c r="X5" s="37"/>
      <c r="Y5" s="30"/>
      <c r="Z5" s="37"/>
      <c r="AA5" s="37"/>
      <c r="AB5" s="37"/>
      <c r="AC5" s="37"/>
      <c r="AD5" s="37"/>
      <c r="AE5" s="37"/>
      <c r="AF5" s="37"/>
    </row>
    <row r="6" spans="2:32" ht="14" thickBot="1" x14ac:dyDescent="0.2">
      <c r="B6" s="262"/>
      <c r="C6" s="262"/>
      <c r="D6" s="262"/>
      <c r="E6" s="262"/>
      <c r="F6" s="17"/>
      <c r="G6" s="263"/>
      <c r="H6" s="263"/>
      <c r="I6" s="263"/>
      <c r="J6" s="263"/>
      <c r="K6" s="263"/>
      <c r="L6" s="263"/>
      <c r="M6" s="264"/>
      <c r="N6" s="263"/>
      <c r="O6" s="263"/>
      <c r="P6" s="263"/>
      <c r="Q6" s="263"/>
      <c r="R6" s="263"/>
      <c r="S6" s="263"/>
      <c r="T6" s="263"/>
      <c r="U6" s="263"/>
      <c r="V6" s="263"/>
      <c r="W6" s="263"/>
      <c r="X6" s="263"/>
      <c r="Y6" s="264"/>
      <c r="Z6" s="263"/>
      <c r="AA6" s="37"/>
      <c r="AB6" s="37"/>
      <c r="AC6" s="37"/>
      <c r="AD6" s="37"/>
      <c r="AE6" s="37"/>
      <c r="AF6" s="37"/>
    </row>
    <row r="7" spans="2:32" ht="58" customHeight="1" x14ac:dyDescent="0.15">
      <c r="B7" s="283"/>
      <c r="C7" s="165"/>
      <c r="D7" s="165"/>
      <c r="E7" s="165"/>
      <c r="F7" s="265"/>
      <c r="G7" s="37"/>
      <c r="H7" s="37"/>
      <c r="I7" s="37"/>
      <c r="J7" s="37"/>
      <c r="K7" s="37"/>
      <c r="L7" s="37"/>
      <c r="M7" s="36"/>
      <c r="N7" s="37"/>
      <c r="O7" s="37"/>
      <c r="P7" s="37"/>
      <c r="Q7" s="37"/>
      <c r="R7" s="37"/>
      <c r="S7" s="37"/>
      <c r="T7" s="37"/>
      <c r="U7" s="37"/>
      <c r="V7" s="37"/>
      <c r="W7" s="37"/>
      <c r="X7" s="37"/>
      <c r="Y7" s="36"/>
      <c r="Z7" s="37"/>
      <c r="AA7" s="37"/>
      <c r="AB7" s="37"/>
      <c r="AC7" s="37"/>
      <c r="AD7" s="37"/>
      <c r="AE7" s="37"/>
      <c r="AF7" s="37"/>
    </row>
    <row r="8" spans="2:32" x14ac:dyDescent="0.15">
      <c r="B8" s="162"/>
      <c r="C8" s="165"/>
      <c r="D8" s="551"/>
      <c r="E8" s="42"/>
      <c r="F8" s="42"/>
      <c r="G8" s="42"/>
      <c r="H8" s="265"/>
      <c r="I8" s="56"/>
      <c r="J8" s="56"/>
      <c r="K8" s="56"/>
      <c r="L8" s="56"/>
      <c r="M8" s="56"/>
      <c r="N8" s="56"/>
      <c r="O8" s="56"/>
      <c r="P8" s="56"/>
      <c r="Q8" s="56"/>
      <c r="R8" s="56"/>
      <c r="S8" s="56"/>
      <c r="T8" s="56"/>
      <c r="U8" s="56"/>
      <c r="V8" s="56"/>
      <c r="W8" s="56"/>
    </row>
    <row r="9" spans="2:32" x14ac:dyDescent="0.15">
      <c r="B9" s="162"/>
      <c r="C9" s="165"/>
      <c r="D9" s="165" t="s">
        <v>865</v>
      </c>
      <c r="E9" s="56"/>
      <c r="F9" s="56"/>
      <c r="G9" s="56"/>
      <c r="H9" s="265"/>
      <c r="I9" s="56"/>
      <c r="J9" s="56"/>
      <c r="K9" s="56"/>
      <c r="L9" s="56"/>
      <c r="M9" s="56"/>
      <c r="N9" s="56"/>
      <c r="O9" s="56"/>
      <c r="P9" s="56"/>
      <c r="Q9" s="56"/>
      <c r="R9" s="56"/>
      <c r="S9" s="56"/>
      <c r="T9" s="56"/>
      <c r="U9" s="56"/>
      <c r="V9" s="56"/>
      <c r="W9" s="56"/>
    </row>
    <row r="10" spans="2:32" x14ac:dyDescent="0.15">
      <c r="B10" s="162"/>
      <c r="C10" s="165"/>
      <c r="D10" s="165"/>
      <c r="E10" s="276"/>
      <c r="F10" s="553">
        <v>2013</v>
      </c>
      <c r="G10" s="554" t="s">
        <v>544</v>
      </c>
      <c r="H10" s="265"/>
      <c r="I10" s="56"/>
      <c r="J10" s="56"/>
      <c r="K10" s="56"/>
      <c r="L10" s="56"/>
      <c r="M10" s="56"/>
      <c r="N10" s="56"/>
      <c r="O10" s="56"/>
      <c r="P10" s="56"/>
      <c r="Q10" s="56"/>
      <c r="R10" s="56"/>
      <c r="S10" s="56"/>
      <c r="T10" s="56"/>
      <c r="U10" s="56"/>
      <c r="V10" s="56"/>
      <c r="W10" s="56"/>
    </row>
    <row r="11" spans="2:32" x14ac:dyDescent="0.15">
      <c r="B11" s="162"/>
      <c r="C11" s="165"/>
      <c r="D11" s="165"/>
      <c r="E11" s="276" t="s">
        <v>866</v>
      </c>
      <c r="F11" s="555">
        <f>Huishoudens!E15</f>
        <v>3380</v>
      </c>
      <c r="G11" s="556"/>
      <c r="H11" s="551"/>
      <c r="I11" s="56"/>
      <c r="J11" s="56"/>
      <c r="K11" s="56"/>
      <c r="L11" s="56"/>
      <c r="M11" s="56"/>
      <c r="N11" s="56"/>
      <c r="O11" s="56"/>
      <c r="P11" s="56"/>
      <c r="Q11" s="56"/>
      <c r="R11" s="56"/>
      <c r="S11" s="56"/>
      <c r="T11" s="56"/>
      <c r="U11" s="56"/>
      <c r="V11" s="56"/>
      <c r="W11" s="56"/>
    </row>
    <row r="12" spans="2:32" x14ac:dyDescent="0.15">
      <c r="B12" s="162"/>
      <c r="C12" s="165"/>
      <c r="D12" s="165"/>
      <c r="E12" s="556" t="s">
        <v>867</v>
      </c>
      <c r="F12" s="557">
        <f>Huishoudens!E16</f>
        <v>1330</v>
      </c>
      <c r="G12" s="556" t="s">
        <v>886</v>
      </c>
      <c r="H12" s="265"/>
      <c r="I12" s="56"/>
      <c r="J12" s="56"/>
      <c r="K12" s="56"/>
      <c r="L12" s="56"/>
      <c r="M12" s="56"/>
      <c r="N12" s="56"/>
      <c r="O12" s="56"/>
      <c r="P12" s="56"/>
      <c r="Q12" s="56"/>
      <c r="R12" s="56"/>
      <c r="S12" s="56"/>
      <c r="T12" s="56"/>
      <c r="U12" s="56"/>
      <c r="V12" s="56"/>
      <c r="W12" s="56"/>
    </row>
    <row r="13" spans="2:32" x14ac:dyDescent="0.15">
      <c r="B13" s="162"/>
      <c r="C13" s="165"/>
      <c r="D13" s="165"/>
      <c r="E13" s="556" t="s">
        <v>868</v>
      </c>
      <c r="F13" s="558"/>
      <c r="G13" s="556" t="s">
        <v>885</v>
      </c>
      <c r="H13" s="265"/>
      <c r="I13" s="56"/>
      <c r="J13" s="56"/>
      <c r="K13" s="56"/>
      <c r="L13" s="56"/>
      <c r="M13" s="56"/>
      <c r="N13" s="56"/>
      <c r="O13" s="56"/>
      <c r="P13" s="56"/>
      <c r="Q13" s="56"/>
      <c r="R13" s="56"/>
      <c r="S13" s="56"/>
      <c r="T13" s="56"/>
      <c r="U13" s="56"/>
      <c r="V13" s="56"/>
      <c r="W13" s="56"/>
    </row>
    <row r="14" spans="2:32" x14ac:dyDescent="0.15">
      <c r="B14" s="162"/>
      <c r="C14" s="165"/>
      <c r="D14" s="165"/>
      <c r="E14" s="556" t="s">
        <v>869</v>
      </c>
      <c r="F14" s="558"/>
      <c r="G14" s="556" t="s">
        <v>885</v>
      </c>
      <c r="H14" s="265"/>
      <c r="I14" s="56"/>
      <c r="J14" s="56"/>
      <c r="K14" s="56"/>
      <c r="L14" s="56"/>
      <c r="M14" s="56"/>
      <c r="N14" s="56"/>
      <c r="O14" s="56"/>
      <c r="P14" s="56"/>
      <c r="Q14" s="56"/>
      <c r="R14" s="56"/>
      <c r="S14" s="56"/>
      <c r="T14" s="56"/>
      <c r="U14" s="56"/>
      <c r="V14" s="56"/>
      <c r="W14" s="56"/>
    </row>
    <row r="15" spans="2:32" x14ac:dyDescent="0.15">
      <c r="B15" s="162"/>
      <c r="C15" s="165"/>
      <c r="D15" s="165"/>
      <c r="E15" s="556" t="s">
        <v>870</v>
      </c>
      <c r="F15" s="558"/>
      <c r="G15" s="556" t="s">
        <v>885</v>
      </c>
      <c r="H15" s="265"/>
      <c r="I15" s="56"/>
      <c r="J15" s="56"/>
      <c r="K15" s="56"/>
      <c r="L15" s="56"/>
      <c r="M15" s="56"/>
      <c r="N15" s="56"/>
      <c r="O15" s="56"/>
      <c r="P15" s="56"/>
      <c r="Q15" s="56"/>
      <c r="R15" s="56"/>
      <c r="S15" s="56"/>
      <c r="T15" s="56"/>
      <c r="U15" s="56"/>
      <c r="V15" s="56"/>
      <c r="W15" s="56"/>
    </row>
    <row r="16" spans="2:32" x14ac:dyDescent="0.15">
      <c r="B16" s="162"/>
      <c r="C16" s="165"/>
      <c r="D16" s="165"/>
      <c r="E16" s="276" t="s">
        <v>871</v>
      </c>
      <c r="F16" s="555">
        <f>Transport!Q45</f>
        <v>1765</v>
      </c>
      <c r="G16" s="556"/>
      <c r="H16" s="265"/>
      <c r="I16" s="56"/>
      <c r="J16" s="56"/>
      <c r="K16" s="56"/>
      <c r="L16" s="56"/>
      <c r="M16" s="56"/>
      <c r="N16" s="56"/>
      <c r="O16" s="56"/>
      <c r="P16" s="56"/>
      <c r="Q16" s="56"/>
      <c r="R16" s="56"/>
      <c r="S16" s="56"/>
      <c r="T16" s="56"/>
      <c r="U16" s="56"/>
      <c r="V16" s="56"/>
      <c r="W16" s="56"/>
    </row>
    <row r="17" spans="2:23" x14ac:dyDescent="0.15">
      <c r="B17" s="162"/>
      <c r="C17" s="165"/>
      <c r="D17" s="165"/>
      <c r="E17" s="276" t="s">
        <v>872</v>
      </c>
      <c r="F17" s="559">
        <v>0</v>
      </c>
      <c r="G17" s="556"/>
      <c r="H17" s="265"/>
      <c r="I17" s="56"/>
      <c r="J17" s="56"/>
      <c r="K17" s="56"/>
      <c r="L17" s="56"/>
      <c r="M17" s="56"/>
      <c r="N17" s="56"/>
      <c r="O17" s="56"/>
      <c r="P17" s="56"/>
      <c r="Q17" s="56"/>
      <c r="R17" s="56"/>
      <c r="S17" s="56"/>
      <c r="T17" s="56"/>
      <c r="U17" s="56"/>
      <c r="V17" s="56"/>
      <c r="W17" s="56"/>
    </row>
    <row r="18" spans="2:23" x14ac:dyDescent="0.15">
      <c r="B18" s="162"/>
      <c r="C18" s="165"/>
      <c r="D18" s="165"/>
      <c r="E18" s="276" t="s">
        <v>873</v>
      </c>
      <c r="F18" s="555">
        <v>2.5000000000000001E-3</v>
      </c>
      <c r="G18" s="1" t="s">
        <v>528</v>
      </c>
      <c r="H18" s="265"/>
      <c r="I18" s="56"/>
      <c r="J18" s="56"/>
      <c r="K18" s="56"/>
      <c r="L18" s="56"/>
      <c r="M18" s="56"/>
      <c r="N18" s="56"/>
      <c r="O18" s="56"/>
      <c r="P18" s="56"/>
      <c r="Q18" s="56"/>
      <c r="R18" s="56"/>
      <c r="S18" s="56"/>
      <c r="T18" s="56"/>
      <c r="U18" s="56"/>
      <c r="V18" s="56"/>
      <c r="W18" s="56"/>
    </row>
    <row r="19" spans="2:23" x14ac:dyDescent="0.15">
      <c r="B19" s="162"/>
      <c r="C19" s="165"/>
      <c r="D19" s="165"/>
      <c r="E19" s="276" t="s">
        <v>874</v>
      </c>
      <c r="F19" s="555">
        <v>0</v>
      </c>
      <c r="G19" s="556"/>
      <c r="H19" s="265"/>
      <c r="I19" s="56"/>
      <c r="J19" s="56"/>
      <c r="K19" s="56"/>
      <c r="L19" s="56"/>
      <c r="M19" s="56"/>
      <c r="N19" s="56"/>
      <c r="O19" s="56"/>
      <c r="P19" s="56"/>
      <c r="Q19" s="56"/>
      <c r="R19" s="56"/>
      <c r="S19" s="56"/>
      <c r="T19" s="56"/>
      <c r="U19" s="56"/>
      <c r="V19" s="56"/>
      <c r="W19" s="56"/>
    </row>
    <row r="20" spans="2:23" x14ac:dyDescent="0.15">
      <c r="B20" s="162"/>
      <c r="C20" s="165"/>
      <c r="D20" s="165"/>
      <c r="E20" s="276" t="s">
        <v>875</v>
      </c>
      <c r="F20" s="555">
        <v>0</v>
      </c>
      <c r="G20" s="556"/>
      <c r="H20" s="265"/>
      <c r="I20" s="56"/>
      <c r="J20" s="56"/>
      <c r="K20" s="56"/>
      <c r="L20" s="56"/>
      <c r="M20" s="56"/>
      <c r="N20" s="56"/>
      <c r="O20" s="56"/>
      <c r="P20" s="56"/>
      <c r="Q20" s="56"/>
      <c r="R20" s="56"/>
      <c r="S20" s="56"/>
      <c r="T20" s="56"/>
      <c r="U20" s="56"/>
      <c r="V20" s="56"/>
      <c r="W20" s="56"/>
    </row>
    <row r="21" spans="2:23" x14ac:dyDescent="0.15">
      <c r="B21" s="162"/>
      <c r="C21" s="165"/>
      <c r="D21" s="165"/>
      <c r="E21" s="276" t="s">
        <v>876</v>
      </c>
      <c r="F21" s="555">
        <v>0</v>
      </c>
      <c r="G21" s="556"/>
      <c r="H21" s="265"/>
      <c r="I21" s="56"/>
      <c r="J21" s="56"/>
      <c r="K21" s="56"/>
      <c r="L21" s="56"/>
      <c r="M21" s="56"/>
      <c r="N21" s="56"/>
      <c r="O21" s="56"/>
      <c r="P21" s="56"/>
      <c r="Q21" s="56"/>
      <c r="R21" s="56"/>
      <c r="S21" s="56"/>
      <c r="T21" s="56"/>
      <c r="U21" s="56"/>
      <c r="V21" s="56"/>
      <c r="W21" s="56"/>
    </row>
    <row r="22" spans="2:23" x14ac:dyDescent="0.15">
      <c r="B22" s="162"/>
      <c r="C22" s="165"/>
      <c r="D22" s="165"/>
      <c r="E22" s="276" t="s">
        <v>877</v>
      </c>
      <c r="F22" s="555">
        <v>2.5000000000000001E-3</v>
      </c>
      <c r="G22" s="1" t="s">
        <v>528</v>
      </c>
      <c r="H22" s="265"/>
      <c r="I22" s="56"/>
      <c r="J22" s="56"/>
      <c r="K22" s="56"/>
      <c r="L22" s="56"/>
      <c r="M22" s="56"/>
      <c r="N22" s="56"/>
      <c r="O22" s="56"/>
      <c r="P22" s="56"/>
      <c r="Q22" s="56"/>
      <c r="R22" s="56"/>
      <c r="S22" s="56"/>
      <c r="T22" s="56"/>
      <c r="U22" s="56"/>
      <c r="V22" s="56"/>
      <c r="W22" s="56"/>
    </row>
    <row r="23" spans="2:23" x14ac:dyDescent="0.15">
      <c r="B23" s="162"/>
      <c r="C23" s="165"/>
      <c r="D23" s="165"/>
      <c r="E23" s="276" t="s">
        <v>878</v>
      </c>
      <c r="F23" s="555">
        <f>Hernieuwbare_energie!E20</f>
        <v>2.9390490566037736E-2</v>
      </c>
      <c r="G23" s="556" t="s">
        <v>887</v>
      </c>
      <c r="H23" s="265"/>
      <c r="I23" s="56"/>
      <c r="J23" s="56"/>
      <c r="K23" s="56"/>
      <c r="L23" s="56"/>
      <c r="M23" s="56"/>
      <c r="N23" s="56"/>
      <c r="O23" s="56"/>
      <c r="P23" s="56"/>
      <c r="Q23" s="56"/>
      <c r="R23" s="56"/>
      <c r="S23" s="56"/>
      <c r="T23" s="56"/>
      <c r="U23" s="56"/>
      <c r="V23" s="56"/>
      <c r="W23" s="56"/>
    </row>
    <row r="24" spans="2:23" x14ac:dyDescent="0.15">
      <c r="B24" s="162"/>
      <c r="C24" s="165"/>
      <c r="D24" s="165"/>
      <c r="E24" s="276" t="s">
        <v>879</v>
      </c>
      <c r="F24" s="560">
        <f>Hernieuwbare_energie!E21</f>
        <v>0</v>
      </c>
      <c r="G24" s="556"/>
      <c r="H24" s="265"/>
      <c r="I24" s="56"/>
      <c r="J24" s="56"/>
      <c r="K24" s="56"/>
      <c r="L24" s="56"/>
      <c r="M24" s="56"/>
      <c r="N24" s="56"/>
      <c r="O24" s="56"/>
      <c r="P24" s="56"/>
      <c r="Q24" s="56"/>
      <c r="R24" s="56"/>
      <c r="S24" s="56"/>
      <c r="T24" s="56"/>
      <c r="U24" s="56"/>
      <c r="V24" s="56"/>
      <c r="W24" s="56"/>
    </row>
    <row r="25" spans="2:23" x14ac:dyDescent="0.15">
      <c r="B25" s="162"/>
      <c r="C25" s="165"/>
      <c r="D25" s="165"/>
      <c r="E25" s="556" t="s">
        <v>880</v>
      </c>
      <c r="F25" s="555">
        <v>0</v>
      </c>
      <c r="G25" s="556"/>
      <c r="H25" s="265"/>
      <c r="I25" s="56"/>
      <c r="J25" s="56"/>
      <c r="K25" s="56"/>
      <c r="L25" s="56"/>
      <c r="M25" s="56"/>
      <c r="N25" s="56"/>
      <c r="O25" s="56"/>
      <c r="P25" s="56"/>
      <c r="Q25" s="56"/>
      <c r="R25" s="56"/>
      <c r="S25" s="56"/>
      <c r="T25" s="56"/>
      <c r="U25" s="56"/>
      <c r="V25" s="56"/>
      <c r="W25" s="56"/>
    </row>
    <row r="26" spans="2:23" x14ac:dyDescent="0.15">
      <c r="B26" s="162"/>
      <c r="C26" s="165"/>
      <c r="D26" s="165"/>
      <c r="E26" s="276" t="s">
        <v>881</v>
      </c>
      <c r="F26" s="555">
        <v>0</v>
      </c>
      <c r="G26" s="556"/>
      <c r="H26" s="265"/>
      <c r="I26" s="56"/>
      <c r="J26" s="56"/>
      <c r="K26" s="56"/>
      <c r="L26" s="56"/>
      <c r="M26" s="56"/>
      <c r="N26" s="56"/>
      <c r="O26" s="56"/>
      <c r="P26" s="56"/>
      <c r="Q26" s="56"/>
      <c r="R26" s="56"/>
      <c r="S26" s="56"/>
      <c r="T26" s="56"/>
      <c r="U26" s="56"/>
      <c r="V26" s="56"/>
      <c r="W26" s="56"/>
    </row>
    <row r="27" spans="2:23" x14ac:dyDescent="0.15">
      <c r="B27" s="162"/>
      <c r="C27" s="165"/>
      <c r="D27" s="165"/>
      <c r="E27" s="276" t="s">
        <v>882</v>
      </c>
      <c r="F27" s="555">
        <v>0</v>
      </c>
      <c r="G27" s="556"/>
      <c r="H27" s="265"/>
      <c r="I27" s="56"/>
      <c r="J27" s="56"/>
      <c r="K27" s="56"/>
      <c r="L27" s="56"/>
      <c r="M27" s="56"/>
      <c r="N27" s="56"/>
      <c r="O27" s="56"/>
      <c r="P27" s="56"/>
      <c r="Q27" s="56"/>
      <c r="R27" s="56"/>
      <c r="S27" s="56"/>
      <c r="T27" s="56"/>
      <c r="U27" s="56"/>
      <c r="V27" s="56"/>
      <c r="W27" s="56"/>
    </row>
    <row r="28" spans="2:23" x14ac:dyDescent="0.15">
      <c r="B28" s="162"/>
      <c r="C28" s="165"/>
      <c r="D28" s="165"/>
      <c r="E28" s="276" t="s">
        <v>883</v>
      </c>
      <c r="F28" s="555">
        <v>0</v>
      </c>
      <c r="G28" s="556"/>
      <c r="H28" s="265"/>
      <c r="I28" s="56"/>
      <c r="J28" s="56"/>
      <c r="K28" s="56"/>
      <c r="L28" s="56"/>
      <c r="M28" s="56"/>
      <c r="N28" s="56"/>
      <c r="O28" s="56"/>
      <c r="P28" s="56"/>
      <c r="Q28" s="56"/>
      <c r="R28" s="56"/>
      <c r="S28" s="56"/>
      <c r="T28" s="56"/>
      <c r="U28" s="56"/>
      <c r="V28" s="56"/>
      <c r="W28" s="56"/>
    </row>
    <row r="29" spans="2:23" x14ac:dyDescent="0.15">
      <c r="B29" s="162"/>
      <c r="C29" s="165"/>
      <c r="D29" s="165"/>
      <c r="E29" s="276" t="s">
        <v>884</v>
      </c>
      <c r="F29" s="555">
        <v>0</v>
      </c>
      <c r="G29" s="556"/>
      <c r="H29" s="265"/>
      <c r="I29" s="56"/>
      <c r="J29" s="56"/>
      <c r="K29" s="56"/>
      <c r="L29" s="56"/>
      <c r="M29" s="56"/>
      <c r="N29" s="56"/>
      <c r="O29" s="56"/>
      <c r="P29" s="56"/>
      <c r="Q29" s="56"/>
      <c r="R29" s="56"/>
      <c r="S29" s="56"/>
      <c r="T29" s="56"/>
      <c r="U29" s="56"/>
      <c r="V29" s="56"/>
      <c r="W29" s="56"/>
    </row>
    <row r="30" spans="2:23" x14ac:dyDescent="0.15">
      <c r="B30" s="162"/>
      <c r="C30" s="165"/>
      <c r="D30" s="165"/>
      <c r="E30" s="56"/>
      <c r="F30" s="56"/>
      <c r="G30" s="56"/>
      <c r="H30" s="265"/>
      <c r="I30" s="56"/>
      <c r="J30" s="56"/>
      <c r="K30" s="56"/>
      <c r="L30" s="56"/>
      <c r="M30" s="56"/>
      <c r="N30" s="56"/>
      <c r="O30" s="56"/>
      <c r="P30" s="56"/>
      <c r="Q30" s="56"/>
      <c r="R30" s="56"/>
      <c r="S30" s="56"/>
      <c r="T30" s="56"/>
      <c r="U30" s="56"/>
      <c r="V30" s="56"/>
      <c r="W30" s="56"/>
    </row>
    <row r="31" spans="2:23" x14ac:dyDescent="0.15">
      <c r="B31" s="162"/>
      <c r="C31" s="165"/>
      <c r="D31" s="265"/>
      <c r="E31" s="265"/>
      <c r="F31" s="265"/>
      <c r="G31" s="265"/>
      <c r="H31" s="265"/>
      <c r="I31" s="56"/>
      <c r="J31" s="56"/>
      <c r="K31" s="56"/>
      <c r="L31" s="56"/>
      <c r="M31" s="56"/>
      <c r="N31" s="56"/>
      <c r="O31" s="56"/>
      <c r="P31" s="56"/>
      <c r="Q31" s="56"/>
      <c r="R31" s="56"/>
      <c r="S31" s="56"/>
      <c r="T31" s="56"/>
      <c r="U31" s="56"/>
      <c r="V31" s="56"/>
      <c r="W31" s="56"/>
    </row>
    <row r="32" spans="2:23" x14ac:dyDescent="0.15">
      <c r="B32" s="162"/>
      <c r="C32" s="165"/>
      <c r="D32" s="265"/>
      <c r="E32" s="265"/>
      <c r="F32" s="265"/>
      <c r="G32" s="265"/>
      <c r="H32" s="265"/>
      <c r="I32" s="56"/>
      <c r="J32" s="56"/>
      <c r="K32" s="56"/>
      <c r="L32" s="56"/>
      <c r="M32" s="56"/>
      <c r="N32" s="56"/>
      <c r="O32" s="56"/>
      <c r="P32" s="56"/>
      <c r="Q32" s="56"/>
      <c r="R32" s="56"/>
      <c r="S32" s="56"/>
      <c r="T32" s="56"/>
      <c r="U32" s="56"/>
      <c r="V32" s="56"/>
      <c r="W32" s="56"/>
    </row>
    <row r="33" spans="2:23" x14ac:dyDescent="0.15">
      <c r="B33" s="162"/>
      <c r="C33" s="165"/>
      <c r="D33" s="552"/>
      <c r="E33" s="265"/>
      <c r="F33" s="265"/>
      <c r="G33" s="265"/>
      <c r="H33" s="265"/>
      <c r="I33" s="56"/>
      <c r="J33" s="56"/>
      <c r="K33" s="56"/>
      <c r="L33" s="56"/>
      <c r="M33" s="56"/>
      <c r="N33" s="56"/>
      <c r="O33" s="56"/>
      <c r="P33" s="56"/>
      <c r="Q33" s="56"/>
      <c r="R33" s="56"/>
      <c r="S33" s="56"/>
      <c r="T33" s="56"/>
      <c r="U33" s="56"/>
      <c r="V33" s="56"/>
      <c r="W33" s="56"/>
    </row>
    <row r="34" spans="2:23" x14ac:dyDescent="0.15">
      <c r="B34" s="162"/>
      <c r="C34" s="165"/>
      <c r="D34" s="552"/>
      <c r="E34" s="265"/>
      <c r="F34" s="265"/>
      <c r="G34" s="265"/>
      <c r="H34" s="265"/>
      <c r="I34" s="56"/>
      <c r="J34" s="56"/>
      <c r="K34" s="56"/>
      <c r="L34" s="56"/>
      <c r="M34" s="56"/>
      <c r="N34" s="56"/>
      <c r="O34" s="56"/>
      <c r="P34" s="56"/>
      <c r="Q34" s="56"/>
      <c r="R34" s="56"/>
      <c r="S34" s="56"/>
      <c r="T34" s="56"/>
      <c r="U34" s="56"/>
      <c r="V34" s="56"/>
      <c r="W34" s="56"/>
    </row>
    <row r="35" spans="2:23" x14ac:dyDescent="0.15">
      <c r="B35" s="162"/>
      <c r="C35" s="165"/>
      <c r="D35" s="552"/>
      <c r="E35" s="550"/>
      <c r="F35" s="265"/>
      <c r="G35" s="265"/>
      <c r="H35" s="265"/>
      <c r="I35" s="56"/>
      <c r="J35" s="56"/>
      <c r="K35" s="56"/>
      <c r="L35" s="56"/>
      <c r="M35" s="56"/>
      <c r="N35" s="56"/>
      <c r="O35" s="56"/>
      <c r="P35" s="56"/>
      <c r="Q35" s="56"/>
      <c r="R35" s="56"/>
      <c r="S35" s="56"/>
      <c r="T35" s="56"/>
      <c r="U35" s="56"/>
      <c r="V35" s="56"/>
      <c r="W35" s="56"/>
    </row>
    <row r="36" spans="2:23" x14ac:dyDescent="0.15">
      <c r="B36" s="162"/>
      <c r="C36" s="165"/>
      <c r="D36" s="265"/>
      <c r="E36" s="265"/>
      <c r="F36" s="265"/>
      <c r="G36" s="265"/>
      <c r="H36" s="265"/>
      <c r="I36" s="56"/>
      <c r="J36" s="56"/>
      <c r="K36" s="56"/>
      <c r="L36" s="56"/>
      <c r="M36" s="56"/>
      <c r="N36" s="56"/>
      <c r="O36" s="56"/>
      <c r="P36" s="56"/>
      <c r="Q36" s="56"/>
      <c r="R36" s="56"/>
      <c r="S36" s="56"/>
      <c r="T36" s="56"/>
      <c r="U36" s="56"/>
      <c r="V36" s="56"/>
      <c r="W36" s="56"/>
    </row>
    <row r="37" spans="2:23" x14ac:dyDescent="0.15">
      <c r="B37" s="162"/>
      <c r="C37" s="165"/>
      <c r="D37" s="42"/>
      <c r="E37" s="265"/>
      <c r="F37" s="265"/>
      <c r="G37" s="265"/>
      <c r="H37" s="265"/>
      <c r="I37" s="56"/>
      <c r="J37" s="56"/>
      <c r="K37" s="56"/>
      <c r="L37" s="56"/>
      <c r="M37" s="56"/>
      <c r="N37" s="56"/>
      <c r="O37" s="56"/>
      <c r="P37" s="56"/>
      <c r="Q37" s="56"/>
      <c r="R37" s="56"/>
      <c r="S37" s="56"/>
      <c r="T37" s="56"/>
      <c r="U37" s="56"/>
      <c r="V37" s="56"/>
      <c r="W37" s="56"/>
    </row>
    <row r="38" spans="2:23" x14ac:dyDescent="0.15">
      <c r="B38" s="162"/>
      <c r="C38" s="165"/>
      <c r="D38" s="42"/>
      <c r="E38" s="265"/>
      <c r="F38" s="265"/>
      <c r="G38" s="265"/>
      <c r="H38" s="265"/>
      <c r="I38" s="56"/>
      <c r="J38" s="56"/>
      <c r="K38" s="56"/>
      <c r="L38" s="56"/>
      <c r="M38" s="56"/>
      <c r="N38" s="56"/>
      <c r="O38" s="56"/>
      <c r="P38" s="56"/>
      <c r="Q38" s="56"/>
      <c r="R38" s="56"/>
      <c r="S38" s="56"/>
      <c r="T38" s="56"/>
      <c r="U38" s="56"/>
      <c r="V38" s="56"/>
      <c r="W38" s="56"/>
    </row>
    <row r="39" spans="2:23" x14ac:dyDescent="0.15">
      <c r="B39" s="162"/>
      <c r="C39" s="165"/>
      <c r="D39" s="265"/>
      <c r="E39" s="265"/>
      <c r="F39" s="265"/>
      <c r="G39" s="265"/>
      <c r="H39" s="265"/>
      <c r="I39" s="56"/>
      <c r="J39" s="56"/>
      <c r="K39" s="56"/>
      <c r="L39" s="56"/>
      <c r="M39" s="56"/>
      <c r="N39" s="56"/>
      <c r="O39" s="56"/>
      <c r="P39" s="56"/>
      <c r="Q39" s="56"/>
      <c r="R39" s="56"/>
      <c r="S39" s="56"/>
      <c r="T39" s="56"/>
      <c r="U39" s="56"/>
      <c r="V39" s="56"/>
      <c r="W39" s="56"/>
    </row>
    <row r="40" spans="2:23" x14ac:dyDescent="0.15">
      <c r="B40" s="162"/>
      <c r="C40" s="165"/>
      <c r="D40" s="265"/>
      <c r="E40" s="265"/>
      <c r="F40" s="265"/>
      <c r="G40" s="265"/>
      <c r="H40" s="265"/>
      <c r="I40" s="56"/>
      <c r="J40" s="56"/>
      <c r="K40" s="56"/>
      <c r="L40" s="56"/>
      <c r="M40" s="56"/>
      <c r="N40" s="56"/>
      <c r="O40" s="56"/>
      <c r="P40" s="56"/>
      <c r="Q40" s="56"/>
      <c r="R40" s="56"/>
      <c r="S40" s="56"/>
      <c r="T40" s="56"/>
      <c r="U40" s="56"/>
      <c r="V40" s="56"/>
      <c r="W40" s="56"/>
    </row>
    <row r="41" spans="2:23" x14ac:dyDescent="0.15">
      <c r="B41" s="162"/>
      <c r="C41" s="165"/>
      <c r="D41" s="265"/>
      <c r="E41" s="265"/>
      <c r="F41" s="265"/>
      <c r="G41" s="265"/>
      <c r="H41" s="265"/>
      <c r="I41" s="56"/>
      <c r="J41" s="56"/>
      <c r="K41" s="56"/>
      <c r="L41" s="56"/>
      <c r="M41" s="56"/>
      <c r="N41" s="56"/>
      <c r="O41" s="56"/>
      <c r="P41" s="56"/>
      <c r="Q41" s="56"/>
      <c r="R41" s="56"/>
      <c r="S41" s="56"/>
      <c r="T41" s="56"/>
      <c r="U41" s="56"/>
      <c r="V41" s="56"/>
      <c r="W41" s="56"/>
    </row>
    <row r="42" spans="2:23" x14ac:dyDescent="0.15">
      <c r="B42" s="162"/>
      <c r="C42" s="165"/>
      <c r="D42" s="265"/>
      <c r="E42" s="265"/>
      <c r="F42" s="265"/>
      <c r="G42" s="265"/>
      <c r="H42" s="265"/>
      <c r="I42" s="56"/>
      <c r="J42" s="56"/>
      <c r="K42" s="56"/>
      <c r="L42" s="56"/>
      <c r="M42" s="56"/>
      <c r="N42" s="56"/>
      <c r="O42" s="56"/>
      <c r="P42" s="56"/>
      <c r="Q42" s="56"/>
      <c r="R42" s="56"/>
      <c r="S42" s="56"/>
      <c r="T42" s="56"/>
      <c r="U42" s="56"/>
      <c r="V42" s="56"/>
      <c r="W42" s="56"/>
    </row>
    <row r="43" spans="2:23" x14ac:dyDescent="0.15">
      <c r="B43" s="162"/>
      <c r="C43" s="165"/>
      <c r="D43" s="265"/>
      <c r="E43" s="265"/>
      <c r="F43" s="265"/>
      <c r="G43" s="265"/>
      <c r="H43" s="265"/>
      <c r="I43" s="56"/>
      <c r="J43" s="56"/>
      <c r="K43" s="56"/>
      <c r="L43" s="56"/>
      <c r="M43" s="56"/>
      <c r="N43" s="56"/>
      <c r="O43" s="56"/>
      <c r="P43" s="56"/>
      <c r="Q43" s="56"/>
      <c r="R43" s="56"/>
      <c r="S43" s="56"/>
      <c r="T43" s="56"/>
      <c r="U43" s="56"/>
      <c r="V43" s="56"/>
      <c r="W43" s="56"/>
    </row>
    <row r="44" spans="2:23" x14ac:dyDescent="0.15">
      <c r="B44" s="162"/>
      <c r="C44" s="165"/>
      <c r="D44" s="265"/>
      <c r="E44" s="265"/>
      <c r="F44" s="265"/>
      <c r="G44" s="265"/>
      <c r="H44" s="265"/>
      <c r="I44" s="56"/>
      <c r="J44" s="56"/>
      <c r="K44" s="56"/>
      <c r="L44" s="56"/>
      <c r="M44" s="56"/>
      <c r="N44" s="56"/>
      <c r="O44" s="56"/>
      <c r="P44" s="56"/>
      <c r="Q44" s="56"/>
      <c r="R44" s="56"/>
      <c r="S44" s="56"/>
      <c r="T44" s="56"/>
      <c r="U44" s="56"/>
      <c r="V44" s="56"/>
      <c r="W44" s="56"/>
    </row>
    <row r="45" spans="2:23" x14ac:dyDescent="0.15">
      <c r="B45" s="162"/>
      <c r="C45" s="165"/>
      <c r="D45" s="265"/>
      <c r="E45" s="265"/>
      <c r="F45" s="265"/>
      <c r="G45" s="265"/>
      <c r="H45" s="265"/>
      <c r="I45" s="56"/>
      <c r="J45" s="56"/>
      <c r="K45" s="56"/>
      <c r="L45" s="56"/>
      <c r="M45" s="56"/>
      <c r="N45" s="56"/>
      <c r="O45" s="56"/>
      <c r="P45" s="56"/>
      <c r="Q45" s="56"/>
      <c r="R45" s="56"/>
      <c r="S45" s="56"/>
      <c r="T45" s="56"/>
      <c r="U45" s="56"/>
      <c r="V45" s="56"/>
      <c r="W45" s="56"/>
    </row>
    <row r="46" spans="2:23" x14ac:dyDescent="0.15">
      <c r="B46" s="162"/>
      <c r="C46" s="165"/>
      <c r="D46" s="265"/>
      <c r="E46" s="265"/>
      <c r="F46" s="265"/>
      <c r="G46" s="265"/>
      <c r="H46" s="265"/>
      <c r="I46" s="56"/>
      <c r="J46" s="56"/>
      <c r="K46" s="56"/>
      <c r="L46" s="56"/>
      <c r="M46" s="56"/>
      <c r="N46" s="56"/>
      <c r="O46" s="56"/>
      <c r="P46" s="56"/>
      <c r="Q46" s="56"/>
      <c r="R46" s="56"/>
      <c r="S46" s="56"/>
      <c r="T46" s="56"/>
      <c r="U46" s="56"/>
      <c r="V46" s="56"/>
      <c r="W46" s="56"/>
    </row>
    <row r="47" spans="2:23" x14ac:dyDescent="0.15">
      <c r="B47" s="162"/>
      <c r="C47" s="165"/>
      <c r="D47" s="265"/>
      <c r="E47" s="265"/>
      <c r="F47" s="265"/>
      <c r="G47" s="265"/>
      <c r="H47" s="265"/>
      <c r="I47" s="56"/>
      <c r="J47" s="56"/>
      <c r="K47" s="56"/>
      <c r="L47" s="56"/>
      <c r="M47" s="56"/>
      <c r="N47" s="56"/>
      <c r="O47" s="56"/>
      <c r="P47" s="56"/>
      <c r="Q47" s="56"/>
      <c r="R47" s="56"/>
      <c r="S47" s="56"/>
      <c r="T47" s="56"/>
      <c r="U47" s="56"/>
      <c r="V47" s="56"/>
      <c r="W47" s="56"/>
    </row>
    <row r="48" spans="2:23" x14ac:dyDescent="0.15">
      <c r="B48" s="162"/>
      <c r="C48" s="165"/>
      <c r="D48" s="265"/>
      <c r="E48" s="265"/>
      <c r="F48" s="265"/>
      <c r="G48" s="265"/>
      <c r="H48" s="265"/>
      <c r="I48" s="56"/>
      <c r="J48" s="56"/>
      <c r="K48" s="56"/>
      <c r="L48" s="56"/>
      <c r="M48" s="56"/>
      <c r="N48" s="56"/>
      <c r="O48" s="56"/>
      <c r="P48" s="56"/>
      <c r="Q48" s="56"/>
      <c r="R48" s="56"/>
      <c r="S48" s="56"/>
      <c r="T48" s="56"/>
      <c r="U48" s="56"/>
      <c r="V48" s="56"/>
      <c r="W48" s="56"/>
    </row>
    <row r="49" spans="2:23" x14ac:dyDescent="0.15">
      <c r="B49" s="162"/>
      <c r="C49" s="165"/>
      <c r="D49" s="56"/>
      <c r="E49" s="56"/>
      <c r="F49" s="56"/>
      <c r="G49" s="56"/>
      <c r="H49" s="56"/>
      <c r="I49" s="56"/>
      <c r="J49" s="56"/>
      <c r="K49" s="56"/>
      <c r="L49" s="56"/>
      <c r="M49" s="56"/>
      <c r="N49" s="56"/>
      <c r="O49" s="56"/>
      <c r="P49" s="56"/>
      <c r="Q49" s="56"/>
      <c r="R49" s="56"/>
      <c r="S49" s="56"/>
      <c r="T49" s="56"/>
      <c r="U49" s="56"/>
      <c r="V49" s="56"/>
      <c r="W49" s="56"/>
    </row>
    <row r="50" spans="2:23" x14ac:dyDescent="0.15">
      <c r="B50" s="162"/>
      <c r="C50" s="165"/>
      <c r="D50" s="56"/>
      <c r="E50" s="56"/>
      <c r="F50" s="56"/>
      <c r="G50" s="56"/>
      <c r="H50" s="56"/>
      <c r="I50" s="56"/>
      <c r="J50" s="56"/>
      <c r="K50" s="56"/>
      <c r="L50" s="56"/>
      <c r="M50" s="56"/>
      <c r="N50" s="56"/>
      <c r="O50" s="56"/>
      <c r="P50" s="56"/>
      <c r="Q50" s="56"/>
      <c r="R50" s="56"/>
      <c r="S50" s="56"/>
      <c r="T50" s="56"/>
      <c r="U50" s="56"/>
      <c r="V50" s="56"/>
      <c r="W50" s="56"/>
    </row>
    <row r="51" spans="2:23" x14ac:dyDescent="0.15">
      <c r="B51" s="162"/>
      <c r="C51" s="165"/>
      <c r="D51" s="56"/>
      <c r="E51" s="56"/>
      <c r="F51" s="56"/>
      <c r="G51" s="56"/>
      <c r="H51" s="56"/>
      <c r="I51" s="56"/>
      <c r="J51" s="56"/>
      <c r="K51" s="56"/>
      <c r="L51" s="56"/>
      <c r="M51" s="56"/>
      <c r="N51" s="56"/>
      <c r="O51" s="56"/>
      <c r="P51" s="56"/>
      <c r="Q51" s="56"/>
      <c r="R51" s="56"/>
      <c r="S51" s="56"/>
      <c r="T51" s="56"/>
      <c r="U51" s="56"/>
      <c r="V51" s="56"/>
      <c r="W51" s="56"/>
    </row>
    <row r="52" spans="2:23" x14ac:dyDescent="0.15">
      <c r="B52" s="162"/>
      <c r="C52" s="165"/>
      <c r="D52" s="56"/>
      <c r="E52" s="56"/>
      <c r="F52" s="56"/>
      <c r="G52" s="56"/>
      <c r="H52" s="56"/>
      <c r="I52" s="56"/>
      <c r="J52" s="56"/>
      <c r="K52" s="56"/>
      <c r="L52" s="56"/>
      <c r="M52" s="56"/>
      <c r="N52" s="56"/>
      <c r="O52" s="56"/>
      <c r="P52" s="56"/>
      <c r="Q52" s="56"/>
      <c r="R52" s="56"/>
      <c r="S52" s="56"/>
      <c r="T52" s="56"/>
      <c r="U52" s="56"/>
      <c r="V52" s="56"/>
      <c r="W52" s="56"/>
    </row>
    <row r="53" spans="2:23" x14ac:dyDescent="0.15">
      <c r="B53" s="162"/>
      <c r="C53" s="165"/>
      <c r="D53" s="56"/>
      <c r="E53" s="56"/>
      <c r="F53" s="56"/>
      <c r="G53" s="56"/>
      <c r="H53" s="56"/>
      <c r="I53" s="56"/>
      <c r="J53" s="56"/>
      <c r="K53" s="56"/>
      <c r="L53" s="56"/>
      <c r="M53" s="56"/>
      <c r="N53" s="56"/>
      <c r="O53" s="56"/>
      <c r="P53" s="56"/>
      <c r="Q53" s="56"/>
      <c r="R53" s="56"/>
      <c r="S53" s="56"/>
      <c r="T53" s="56"/>
      <c r="U53" s="56"/>
      <c r="V53" s="56"/>
      <c r="W53" s="56"/>
    </row>
    <row r="54" spans="2:23" x14ac:dyDescent="0.15">
      <c r="B54" s="162"/>
      <c r="C54" s="165"/>
      <c r="D54" s="56"/>
      <c r="E54" s="56"/>
      <c r="F54" s="56"/>
      <c r="G54" s="56"/>
      <c r="H54" s="56"/>
      <c r="I54" s="56"/>
      <c r="J54" s="56"/>
      <c r="K54" s="56"/>
      <c r="L54" s="56"/>
      <c r="M54" s="56"/>
      <c r="N54" s="56"/>
      <c r="O54" s="56"/>
      <c r="P54" s="56"/>
      <c r="Q54" s="56"/>
      <c r="R54" s="56"/>
      <c r="S54" s="56"/>
      <c r="T54" s="56"/>
      <c r="U54" s="56"/>
      <c r="V54" s="56"/>
      <c r="W54" s="56"/>
    </row>
    <row r="55" spans="2:23" x14ac:dyDescent="0.15">
      <c r="B55" s="162"/>
      <c r="C55" s="165"/>
      <c r="D55" s="56"/>
      <c r="E55" s="56"/>
      <c r="F55" s="56"/>
      <c r="G55" s="56"/>
      <c r="H55" s="56"/>
      <c r="I55" s="56"/>
      <c r="J55" s="56"/>
      <c r="K55" s="56"/>
      <c r="L55" s="56"/>
      <c r="M55" s="56"/>
      <c r="N55" s="56"/>
      <c r="O55" s="56"/>
      <c r="P55" s="56"/>
      <c r="Q55" s="56"/>
      <c r="R55" s="56"/>
      <c r="S55" s="56"/>
      <c r="T55" s="56"/>
      <c r="U55" s="56"/>
      <c r="V55" s="56"/>
      <c r="W55" s="56"/>
    </row>
    <row r="56" spans="2:23" x14ac:dyDescent="0.15">
      <c r="B56" s="162"/>
      <c r="C56" s="165"/>
      <c r="D56" s="56"/>
      <c r="E56" s="56"/>
      <c r="F56" s="56"/>
      <c r="G56" s="56"/>
      <c r="H56" s="56"/>
      <c r="I56" s="56"/>
      <c r="J56" s="56"/>
      <c r="K56" s="56"/>
      <c r="L56" s="56"/>
      <c r="M56" s="56"/>
      <c r="N56" s="56"/>
      <c r="O56" s="56"/>
      <c r="P56" s="56"/>
      <c r="Q56" s="56"/>
      <c r="R56" s="56"/>
      <c r="S56" s="56"/>
      <c r="T56" s="56"/>
      <c r="U56" s="56"/>
      <c r="V56" s="56"/>
      <c r="W56" s="56"/>
    </row>
    <row r="57" spans="2:23" x14ac:dyDescent="0.15">
      <c r="B57" s="162"/>
      <c r="C57" s="165"/>
      <c r="D57" s="56"/>
      <c r="E57" s="56"/>
      <c r="F57" s="56"/>
      <c r="G57" s="56"/>
      <c r="H57" s="56"/>
      <c r="I57" s="56"/>
      <c r="J57" s="56"/>
      <c r="K57" s="56"/>
      <c r="L57" s="56"/>
      <c r="M57" s="56"/>
      <c r="N57" s="56"/>
      <c r="O57" s="56"/>
      <c r="P57" s="56"/>
      <c r="Q57" s="56"/>
      <c r="R57" s="56"/>
      <c r="S57" s="56"/>
      <c r="T57" s="56"/>
      <c r="U57" s="56"/>
      <c r="V57" s="56"/>
      <c r="W57" s="56"/>
    </row>
    <row r="58" spans="2:23" x14ac:dyDescent="0.15">
      <c r="B58" s="162"/>
      <c r="C58" s="165"/>
      <c r="D58" s="56"/>
      <c r="E58" s="56"/>
      <c r="F58" s="56"/>
      <c r="G58" s="56"/>
      <c r="H58" s="56"/>
      <c r="I58" s="56"/>
      <c r="J58" s="56"/>
      <c r="K58" s="56"/>
      <c r="L58" s="56"/>
      <c r="M58" s="56"/>
      <c r="N58" s="56"/>
      <c r="O58" s="56"/>
      <c r="P58" s="56"/>
      <c r="Q58" s="56"/>
      <c r="R58" s="56"/>
      <c r="S58" s="56"/>
      <c r="T58" s="56"/>
      <c r="U58" s="56"/>
      <c r="V58" s="56"/>
      <c r="W58" s="56"/>
    </row>
    <row r="59" spans="2:23" x14ac:dyDescent="0.15">
      <c r="B59" s="162"/>
      <c r="C59" s="165"/>
      <c r="D59" s="56"/>
      <c r="E59" s="56"/>
      <c r="F59" s="56"/>
      <c r="G59" s="56"/>
      <c r="H59" s="56"/>
      <c r="I59" s="56"/>
      <c r="J59" s="56"/>
      <c r="K59" s="56"/>
      <c r="L59" s="56"/>
      <c r="M59" s="56"/>
      <c r="N59" s="56"/>
      <c r="O59" s="56"/>
      <c r="P59" s="56"/>
      <c r="Q59" s="56"/>
      <c r="R59" s="56"/>
      <c r="S59" s="56"/>
      <c r="T59" s="56"/>
      <c r="U59" s="56"/>
      <c r="V59" s="56"/>
      <c r="W59" s="56"/>
    </row>
    <row r="60" spans="2:23" x14ac:dyDescent="0.15">
      <c r="B60" s="162"/>
      <c r="C60" s="165"/>
      <c r="D60" s="56"/>
      <c r="E60" s="56"/>
      <c r="F60" s="56"/>
      <c r="G60" s="56"/>
      <c r="H60" s="56"/>
      <c r="I60" s="56"/>
      <c r="J60" s="56"/>
      <c r="K60" s="56"/>
      <c r="L60" s="56"/>
      <c r="M60" s="56"/>
      <c r="N60" s="56"/>
      <c r="O60" s="56"/>
      <c r="P60" s="56"/>
      <c r="Q60" s="56"/>
      <c r="R60" s="56"/>
      <c r="S60" s="56"/>
      <c r="T60" s="56"/>
      <c r="U60" s="56"/>
      <c r="V60" s="56"/>
      <c r="W60" s="56"/>
    </row>
    <row r="61" spans="2:23" x14ac:dyDescent="0.15">
      <c r="B61" s="162"/>
      <c r="C61" s="165"/>
      <c r="D61" s="56"/>
      <c r="E61" s="56"/>
      <c r="F61" s="56"/>
      <c r="G61" s="56"/>
      <c r="H61" s="56"/>
      <c r="I61" s="56"/>
      <c r="J61" s="56"/>
      <c r="K61" s="56"/>
      <c r="L61" s="56"/>
      <c r="M61" s="56"/>
      <c r="N61" s="56"/>
      <c r="O61" s="56"/>
      <c r="P61" s="56"/>
      <c r="Q61" s="56"/>
      <c r="R61" s="56"/>
      <c r="S61" s="56"/>
      <c r="T61" s="56"/>
      <c r="U61" s="56"/>
      <c r="V61" s="56"/>
      <c r="W61" s="56"/>
    </row>
    <row r="62" spans="2:23" x14ac:dyDescent="0.15">
      <c r="B62" s="162"/>
      <c r="C62" s="165"/>
      <c r="D62" s="56"/>
      <c r="E62" s="56"/>
      <c r="F62" s="56"/>
      <c r="G62" s="56"/>
      <c r="H62" s="56"/>
      <c r="I62" s="56"/>
      <c r="J62" s="56"/>
      <c r="K62" s="56"/>
      <c r="L62" s="56"/>
      <c r="M62" s="56"/>
      <c r="N62" s="56"/>
      <c r="O62" s="56"/>
      <c r="P62" s="56"/>
      <c r="Q62" s="56"/>
      <c r="R62" s="56"/>
      <c r="S62" s="56"/>
      <c r="T62" s="56"/>
      <c r="U62" s="56"/>
      <c r="V62" s="56"/>
      <c r="W62" s="56"/>
    </row>
    <row r="63" spans="2:23" x14ac:dyDescent="0.15">
      <c r="B63" s="162"/>
      <c r="C63" s="165"/>
      <c r="D63" s="56"/>
      <c r="E63" s="56"/>
      <c r="F63" s="56"/>
      <c r="G63" s="56"/>
      <c r="H63" s="56"/>
      <c r="I63" s="56"/>
      <c r="J63" s="56"/>
      <c r="K63" s="56"/>
      <c r="L63" s="56"/>
      <c r="M63" s="56"/>
      <c r="N63" s="56"/>
      <c r="O63" s="56"/>
      <c r="P63" s="56"/>
      <c r="Q63" s="56"/>
      <c r="R63" s="56"/>
      <c r="S63" s="56"/>
      <c r="T63" s="56"/>
      <c r="U63" s="56"/>
      <c r="V63" s="56"/>
      <c r="W63" s="56"/>
    </row>
    <row r="64" spans="2:23" x14ac:dyDescent="0.15">
      <c r="B64" s="162"/>
      <c r="C64" s="165"/>
      <c r="D64" s="56"/>
      <c r="E64" s="56"/>
      <c r="F64" s="56"/>
      <c r="G64" s="56"/>
      <c r="H64" s="56"/>
      <c r="I64" s="56"/>
      <c r="J64" s="56"/>
      <c r="K64" s="56"/>
      <c r="L64" s="56"/>
      <c r="M64" s="56"/>
      <c r="N64" s="56"/>
      <c r="O64" s="56"/>
      <c r="P64" s="56"/>
      <c r="Q64" s="56"/>
      <c r="R64" s="56"/>
      <c r="S64" s="56"/>
      <c r="T64" s="56"/>
      <c r="U64" s="56"/>
      <c r="V64" s="56"/>
      <c r="W64" s="56"/>
    </row>
    <row r="65" spans="2:23" x14ac:dyDescent="0.15">
      <c r="B65" s="162"/>
      <c r="C65" s="165"/>
      <c r="D65" s="56"/>
      <c r="E65" s="56"/>
      <c r="F65" s="56"/>
      <c r="G65" s="56"/>
      <c r="H65" s="56"/>
      <c r="I65" s="56"/>
      <c r="J65" s="56"/>
      <c r="K65" s="56"/>
      <c r="L65" s="56"/>
      <c r="M65" s="56"/>
      <c r="N65" s="56"/>
      <c r="O65" s="56"/>
      <c r="P65" s="56"/>
      <c r="Q65" s="56"/>
      <c r="R65" s="56"/>
      <c r="S65" s="56"/>
      <c r="T65" s="56"/>
      <c r="U65" s="56"/>
      <c r="V65" s="56"/>
      <c r="W65" s="56"/>
    </row>
    <row r="66" spans="2:23" x14ac:dyDescent="0.15">
      <c r="B66" s="162"/>
      <c r="C66" s="165"/>
      <c r="D66" s="56"/>
      <c r="E66" s="56"/>
      <c r="F66" s="56"/>
      <c r="G66" s="56"/>
      <c r="H66" s="56"/>
      <c r="I66" s="56"/>
      <c r="J66" s="56"/>
      <c r="K66" s="56"/>
      <c r="L66" s="56"/>
      <c r="M66" s="56"/>
      <c r="N66" s="56"/>
      <c r="O66" s="56"/>
      <c r="P66" s="56"/>
      <c r="Q66" s="56"/>
      <c r="R66" s="56"/>
      <c r="S66" s="56"/>
      <c r="T66" s="56"/>
      <c r="U66" s="56"/>
      <c r="V66" s="56"/>
      <c r="W66" s="56"/>
    </row>
    <row r="67" spans="2:23" x14ac:dyDescent="0.15">
      <c r="B67" s="162"/>
      <c r="C67" s="165"/>
      <c r="D67" s="56"/>
      <c r="E67" s="56"/>
      <c r="F67" s="56"/>
      <c r="G67" s="56"/>
      <c r="H67" s="56"/>
      <c r="I67" s="56"/>
      <c r="J67" s="56"/>
      <c r="K67" s="56"/>
      <c r="L67" s="56"/>
      <c r="M67" s="56"/>
      <c r="N67" s="56"/>
      <c r="O67" s="56"/>
      <c r="P67" s="56"/>
      <c r="Q67" s="56"/>
      <c r="R67" s="56"/>
      <c r="S67" s="56"/>
      <c r="T67" s="56"/>
      <c r="U67" s="56"/>
      <c r="V67" s="56"/>
      <c r="W67" s="56"/>
    </row>
    <row r="68" spans="2:23" x14ac:dyDescent="0.15">
      <c r="B68" s="162"/>
      <c r="C68" s="165"/>
      <c r="D68" s="56"/>
      <c r="E68" s="56"/>
      <c r="F68" s="56"/>
      <c r="G68" s="56"/>
      <c r="H68" s="56"/>
      <c r="I68" s="56"/>
      <c r="J68" s="56"/>
      <c r="K68" s="56"/>
      <c r="L68" s="56"/>
      <c r="M68" s="56"/>
      <c r="N68" s="56"/>
      <c r="O68" s="56"/>
      <c r="P68" s="56"/>
      <c r="Q68" s="56"/>
      <c r="R68" s="56"/>
      <c r="S68" s="56"/>
      <c r="T68" s="56"/>
      <c r="U68" s="56"/>
      <c r="V68" s="56"/>
      <c r="W68" s="56"/>
    </row>
    <row r="69" spans="2:23" x14ac:dyDescent="0.15">
      <c r="B69" s="162"/>
      <c r="C69" s="165"/>
      <c r="D69" s="56"/>
      <c r="E69" s="56"/>
      <c r="F69" s="56"/>
      <c r="G69" s="56"/>
      <c r="H69" s="56"/>
      <c r="I69" s="56"/>
      <c r="J69" s="56"/>
      <c r="K69" s="56"/>
      <c r="L69" s="56"/>
      <c r="M69" s="56"/>
      <c r="N69" s="56"/>
      <c r="O69" s="56"/>
      <c r="P69" s="56"/>
      <c r="Q69" s="56"/>
      <c r="R69" s="56"/>
      <c r="S69" s="56"/>
      <c r="T69" s="56"/>
      <c r="U69" s="56"/>
      <c r="V69" s="56"/>
      <c r="W69" s="56"/>
    </row>
    <row r="70" spans="2:23" x14ac:dyDescent="0.15">
      <c r="B70" s="162"/>
      <c r="C70" s="165"/>
      <c r="D70" s="56"/>
      <c r="E70" s="56"/>
      <c r="F70" s="56"/>
      <c r="G70" s="56"/>
      <c r="H70" s="56"/>
      <c r="I70" s="56"/>
      <c r="J70" s="56"/>
      <c r="K70" s="56"/>
      <c r="L70" s="56"/>
      <c r="M70" s="56"/>
      <c r="N70" s="56"/>
      <c r="O70" s="56"/>
      <c r="P70" s="56"/>
      <c r="Q70" s="56"/>
      <c r="R70" s="56"/>
      <c r="S70" s="56"/>
      <c r="T70" s="56"/>
      <c r="U70" s="56"/>
      <c r="V70" s="56"/>
      <c r="W70" s="56"/>
    </row>
    <row r="71" spans="2:23" x14ac:dyDescent="0.15">
      <c r="B71" s="162"/>
      <c r="C71" s="165"/>
      <c r="D71" s="56"/>
      <c r="E71" s="56"/>
      <c r="F71" s="56"/>
      <c r="G71" s="56"/>
      <c r="H71" s="56"/>
      <c r="I71" s="56"/>
      <c r="J71" s="56"/>
      <c r="K71" s="56"/>
      <c r="L71" s="56"/>
      <c r="M71" s="56"/>
      <c r="N71" s="56"/>
      <c r="O71" s="56"/>
      <c r="P71" s="56"/>
      <c r="Q71" s="56"/>
      <c r="R71" s="56"/>
      <c r="S71" s="56"/>
      <c r="T71" s="56"/>
      <c r="U71" s="56"/>
      <c r="V71" s="56"/>
      <c r="W71" s="56"/>
    </row>
    <row r="72" spans="2:23" x14ac:dyDescent="0.15">
      <c r="B72" s="162"/>
      <c r="C72" s="165"/>
      <c r="D72" s="56"/>
      <c r="E72" s="56"/>
      <c r="F72" s="56"/>
      <c r="G72" s="56"/>
      <c r="H72" s="56"/>
      <c r="I72" s="56"/>
      <c r="J72" s="56"/>
      <c r="K72" s="56"/>
      <c r="L72" s="56"/>
      <c r="M72" s="56"/>
      <c r="N72" s="56"/>
      <c r="O72" s="56"/>
      <c r="P72" s="56"/>
      <c r="Q72" s="56"/>
      <c r="R72" s="56"/>
      <c r="S72" s="56"/>
      <c r="T72" s="56"/>
      <c r="U72" s="56"/>
      <c r="V72" s="56"/>
      <c r="W72" s="56"/>
    </row>
    <row r="73" spans="2:23" x14ac:dyDescent="0.15">
      <c r="B73" s="162"/>
      <c r="C73" s="165"/>
      <c r="D73" s="56"/>
      <c r="E73" s="56"/>
      <c r="F73" s="56"/>
      <c r="G73" s="56"/>
      <c r="H73" s="56"/>
      <c r="I73" s="56"/>
      <c r="J73" s="56"/>
      <c r="K73" s="56"/>
      <c r="L73" s="56"/>
      <c r="M73" s="56"/>
      <c r="N73" s="56"/>
      <c r="O73" s="56"/>
      <c r="P73" s="56"/>
      <c r="Q73" s="56"/>
      <c r="R73" s="56"/>
      <c r="S73" s="56"/>
      <c r="T73" s="56"/>
      <c r="U73" s="56"/>
      <c r="V73" s="56"/>
      <c r="W73" s="56"/>
    </row>
    <row r="74" spans="2:23" x14ac:dyDescent="0.15">
      <c r="B74" s="162"/>
      <c r="C74" s="165"/>
      <c r="D74" s="56"/>
      <c r="E74" s="56"/>
      <c r="F74" s="56"/>
      <c r="G74" s="56"/>
      <c r="H74" s="56"/>
      <c r="I74" s="56"/>
      <c r="J74" s="56"/>
      <c r="K74" s="56"/>
      <c r="L74" s="56"/>
      <c r="M74" s="56"/>
      <c r="N74" s="56"/>
      <c r="O74" s="56"/>
      <c r="P74" s="56"/>
      <c r="Q74" s="56"/>
      <c r="R74" s="56"/>
      <c r="S74" s="56"/>
      <c r="T74" s="56"/>
      <c r="U74" s="56"/>
      <c r="V74" s="56"/>
      <c r="W74" s="56"/>
    </row>
    <row r="75" spans="2:23" x14ac:dyDescent="0.15">
      <c r="B75" s="162"/>
      <c r="C75" s="165"/>
      <c r="D75" s="56"/>
      <c r="E75" s="56"/>
      <c r="F75" s="56"/>
      <c r="G75" s="56"/>
      <c r="H75" s="56"/>
      <c r="I75" s="56"/>
      <c r="J75" s="56"/>
      <c r="K75" s="56"/>
      <c r="L75" s="56"/>
      <c r="M75" s="56"/>
      <c r="N75" s="56"/>
      <c r="O75" s="56"/>
      <c r="P75" s="56"/>
      <c r="Q75" s="56"/>
      <c r="R75" s="56"/>
      <c r="S75" s="56"/>
      <c r="T75" s="56"/>
      <c r="U75" s="56"/>
      <c r="V75" s="56"/>
      <c r="W75" s="56"/>
    </row>
    <row r="76" spans="2:23" x14ac:dyDescent="0.15">
      <c r="B76" s="162"/>
      <c r="C76" s="165"/>
      <c r="D76" s="56"/>
      <c r="E76" s="56"/>
      <c r="F76" s="56"/>
      <c r="G76" s="56"/>
      <c r="H76" s="56"/>
      <c r="I76" s="56"/>
      <c r="J76" s="56"/>
      <c r="K76" s="56"/>
      <c r="L76" s="56"/>
      <c r="M76" s="56"/>
      <c r="N76" s="56"/>
      <c r="O76" s="56"/>
      <c r="P76" s="56"/>
      <c r="Q76" s="56"/>
      <c r="R76" s="56"/>
      <c r="S76" s="56"/>
      <c r="T76" s="56"/>
      <c r="U76" s="56"/>
      <c r="V76" s="56"/>
      <c r="W76" s="56"/>
    </row>
    <row r="77" spans="2:23" x14ac:dyDescent="0.15">
      <c r="B77" s="162"/>
      <c r="C77" s="165"/>
      <c r="D77" s="56"/>
      <c r="E77" s="56"/>
      <c r="F77" s="56"/>
      <c r="G77" s="56"/>
      <c r="H77" s="56"/>
      <c r="I77" s="56"/>
      <c r="J77" s="56"/>
      <c r="K77" s="56"/>
      <c r="L77" s="56"/>
      <c r="M77" s="56"/>
      <c r="N77" s="56"/>
      <c r="O77" s="56"/>
      <c r="P77" s="56"/>
      <c r="Q77" s="56"/>
      <c r="R77" s="56"/>
      <c r="S77" s="56"/>
      <c r="T77" s="56"/>
      <c r="U77" s="56"/>
      <c r="V77" s="56"/>
      <c r="W77" s="56"/>
    </row>
    <row r="78" spans="2:23" x14ac:dyDescent="0.15">
      <c r="B78" s="162"/>
      <c r="C78" s="165"/>
      <c r="D78" s="56"/>
      <c r="E78" s="56"/>
      <c r="F78" s="56"/>
      <c r="G78" s="56"/>
      <c r="H78" s="56"/>
      <c r="I78" s="56"/>
      <c r="J78" s="56"/>
      <c r="K78" s="56"/>
      <c r="L78" s="56"/>
      <c r="M78" s="56"/>
      <c r="N78" s="56"/>
      <c r="O78" s="56"/>
      <c r="P78" s="56"/>
      <c r="Q78" s="56"/>
      <c r="R78" s="56"/>
      <c r="S78" s="56"/>
      <c r="T78" s="56"/>
      <c r="U78" s="56"/>
      <c r="V78" s="56"/>
      <c r="W78" s="56"/>
    </row>
    <row r="79" spans="2:23" x14ac:dyDescent="0.15">
      <c r="B79" s="162"/>
      <c r="C79" s="165"/>
      <c r="D79" s="56"/>
      <c r="E79" s="56"/>
      <c r="F79" s="56"/>
      <c r="G79" s="56"/>
      <c r="H79" s="56"/>
      <c r="I79" s="56"/>
      <c r="J79" s="56"/>
      <c r="K79" s="56"/>
      <c r="L79" s="56"/>
      <c r="M79" s="56"/>
      <c r="N79" s="56"/>
      <c r="O79" s="56"/>
      <c r="P79" s="56"/>
      <c r="Q79" s="56"/>
      <c r="R79" s="56"/>
      <c r="S79" s="56"/>
      <c r="T79" s="56"/>
      <c r="U79" s="56"/>
      <c r="V79" s="56"/>
      <c r="W79" s="56"/>
    </row>
    <row r="80" spans="2:23" x14ac:dyDescent="0.15">
      <c r="B80" s="162"/>
      <c r="C80" s="165"/>
      <c r="D80" s="56"/>
      <c r="E80" s="56"/>
      <c r="F80" s="56"/>
      <c r="G80" s="56"/>
      <c r="H80" s="56"/>
      <c r="I80" s="56"/>
      <c r="J80" s="56"/>
      <c r="K80" s="56"/>
      <c r="L80" s="56"/>
      <c r="M80" s="56"/>
      <c r="N80" s="56"/>
      <c r="O80" s="56"/>
      <c r="P80" s="56"/>
      <c r="Q80" s="56"/>
      <c r="R80" s="56"/>
      <c r="S80" s="56"/>
      <c r="T80" s="56"/>
      <c r="U80" s="56"/>
      <c r="V80" s="56"/>
      <c r="W80" s="56"/>
    </row>
    <row r="81" spans="2:23" x14ac:dyDescent="0.15">
      <c r="B81" s="162"/>
      <c r="C81" s="165"/>
      <c r="D81" s="56"/>
      <c r="E81" s="56"/>
      <c r="F81" s="56"/>
      <c r="G81" s="56"/>
      <c r="H81" s="56"/>
      <c r="I81" s="56"/>
      <c r="J81" s="56"/>
      <c r="K81" s="56"/>
      <c r="L81" s="56"/>
      <c r="M81" s="56"/>
      <c r="N81" s="56"/>
      <c r="O81" s="56"/>
      <c r="P81" s="56"/>
      <c r="Q81" s="56"/>
      <c r="R81" s="56"/>
      <c r="S81" s="56"/>
      <c r="T81" s="56"/>
      <c r="U81" s="56"/>
      <c r="V81" s="56"/>
      <c r="W81" s="56"/>
    </row>
    <row r="82" spans="2:23" x14ac:dyDescent="0.15">
      <c r="B82" s="162"/>
      <c r="C82" s="165"/>
      <c r="D82" s="56"/>
      <c r="E82" s="56"/>
      <c r="F82" s="56"/>
      <c r="G82" s="56"/>
      <c r="H82" s="56"/>
      <c r="I82" s="56"/>
      <c r="J82" s="56"/>
      <c r="K82" s="56"/>
      <c r="L82" s="56"/>
      <c r="M82" s="56"/>
      <c r="N82" s="56"/>
      <c r="O82" s="56"/>
      <c r="P82" s="56"/>
      <c r="Q82" s="56"/>
      <c r="R82" s="56"/>
      <c r="S82" s="56"/>
      <c r="T82" s="56"/>
      <c r="U82" s="56"/>
      <c r="V82" s="56"/>
      <c r="W82" s="56"/>
    </row>
    <row r="83" spans="2:23" x14ac:dyDescent="0.15">
      <c r="B83" s="162"/>
      <c r="C83" s="165"/>
      <c r="D83" s="56"/>
      <c r="E83" s="56"/>
      <c r="F83" s="56"/>
      <c r="G83" s="56"/>
      <c r="H83" s="56"/>
      <c r="I83" s="56"/>
      <c r="J83" s="56"/>
      <c r="K83" s="56"/>
      <c r="L83" s="56"/>
      <c r="M83" s="56"/>
      <c r="N83" s="56"/>
      <c r="O83" s="56"/>
      <c r="P83" s="56"/>
      <c r="Q83" s="56"/>
      <c r="R83" s="56"/>
      <c r="S83" s="56"/>
      <c r="T83" s="56"/>
      <c r="U83" s="56"/>
      <c r="V83" s="56"/>
      <c r="W83" s="56"/>
    </row>
    <row r="84" spans="2:23" x14ac:dyDescent="0.15">
      <c r="B84" s="162"/>
      <c r="C84" s="165"/>
      <c r="D84" s="56"/>
      <c r="E84" s="56"/>
      <c r="F84" s="56"/>
      <c r="G84" s="56"/>
      <c r="H84" s="56"/>
      <c r="I84" s="56"/>
      <c r="J84" s="56"/>
      <c r="K84" s="56"/>
      <c r="L84" s="56"/>
      <c r="M84" s="56"/>
      <c r="N84" s="56"/>
      <c r="O84" s="56"/>
      <c r="P84" s="56"/>
      <c r="Q84" s="56"/>
      <c r="R84" s="56"/>
      <c r="S84" s="56"/>
      <c r="T84" s="56"/>
      <c r="U84" s="56"/>
      <c r="V84" s="56"/>
      <c r="W84" s="56"/>
    </row>
    <row r="85" spans="2:23" x14ac:dyDescent="0.15">
      <c r="B85" s="162"/>
      <c r="C85" s="165"/>
      <c r="D85" s="56"/>
      <c r="E85" s="56"/>
      <c r="F85" s="56"/>
      <c r="G85" s="56"/>
      <c r="H85" s="56"/>
      <c r="I85" s="56"/>
      <c r="J85" s="56"/>
      <c r="K85" s="56"/>
      <c r="L85" s="56"/>
      <c r="M85" s="56"/>
      <c r="N85" s="56"/>
      <c r="O85" s="56"/>
      <c r="P85" s="56"/>
      <c r="Q85" s="56"/>
      <c r="R85" s="56"/>
      <c r="S85" s="56"/>
      <c r="T85" s="56"/>
      <c r="U85" s="56"/>
      <c r="V85" s="56"/>
      <c r="W85" s="56"/>
    </row>
    <row r="86" spans="2:23" x14ac:dyDescent="0.15">
      <c r="B86" s="162"/>
      <c r="C86" s="165"/>
      <c r="D86" s="56"/>
      <c r="E86" s="56"/>
      <c r="F86" s="56"/>
      <c r="G86" s="56"/>
      <c r="H86" s="56"/>
      <c r="I86" s="56"/>
      <c r="J86" s="56"/>
      <c r="K86" s="56"/>
      <c r="L86" s="56"/>
      <c r="M86" s="56"/>
      <c r="N86" s="56"/>
      <c r="O86" s="56"/>
      <c r="P86" s="56"/>
      <c r="Q86" s="56"/>
      <c r="R86" s="56"/>
      <c r="S86" s="56"/>
      <c r="T86" s="56"/>
      <c r="U86" s="56"/>
      <c r="V86" s="56"/>
      <c r="W86" s="56"/>
    </row>
    <row r="87" spans="2:23" x14ac:dyDescent="0.15">
      <c r="B87" s="162"/>
      <c r="C87" s="165"/>
      <c r="D87" s="56"/>
      <c r="E87" s="56"/>
      <c r="F87" s="56"/>
      <c r="G87" s="56"/>
      <c r="H87" s="56"/>
      <c r="I87" s="56"/>
      <c r="J87" s="56"/>
      <c r="K87" s="56"/>
      <c r="L87" s="56"/>
      <c r="M87" s="56"/>
      <c r="N87" s="56"/>
      <c r="O87" s="56"/>
      <c r="P87" s="56"/>
      <c r="Q87" s="56"/>
      <c r="R87" s="56"/>
      <c r="S87" s="56"/>
      <c r="T87" s="56"/>
      <c r="U87" s="56"/>
      <c r="V87" s="56"/>
      <c r="W87" s="56"/>
    </row>
    <row r="88" spans="2:23" x14ac:dyDescent="0.15">
      <c r="B88" s="162"/>
      <c r="C88" s="165"/>
      <c r="D88" s="56"/>
      <c r="E88" s="56"/>
      <c r="F88" s="56"/>
      <c r="G88" s="56"/>
      <c r="H88" s="56"/>
      <c r="I88" s="56"/>
      <c r="J88" s="56"/>
      <c r="K88" s="56"/>
      <c r="L88" s="56"/>
      <c r="M88" s="56"/>
      <c r="N88" s="56"/>
      <c r="O88" s="56"/>
      <c r="P88" s="56"/>
      <c r="Q88" s="56"/>
      <c r="R88" s="56"/>
      <c r="S88" s="56"/>
      <c r="T88" s="56"/>
      <c r="U88" s="56"/>
      <c r="V88" s="56"/>
      <c r="W88" s="56"/>
    </row>
    <row r="89" spans="2:23" x14ac:dyDescent="0.15">
      <c r="B89" s="162"/>
      <c r="C89" s="165"/>
      <c r="D89" s="56"/>
      <c r="E89" s="56"/>
      <c r="F89" s="56"/>
      <c r="G89" s="56"/>
      <c r="H89" s="56"/>
      <c r="I89" s="56"/>
      <c r="J89" s="56"/>
      <c r="K89" s="56"/>
      <c r="L89" s="56"/>
      <c r="M89" s="56"/>
      <c r="N89" s="56"/>
      <c r="O89" s="56"/>
      <c r="P89" s="56"/>
      <c r="Q89" s="56"/>
      <c r="R89" s="56"/>
      <c r="S89" s="56"/>
      <c r="T89" s="56"/>
      <c r="U89" s="56"/>
      <c r="V89" s="56"/>
      <c r="W89" s="56"/>
    </row>
    <row r="90" spans="2:23" x14ac:dyDescent="0.15">
      <c r="B90" s="162"/>
      <c r="C90" s="165"/>
      <c r="D90" s="56"/>
      <c r="E90" s="56"/>
      <c r="F90" s="56"/>
      <c r="G90" s="56"/>
      <c r="H90" s="56"/>
      <c r="I90" s="56"/>
      <c r="J90" s="56"/>
      <c r="K90" s="56"/>
      <c r="L90" s="56"/>
      <c r="M90" s="56"/>
      <c r="N90" s="56"/>
      <c r="O90" s="56"/>
      <c r="P90" s="56"/>
      <c r="Q90" s="56"/>
      <c r="R90" s="56"/>
      <c r="S90" s="56"/>
      <c r="T90" s="56"/>
      <c r="U90" s="56"/>
      <c r="V90" s="56"/>
      <c r="W90" s="56"/>
    </row>
    <row r="91" spans="2:23" x14ac:dyDescent="0.15">
      <c r="B91" s="162"/>
      <c r="C91" s="165"/>
      <c r="D91" s="56"/>
      <c r="E91" s="56"/>
      <c r="F91" s="56"/>
      <c r="G91" s="56"/>
      <c r="H91" s="56"/>
      <c r="I91" s="56"/>
      <c r="J91" s="56"/>
      <c r="K91" s="56"/>
      <c r="L91" s="56"/>
      <c r="M91" s="56"/>
      <c r="N91" s="56"/>
      <c r="O91" s="56"/>
      <c r="P91" s="56"/>
      <c r="Q91" s="56"/>
      <c r="R91" s="56"/>
      <c r="S91" s="56"/>
      <c r="T91" s="56"/>
      <c r="U91" s="56"/>
      <c r="V91" s="56"/>
      <c r="W91" s="56"/>
    </row>
    <row r="92" spans="2:23" x14ac:dyDescent="0.15">
      <c r="B92" s="162"/>
      <c r="C92" s="165"/>
      <c r="D92" s="56"/>
      <c r="E92" s="56"/>
      <c r="F92" s="56"/>
      <c r="G92" s="56"/>
      <c r="H92" s="56"/>
      <c r="I92" s="56"/>
      <c r="J92" s="56"/>
      <c r="K92" s="56"/>
      <c r="L92" s="56"/>
      <c r="M92" s="56"/>
      <c r="N92" s="56"/>
      <c r="O92" s="56"/>
      <c r="P92" s="56"/>
      <c r="Q92" s="56"/>
      <c r="R92" s="56"/>
      <c r="S92" s="56"/>
      <c r="T92" s="56"/>
      <c r="U92" s="56"/>
      <c r="V92" s="56"/>
      <c r="W92" s="56"/>
    </row>
    <row r="93" spans="2:23" x14ac:dyDescent="0.15">
      <c r="B93" s="162"/>
      <c r="C93" s="165"/>
      <c r="D93" s="56"/>
      <c r="E93" s="56"/>
      <c r="F93" s="56"/>
      <c r="G93" s="56"/>
      <c r="H93" s="56"/>
      <c r="I93" s="56"/>
      <c r="J93" s="56"/>
      <c r="K93" s="56"/>
      <c r="L93" s="56"/>
      <c r="M93" s="56"/>
      <c r="N93" s="56"/>
      <c r="O93" s="56"/>
      <c r="P93" s="56"/>
      <c r="Q93" s="56"/>
      <c r="R93" s="56"/>
      <c r="S93" s="56"/>
      <c r="T93" s="56"/>
      <c r="U93" s="56"/>
      <c r="V93" s="56"/>
      <c r="W93" s="56"/>
    </row>
    <row r="94" spans="2:23" x14ac:dyDescent="0.15">
      <c r="B94" s="162"/>
      <c r="C94" s="165"/>
      <c r="D94" s="56"/>
      <c r="E94" s="56"/>
      <c r="F94" s="56"/>
      <c r="G94" s="56"/>
      <c r="H94" s="56"/>
      <c r="I94" s="56"/>
      <c r="J94" s="56"/>
      <c r="K94" s="56"/>
      <c r="L94" s="56"/>
      <c r="M94" s="56"/>
      <c r="N94" s="56"/>
      <c r="O94" s="56"/>
      <c r="P94" s="56"/>
      <c r="Q94" s="56"/>
      <c r="R94" s="56"/>
      <c r="S94" s="56"/>
      <c r="T94" s="56"/>
      <c r="U94" s="56"/>
      <c r="V94" s="56"/>
      <c r="W94" s="56"/>
    </row>
    <row r="95" spans="2:23" x14ac:dyDescent="0.15">
      <c r="B95" s="162"/>
      <c r="C95" s="165"/>
      <c r="D95" s="56"/>
      <c r="E95" s="56"/>
      <c r="F95" s="56"/>
      <c r="G95" s="56"/>
      <c r="H95" s="56"/>
      <c r="I95" s="56"/>
      <c r="J95" s="56"/>
      <c r="K95" s="56"/>
      <c r="L95" s="56"/>
      <c r="M95" s="56"/>
      <c r="N95" s="56"/>
      <c r="O95" s="56"/>
      <c r="P95" s="56"/>
      <c r="Q95" s="56"/>
      <c r="R95" s="56"/>
      <c r="S95" s="56"/>
      <c r="T95" s="56"/>
      <c r="U95" s="56"/>
      <c r="V95" s="56"/>
      <c r="W95" s="56"/>
    </row>
    <row r="96" spans="2:23" x14ac:dyDescent="0.15">
      <c r="B96" s="162"/>
      <c r="C96" s="165"/>
      <c r="D96" s="56"/>
      <c r="E96" s="56"/>
      <c r="F96" s="56"/>
      <c r="G96" s="56"/>
      <c r="H96" s="56"/>
      <c r="I96" s="56"/>
      <c r="J96" s="56"/>
      <c r="K96" s="56"/>
      <c r="L96" s="56"/>
      <c r="M96" s="56"/>
      <c r="N96" s="56"/>
      <c r="O96" s="56"/>
      <c r="P96" s="56"/>
      <c r="Q96" s="56"/>
      <c r="R96" s="56"/>
      <c r="S96" s="56"/>
      <c r="T96" s="56"/>
      <c r="U96" s="56"/>
      <c r="V96" s="56"/>
      <c r="W96" s="56"/>
    </row>
    <row r="97" spans="2:23" x14ac:dyDescent="0.15">
      <c r="B97" s="162"/>
      <c r="C97" s="165"/>
      <c r="D97" s="56"/>
      <c r="E97" s="56"/>
      <c r="F97" s="56"/>
      <c r="G97" s="56"/>
      <c r="H97" s="56"/>
      <c r="I97" s="56"/>
      <c r="J97" s="56"/>
      <c r="K97" s="56"/>
      <c r="L97" s="56"/>
      <c r="M97" s="56"/>
      <c r="N97" s="56"/>
      <c r="O97" s="56"/>
      <c r="P97" s="56"/>
      <c r="Q97" s="56"/>
      <c r="R97" s="56"/>
      <c r="S97" s="56"/>
      <c r="T97" s="56"/>
      <c r="U97" s="56"/>
      <c r="V97" s="56"/>
      <c r="W97" s="56"/>
    </row>
    <row r="98" spans="2:23" x14ac:dyDescent="0.15">
      <c r="B98" s="162"/>
      <c r="C98" s="165"/>
      <c r="D98" s="56"/>
      <c r="E98" s="56"/>
      <c r="F98" s="56"/>
      <c r="G98" s="56"/>
      <c r="H98" s="56"/>
      <c r="I98" s="56"/>
      <c r="J98" s="56"/>
      <c r="K98" s="56"/>
      <c r="L98" s="56"/>
      <c r="M98" s="56"/>
      <c r="N98" s="56"/>
      <c r="O98" s="56"/>
      <c r="P98" s="56"/>
      <c r="Q98" s="56"/>
      <c r="R98" s="56"/>
      <c r="S98" s="56"/>
      <c r="T98" s="56"/>
      <c r="U98" s="56"/>
      <c r="V98" s="56"/>
      <c r="W98" s="56"/>
    </row>
    <row r="99" spans="2:23" x14ac:dyDescent="0.15">
      <c r="B99" s="162"/>
      <c r="C99" s="165"/>
      <c r="D99" s="56"/>
      <c r="E99" s="56"/>
      <c r="F99" s="56"/>
      <c r="G99" s="56"/>
      <c r="H99" s="56"/>
      <c r="I99" s="56"/>
      <c r="J99" s="56"/>
      <c r="K99" s="56"/>
      <c r="L99" s="56"/>
      <c r="M99" s="56"/>
      <c r="N99" s="56"/>
      <c r="O99" s="56"/>
      <c r="P99" s="56"/>
      <c r="Q99" s="56"/>
      <c r="R99" s="56"/>
      <c r="S99" s="56"/>
      <c r="T99" s="56"/>
      <c r="U99" s="56"/>
      <c r="V99" s="56"/>
      <c r="W99" s="56"/>
    </row>
    <row r="100" spans="2:23" x14ac:dyDescent="0.15">
      <c r="B100" s="162"/>
      <c r="C100" s="165"/>
      <c r="D100" s="56"/>
      <c r="E100" s="56"/>
      <c r="F100" s="56"/>
      <c r="G100" s="56"/>
      <c r="H100" s="56"/>
      <c r="I100" s="56"/>
      <c r="J100" s="56"/>
      <c r="K100" s="56"/>
      <c r="L100" s="56"/>
      <c r="M100" s="56"/>
      <c r="N100" s="56"/>
      <c r="O100" s="56"/>
      <c r="P100" s="56"/>
      <c r="Q100" s="56"/>
      <c r="R100" s="56"/>
      <c r="S100" s="56"/>
      <c r="T100" s="56"/>
      <c r="U100" s="56"/>
      <c r="V100" s="56"/>
      <c r="W100" s="56"/>
    </row>
    <row r="101" spans="2:23" x14ac:dyDescent="0.15">
      <c r="B101" s="162"/>
      <c r="C101" s="165"/>
      <c r="D101" s="56"/>
      <c r="E101" s="56"/>
      <c r="F101" s="56"/>
      <c r="G101" s="56"/>
      <c r="H101" s="56"/>
      <c r="I101" s="56"/>
      <c r="J101" s="56"/>
      <c r="K101" s="56"/>
      <c r="L101" s="56"/>
      <c r="M101" s="56"/>
      <c r="N101" s="56"/>
      <c r="O101" s="56"/>
      <c r="P101" s="56"/>
      <c r="Q101" s="56"/>
      <c r="R101" s="56"/>
      <c r="S101" s="56"/>
      <c r="T101" s="56"/>
      <c r="U101" s="56"/>
      <c r="V101" s="56"/>
      <c r="W101" s="56"/>
    </row>
    <row r="102" spans="2:23" x14ac:dyDescent="0.15">
      <c r="B102" s="162"/>
      <c r="C102" s="165"/>
      <c r="D102" s="56"/>
      <c r="E102" s="56"/>
      <c r="F102" s="56"/>
      <c r="G102" s="56"/>
      <c r="H102" s="56"/>
      <c r="I102" s="56"/>
      <c r="J102" s="56"/>
      <c r="K102" s="56"/>
      <c r="L102" s="56"/>
      <c r="M102" s="56"/>
      <c r="N102" s="56"/>
      <c r="O102" s="56"/>
      <c r="P102" s="56"/>
      <c r="Q102" s="56"/>
      <c r="R102" s="56"/>
      <c r="S102" s="56"/>
      <c r="T102" s="56"/>
      <c r="U102" s="56"/>
      <c r="V102" s="56"/>
      <c r="W102" s="56"/>
    </row>
    <row r="103" spans="2:23" x14ac:dyDescent="0.15">
      <c r="B103" s="162"/>
      <c r="C103" s="165"/>
      <c r="D103" s="56"/>
      <c r="E103" s="56"/>
      <c r="F103" s="56"/>
      <c r="G103" s="56"/>
      <c r="H103" s="56"/>
      <c r="I103" s="56"/>
      <c r="J103" s="56"/>
      <c r="K103" s="56"/>
      <c r="L103" s="56"/>
      <c r="M103" s="56"/>
      <c r="N103" s="56"/>
      <c r="O103" s="56"/>
      <c r="P103" s="56"/>
      <c r="Q103" s="56"/>
      <c r="R103" s="56"/>
      <c r="S103" s="56"/>
      <c r="T103" s="56"/>
      <c r="U103" s="56"/>
      <c r="V103" s="56"/>
      <c r="W103" s="56"/>
    </row>
    <row r="104" spans="2:23" x14ac:dyDescent="0.15">
      <c r="B104" s="162"/>
      <c r="C104" s="165"/>
      <c r="D104" s="56"/>
      <c r="E104" s="56"/>
      <c r="F104" s="56"/>
      <c r="G104" s="56"/>
      <c r="H104" s="56"/>
      <c r="I104" s="56"/>
      <c r="J104" s="56"/>
      <c r="K104" s="56"/>
      <c r="L104" s="56"/>
      <c r="M104" s="56"/>
      <c r="N104" s="56"/>
      <c r="O104" s="56"/>
      <c r="P104" s="56"/>
      <c r="Q104" s="56"/>
      <c r="R104" s="56"/>
      <c r="S104" s="56"/>
      <c r="T104" s="56"/>
      <c r="U104" s="56"/>
      <c r="V104" s="56"/>
      <c r="W104" s="56"/>
    </row>
    <row r="105" spans="2:23" x14ac:dyDescent="0.15">
      <c r="B105" s="162"/>
      <c r="C105" s="165"/>
      <c r="D105" s="56"/>
      <c r="E105" s="56"/>
      <c r="F105" s="56"/>
      <c r="G105" s="56"/>
      <c r="H105" s="56"/>
      <c r="I105" s="56"/>
      <c r="J105" s="56"/>
      <c r="K105" s="56"/>
      <c r="L105" s="56"/>
      <c r="M105" s="56"/>
      <c r="N105" s="56"/>
      <c r="O105" s="56"/>
      <c r="P105" s="56"/>
      <c r="Q105" s="56"/>
      <c r="R105" s="56"/>
      <c r="S105" s="56"/>
      <c r="T105" s="56"/>
      <c r="U105" s="56"/>
      <c r="V105" s="56"/>
      <c r="W105" s="56"/>
    </row>
    <row r="106" spans="2:23" x14ac:dyDescent="0.15">
      <c r="B106" s="162"/>
      <c r="C106" s="165"/>
      <c r="D106" s="56"/>
      <c r="E106" s="56"/>
      <c r="F106" s="56"/>
      <c r="G106" s="56"/>
      <c r="H106" s="56"/>
      <c r="I106" s="56"/>
      <c r="J106" s="56"/>
      <c r="K106" s="56"/>
      <c r="L106" s="56"/>
      <c r="M106" s="56"/>
      <c r="N106" s="56"/>
      <c r="O106" s="56"/>
      <c r="P106" s="56"/>
      <c r="Q106" s="56"/>
      <c r="R106" s="56"/>
      <c r="S106" s="56"/>
      <c r="T106" s="56"/>
      <c r="U106" s="56"/>
      <c r="V106" s="56"/>
      <c r="W106" s="56"/>
    </row>
    <row r="107" spans="2:23" x14ac:dyDescent="0.15">
      <c r="B107" s="162"/>
      <c r="C107" s="165"/>
      <c r="D107" s="56"/>
      <c r="E107" s="56"/>
      <c r="F107" s="56"/>
      <c r="G107" s="56"/>
      <c r="H107" s="56"/>
      <c r="I107" s="56"/>
      <c r="J107" s="56"/>
      <c r="K107" s="56"/>
      <c r="L107" s="56"/>
      <c r="M107" s="56"/>
      <c r="N107" s="56"/>
      <c r="O107" s="56"/>
      <c r="P107" s="56"/>
      <c r="Q107" s="56"/>
      <c r="R107" s="56"/>
      <c r="S107" s="56"/>
      <c r="T107" s="56"/>
      <c r="U107" s="56"/>
      <c r="V107" s="56"/>
      <c r="W107" s="56"/>
    </row>
    <row r="108" spans="2:23" x14ac:dyDescent="0.15">
      <c r="B108" s="162"/>
      <c r="C108" s="165"/>
      <c r="D108" s="56"/>
      <c r="E108" s="56"/>
      <c r="F108" s="56"/>
      <c r="G108" s="56"/>
      <c r="H108" s="56"/>
      <c r="I108" s="56"/>
      <c r="J108" s="56"/>
      <c r="K108" s="56"/>
      <c r="L108" s="56"/>
      <c r="M108" s="56"/>
      <c r="N108" s="56"/>
      <c r="O108" s="56"/>
      <c r="P108" s="56"/>
      <c r="Q108" s="56"/>
      <c r="R108" s="56"/>
      <c r="S108" s="56"/>
      <c r="T108" s="56"/>
      <c r="U108" s="56"/>
      <c r="V108" s="56"/>
      <c r="W108" s="56"/>
    </row>
    <row r="109" spans="2:23" x14ac:dyDescent="0.15">
      <c r="B109" s="162"/>
      <c r="C109" s="165"/>
      <c r="D109" s="56"/>
      <c r="E109" s="56"/>
      <c r="F109" s="56"/>
      <c r="G109" s="56"/>
      <c r="H109" s="56"/>
      <c r="I109" s="56"/>
      <c r="J109" s="56"/>
      <c r="K109" s="56"/>
      <c r="L109" s="56"/>
      <c r="M109" s="56"/>
      <c r="N109" s="56"/>
      <c r="O109" s="56"/>
      <c r="P109" s="56"/>
      <c r="Q109" s="56"/>
      <c r="R109" s="56"/>
      <c r="S109" s="56"/>
      <c r="T109" s="56"/>
      <c r="U109" s="56"/>
      <c r="V109" s="56"/>
      <c r="W109" s="56"/>
    </row>
    <row r="110" spans="2:23" x14ac:dyDescent="0.15">
      <c r="B110" s="162"/>
      <c r="C110" s="165"/>
      <c r="D110" s="56"/>
      <c r="E110" s="56"/>
      <c r="F110" s="56"/>
      <c r="G110" s="56"/>
      <c r="H110" s="56"/>
      <c r="I110" s="56"/>
      <c r="J110" s="56"/>
      <c r="K110" s="56"/>
      <c r="L110" s="56"/>
      <c r="M110" s="56"/>
      <c r="N110" s="56"/>
      <c r="O110" s="56"/>
      <c r="P110" s="56"/>
      <c r="Q110" s="56"/>
      <c r="R110" s="56"/>
      <c r="S110" s="56"/>
      <c r="T110" s="56"/>
      <c r="U110" s="56"/>
      <c r="V110" s="56"/>
      <c r="W110" s="56"/>
    </row>
    <row r="111" spans="2:23" x14ac:dyDescent="0.15">
      <c r="B111" s="162"/>
      <c r="C111" s="165"/>
      <c r="D111" s="56"/>
      <c r="E111" s="56"/>
      <c r="F111" s="56"/>
      <c r="G111" s="56"/>
      <c r="H111" s="56"/>
      <c r="I111" s="56"/>
      <c r="J111" s="56"/>
      <c r="K111" s="56"/>
      <c r="L111" s="56"/>
      <c r="M111" s="56"/>
      <c r="N111" s="56"/>
      <c r="O111" s="56"/>
      <c r="P111" s="56"/>
      <c r="Q111" s="56"/>
      <c r="R111" s="56"/>
      <c r="S111" s="56"/>
      <c r="T111" s="56"/>
      <c r="U111" s="56"/>
      <c r="V111" s="56"/>
      <c r="W111" s="56"/>
    </row>
    <row r="112" spans="2:23" x14ac:dyDescent="0.15">
      <c r="B112" s="162"/>
      <c r="C112" s="165"/>
      <c r="D112" s="56"/>
      <c r="E112" s="56"/>
      <c r="F112" s="56"/>
      <c r="G112" s="56"/>
      <c r="H112" s="56"/>
      <c r="I112" s="56"/>
      <c r="J112" s="56"/>
      <c r="K112" s="56"/>
      <c r="L112" s="56"/>
      <c r="M112" s="56"/>
      <c r="N112" s="56"/>
      <c r="O112" s="56"/>
      <c r="P112" s="56"/>
      <c r="Q112" s="56"/>
      <c r="R112" s="56"/>
      <c r="S112" s="56"/>
      <c r="T112" s="56"/>
      <c r="U112" s="56"/>
      <c r="V112" s="56"/>
      <c r="W112" s="56"/>
    </row>
    <row r="113" spans="2:23" x14ac:dyDescent="0.15">
      <c r="B113" s="162"/>
      <c r="C113" s="165"/>
      <c r="D113" s="56"/>
      <c r="E113" s="56"/>
      <c r="F113" s="56"/>
      <c r="G113" s="56"/>
      <c r="H113" s="56"/>
      <c r="I113" s="56"/>
      <c r="J113" s="56"/>
      <c r="K113" s="56"/>
      <c r="L113" s="56"/>
      <c r="M113" s="56"/>
      <c r="N113" s="56"/>
      <c r="O113" s="56"/>
      <c r="P113" s="56"/>
      <c r="Q113" s="56"/>
      <c r="R113" s="56"/>
      <c r="S113" s="56"/>
      <c r="T113" s="56"/>
      <c r="U113" s="56"/>
      <c r="V113" s="56"/>
      <c r="W113" s="56"/>
    </row>
    <row r="114" spans="2:23" x14ac:dyDescent="0.15">
      <c r="B114" s="162"/>
      <c r="C114" s="165"/>
      <c r="D114" s="56"/>
      <c r="E114" s="56"/>
      <c r="F114" s="56"/>
      <c r="G114" s="56"/>
      <c r="H114" s="56"/>
      <c r="I114" s="56"/>
      <c r="J114" s="56"/>
      <c r="K114" s="56"/>
      <c r="L114" s="56"/>
      <c r="M114" s="56"/>
      <c r="N114" s="56"/>
      <c r="O114" s="56"/>
      <c r="P114" s="56"/>
      <c r="Q114" s="56"/>
      <c r="R114" s="56"/>
      <c r="S114" s="56"/>
      <c r="T114" s="56"/>
      <c r="U114" s="56"/>
      <c r="V114" s="56"/>
      <c r="W114" s="56"/>
    </row>
    <row r="115" spans="2:23" x14ac:dyDescent="0.15">
      <c r="B115" s="162"/>
      <c r="C115" s="165"/>
      <c r="D115" s="56"/>
      <c r="E115" s="56"/>
      <c r="F115" s="56"/>
      <c r="G115" s="56"/>
      <c r="H115" s="56"/>
      <c r="I115" s="56"/>
      <c r="J115" s="56"/>
      <c r="K115" s="56"/>
      <c r="L115" s="56"/>
      <c r="M115" s="56"/>
      <c r="N115" s="56"/>
      <c r="O115" s="56"/>
      <c r="P115" s="56"/>
      <c r="Q115" s="56"/>
      <c r="R115" s="56"/>
      <c r="S115" s="56"/>
      <c r="T115" s="56"/>
      <c r="U115" s="56"/>
      <c r="V115" s="56"/>
      <c r="W115" s="56"/>
    </row>
    <row r="116" spans="2:23" x14ac:dyDescent="0.15">
      <c r="B116" s="162"/>
      <c r="C116" s="165"/>
      <c r="D116" s="56"/>
      <c r="E116" s="56"/>
      <c r="F116" s="56"/>
      <c r="G116" s="56"/>
      <c r="H116" s="56"/>
      <c r="I116" s="56"/>
      <c r="J116" s="56"/>
      <c r="K116" s="56"/>
      <c r="L116" s="56"/>
      <c r="M116" s="56"/>
      <c r="N116" s="56"/>
      <c r="O116" s="56"/>
      <c r="P116" s="56"/>
      <c r="Q116" s="56"/>
      <c r="R116" s="56"/>
      <c r="S116" s="56"/>
      <c r="T116" s="56"/>
      <c r="U116" s="56"/>
      <c r="V116" s="56"/>
      <c r="W116" s="56"/>
    </row>
    <row r="117" spans="2:23" x14ac:dyDescent="0.15">
      <c r="B117" s="162"/>
      <c r="C117" s="165"/>
      <c r="D117" s="56"/>
      <c r="E117" s="56"/>
      <c r="F117" s="56"/>
      <c r="G117" s="56"/>
      <c r="H117" s="56"/>
      <c r="I117" s="56"/>
      <c r="J117" s="56"/>
      <c r="K117" s="56"/>
      <c r="L117" s="56"/>
      <c r="M117" s="56"/>
      <c r="N117" s="56"/>
      <c r="O117" s="56"/>
      <c r="P117" s="56"/>
      <c r="Q117" s="56"/>
      <c r="R117" s="56"/>
      <c r="S117" s="56"/>
      <c r="T117" s="56"/>
      <c r="U117" s="56"/>
      <c r="V117" s="56"/>
      <c r="W117" s="56"/>
    </row>
    <row r="118" spans="2:23" x14ac:dyDescent="0.15">
      <c r="B118" s="162"/>
      <c r="C118" s="165"/>
      <c r="D118" s="56"/>
      <c r="E118" s="56"/>
      <c r="F118" s="56"/>
      <c r="G118" s="56"/>
      <c r="H118" s="56"/>
      <c r="I118" s="56"/>
      <c r="J118" s="56"/>
      <c r="K118" s="56"/>
      <c r="L118" s="56"/>
      <c r="M118" s="56"/>
      <c r="N118" s="56"/>
      <c r="O118" s="56"/>
      <c r="P118" s="56"/>
      <c r="Q118" s="56"/>
      <c r="R118" s="56"/>
      <c r="S118" s="56"/>
      <c r="T118" s="56"/>
      <c r="U118" s="56"/>
      <c r="V118" s="56"/>
      <c r="W118" s="56"/>
    </row>
    <row r="119" spans="2:23" x14ac:dyDescent="0.15">
      <c r="B119" s="162"/>
      <c r="C119" s="165"/>
      <c r="D119" s="56"/>
      <c r="E119" s="56"/>
      <c r="F119" s="56"/>
      <c r="G119" s="56"/>
      <c r="H119" s="56"/>
      <c r="I119" s="56"/>
      <c r="J119" s="56"/>
      <c r="K119" s="56"/>
      <c r="L119" s="56"/>
      <c r="M119" s="56"/>
      <c r="N119" s="56"/>
      <c r="O119" s="56"/>
      <c r="P119" s="56"/>
      <c r="Q119" s="56"/>
      <c r="R119" s="56"/>
      <c r="S119" s="56"/>
      <c r="T119" s="56"/>
      <c r="U119" s="56"/>
      <c r="V119" s="56"/>
      <c r="W119" s="56"/>
    </row>
    <row r="120" spans="2:23" x14ac:dyDescent="0.15">
      <c r="B120" s="162"/>
      <c r="C120" s="165"/>
      <c r="D120" s="56"/>
      <c r="E120" s="56"/>
      <c r="F120" s="56"/>
      <c r="G120" s="56"/>
      <c r="H120" s="56"/>
      <c r="I120" s="56"/>
      <c r="J120" s="56"/>
      <c r="K120" s="56"/>
      <c r="L120" s="56"/>
      <c r="M120" s="56"/>
      <c r="N120" s="56"/>
      <c r="O120" s="56"/>
      <c r="P120" s="56"/>
      <c r="Q120" s="56"/>
      <c r="R120" s="56"/>
      <c r="S120" s="56"/>
      <c r="T120" s="56"/>
      <c r="U120" s="56"/>
      <c r="V120" s="56"/>
      <c r="W120" s="56"/>
    </row>
    <row r="121" spans="2:23" x14ac:dyDescent="0.15">
      <c r="B121" s="162"/>
      <c r="C121" s="165"/>
      <c r="D121" s="56"/>
      <c r="E121" s="56"/>
      <c r="F121" s="56"/>
      <c r="G121" s="56"/>
      <c r="H121" s="56"/>
      <c r="I121" s="56"/>
      <c r="J121" s="56"/>
      <c r="K121" s="56"/>
      <c r="L121" s="56"/>
      <c r="M121" s="56"/>
      <c r="N121" s="56"/>
      <c r="O121" s="56"/>
      <c r="P121" s="56"/>
      <c r="Q121" s="56"/>
      <c r="R121" s="56"/>
      <c r="S121" s="56"/>
      <c r="T121" s="56"/>
      <c r="U121" s="56"/>
      <c r="V121" s="56"/>
      <c r="W121" s="56"/>
    </row>
    <row r="122" spans="2:23" x14ac:dyDescent="0.15">
      <c r="B122" s="162"/>
      <c r="C122" s="165"/>
      <c r="D122" s="56"/>
      <c r="E122" s="56"/>
      <c r="F122" s="56"/>
      <c r="G122" s="56"/>
      <c r="H122" s="56"/>
      <c r="I122" s="56"/>
      <c r="J122" s="56"/>
      <c r="K122" s="56"/>
      <c r="L122" s="56"/>
      <c r="M122" s="56"/>
      <c r="N122" s="56"/>
      <c r="O122" s="56"/>
      <c r="P122" s="56"/>
      <c r="Q122" s="56"/>
      <c r="R122" s="56"/>
      <c r="S122" s="56"/>
      <c r="T122" s="56"/>
      <c r="U122" s="56"/>
      <c r="V122" s="56"/>
      <c r="W122" s="56"/>
    </row>
    <row r="123" spans="2:23" x14ac:dyDescent="0.15">
      <c r="B123" s="162"/>
      <c r="C123" s="165"/>
      <c r="D123" s="56"/>
      <c r="E123" s="56"/>
      <c r="F123" s="56"/>
      <c r="G123" s="56"/>
      <c r="H123" s="56"/>
      <c r="I123" s="56"/>
      <c r="J123" s="56"/>
      <c r="K123" s="56"/>
      <c r="L123" s="56"/>
      <c r="M123" s="56"/>
      <c r="N123" s="56"/>
      <c r="O123" s="56"/>
      <c r="P123" s="56"/>
      <c r="Q123" s="56"/>
      <c r="R123" s="56"/>
      <c r="S123" s="56"/>
      <c r="T123" s="56"/>
      <c r="U123" s="56"/>
      <c r="V123" s="56"/>
      <c r="W123" s="56"/>
    </row>
    <row r="124" spans="2:23" x14ac:dyDescent="0.15">
      <c r="B124" s="162"/>
      <c r="C124" s="165"/>
      <c r="D124" s="56"/>
      <c r="E124" s="56"/>
      <c r="F124" s="56"/>
      <c r="G124" s="56"/>
      <c r="H124" s="56"/>
      <c r="I124" s="56"/>
      <c r="J124" s="56"/>
      <c r="K124" s="56"/>
      <c r="L124" s="56"/>
      <c r="M124" s="56"/>
      <c r="N124" s="56"/>
      <c r="O124" s="56"/>
      <c r="P124" s="56"/>
      <c r="Q124" s="56"/>
      <c r="R124" s="56"/>
      <c r="S124" s="56"/>
      <c r="T124" s="56"/>
      <c r="U124" s="56"/>
      <c r="V124" s="56"/>
      <c r="W124" s="56"/>
    </row>
    <row r="125" spans="2:23" x14ac:dyDescent="0.15">
      <c r="D125" s="56"/>
      <c r="E125" s="56"/>
      <c r="F125" s="56"/>
      <c r="G125" s="56"/>
      <c r="H125" s="56"/>
      <c r="I125" s="56"/>
      <c r="J125" s="56"/>
      <c r="K125" s="56"/>
      <c r="L125" s="56"/>
      <c r="M125" s="56"/>
      <c r="N125" s="56"/>
      <c r="O125" s="56"/>
      <c r="P125" s="56"/>
      <c r="Q125" s="56"/>
      <c r="R125" s="56"/>
      <c r="S125" s="56"/>
      <c r="T125" s="56"/>
      <c r="U125" s="56"/>
      <c r="V125" s="56"/>
      <c r="W125" s="56"/>
    </row>
    <row r="126" spans="2:23" x14ac:dyDescent="0.15">
      <c r="D126" s="56"/>
      <c r="E126" s="56"/>
      <c r="F126" s="56"/>
      <c r="G126" s="56"/>
      <c r="H126" s="56"/>
      <c r="I126" s="56"/>
      <c r="J126" s="56"/>
      <c r="K126" s="56"/>
      <c r="L126" s="56"/>
      <c r="M126" s="56"/>
      <c r="N126" s="56"/>
      <c r="O126" s="56"/>
      <c r="P126" s="56"/>
      <c r="Q126" s="56"/>
      <c r="R126" s="56"/>
      <c r="S126" s="56"/>
      <c r="T126" s="56"/>
      <c r="U126" s="56"/>
      <c r="V126" s="56"/>
      <c r="W126" s="56"/>
    </row>
    <row r="127" spans="2:23" x14ac:dyDescent="0.15">
      <c r="D127" s="56"/>
      <c r="E127" s="56"/>
      <c r="F127" s="56"/>
      <c r="G127" s="56"/>
      <c r="H127" s="56"/>
      <c r="I127" s="56"/>
      <c r="J127" s="56"/>
      <c r="K127" s="56"/>
      <c r="L127" s="56"/>
      <c r="M127" s="56"/>
      <c r="N127" s="56"/>
      <c r="O127" s="56"/>
      <c r="P127" s="56"/>
      <c r="Q127" s="56"/>
      <c r="R127" s="56"/>
      <c r="S127" s="56"/>
      <c r="T127" s="56"/>
      <c r="U127" s="56"/>
      <c r="V127" s="56"/>
      <c r="W127" s="56"/>
    </row>
    <row r="128" spans="2:23" x14ac:dyDescent="0.15">
      <c r="D128" s="56"/>
      <c r="E128" s="56"/>
      <c r="F128" s="56"/>
      <c r="G128" s="56"/>
      <c r="H128" s="56"/>
      <c r="I128" s="56"/>
      <c r="J128" s="56"/>
      <c r="K128" s="56"/>
      <c r="L128" s="56"/>
      <c r="M128" s="56"/>
      <c r="N128" s="56"/>
      <c r="O128" s="56"/>
      <c r="P128" s="56"/>
      <c r="Q128" s="56"/>
      <c r="R128" s="56"/>
      <c r="S128" s="56"/>
      <c r="T128" s="56"/>
      <c r="U128" s="56"/>
      <c r="V128" s="56"/>
      <c r="W128" s="56"/>
    </row>
    <row r="129" spans="4:23" x14ac:dyDescent="0.15">
      <c r="D129" s="56"/>
      <c r="E129" s="56"/>
      <c r="F129" s="56"/>
      <c r="G129" s="56"/>
      <c r="H129" s="56"/>
      <c r="I129" s="56"/>
      <c r="J129" s="56"/>
      <c r="K129" s="56"/>
      <c r="L129" s="56"/>
      <c r="M129" s="56"/>
      <c r="N129" s="56"/>
      <c r="O129" s="56"/>
      <c r="P129" s="56"/>
      <c r="Q129" s="56"/>
      <c r="R129" s="56"/>
      <c r="S129" s="56"/>
      <c r="T129" s="56"/>
      <c r="U129" s="56"/>
      <c r="V129" s="56"/>
      <c r="W129" s="56"/>
    </row>
    <row r="130" spans="4:23" x14ac:dyDescent="0.15">
      <c r="D130" s="56"/>
      <c r="E130" s="56"/>
      <c r="F130" s="56"/>
      <c r="G130" s="56"/>
      <c r="H130" s="56"/>
      <c r="I130" s="56"/>
      <c r="J130" s="56"/>
      <c r="K130" s="56"/>
      <c r="L130" s="56"/>
      <c r="M130" s="56"/>
      <c r="N130" s="56"/>
      <c r="O130" s="56"/>
      <c r="P130" s="56"/>
      <c r="Q130" s="56"/>
      <c r="R130" s="56"/>
      <c r="S130" s="56"/>
      <c r="T130" s="56"/>
      <c r="U130" s="56"/>
      <c r="V130" s="56"/>
      <c r="W130" s="56"/>
    </row>
    <row r="131" spans="4:23" x14ac:dyDescent="0.15">
      <c r="D131" s="56"/>
      <c r="E131" s="56"/>
      <c r="F131" s="56"/>
      <c r="G131" s="56"/>
      <c r="H131" s="56"/>
      <c r="I131" s="56"/>
      <c r="J131" s="56"/>
      <c r="K131" s="56"/>
      <c r="L131" s="56"/>
      <c r="M131" s="56"/>
      <c r="N131" s="56"/>
      <c r="O131" s="56"/>
      <c r="P131" s="56"/>
      <c r="Q131" s="56"/>
      <c r="R131" s="56"/>
      <c r="S131" s="56"/>
      <c r="T131" s="56"/>
      <c r="U131" s="56"/>
      <c r="V131" s="56"/>
      <c r="W131" s="56"/>
    </row>
    <row r="132" spans="4:23" x14ac:dyDescent="0.15">
      <c r="D132" s="56"/>
      <c r="E132" s="56"/>
      <c r="F132" s="56"/>
      <c r="G132" s="56"/>
      <c r="H132" s="56"/>
      <c r="I132" s="56"/>
      <c r="J132" s="56"/>
      <c r="K132" s="56"/>
      <c r="L132" s="56"/>
      <c r="M132" s="56"/>
      <c r="N132" s="56"/>
      <c r="O132" s="56"/>
      <c r="P132" s="56"/>
      <c r="Q132" s="56"/>
      <c r="R132" s="56"/>
      <c r="S132" s="56"/>
      <c r="T132" s="56"/>
      <c r="U132" s="56"/>
      <c r="V132" s="56"/>
      <c r="W132" s="56"/>
    </row>
    <row r="133" spans="4:23" x14ac:dyDescent="0.15">
      <c r="D133" s="56"/>
      <c r="E133" s="56"/>
      <c r="F133" s="56"/>
      <c r="G133" s="56"/>
      <c r="H133" s="56"/>
      <c r="I133" s="56"/>
      <c r="J133" s="56"/>
      <c r="K133" s="56"/>
      <c r="L133" s="56"/>
      <c r="M133" s="56"/>
      <c r="N133" s="56"/>
      <c r="O133" s="56"/>
      <c r="P133" s="56"/>
      <c r="Q133" s="56"/>
      <c r="R133" s="56"/>
      <c r="S133" s="56"/>
      <c r="T133" s="56"/>
      <c r="U133" s="56"/>
      <c r="V133" s="56"/>
      <c r="W133" s="56"/>
    </row>
    <row r="134" spans="4:23" x14ac:dyDescent="0.15">
      <c r="D134" s="56"/>
      <c r="E134" s="56"/>
      <c r="F134" s="56"/>
      <c r="G134" s="56"/>
      <c r="H134" s="56"/>
      <c r="I134" s="56"/>
      <c r="J134" s="56"/>
      <c r="K134" s="56"/>
      <c r="L134" s="56"/>
      <c r="M134" s="56"/>
      <c r="N134" s="56"/>
      <c r="O134" s="56"/>
      <c r="P134" s="56"/>
      <c r="Q134" s="56"/>
      <c r="R134" s="56"/>
      <c r="S134" s="56"/>
      <c r="T134" s="56"/>
      <c r="U134" s="56"/>
      <c r="V134" s="56"/>
      <c r="W134" s="56"/>
    </row>
    <row r="135" spans="4:23" x14ac:dyDescent="0.15">
      <c r="D135" s="56"/>
      <c r="E135" s="56"/>
      <c r="F135" s="56"/>
      <c r="G135" s="56"/>
      <c r="H135" s="56"/>
      <c r="I135" s="56"/>
      <c r="J135" s="56"/>
      <c r="K135" s="56"/>
      <c r="L135" s="56"/>
      <c r="M135" s="56"/>
      <c r="N135" s="56"/>
      <c r="O135" s="56"/>
      <c r="P135" s="56"/>
      <c r="Q135" s="56"/>
      <c r="R135" s="56"/>
      <c r="S135" s="56"/>
      <c r="T135" s="56"/>
      <c r="U135" s="56"/>
      <c r="V135" s="56"/>
      <c r="W135" s="56"/>
    </row>
    <row r="136" spans="4:23" x14ac:dyDescent="0.15">
      <c r="D136" s="56"/>
      <c r="E136" s="56"/>
      <c r="F136" s="56"/>
      <c r="G136" s="56"/>
      <c r="H136" s="56"/>
      <c r="I136" s="56"/>
      <c r="J136" s="56"/>
      <c r="K136" s="56"/>
      <c r="L136" s="56"/>
      <c r="M136" s="56"/>
      <c r="N136" s="56"/>
      <c r="O136" s="56"/>
      <c r="P136" s="56"/>
      <c r="Q136" s="56"/>
      <c r="R136" s="56"/>
      <c r="S136" s="56"/>
      <c r="T136" s="56"/>
      <c r="U136" s="56"/>
      <c r="V136" s="56"/>
      <c r="W136" s="56"/>
    </row>
    <row r="137" spans="4:23" x14ac:dyDescent="0.15">
      <c r="D137" s="56"/>
      <c r="E137" s="56"/>
      <c r="F137" s="56"/>
      <c r="G137" s="56"/>
      <c r="H137" s="56"/>
      <c r="I137" s="56"/>
      <c r="J137" s="56"/>
      <c r="K137" s="56"/>
      <c r="L137" s="56"/>
      <c r="M137" s="56"/>
      <c r="N137" s="56"/>
      <c r="O137" s="56"/>
      <c r="P137" s="56"/>
      <c r="Q137" s="56"/>
      <c r="R137" s="56"/>
      <c r="S137" s="56"/>
      <c r="T137" s="56"/>
      <c r="U137" s="56"/>
      <c r="V137" s="56"/>
      <c r="W137" s="56"/>
    </row>
    <row r="138" spans="4:23" x14ac:dyDescent="0.15">
      <c r="D138" s="56"/>
      <c r="E138" s="56"/>
      <c r="F138" s="56"/>
      <c r="G138" s="56"/>
      <c r="H138" s="56"/>
      <c r="I138" s="56"/>
      <c r="J138" s="56"/>
      <c r="K138" s="56"/>
      <c r="L138" s="56"/>
      <c r="M138" s="56"/>
      <c r="N138" s="56"/>
      <c r="O138" s="56"/>
      <c r="P138" s="56"/>
      <c r="Q138" s="56"/>
      <c r="R138" s="56"/>
      <c r="S138" s="56"/>
      <c r="T138" s="56"/>
      <c r="U138" s="56"/>
      <c r="V138" s="56"/>
      <c r="W138" s="56"/>
    </row>
    <row r="139" spans="4:23" x14ac:dyDescent="0.15">
      <c r="D139" s="56"/>
      <c r="E139" s="56"/>
      <c r="F139" s="56"/>
      <c r="G139" s="56"/>
      <c r="H139" s="56"/>
      <c r="I139" s="56"/>
      <c r="J139" s="56"/>
      <c r="K139" s="56"/>
      <c r="L139" s="56"/>
      <c r="M139" s="56"/>
      <c r="N139" s="56"/>
      <c r="O139" s="56"/>
      <c r="P139" s="56"/>
      <c r="Q139" s="56"/>
      <c r="R139" s="56"/>
      <c r="S139" s="56"/>
      <c r="T139" s="56"/>
      <c r="U139" s="56"/>
      <c r="V139" s="56"/>
      <c r="W139" s="56"/>
    </row>
    <row r="140" spans="4:23" x14ac:dyDescent="0.15">
      <c r="D140" s="56"/>
      <c r="E140" s="56"/>
      <c r="F140" s="56"/>
      <c r="G140" s="56"/>
      <c r="H140" s="56"/>
      <c r="I140" s="56"/>
      <c r="J140" s="56"/>
      <c r="K140" s="56"/>
      <c r="L140" s="56"/>
      <c r="M140" s="56"/>
      <c r="N140" s="56"/>
      <c r="O140" s="56"/>
      <c r="P140" s="56"/>
      <c r="Q140" s="56"/>
      <c r="R140" s="56"/>
      <c r="S140" s="56"/>
      <c r="T140" s="56"/>
      <c r="U140" s="56"/>
      <c r="V140" s="56"/>
      <c r="W140" s="56"/>
    </row>
    <row r="141" spans="4:23" x14ac:dyDescent="0.15">
      <c r="D141" s="56"/>
      <c r="E141" s="56"/>
      <c r="F141" s="56"/>
      <c r="G141" s="56"/>
      <c r="H141" s="56"/>
      <c r="I141" s="56"/>
      <c r="J141" s="56"/>
      <c r="K141" s="56"/>
      <c r="L141" s="56"/>
      <c r="M141" s="56"/>
      <c r="N141" s="56"/>
      <c r="O141" s="56"/>
      <c r="P141" s="56"/>
      <c r="Q141" s="56"/>
      <c r="R141" s="56"/>
      <c r="S141" s="56"/>
      <c r="T141" s="56"/>
      <c r="U141" s="56"/>
      <c r="V141" s="56"/>
      <c r="W141" s="56"/>
    </row>
  </sheetData>
  <mergeCells count="1">
    <mergeCell ref="B4:H4"/>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J179"/>
  <sheetViews>
    <sheetView topLeftCell="A22" workbookViewId="0">
      <selection activeCell="E18" sqref="E18"/>
    </sheetView>
  </sheetViews>
  <sheetFormatPr baseColWidth="10" defaultRowHeight="15" x14ac:dyDescent="0.2"/>
  <cols>
    <col min="1" max="1" width="10.83203125" style="339"/>
    <col min="2" max="2" width="25.6640625" style="339" bestFit="1" customWidth="1"/>
    <col min="3" max="3" width="15.83203125" style="339" bestFit="1" customWidth="1"/>
    <col min="4" max="4" width="55.6640625" style="339" customWidth="1"/>
    <col min="5" max="5" width="10.83203125" style="339" customWidth="1"/>
    <col min="6" max="6" width="11.6640625" style="339" customWidth="1"/>
    <col min="7" max="7" width="11" style="339" customWidth="1"/>
    <col min="8" max="8" width="17.6640625" style="339" customWidth="1"/>
    <col min="9" max="9" width="58.1640625" style="339" bestFit="1" customWidth="1"/>
    <col min="10" max="10" width="19.33203125" style="339" bestFit="1" customWidth="1"/>
    <col min="11" max="11" width="13.6640625" style="339" customWidth="1"/>
    <col min="12" max="16384" width="10.83203125" style="339"/>
  </cols>
  <sheetData>
    <row r="1" spans="1:36" ht="61" customHeight="1" thickBot="1" x14ac:dyDescent="0.3">
      <c r="A1" s="333"/>
      <c r="B1" s="332" t="s">
        <v>292</v>
      </c>
      <c r="C1" s="333"/>
      <c r="D1" s="335"/>
      <c r="E1" s="336"/>
      <c r="F1" s="336"/>
      <c r="G1" s="336"/>
      <c r="H1" s="336"/>
      <c r="I1" s="336"/>
      <c r="J1" s="336"/>
      <c r="K1" s="336"/>
      <c r="L1" s="336"/>
      <c r="M1" s="336"/>
      <c r="N1" s="336"/>
      <c r="O1" s="336"/>
      <c r="P1" s="336"/>
      <c r="Q1" s="336"/>
      <c r="R1" s="336"/>
      <c r="S1" s="336"/>
      <c r="T1" s="336"/>
      <c r="U1" s="336"/>
      <c r="V1" s="336"/>
      <c r="W1" s="336"/>
      <c r="X1" s="336"/>
      <c r="Y1" s="336"/>
      <c r="Z1" s="336"/>
      <c r="AA1" s="336"/>
      <c r="AB1" s="337"/>
      <c r="AC1" s="338"/>
    </row>
    <row r="2" spans="1:36" x14ac:dyDescent="0.2">
      <c r="A2" s="333"/>
      <c r="B2" s="334"/>
      <c r="C2" s="333"/>
      <c r="D2" s="335"/>
      <c r="E2" s="336"/>
      <c r="F2" s="336"/>
      <c r="G2" s="340"/>
      <c r="H2" s="336"/>
      <c r="I2" s="336"/>
      <c r="J2" s="336"/>
      <c r="K2" s="336"/>
      <c r="L2" s="336"/>
      <c r="M2" s="336"/>
      <c r="N2" s="336"/>
      <c r="O2" s="336"/>
      <c r="P2" s="336"/>
      <c r="Q2" s="336"/>
      <c r="R2" s="336"/>
      <c r="S2" s="336"/>
      <c r="T2" s="336"/>
      <c r="U2" s="336"/>
      <c r="V2" s="336"/>
      <c r="W2" s="336"/>
      <c r="X2" s="336"/>
      <c r="Y2" s="336"/>
      <c r="Z2" s="336"/>
      <c r="AA2" s="336"/>
    </row>
    <row r="3" spans="1:36" x14ac:dyDescent="0.2">
      <c r="A3" s="333"/>
      <c r="B3" s="341" t="s">
        <v>411</v>
      </c>
      <c r="C3" s="342"/>
      <c r="D3" s="343"/>
      <c r="E3" s="344"/>
      <c r="F3" s="345"/>
      <c r="G3" s="340"/>
      <c r="H3" s="336"/>
      <c r="I3" s="345"/>
      <c r="J3" s="345"/>
      <c r="K3" s="345"/>
      <c r="L3" s="345"/>
      <c r="M3" s="345"/>
      <c r="N3" s="345"/>
      <c r="O3" s="345"/>
      <c r="P3" s="345"/>
      <c r="Q3" s="345"/>
      <c r="R3" s="345"/>
      <c r="S3" s="345"/>
      <c r="T3" s="336"/>
      <c r="U3" s="345"/>
      <c r="V3" s="345"/>
      <c r="W3" s="345"/>
      <c r="X3" s="345"/>
      <c r="Y3" s="345"/>
      <c r="Z3" s="345"/>
      <c r="AA3" s="345"/>
    </row>
    <row r="4" spans="1:36" ht="12" customHeight="1" x14ac:dyDescent="0.2">
      <c r="A4" s="333"/>
      <c r="B4" s="582" t="s">
        <v>441</v>
      </c>
      <c r="C4" s="583"/>
      <c r="D4" s="583"/>
      <c r="E4" s="584"/>
      <c r="F4" s="340"/>
      <c r="G4" s="340"/>
      <c r="H4" s="336"/>
      <c r="I4" s="340"/>
      <c r="J4" s="340"/>
      <c r="K4" s="340"/>
      <c r="L4" s="340"/>
      <c r="M4" s="340"/>
      <c r="N4" s="340"/>
      <c r="O4" s="340"/>
      <c r="P4" s="340"/>
      <c r="Q4" s="340"/>
      <c r="R4" s="340"/>
      <c r="S4" s="340"/>
      <c r="T4" s="336"/>
      <c r="U4" s="340"/>
      <c r="V4" s="340"/>
      <c r="W4" s="340"/>
      <c r="X4" s="340"/>
      <c r="Y4" s="340"/>
      <c r="Z4" s="340"/>
      <c r="AA4" s="340"/>
    </row>
    <row r="5" spans="1:36" ht="12" customHeight="1" x14ac:dyDescent="0.2">
      <c r="A5" s="333"/>
      <c r="B5" s="340"/>
      <c r="C5" s="340"/>
      <c r="D5" s="340"/>
      <c r="E5" s="340"/>
      <c r="F5" s="340"/>
      <c r="G5" s="340"/>
      <c r="H5" s="336"/>
      <c r="I5" s="340"/>
      <c r="J5" s="340"/>
      <c r="K5" s="340"/>
      <c r="L5" s="340"/>
      <c r="M5" s="340"/>
      <c r="N5" s="340"/>
      <c r="O5" s="340"/>
      <c r="P5" s="340"/>
      <c r="Q5" s="340"/>
      <c r="R5" s="340"/>
      <c r="S5" s="340"/>
      <c r="T5" s="336"/>
      <c r="U5" s="340"/>
      <c r="V5" s="340"/>
      <c r="W5" s="340"/>
      <c r="X5" s="340"/>
      <c r="Y5" s="340"/>
      <c r="Z5" s="340"/>
      <c r="AA5" s="340"/>
    </row>
    <row r="6" spans="1:36" ht="12" customHeight="1" x14ac:dyDescent="0.2">
      <c r="A6" s="333"/>
      <c r="B6" s="346" t="s">
        <v>514</v>
      </c>
      <c r="C6" s="340"/>
      <c r="D6" s="340"/>
      <c r="E6" s="340"/>
      <c r="F6" s="340"/>
      <c r="G6" s="340"/>
      <c r="H6" s="336"/>
      <c r="I6" s="340"/>
      <c r="J6" s="340"/>
      <c r="K6" s="340"/>
      <c r="L6" s="340"/>
      <c r="M6" s="340"/>
      <c r="N6" s="340"/>
      <c r="O6" s="340"/>
      <c r="P6" s="340"/>
      <c r="Q6" s="340"/>
      <c r="R6" s="340"/>
      <c r="S6" s="340"/>
      <c r="T6" s="336"/>
      <c r="U6" s="340"/>
      <c r="V6" s="340"/>
      <c r="W6" s="340"/>
      <c r="X6" s="340"/>
      <c r="Y6" s="340"/>
      <c r="Z6" s="340"/>
      <c r="AA6" s="340"/>
    </row>
    <row r="7" spans="1:36" ht="12" customHeight="1" x14ac:dyDescent="0.2">
      <c r="A7" s="333"/>
      <c r="B7" s="347" t="s">
        <v>512</v>
      </c>
      <c r="C7" s="340"/>
      <c r="D7" s="340"/>
      <c r="E7" s="340"/>
      <c r="F7" s="340"/>
      <c r="G7" s="340"/>
      <c r="H7" s="336"/>
      <c r="I7" s="340"/>
      <c r="J7" s="340"/>
      <c r="K7" s="340"/>
      <c r="L7" s="340"/>
      <c r="M7" s="340"/>
      <c r="N7" s="340"/>
      <c r="O7" s="340"/>
      <c r="P7" s="340"/>
      <c r="Q7" s="340"/>
      <c r="R7" s="340"/>
      <c r="S7" s="340"/>
      <c r="T7" s="336"/>
      <c r="U7" s="340"/>
      <c r="V7" s="340"/>
      <c r="W7" s="340"/>
      <c r="X7" s="340"/>
      <c r="Y7" s="340"/>
      <c r="Z7" s="340"/>
      <c r="AA7" s="340"/>
    </row>
    <row r="8" spans="1:36" ht="12" customHeight="1" x14ac:dyDescent="0.2">
      <c r="A8" s="333"/>
      <c r="B8" s="348" t="s">
        <v>513</v>
      </c>
      <c r="C8" s="340"/>
      <c r="D8" s="340"/>
      <c r="E8" s="340"/>
      <c r="F8" s="340"/>
      <c r="G8" s="340"/>
      <c r="H8" s="336"/>
      <c r="I8" s="340"/>
      <c r="J8" s="340"/>
      <c r="K8" s="340"/>
      <c r="L8" s="340"/>
      <c r="M8" s="340"/>
      <c r="N8" s="340"/>
      <c r="O8" s="340"/>
      <c r="P8" s="340"/>
      <c r="Q8" s="340"/>
      <c r="R8" s="340"/>
      <c r="S8" s="340"/>
      <c r="T8" s="336"/>
      <c r="U8" s="340"/>
      <c r="V8" s="340"/>
      <c r="W8" s="340"/>
      <c r="X8" s="340"/>
      <c r="Y8" s="340"/>
      <c r="Z8" s="340"/>
      <c r="AA8" s="340"/>
    </row>
    <row r="9" spans="1:36" ht="12" customHeight="1" x14ac:dyDescent="0.2">
      <c r="A9" s="333"/>
      <c r="B9" s="349" t="s">
        <v>517</v>
      </c>
      <c r="C9" s="340"/>
      <c r="D9" s="340"/>
      <c r="E9" s="340"/>
      <c r="F9" s="340"/>
      <c r="G9" s="340"/>
      <c r="H9" s="336"/>
      <c r="I9" s="340"/>
      <c r="J9" s="340"/>
      <c r="K9" s="340"/>
      <c r="L9" s="340"/>
      <c r="M9" s="340"/>
      <c r="N9" s="340"/>
      <c r="O9" s="340"/>
      <c r="P9" s="340"/>
      <c r="Q9" s="340"/>
      <c r="R9" s="340"/>
      <c r="S9" s="340"/>
      <c r="T9" s="336"/>
      <c r="U9" s="340"/>
      <c r="V9" s="340"/>
      <c r="W9" s="340"/>
      <c r="X9" s="340"/>
      <c r="Y9" s="340"/>
      <c r="Z9" s="340"/>
      <c r="AA9" s="340"/>
    </row>
    <row r="10" spans="1:36" ht="16" thickBot="1" x14ac:dyDescent="0.25">
      <c r="B10" s="337"/>
      <c r="C10" s="337"/>
      <c r="D10" s="337"/>
      <c r="E10" s="337"/>
      <c r="F10" s="337"/>
      <c r="G10" s="337"/>
      <c r="H10" s="337"/>
      <c r="I10" s="337"/>
      <c r="J10" s="337"/>
      <c r="K10" s="337"/>
      <c r="L10" s="337"/>
      <c r="M10" s="337"/>
      <c r="N10" s="337"/>
      <c r="O10" s="337"/>
      <c r="P10" s="337"/>
      <c r="Q10" s="337"/>
      <c r="R10" s="337"/>
      <c r="S10" s="337"/>
      <c r="T10" s="337"/>
      <c r="U10" s="337"/>
      <c r="V10" s="337"/>
      <c r="W10" s="337"/>
      <c r="X10" s="337"/>
      <c r="Y10" s="337"/>
      <c r="Z10" s="337"/>
      <c r="AA10" s="337"/>
    </row>
    <row r="11" spans="1:36" x14ac:dyDescent="0.2">
      <c r="A11" s="350"/>
      <c r="B11" s="351"/>
      <c r="C11" s="351"/>
      <c r="D11" s="351"/>
      <c r="E11" s="351"/>
      <c r="F11" s="351"/>
      <c r="G11" s="351"/>
      <c r="H11" s="351"/>
      <c r="I11" s="351"/>
      <c r="J11" s="351"/>
      <c r="K11" s="351"/>
      <c r="L11" s="351"/>
      <c r="M11" s="351"/>
      <c r="N11" s="351"/>
      <c r="O11" s="351"/>
      <c r="P11" s="351"/>
      <c r="Q11" s="351"/>
      <c r="R11" s="351"/>
      <c r="S11" s="351"/>
      <c r="T11" s="351"/>
      <c r="U11" s="351"/>
      <c r="V11" s="351"/>
      <c r="W11" s="351"/>
      <c r="X11" s="351"/>
      <c r="Y11" s="351"/>
      <c r="Z11" s="351"/>
      <c r="AA11" s="351"/>
      <c r="AB11" s="351"/>
      <c r="AC11" s="351"/>
      <c r="AD11" s="351"/>
      <c r="AE11" s="351"/>
      <c r="AF11" s="351"/>
      <c r="AG11" s="351"/>
      <c r="AH11" s="351"/>
      <c r="AI11" s="351"/>
      <c r="AJ11" s="351"/>
    </row>
    <row r="12" spans="1:36" ht="16" x14ac:dyDescent="0.2">
      <c r="A12" s="350"/>
      <c r="B12" s="351"/>
      <c r="C12" s="351"/>
      <c r="D12" s="351" t="s">
        <v>854</v>
      </c>
      <c r="E12" s="4">
        <v>0</v>
      </c>
      <c r="F12" s="351"/>
      <c r="G12" s="351"/>
      <c r="H12" s="351"/>
      <c r="I12" s="351"/>
      <c r="J12" s="340"/>
      <c r="K12" s="351"/>
      <c r="L12" s="351"/>
      <c r="M12" s="351"/>
      <c r="N12" s="351"/>
      <c r="O12" s="351"/>
      <c r="P12" s="351"/>
      <c r="Q12" s="351"/>
      <c r="R12" s="351"/>
      <c r="S12" s="351"/>
      <c r="T12" s="351"/>
      <c r="U12" s="351"/>
      <c r="V12" s="351"/>
      <c r="W12" s="351"/>
      <c r="X12" s="351"/>
      <c r="Y12" s="351"/>
      <c r="Z12" s="351"/>
      <c r="AA12" s="351"/>
      <c r="AB12" s="351"/>
      <c r="AC12" s="351"/>
      <c r="AD12" s="351"/>
      <c r="AE12" s="351"/>
      <c r="AF12" s="351"/>
      <c r="AG12" s="351"/>
      <c r="AH12" s="351"/>
      <c r="AI12" s="351"/>
      <c r="AJ12" s="351"/>
    </row>
    <row r="13" spans="1:36" x14ac:dyDescent="0.2">
      <c r="A13" s="350"/>
      <c r="B13" s="351"/>
      <c r="D13" s="351"/>
      <c r="E13" s="351"/>
      <c r="F13" s="351"/>
      <c r="G13" s="351"/>
      <c r="H13" s="351"/>
      <c r="I13" s="351"/>
      <c r="K13" s="351"/>
      <c r="L13" s="351"/>
      <c r="M13" s="351"/>
      <c r="N13" s="351"/>
      <c r="O13" s="351"/>
      <c r="P13" s="351"/>
      <c r="Q13" s="351"/>
      <c r="R13" s="351"/>
      <c r="S13" s="351"/>
      <c r="T13" s="351"/>
      <c r="U13" s="351"/>
      <c r="V13" s="351"/>
      <c r="W13" s="351"/>
      <c r="X13" s="351"/>
      <c r="Y13" s="351"/>
      <c r="Z13" s="351"/>
      <c r="AA13" s="351"/>
      <c r="AB13" s="351"/>
      <c r="AC13" s="351"/>
      <c r="AD13" s="351"/>
      <c r="AE13" s="351"/>
      <c r="AF13" s="351"/>
      <c r="AG13" s="351"/>
      <c r="AH13" s="351"/>
      <c r="AI13" s="351"/>
      <c r="AJ13" s="351"/>
    </row>
    <row r="14" spans="1:36" x14ac:dyDescent="0.2">
      <c r="A14" s="352"/>
      <c r="B14" s="351"/>
      <c r="C14" s="353" t="s">
        <v>357</v>
      </c>
      <c r="D14" s="351"/>
      <c r="F14" s="351"/>
      <c r="G14" s="351"/>
      <c r="H14" s="351"/>
      <c r="I14" s="351"/>
      <c r="J14" s="351"/>
      <c r="K14" s="351"/>
      <c r="L14" s="351"/>
      <c r="M14" s="351"/>
      <c r="N14" s="351"/>
      <c r="O14" s="351"/>
      <c r="P14" s="351"/>
      <c r="Q14" s="351"/>
      <c r="R14" s="351"/>
      <c r="S14" s="351"/>
      <c r="T14" s="351"/>
      <c r="U14" s="351"/>
      <c r="V14" s="351"/>
      <c r="W14" s="351"/>
      <c r="X14" s="351"/>
      <c r="Y14" s="351"/>
      <c r="Z14" s="351"/>
      <c r="AA14" s="351"/>
      <c r="AB14" s="351"/>
      <c r="AC14" s="351"/>
      <c r="AD14" s="351"/>
      <c r="AE14" s="351"/>
      <c r="AF14" s="351"/>
      <c r="AG14" s="351"/>
      <c r="AH14" s="351"/>
      <c r="AI14" s="351"/>
      <c r="AJ14" s="351"/>
    </row>
    <row r="15" spans="1:36" x14ac:dyDescent="0.2">
      <c r="A15" s="350"/>
      <c r="B15" s="351"/>
      <c r="C15" s="351"/>
      <c r="D15" s="351"/>
      <c r="E15" s="354" t="s">
        <v>185</v>
      </c>
      <c r="F15" s="351" t="s">
        <v>516</v>
      </c>
      <c r="G15" s="351"/>
      <c r="H15" s="351"/>
      <c r="I15" s="351"/>
      <c r="J15" s="351"/>
      <c r="K15" s="351"/>
      <c r="L15" s="351"/>
      <c r="M15" s="351"/>
      <c r="N15" s="351"/>
      <c r="O15" s="351"/>
      <c r="P15" s="351"/>
      <c r="Q15" s="351"/>
      <c r="R15" s="351"/>
      <c r="S15" s="351"/>
      <c r="T15" s="351"/>
      <c r="U15" s="351"/>
      <c r="V15" s="351"/>
      <c r="W15" s="351"/>
      <c r="X15" s="351"/>
      <c r="Y15" s="351"/>
      <c r="Z15" s="351"/>
      <c r="AA15" s="351"/>
      <c r="AB15" s="351"/>
      <c r="AC15" s="351"/>
      <c r="AD15" s="351"/>
      <c r="AE15" s="351"/>
      <c r="AF15" s="351"/>
      <c r="AG15" s="351"/>
      <c r="AH15" s="351"/>
      <c r="AI15" s="351"/>
      <c r="AJ15" s="351"/>
    </row>
    <row r="16" spans="1:36" x14ac:dyDescent="0.2">
      <c r="A16" s="352"/>
      <c r="B16" s="351"/>
      <c r="C16" s="351"/>
      <c r="D16" s="355" t="s">
        <v>438</v>
      </c>
      <c r="E16" s="346">
        <v>0</v>
      </c>
      <c r="F16" s="356">
        <f>SUM(E37,E60,E52,E65)</f>
        <v>0</v>
      </c>
      <c r="G16" s="351"/>
      <c r="H16" s="351"/>
      <c r="I16" s="351"/>
      <c r="J16" s="351"/>
      <c r="K16" s="351"/>
      <c r="L16" s="351"/>
      <c r="M16" s="351"/>
      <c r="N16" s="351"/>
      <c r="O16" s="351"/>
      <c r="P16" s="351"/>
      <c r="Q16" s="351"/>
      <c r="R16" s="351"/>
      <c r="S16" s="351"/>
      <c r="T16" s="351"/>
      <c r="U16" s="351"/>
      <c r="V16" s="351"/>
      <c r="W16" s="351"/>
      <c r="X16" s="351"/>
      <c r="Y16" s="351"/>
      <c r="Z16" s="351"/>
      <c r="AA16" s="351"/>
      <c r="AB16" s="351"/>
      <c r="AC16" s="351"/>
      <c r="AD16" s="351"/>
      <c r="AE16" s="351"/>
      <c r="AF16" s="351"/>
      <c r="AG16" s="351"/>
      <c r="AH16" s="351"/>
      <c r="AI16" s="351"/>
      <c r="AJ16" s="351"/>
    </row>
    <row r="17" spans="1:36" x14ac:dyDescent="0.2">
      <c r="A17" s="350"/>
      <c r="B17" s="351"/>
      <c r="C17" s="351"/>
      <c r="D17" s="357" t="s">
        <v>439</v>
      </c>
      <c r="E17" s="358">
        <v>0</v>
      </c>
      <c r="F17" s="356">
        <f>SUM(E42,E27,E66,E41)</f>
        <v>0</v>
      </c>
      <c r="G17" s="351"/>
      <c r="H17" s="351"/>
      <c r="I17" s="351"/>
      <c r="J17" s="351"/>
      <c r="K17" s="351"/>
      <c r="L17" s="351"/>
      <c r="M17" s="351"/>
      <c r="N17" s="351"/>
      <c r="O17" s="351"/>
      <c r="P17" s="351"/>
      <c r="Q17" s="351"/>
      <c r="R17" s="351"/>
      <c r="S17" s="351"/>
      <c r="T17" s="351"/>
      <c r="U17" s="351"/>
      <c r="V17" s="351"/>
      <c r="W17" s="351"/>
      <c r="X17" s="351"/>
      <c r="Y17" s="351"/>
      <c r="Z17" s="351"/>
      <c r="AA17" s="351"/>
      <c r="AB17" s="351"/>
      <c r="AC17" s="351"/>
      <c r="AD17" s="351"/>
      <c r="AE17" s="351"/>
      <c r="AF17" s="351"/>
      <c r="AG17" s="351"/>
      <c r="AH17" s="351"/>
      <c r="AI17" s="351"/>
      <c r="AJ17" s="351"/>
    </row>
    <row r="18" spans="1:36" x14ac:dyDescent="0.2">
      <c r="A18" s="350"/>
      <c r="B18" s="351"/>
      <c r="C18" s="351"/>
      <c r="D18" s="357" t="s">
        <v>165</v>
      </c>
      <c r="E18" s="359">
        <f>E16+E17</f>
        <v>0</v>
      </c>
      <c r="F18" s="351"/>
      <c r="G18" s="351"/>
      <c r="H18" s="351"/>
      <c r="I18" s="351"/>
      <c r="J18" s="351"/>
      <c r="K18" s="351"/>
      <c r="L18" s="351"/>
      <c r="M18" s="351"/>
      <c r="N18" s="351"/>
      <c r="O18" s="351"/>
      <c r="P18" s="351"/>
      <c r="Q18" s="351"/>
      <c r="R18" s="351"/>
      <c r="S18" s="351"/>
      <c r="T18" s="351"/>
      <c r="U18" s="351"/>
      <c r="V18" s="351"/>
      <c r="W18" s="351"/>
      <c r="X18" s="351"/>
      <c r="Y18" s="351"/>
      <c r="Z18" s="351"/>
      <c r="AA18" s="351"/>
      <c r="AB18" s="351"/>
      <c r="AC18" s="351"/>
      <c r="AD18" s="351"/>
      <c r="AE18" s="351"/>
      <c r="AF18" s="351"/>
      <c r="AG18" s="351"/>
      <c r="AH18" s="351"/>
      <c r="AI18" s="351"/>
      <c r="AJ18" s="351"/>
    </row>
    <row r="19" spans="1:36" x14ac:dyDescent="0.2">
      <c r="A19" s="350"/>
      <c r="B19" s="351"/>
      <c r="C19" s="353" t="s">
        <v>188</v>
      </c>
      <c r="D19" s="351"/>
      <c r="E19" s="351"/>
      <c r="F19" s="351"/>
      <c r="H19" s="351"/>
      <c r="I19" s="351"/>
      <c r="J19" s="351"/>
      <c r="K19" s="351"/>
      <c r="L19" s="351"/>
      <c r="M19" s="351"/>
      <c r="N19" s="351"/>
      <c r="O19" s="351"/>
      <c r="P19" s="351"/>
      <c r="Q19" s="351"/>
      <c r="R19" s="351"/>
      <c r="S19" s="351"/>
      <c r="T19" s="351"/>
      <c r="U19" s="351"/>
      <c r="V19" s="351"/>
      <c r="W19" s="351"/>
      <c r="X19" s="351"/>
      <c r="Y19" s="351"/>
      <c r="Z19" s="351"/>
      <c r="AA19" s="351"/>
      <c r="AB19" s="351"/>
      <c r="AC19" s="351"/>
      <c r="AD19" s="351"/>
      <c r="AE19" s="351"/>
      <c r="AF19" s="351"/>
      <c r="AG19" s="351"/>
      <c r="AH19" s="351"/>
      <c r="AI19" s="351"/>
      <c r="AJ19" s="351"/>
    </row>
    <row r="20" spans="1:36" x14ac:dyDescent="0.2">
      <c r="A20" s="350"/>
      <c r="B20" s="351"/>
      <c r="C20" s="351"/>
      <c r="D20" s="351"/>
      <c r="E20" s="351"/>
      <c r="F20" s="351"/>
      <c r="G20" s="354" t="s">
        <v>189</v>
      </c>
      <c r="H20" s="351"/>
      <c r="I20" s="351"/>
      <c r="J20" s="351"/>
      <c r="K20" s="351"/>
      <c r="L20" s="351"/>
      <c r="M20" s="351"/>
      <c r="N20" s="351"/>
      <c r="O20" s="351"/>
      <c r="P20" s="351"/>
      <c r="Q20" s="351"/>
      <c r="R20" s="351"/>
      <c r="S20" s="351"/>
      <c r="T20" s="351"/>
      <c r="U20" s="351"/>
      <c r="V20" s="351"/>
      <c r="W20" s="351"/>
      <c r="X20" s="351"/>
      <c r="Y20" s="351"/>
      <c r="Z20" s="351"/>
      <c r="AA20" s="351"/>
      <c r="AB20" s="351"/>
      <c r="AC20" s="351"/>
      <c r="AD20" s="351"/>
      <c r="AE20" s="351"/>
      <c r="AF20" s="351"/>
      <c r="AG20" s="351"/>
      <c r="AH20" s="351"/>
      <c r="AI20" s="351"/>
      <c r="AJ20" s="351"/>
    </row>
    <row r="21" spans="1:36" x14ac:dyDescent="0.2">
      <c r="A21" s="350"/>
      <c r="B21" s="351"/>
      <c r="C21" s="351"/>
      <c r="D21" s="351" t="s">
        <v>186</v>
      </c>
      <c r="E21" s="351"/>
      <c r="F21" s="351"/>
      <c r="G21" s="360">
        <v>0</v>
      </c>
      <c r="I21" s="351"/>
      <c r="J21" s="351"/>
      <c r="K21" s="351"/>
      <c r="L21" s="351"/>
      <c r="M21" s="351"/>
      <c r="N21" s="351"/>
      <c r="O21" s="351"/>
      <c r="P21" s="351"/>
      <c r="Q21" s="351"/>
      <c r="R21" s="351"/>
      <c r="S21" s="351"/>
      <c r="T21" s="351"/>
      <c r="U21" s="351"/>
      <c r="V21" s="351"/>
      <c r="W21" s="351"/>
      <c r="X21" s="351"/>
      <c r="Y21" s="351"/>
      <c r="Z21" s="351"/>
      <c r="AA21" s="351"/>
      <c r="AB21" s="351"/>
      <c r="AC21" s="351"/>
      <c r="AD21" s="351"/>
      <c r="AE21" s="351"/>
      <c r="AF21" s="351"/>
      <c r="AG21" s="351"/>
      <c r="AH21" s="351"/>
      <c r="AI21" s="351"/>
      <c r="AJ21" s="351"/>
    </row>
    <row r="22" spans="1:36" x14ac:dyDescent="0.2">
      <c r="A22" s="350"/>
      <c r="B22" s="351"/>
      <c r="C22" s="351"/>
      <c r="D22" s="351" t="s">
        <v>417</v>
      </c>
      <c r="E22" s="351"/>
      <c r="F22" s="356"/>
      <c r="G22" s="360">
        <v>0</v>
      </c>
      <c r="H22" s="351"/>
      <c r="I22" s="351"/>
      <c r="J22" s="351"/>
      <c r="K22" s="351"/>
      <c r="L22" s="351"/>
      <c r="M22" s="351"/>
      <c r="N22" s="351"/>
      <c r="O22" s="351"/>
      <c r="P22" s="351"/>
      <c r="Q22" s="351"/>
      <c r="R22" s="351"/>
      <c r="S22" s="351"/>
      <c r="T22" s="351"/>
      <c r="U22" s="351"/>
      <c r="V22" s="351"/>
      <c r="W22" s="351"/>
      <c r="X22" s="351"/>
      <c r="Y22" s="351"/>
      <c r="Z22" s="351"/>
      <c r="AA22" s="351"/>
      <c r="AB22" s="351"/>
      <c r="AC22" s="351"/>
      <c r="AD22" s="351"/>
      <c r="AE22" s="351"/>
      <c r="AF22" s="351"/>
      <c r="AG22" s="351"/>
      <c r="AH22" s="351"/>
      <c r="AI22" s="351"/>
      <c r="AJ22" s="351"/>
    </row>
    <row r="23" spans="1:36" x14ac:dyDescent="0.2">
      <c r="A23" s="350"/>
      <c r="B23" s="351"/>
      <c r="C23" s="351"/>
      <c r="D23" s="351" t="s">
        <v>418</v>
      </c>
      <c r="E23" s="351"/>
      <c r="F23" s="356"/>
      <c r="G23" s="339">
        <f>G21-G22</f>
        <v>0</v>
      </c>
      <c r="H23" s="351"/>
      <c r="I23" s="351"/>
      <c r="J23" s="351"/>
      <c r="K23" s="351"/>
      <c r="L23" s="351"/>
      <c r="M23" s="351"/>
      <c r="N23" s="351"/>
      <c r="O23" s="351"/>
      <c r="P23" s="351"/>
      <c r="Q23" s="351"/>
      <c r="R23" s="351"/>
      <c r="S23" s="351"/>
      <c r="T23" s="351"/>
      <c r="U23" s="351"/>
      <c r="V23" s="351"/>
      <c r="W23" s="351"/>
      <c r="X23" s="351"/>
      <c r="Y23" s="351"/>
      <c r="Z23" s="351"/>
      <c r="AA23" s="351"/>
      <c r="AB23" s="351"/>
      <c r="AC23" s="351"/>
      <c r="AD23" s="351"/>
      <c r="AE23" s="351"/>
      <c r="AF23" s="351"/>
      <c r="AG23" s="351"/>
      <c r="AH23" s="351"/>
      <c r="AI23" s="351"/>
      <c r="AJ23" s="351"/>
    </row>
    <row r="24" spans="1:36" x14ac:dyDescent="0.2">
      <c r="A24" s="350"/>
      <c r="B24" s="351"/>
      <c r="C24" s="351"/>
      <c r="D24" s="351"/>
      <c r="E24" s="351"/>
      <c r="F24" s="351"/>
      <c r="G24" s="356"/>
      <c r="H24" s="351"/>
      <c r="I24" s="351"/>
      <c r="J24" s="351"/>
      <c r="K24" s="351"/>
      <c r="L24" s="351"/>
      <c r="M24" s="351"/>
      <c r="N24" s="351"/>
      <c r="O24" s="351"/>
      <c r="P24" s="351"/>
      <c r="Q24" s="351"/>
      <c r="R24" s="351"/>
      <c r="S24" s="351"/>
      <c r="T24" s="351"/>
      <c r="U24" s="351"/>
      <c r="V24" s="351"/>
      <c r="W24" s="351"/>
      <c r="X24" s="351"/>
      <c r="Y24" s="351"/>
      <c r="Z24" s="351"/>
      <c r="AA24" s="351"/>
      <c r="AB24" s="351"/>
      <c r="AC24" s="351"/>
      <c r="AD24" s="351"/>
      <c r="AE24" s="351"/>
      <c r="AF24" s="351"/>
      <c r="AG24" s="351"/>
      <c r="AH24" s="351"/>
      <c r="AI24" s="351"/>
      <c r="AJ24" s="351"/>
    </row>
    <row r="25" spans="1:36" x14ac:dyDescent="0.2">
      <c r="A25" s="350"/>
      <c r="B25" s="351"/>
      <c r="C25" s="351"/>
      <c r="D25" s="353" t="s">
        <v>292</v>
      </c>
      <c r="E25" s="354" t="s">
        <v>185</v>
      </c>
      <c r="F25" s="354" t="s">
        <v>24</v>
      </c>
      <c r="G25" s="361" t="s">
        <v>189</v>
      </c>
      <c r="H25" s="354" t="s">
        <v>159</v>
      </c>
      <c r="I25" s="351"/>
      <c r="J25" s="351"/>
      <c r="K25" s="351"/>
      <c r="L25" s="351"/>
      <c r="M25" s="351"/>
      <c r="N25" s="351"/>
      <c r="O25" s="351"/>
      <c r="P25" s="351"/>
      <c r="Q25" s="351"/>
      <c r="R25" s="351"/>
      <c r="S25" s="351"/>
      <c r="T25" s="351"/>
      <c r="U25" s="351"/>
      <c r="V25" s="351"/>
      <c r="W25" s="351"/>
      <c r="X25" s="351"/>
      <c r="Y25" s="351"/>
      <c r="Z25" s="351"/>
      <c r="AA25" s="351"/>
      <c r="AB25" s="351"/>
      <c r="AC25" s="351"/>
      <c r="AD25" s="351"/>
      <c r="AE25" s="351"/>
      <c r="AF25" s="351"/>
      <c r="AG25" s="351"/>
      <c r="AH25" s="351"/>
      <c r="AI25" s="351"/>
      <c r="AJ25" s="351"/>
    </row>
    <row r="26" spans="1:36" x14ac:dyDescent="0.2">
      <c r="A26" s="350"/>
      <c r="B26" s="351"/>
      <c r="C26" s="351"/>
      <c r="D26" s="355" t="s">
        <v>196</v>
      </c>
      <c r="E26" s="362"/>
      <c r="F26" s="363"/>
      <c r="G26" s="362"/>
      <c r="H26" s="364">
        <f>G26/SUM($G$26:$G$30)</f>
        <v>0</v>
      </c>
      <c r="I26" s="351"/>
      <c r="J26" s="351"/>
      <c r="K26" s="351"/>
      <c r="L26" s="351"/>
      <c r="M26" s="351"/>
      <c r="N26" s="351"/>
      <c r="O26" s="351"/>
      <c r="P26" s="351"/>
      <c r="Q26" s="351"/>
      <c r="R26" s="351"/>
      <c r="S26" s="351"/>
      <c r="T26" s="351"/>
      <c r="U26" s="351"/>
      <c r="V26" s="351"/>
      <c r="W26" s="351"/>
      <c r="X26" s="351"/>
      <c r="Y26" s="351"/>
      <c r="Z26" s="351"/>
      <c r="AA26" s="351"/>
      <c r="AB26" s="351"/>
      <c r="AC26" s="351"/>
      <c r="AD26" s="351"/>
      <c r="AE26" s="351"/>
      <c r="AF26" s="351"/>
      <c r="AG26" s="351"/>
      <c r="AH26" s="351"/>
      <c r="AI26" s="351"/>
      <c r="AJ26" s="351"/>
    </row>
    <row r="27" spans="1:36" x14ac:dyDescent="0.2">
      <c r="A27" s="350"/>
      <c r="B27" s="351"/>
      <c r="C27" s="351"/>
      <c r="D27" s="365" t="s">
        <v>190</v>
      </c>
      <c r="E27" s="366">
        <f>G27/F27</f>
        <v>0</v>
      </c>
      <c r="F27" s="367">
        <v>0.47</v>
      </c>
      <c r="H27" s="364">
        <f>G27/SUM($G$26:$G$30)</f>
        <v>0</v>
      </c>
      <c r="I27" s="351"/>
      <c r="J27" s="351"/>
      <c r="K27" s="351"/>
      <c r="L27" s="351"/>
      <c r="M27" s="351"/>
      <c r="N27" s="351"/>
      <c r="O27" s="351"/>
      <c r="P27" s="351"/>
      <c r="Q27" s="351"/>
      <c r="R27" s="351"/>
      <c r="S27" s="351"/>
      <c r="T27" s="351"/>
      <c r="U27" s="351"/>
      <c r="V27" s="351"/>
      <c r="W27" s="351"/>
      <c r="X27" s="351"/>
      <c r="Y27" s="351"/>
      <c r="Z27" s="351"/>
      <c r="AA27" s="351"/>
      <c r="AB27" s="351"/>
      <c r="AC27" s="351"/>
      <c r="AD27" s="351"/>
      <c r="AE27" s="351"/>
      <c r="AF27" s="351"/>
      <c r="AG27" s="351"/>
      <c r="AH27" s="351"/>
      <c r="AI27" s="351"/>
      <c r="AJ27" s="351"/>
    </row>
    <row r="28" spans="1:36" x14ac:dyDescent="0.2">
      <c r="A28" s="350"/>
      <c r="B28" s="351"/>
      <c r="C28" s="351"/>
      <c r="D28" s="365" t="s">
        <v>195</v>
      </c>
      <c r="E28" s="366"/>
      <c r="F28" s="367"/>
      <c r="G28" s="366"/>
      <c r="H28" s="364">
        <f>G28/SUM($G$26:$G$30)</f>
        <v>0</v>
      </c>
      <c r="I28" s="351"/>
      <c r="J28" s="351"/>
      <c r="K28" s="351"/>
      <c r="L28" s="351"/>
      <c r="M28" s="351"/>
      <c r="N28" s="351"/>
      <c r="O28" s="351"/>
      <c r="P28" s="351"/>
      <c r="Q28" s="351"/>
      <c r="R28" s="351"/>
      <c r="S28" s="351"/>
      <c r="T28" s="351"/>
      <c r="U28" s="351"/>
      <c r="V28" s="351"/>
      <c r="W28" s="351"/>
      <c r="X28" s="351"/>
      <c r="Y28" s="351"/>
      <c r="Z28" s="351"/>
      <c r="AA28" s="351"/>
      <c r="AB28" s="351"/>
      <c r="AC28" s="351"/>
      <c r="AD28" s="351"/>
      <c r="AE28" s="351"/>
      <c r="AF28" s="351"/>
      <c r="AG28" s="351"/>
      <c r="AH28" s="351"/>
      <c r="AI28" s="351"/>
      <c r="AJ28" s="351"/>
    </row>
    <row r="29" spans="1:36" x14ac:dyDescent="0.2">
      <c r="A29" s="350"/>
      <c r="B29" s="351"/>
      <c r="C29" s="351"/>
      <c r="D29" s="365" t="s">
        <v>326</v>
      </c>
      <c r="E29" s="366"/>
      <c r="F29" s="367"/>
      <c r="G29" s="366"/>
      <c r="H29" s="364">
        <f>G29/SUM($G$26:$G$30)</f>
        <v>0</v>
      </c>
      <c r="I29" s="351"/>
      <c r="J29" s="351"/>
      <c r="K29" s="351"/>
      <c r="L29" s="351"/>
      <c r="M29" s="351"/>
      <c r="N29" s="351"/>
      <c r="O29" s="351"/>
      <c r="P29" s="351"/>
      <c r="Q29" s="351"/>
      <c r="R29" s="351"/>
      <c r="S29" s="351"/>
      <c r="T29" s="351"/>
      <c r="U29" s="351"/>
      <c r="V29" s="351"/>
      <c r="W29" s="351"/>
      <c r="X29" s="351"/>
      <c r="Y29" s="351"/>
      <c r="Z29" s="351"/>
      <c r="AA29" s="351"/>
      <c r="AB29" s="351"/>
      <c r="AC29" s="351"/>
      <c r="AD29" s="351"/>
      <c r="AE29" s="351"/>
      <c r="AF29" s="351"/>
      <c r="AG29" s="351"/>
      <c r="AH29" s="351"/>
      <c r="AI29" s="351"/>
      <c r="AJ29" s="351"/>
    </row>
    <row r="30" spans="1:36" ht="16" x14ac:dyDescent="0.2">
      <c r="A30" s="350"/>
      <c r="B30" s="351"/>
      <c r="C30" s="351"/>
      <c r="D30" s="357" t="s">
        <v>356</v>
      </c>
      <c r="E30" s="368">
        <f>E39</f>
        <v>0</v>
      </c>
      <c r="F30" s="369">
        <v>1</v>
      </c>
      <c r="G30" s="538">
        <v>9.9999999999999995E-7</v>
      </c>
      <c r="H30" s="364">
        <v>1</v>
      </c>
      <c r="I30" s="351"/>
      <c r="J30" s="351"/>
      <c r="K30" s="351"/>
      <c r="L30" s="351"/>
      <c r="M30" s="351"/>
      <c r="N30" s="351"/>
      <c r="O30" s="351"/>
      <c r="P30" s="351"/>
      <c r="Q30" s="351"/>
      <c r="R30" s="351"/>
      <c r="S30" s="351"/>
      <c r="T30" s="351"/>
      <c r="U30" s="351"/>
      <c r="V30" s="351"/>
      <c r="W30" s="351"/>
      <c r="X30" s="351"/>
      <c r="Y30" s="351"/>
      <c r="Z30" s="351"/>
      <c r="AA30" s="351"/>
      <c r="AB30" s="351"/>
      <c r="AC30" s="351"/>
      <c r="AD30" s="351"/>
      <c r="AE30" s="351"/>
      <c r="AF30" s="351"/>
      <c r="AG30" s="351"/>
      <c r="AH30" s="351"/>
      <c r="AI30" s="351"/>
      <c r="AJ30" s="351"/>
    </row>
    <row r="31" spans="1:36" x14ac:dyDescent="0.2">
      <c r="A31" s="352"/>
      <c r="B31" s="351"/>
      <c r="C31" s="351"/>
      <c r="D31" s="370" t="s">
        <v>165</v>
      </c>
      <c r="E31" s="371">
        <f>SUM(E26:E30)</f>
        <v>0</v>
      </c>
      <c r="F31" s="372"/>
      <c r="G31" s="371">
        <f>SUM(G26:G30)</f>
        <v>9.9999999999999995E-7</v>
      </c>
      <c r="H31" s="373"/>
      <c r="I31" s="351"/>
      <c r="J31" s="351"/>
      <c r="K31" s="351"/>
      <c r="L31" s="351"/>
      <c r="M31" s="351"/>
      <c r="N31" s="351"/>
      <c r="O31" s="351"/>
      <c r="P31" s="351"/>
      <c r="Q31" s="351"/>
      <c r="R31" s="351"/>
      <c r="S31" s="351"/>
      <c r="T31" s="351"/>
      <c r="U31" s="351"/>
      <c r="V31" s="351"/>
      <c r="W31" s="351"/>
      <c r="X31" s="351"/>
      <c r="Y31" s="351"/>
      <c r="Z31" s="351"/>
      <c r="AA31" s="351"/>
      <c r="AB31" s="351"/>
      <c r="AC31" s="351"/>
      <c r="AD31" s="351"/>
      <c r="AE31" s="351"/>
      <c r="AF31" s="351"/>
      <c r="AG31" s="351"/>
      <c r="AH31" s="351"/>
      <c r="AI31" s="351"/>
      <c r="AJ31" s="351"/>
    </row>
    <row r="32" spans="1:36" x14ac:dyDescent="0.2">
      <c r="A32" s="350"/>
      <c r="B32" s="351"/>
      <c r="C32" s="351"/>
      <c r="D32" s="351"/>
      <c r="E32" s="356"/>
      <c r="F32" s="351"/>
      <c r="G32" s="356"/>
      <c r="H32" s="374"/>
      <c r="I32" s="351"/>
      <c r="J32" s="351"/>
      <c r="K32" s="351"/>
      <c r="L32" s="351"/>
      <c r="M32" s="351"/>
      <c r="N32" s="351"/>
      <c r="O32" s="351"/>
      <c r="P32" s="351"/>
      <c r="Q32" s="351"/>
      <c r="R32" s="351"/>
      <c r="S32" s="351"/>
      <c r="T32" s="351"/>
      <c r="U32" s="351"/>
      <c r="V32" s="351"/>
      <c r="W32" s="351"/>
      <c r="X32" s="351"/>
      <c r="Y32" s="351"/>
      <c r="Z32" s="351"/>
      <c r="AA32" s="351"/>
      <c r="AB32" s="351"/>
      <c r="AC32" s="351"/>
      <c r="AD32" s="351"/>
      <c r="AE32" s="351"/>
      <c r="AF32" s="351"/>
      <c r="AG32" s="351"/>
      <c r="AH32" s="351"/>
      <c r="AI32" s="351"/>
      <c r="AJ32" s="351"/>
    </row>
    <row r="33" spans="1:36" x14ac:dyDescent="0.2">
      <c r="A33" s="350"/>
      <c r="B33" s="351"/>
      <c r="C33" s="351"/>
      <c r="D33" s="351"/>
      <c r="E33" s="351"/>
      <c r="F33" s="351"/>
      <c r="G33" s="351"/>
      <c r="H33" s="351"/>
      <c r="I33" s="351"/>
      <c r="J33" s="351"/>
      <c r="K33" s="351"/>
      <c r="L33" s="351"/>
      <c r="M33" s="351"/>
      <c r="N33" s="351"/>
      <c r="O33" s="351"/>
      <c r="P33" s="351"/>
      <c r="Q33" s="351"/>
      <c r="R33" s="351"/>
      <c r="S33" s="351"/>
      <c r="T33" s="351"/>
      <c r="U33" s="351"/>
      <c r="V33" s="351"/>
      <c r="W33" s="351"/>
      <c r="X33" s="351"/>
      <c r="Y33" s="351"/>
      <c r="Z33" s="351"/>
      <c r="AA33" s="351"/>
      <c r="AB33" s="351"/>
      <c r="AC33" s="351"/>
      <c r="AD33" s="351"/>
      <c r="AE33" s="351"/>
      <c r="AF33" s="351"/>
      <c r="AG33" s="351"/>
      <c r="AH33" s="351"/>
      <c r="AI33" s="351"/>
      <c r="AJ33" s="351"/>
    </row>
    <row r="34" spans="1:36" x14ac:dyDescent="0.2">
      <c r="A34" s="350"/>
      <c r="B34" s="351"/>
      <c r="D34" s="351"/>
      <c r="E34" s="356"/>
      <c r="F34" s="351"/>
      <c r="G34" s="356"/>
      <c r="H34" s="374"/>
      <c r="I34" s="351"/>
      <c r="J34" s="351"/>
      <c r="K34" s="351"/>
      <c r="L34" s="351"/>
      <c r="M34" s="351"/>
      <c r="N34" s="351"/>
      <c r="O34" s="351"/>
      <c r="P34" s="351"/>
      <c r="Q34" s="351"/>
      <c r="R34" s="351"/>
      <c r="S34" s="351"/>
      <c r="T34" s="351"/>
      <c r="U34" s="351"/>
      <c r="V34" s="351"/>
      <c r="W34" s="351"/>
      <c r="X34" s="351"/>
      <c r="Y34" s="351"/>
      <c r="Z34" s="351"/>
      <c r="AA34" s="351"/>
      <c r="AB34" s="351"/>
      <c r="AC34" s="351"/>
      <c r="AD34" s="351"/>
      <c r="AE34" s="351"/>
      <c r="AF34" s="351"/>
      <c r="AG34" s="351"/>
      <c r="AH34" s="351"/>
      <c r="AI34" s="351"/>
      <c r="AJ34" s="351"/>
    </row>
    <row r="35" spans="1:36" x14ac:dyDescent="0.2">
      <c r="A35" s="352"/>
      <c r="B35" s="351"/>
      <c r="C35" s="353" t="s">
        <v>259</v>
      </c>
      <c r="D35" s="351"/>
      <c r="E35" s="361" t="s">
        <v>185</v>
      </c>
      <c r="F35" s="354" t="s">
        <v>24</v>
      </c>
      <c r="G35" s="361" t="s">
        <v>189</v>
      </c>
      <c r="H35" s="375" t="s">
        <v>159</v>
      </c>
      <c r="I35" s="351"/>
      <c r="J35" s="351"/>
      <c r="K35" s="351"/>
      <c r="L35" s="351"/>
      <c r="M35" s="351"/>
      <c r="N35" s="351"/>
      <c r="O35" s="351"/>
      <c r="P35" s="351"/>
      <c r="Q35" s="351"/>
      <c r="R35" s="351"/>
      <c r="S35" s="351"/>
      <c r="T35" s="351"/>
      <c r="U35" s="351"/>
      <c r="V35" s="351"/>
      <c r="W35" s="351"/>
      <c r="X35" s="351"/>
      <c r="Y35" s="351"/>
      <c r="Z35" s="351"/>
      <c r="AA35" s="351"/>
      <c r="AB35" s="351"/>
      <c r="AC35" s="351"/>
      <c r="AD35" s="351"/>
      <c r="AE35" s="351"/>
      <c r="AF35" s="351"/>
      <c r="AG35" s="351"/>
      <c r="AH35" s="351"/>
      <c r="AI35" s="351"/>
      <c r="AJ35" s="351"/>
    </row>
    <row r="36" spans="1:36" x14ac:dyDescent="0.2">
      <c r="A36" s="350"/>
      <c r="B36" s="351"/>
      <c r="D36" s="355" t="s">
        <v>385</v>
      </c>
      <c r="E36" s="360">
        <v>0</v>
      </c>
      <c r="F36" s="363"/>
      <c r="G36" s="362"/>
      <c r="H36" s="364" t="e">
        <f t="shared" ref="H36:H44" si="0">G36/SUM($G$36:$G$44)</f>
        <v>#DIV/0!</v>
      </c>
      <c r="I36" s="351"/>
      <c r="J36" s="351"/>
      <c r="K36" s="351"/>
      <c r="L36" s="351"/>
      <c r="M36" s="351"/>
      <c r="N36" s="351"/>
      <c r="O36" s="351"/>
      <c r="P36" s="351"/>
      <c r="Q36" s="351"/>
      <c r="R36" s="351"/>
      <c r="S36" s="351"/>
      <c r="T36" s="351"/>
      <c r="U36" s="351"/>
      <c r="V36" s="351"/>
      <c r="W36" s="351"/>
      <c r="X36" s="351"/>
      <c r="Y36" s="351"/>
      <c r="Z36" s="351"/>
      <c r="AA36" s="351"/>
      <c r="AB36" s="351"/>
      <c r="AC36" s="351"/>
      <c r="AD36" s="351"/>
      <c r="AE36" s="351"/>
      <c r="AF36" s="351"/>
      <c r="AG36" s="351"/>
      <c r="AH36" s="351"/>
      <c r="AI36" s="351"/>
      <c r="AJ36" s="351"/>
    </row>
    <row r="37" spans="1:36" x14ac:dyDescent="0.2">
      <c r="A37" s="350"/>
      <c r="B37" s="351"/>
      <c r="C37" s="351"/>
      <c r="D37" s="365" t="s">
        <v>294</v>
      </c>
      <c r="E37" s="376">
        <f>G37/F37</f>
        <v>0</v>
      </c>
      <c r="F37" s="367">
        <v>9</v>
      </c>
      <c r="G37" s="347">
        <f>Hernieuwbare_energie!E16</f>
        <v>0</v>
      </c>
      <c r="H37" s="364" t="e">
        <f t="shared" si="0"/>
        <v>#DIV/0!</v>
      </c>
      <c r="I37" s="351"/>
      <c r="J37" s="351"/>
      <c r="K37" s="351"/>
      <c r="L37" s="351"/>
      <c r="M37" s="351"/>
      <c r="N37" s="351"/>
      <c r="O37" s="351"/>
      <c r="P37" s="351"/>
      <c r="Q37" s="351"/>
      <c r="R37" s="351"/>
      <c r="S37" s="351"/>
      <c r="T37" s="351"/>
      <c r="U37" s="351"/>
      <c r="V37" s="351"/>
      <c r="W37" s="351"/>
      <c r="X37" s="351"/>
      <c r="Y37" s="351"/>
      <c r="Z37" s="351"/>
      <c r="AA37" s="351"/>
      <c r="AB37" s="351"/>
      <c r="AC37" s="351"/>
      <c r="AD37" s="351"/>
      <c r="AE37" s="351"/>
      <c r="AF37" s="351"/>
      <c r="AG37" s="351"/>
      <c r="AH37" s="351"/>
      <c r="AI37" s="351"/>
      <c r="AJ37" s="351"/>
    </row>
    <row r="38" spans="1:36" x14ac:dyDescent="0.2">
      <c r="A38" s="352"/>
      <c r="B38" s="351"/>
      <c r="C38" s="351"/>
      <c r="D38" s="365" t="s">
        <v>199</v>
      </c>
      <c r="E38" s="360">
        <v>0</v>
      </c>
      <c r="F38" s="367"/>
      <c r="G38" s="366"/>
      <c r="H38" s="364" t="e">
        <f t="shared" si="0"/>
        <v>#DIV/0!</v>
      </c>
      <c r="I38" s="351"/>
      <c r="J38" s="351"/>
      <c r="K38" s="351"/>
      <c r="L38" s="351"/>
      <c r="M38" s="351"/>
      <c r="N38" s="351"/>
      <c r="O38" s="351"/>
      <c r="P38" s="351"/>
      <c r="Q38" s="351"/>
      <c r="R38" s="377"/>
      <c r="S38" s="351"/>
      <c r="T38" s="351"/>
      <c r="U38" s="351"/>
      <c r="V38" s="351"/>
      <c r="W38" s="351"/>
      <c r="X38" s="351"/>
      <c r="Y38" s="351"/>
      <c r="Z38" s="351"/>
      <c r="AA38" s="351"/>
      <c r="AB38" s="351"/>
      <c r="AC38" s="351"/>
      <c r="AD38" s="351"/>
      <c r="AE38" s="351"/>
      <c r="AF38" s="351"/>
      <c r="AG38" s="351"/>
      <c r="AH38" s="351"/>
      <c r="AI38" s="351"/>
      <c r="AJ38" s="351"/>
    </row>
    <row r="39" spans="1:36" x14ac:dyDescent="0.2">
      <c r="A39" s="350"/>
      <c r="B39" s="351"/>
      <c r="C39" s="351"/>
      <c r="D39" s="365" t="s">
        <v>356</v>
      </c>
      <c r="E39" s="376">
        <f>G39/F39</f>
        <v>0</v>
      </c>
      <c r="F39" s="367">
        <v>1</v>
      </c>
      <c r="G39" s="339">
        <f>G23</f>
        <v>0</v>
      </c>
      <c r="H39" s="364" t="e">
        <f t="shared" si="0"/>
        <v>#DIV/0!</v>
      </c>
      <c r="I39" s="351"/>
      <c r="J39" s="351"/>
      <c r="K39" s="351"/>
      <c r="L39" s="351"/>
      <c r="M39" s="351"/>
      <c r="N39" s="351"/>
      <c r="O39" s="351"/>
      <c r="P39" s="351"/>
      <c r="Q39" s="351"/>
      <c r="R39" s="378"/>
      <c r="S39" s="351"/>
      <c r="T39" s="351"/>
      <c r="U39" s="351"/>
      <c r="V39" s="351"/>
      <c r="W39" s="351"/>
      <c r="X39" s="351"/>
      <c r="Y39" s="351"/>
      <c r="Z39" s="351"/>
      <c r="AA39" s="351"/>
      <c r="AB39" s="351"/>
      <c r="AC39" s="351"/>
      <c r="AD39" s="351"/>
      <c r="AE39" s="351"/>
      <c r="AF39" s="351"/>
      <c r="AG39" s="351"/>
      <c r="AH39" s="351"/>
      <c r="AI39" s="351"/>
      <c r="AJ39" s="351"/>
    </row>
    <row r="40" spans="1:36" x14ac:dyDescent="0.2">
      <c r="A40" s="350"/>
      <c r="B40" s="351"/>
      <c r="C40" s="351"/>
      <c r="D40" s="365" t="s">
        <v>156</v>
      </c>
      <c r="E40" s="376"/>
      <c r="F40" s="367"/>
      <c r="G40" s="366"/>
      <c r="H40" s="364" t="e">
        <f t="shared" si="0"/>
        <v>#DIV/0!</v>
      </c>
      <c r="I40" s="351"/>
      <c r="J40" s="351"/>
      <c r="K40" s="351"/>
      <c r="L40" s="351"/>
      <c r="M40" s="351"/>
      <c r="N40" s="351"/>
      <c r="O40" s="351"/>
      <c r="P40" s="351"/>
      <c r="Q40" s="351"/>
      <c r="R40" s="351"/>
      <c r="S40" s="351"/>
      <c r="T40" s="351"/>
      <c r="U40" s="351"/>
      <c r="V40" s="351"/>
      <c r="W40" s="351"/>
      <c r="X40" s="351"/>
      <c r="Y40" s="351"/>
      <c r="Z40" s="351"/>
      <c r="AA40" s="351"/>
      <c r="AB40" s="351"/>
      <c r="AC40" s="351"/>
      <c r="AD40" s="351"/>
      <c r="AE40" s="351"/>
      <c r="AF40" s="351"/>
      <c r="AG40" s="351"/>
      <c r="AH40" s="351"/>
      <c r="AI40" s="351"/>
      <c r="AJ40" s="351"/>
    </row>
    <row r="41" spans="1:36" x14ac:dyDescent="0.2">
      <c r="A41" s="350"/>
      <c r="B41" s="351"/>
      <c r="C41" s="351"/>
      <c r="D41" s="365" t="s">
        <v>414</v>
      </c>
      <c r="E41" s="360">
        <v>0</v>
      </c>
      <c r="F41" s="367"/>
      <c r="G41" s="366"/>
      <c r="H41" s="364" t="e">
        <f t="shared" si="0"/>
        <v>#DIV/0!</v>
      </c>
      <c r="I41" s="351"/>
      <c r="J41" s="351"/>
      <c r="K41" s="351"/>
      <c r="L41" s="351"/>
      <c r="M41" s="351"/>
      <c r="N41" s="351"/>
      <c r="O41" s="351"/>
      <c r="P41" s="351"/>
      <c r="Q41" s="351"/>
      <c r="R41" s="351"/>
      <c r="S41" s="351"/>
      <c r="T41" s="351"/>
      <c r="U41" s="351"/>
      <c r="V41" s="351"/>
      <c r="W41" s="351"/>
      <c r="X41" s="351"/>
      <c r="Y41" s="351"/>
      <c r="Z41" s="351"/>
      <c r="AA41" s="351"/>
      <c r="AB41" s="351"/>
      <c r="AC41" s="351"/>
      <c r="AD41" s="351"/>
      <c r="AE41" s="351"/>
      <c r="AF41" s="351"/>
      <c r="AG41" s="351"/>
      <c r="AH41" s="351"/>
      <c r="AI41" s="351"/>
      <c r="AJ41" s="351"/>
    </row>
    <row r="42" spans="1:36" x14ac:dyDescent="0.2">
      <c r="A42" s="350"/>
      <c r="B42" s="351"/>
      <c r="C42" s="351"/>
      <c r="D42" s="365" t="s">
        <v>297</v>
      </c>
      <c r="E42" s="376">
        <f>E17-E66-E27</f>
        <v>0</v>
      </c>
      <c r="F42" s="367">
        <v>1.0669999999999999</v>
      </c>
      <c r="G42" s="366">
        <f>E42*F42</f>
        <v>0</v>
      </c>
      <c r="H42" s="364" t="e">
        <f t="shared" si="0"/>
        <v>#DIV/0!</v>
      </c>
      <c r="I42" s="351" t="s">
        <v>515</v>
      </c>
      <c r="J42" s="351"/>
      <c r="K42" s="351"/>
      <c r="L42" s="351"/>
      <c r="M42" s="351"/>
      <c r="N42" s="351"/>
      <c r="O42" s="351"/>
      <c r="P42" s="351"/>
      <c r="Q42" s="351"/>
      <c r="R42" s="351"/>
      <c r="S42" s="351"/>
      <c r="T42" s="351"/>
      <c r="U42" s="351"/>
      <c r="V42" s="351"/>
      <c r="W42" s="351"/>
      <c r="X42" s="351"/>
      <c r="Y42" s="351"/>
      <c r="Z42" s="351"/>
      <c r="AA42" s="351"/>
      <c r="AB42" s="351"/>
      <c r="AC42" s="351"/>
      <c r="AD42" s="351"/>
      <c r="AE42" s="351"/>
      <c r="AF42" s="351"/>
      <c r="AG42" s="351"/>
      <c r="AH42" s="351"/>
      <c r="AI42" s="351"/>
      <c r="AJ42" s="351"/>
    </row>
    <row r="43" spans="1:36" x14ac:dyDescent="0.2">
      <c r="A43" s="350"/>
      <c r="B43" s="351"/>
      <c r="C43" s="351"/>
      <c r="D43" s="365" t="s">
        <v>415</v>
      </c>
      <c r="E43" s="376"/>
      <c r="F43" s="367"/>
      <c r="G43" s="366"/>
      <c r="H43" s="364" t="e">
        <f t="shared" si="0"/>
        <v>#DIV/0!</v>
      </c>
      <c r="I43" s="351"/>
      <c r="J43" s="351"/>
      <c r="K43" s="351"/>
      <c r="L43" s="351"/>
      <c r="M43" s="351"/>
      <c r="N43" s="351"/>
      <c r="O43" s="351"/>
      <c r="P43" s="351"/>
      <c r="Q43" s="351"/>
      <c r="R43" s="351"/>
      <c r="S43" s="351"/>
      <c r="T43" s="351"/>
      <c r="U43" s="351"/>
      <c r="V43" s="351"/>
      <c r="W43" s="351"/>
      <c r="X43" s="351"/>
      <c r="Y43" s="351"/>
      <c r="Z43" s="351"/>
      <c r="AA43" s="351"/>
      <c r="AB43" s="351"/>
      <c r="AC43" s="351"/>
      <c r="AD43" s="351"/>
      <c r="AE43" s="351"/>
      <c r="AF43" s="351"/>
      <c r="AG43" s="351"/>
      <c r="AH43" s="351"/>
      <c r="AI43" s="351"/>
      <c r="AJ43" s="351"/>
    </row>
    <row r="44" spans="1:36" x14ac:dyDescent="0.2">
      <c r="A44" s="350"/>
      <c r="B44" s="351"/>
      <c r="C44" s="351"/>
      <c r="D44" s="357" t="s">
        <v>416</v>
      </c>
      <c r="E44" s="379">
        <f>G44/F44</f>
        <v>0</v>
      </c>
      <c r="F44" s="369">
        <v>0.82</v>
      </c>
      <c r="G44" s="380">
        <f>Hernieuwbare_energie!E15</f>
        <v>0</v>
      </c>
      <c r="H44" s="364" t="e">
        <f t="shared" si="0"/>
        <v>#DIV/0!</v>
      </c>
      <c r="I44" s="351"/>
      <c r="J44" s="351"/>
      <c r="K44" s="351"/>
      <c r="L44" s="351"/>
      <c r="M44" s="351"/>
      <c r="N44" s="351"/>
      <c r="O44" s="351"/>
      <c r="P44" s="351"/>
      <c r="Q44" s="351"/>
      <c r="R44" s="351"/>
      <c r="S44" s="351"/>
      <c r="T44" s="351"/>
      <c r="U44" s="351"/>
      <c r="V44" s="351"/>
      <c r="W44" s="351"/>
      <c r="X44" s="351"/>
      <c r="Y44" s="351"/>
      <c r="Z44" s="351"/>
      <c r="AA44" s="351"/>
      <c r="AB44" s="351"/>
      <c r="AC44" s="351"/>
      <c r="AD44" s="351"/>
      <c r="AE44" s="351"/>
      <c r="AF44" s="351"/>
      <c r="AG44" s="351"/>
      <c r="AH44" s="351"/>
      <c r="AI44" s="351"/>
      <c r="AJ44" s="351"/>
    </row>
    <row r="45" spans="1:36" x14ac:dyDescent="0.2">
      <c r="A45" s="350"/>
      <c r="B45" s="351"/>
      <c r="C45" s="351"/>
      <c r="D45" s="357" t="s">
        <v>165</v>
      </c>
      <c r="E45" s="381">
        <f>SUM(E36:E44)</f>
        <v>0</v>
      </c>
      <c r="F45" s="369"/>
      <c r="G45" s="382">
        <f>SUM(G36:G44)</f>
        <v>0</v>
      </c>
      <c r="H45" s="383"/>
      <c r="I45" s="351"/>
      <c r="J45" s="351"/>
      <c r="K45" s="351"/>
      <c r="L45" s="351"/>
      <c r="M45" s="351"/>
      <c r="N45" s="351"/>
      <c r="O45" s="351"/>
      <c r="P45" s="351"/>
      <c r="Q45" s="351"/>
      <c r="R45" s="351"/>
      <c r="S45" s="351"/>
      <c r="T45" s="351"/>
      <c r="U45" s="351"/>
      <c r="V45" s="351"/>
      <c r="W45" s="351"/>
      <c r="X45" s="351"/>
      <c r="Y45" s="351"/>
      <c r="Z45" s="351"/>
      <c r="AA45" s="351"/>
      <c r="AB45" s="351"/>
      <c r="AC45" s="351"/>
      <c r="AD45" s="351"/>
      <c r="AE45" s="351"/>
      <c r="AF45" s="351"/>
      <c r="AG45" s="351"/>
      <c r="AH45" s="351"/>
      <c r="AI45" s="351"/>
      <c r="AJ45" s="351"/>
    </row>
    <row r="46" spans="1:36" x14ac:dyDescent="0.2">
      <c r="A46" s="352"/>
      <c r="B46" s="351"/>
      <c r="C46" s="351"/>
      <c r="D46" s="351"/>
      <c r="E46" s="356"/>
      <c r="F46" s="351"/>
      <c r="G46" s="356"/>
      <c r="H46" s="374"/>
      <c r="I46" s="351"/>
      <c r="J46" s="351"/>
      <c r="K46" s="351"/>
      <c r="L46" s="351"/>
      <c r="M46" s="351"/>
      <c r="N46" s="351"/>
      <c r="O46" s="351"/>
      <c r="P46" s="351"/>
      <c r="Q46" s="351"/>
      <c r="R46" s="351"/>
      <c r="S46" s="351"/>
      <c r="T46" s="351"/>
      <c r="U46" s="351"/>
      <c r="V46" s="351"/>
      <c r="W46" s="351"/>
      <c r="X46" s="351"/>
      <c r="Y46" s="351"/>
      <c r="Z46" s="351"/>
      <c r="AA46" s="351"/>
      <c r="AB46" s="351"/>
      <c r="AC46" s="351"/>
      <c r="AD46" s="351"/>
      <c r="AE46" s="351"/>
      <c r="AF46" s="351"/>
      <c r="AG46" s="351"/>
      <c r="AH46" s="351"/>
      <c r="AI46" s="351"/>
      <c r="AJ46" s="351"/>
    </row>
    <row r="47" spans="1:36" x14ac:dyDescent="0.2">
      <c r="A47" s="350"/>
      <c r="B47" s="351"/>
      <c r="C47" s="351"/>
      <c r="D47" s="351"/>
      <c r="E47" s="356"/>
      <c r="F47" s="351"/>
      <c r="G47" s="356"/>
      <c r="H47" s="374"/>
      <c r="I47" s="351"/>
      <c r="J47" s="351"/>
      <c r="K47" s="351"/>
      <c r="L47" s="351"/>
      <c r="M47" s="351"/>
      <c r="N47" s="351"/>
      <c r="O47" s="351"/>
      <c r="P47" s="351"/>
      <c r="Q47" s="351"/>
      <c r="R47" s="351"/>
      <c r="S47" s="351"/>
      <c r="T47" s="351"/>
      <c r="U47" s="351"/>
      <c r="V47" s="351"/>
      <c r="W47" s="351"/>
      <c r="X47" s="351"/>
      <c r="Y47" s="351"/>
      <c r="Z47" s="351"/>
      <c r="AA47" s="351"/>
      <c r="AB47" s="351"/>
      <c r="AC47" s="351"/>
      <c r="AD47" s="351"/>
      <c r="AE47" s="351"/>
      <c r="AF47" s="351"/>
      <c r="AG47" s="351"/>
      <c r="AH47" s="351"/>
      <c r="AI47" s="351"/>
      <c r="AJ47" s="351"/>
    </row>
    <row r="48" spans="1:36" x14ac:dyDescent="0.2">
      <c r="A48" s="352"/>
      <c r="B48" s="351"/>
      <c r="C48" s="353" t="s">
        <v>261</v>
      </c>
      <c r="D48" s="351"/>
      <c r="E48" s="361" t="s">
        <v>185</v>
      </c>
      <c r="F48" s="354" t="s">
        <v>24</v>
      </c>
      <c r="G48" s="361" t="s">
        <v>189</v>
      </c>
      <c r="H48" s="375" t="s">
        <v>159</v>
      </c>
      <c r="I48" s="351"/>
      <c r="J48" s="351"/>
      <c r="K48" s="351"/>
      <c r="L48" s="351"/>
      <c r="M48" s="351"/>
      <c r="N48" s="351"/>
      <c r="O48" s="351"/>
      <c r="P48" s="351"/>
      <c r="Q48" s="351"/>
      <c r="R48" s="351"/>
      <c r="S48" s="351"/>
      <c r="T48" s="351"/>
      <c r="U48" s="351"/>
      <c r="V48" s="351"/>
      <c r="W48" s="351"/>
      <c r="X48" s="351"/>
      <c r="Y48" s="351"/>
      <c r="Z48" s="351"/>
      <c r="AA48" s="351"/>
      <c r="AB48" s="351"/>
      <c r="AC48" s="351"/>
      <c r="AD48" s="351"/>
      <c r="AE48" s="351"/>
      <c r="AF48" s="351"/>
      <c r="AG48" s="351"/>
      <c r="AH48" s="351"/>
      <c r="AI48" s="351"/>
      <c r="AJ48" s="351"/>
    </row>
    <row r="49" spans="1:36" x14ac:dyDescent="0.2">
      <c r="A49" s="350"/>
      <c r="B49" s="351"/>
      <c r="D49" s="355" t="s">
        <v>191</v>
      </c>
      <c r="E49" s="360">
        <v>0</v>
      </c>
      <c r="F49" s="363">
        <v>4</v>
      </c>
      <c r="G49" s="362">
        <f>E49*F49</f>
        <v>0</v>
      </c>
      <c r="H49" s="364">
        <f>G49/(SUM($G$49:$G$51))</f>
        <v>0</v>
      </c>
      <c r="I49" s="351"/>
      <c r="J49" s="351"/>
      <c r="K49" s="351"/>
      <c r="L49" s="351"/>
      <c r="M49" s="351"/>
      <c r="N49" s="351"/>
      <c r="O49" s="351"/>
      <c r="P49" s="351"/>
      <c r="Q49" s="351"/>
      <c r="R49" s="351"/>
      <c r="S49" s="351"/>
      <c r="T49" s="351"/>
      <c r="U49" s="351"/>
      <c r="V49" s="351"/>
      <c r="W49" s="351"/>
      <c r="X49" s="351"/>
      <c r="Y49" s="351"/>
      <c r="Z49" s="351"/>
      <c r="AA49" s="351"/>
      <c r="AB49" s="351"/>
      <c r="AC49" s="351"/>
      <c r="AD49" s="351"/>
      <c r="AE49" s="351"/>
      <c r="AF49" s="351"/>
      <c r="AG49" s="351"/>
      <c r="AH49" s="351"/>
      <c r="AI49" s="351"/>
      <c r="AJ49" s="351"/>
    </row>
    <row r="50" spans="1:36" x14ac:dyDescent="0.2">
      <c r="A50" s="352"/>
      <c r="B50" s="351"/>
      <c r="C50" s="351"/>
      <c r="D50" s="365" t="s">
        <v>294</v>
      </c>
      <c r="E50" s="360">
        <v>0</v>
      </c>
      <c r="F50" s="367">
        <v>19</v>
      </c>
      <c r="G50" s="366">
        <f>E50*F50</f>
        <v>0</v>
      </c>
      <c r="H50" s="364">
        <f>G50/(SUM($G$49:$G$51))</f>
        <v>0</v>
      </c>
      <c r="I50" s="351"/>
      <c r="J50" s="351"/>
      <c r="K50" s="351"/>
      <c r="L50" s="351"/>
      <c r="M50" s="351"/>
      <c r="N50" s="351"/>
      <c r="O50" s="351"/>
      <c r="P50" s="351"/>
      <c r="Q50" s="351"/>
      <c r="R50" s="351"/>
      <c r="S50" s="351"/>
      <c r="T50" s="351"/>
      <c r="U50" s="351"/>
      <c r="V50" s="351"/>
      <c r="W50" s="351"/>
      <c r="X50" s="351"/>
      <c r="Y50" s="351"/>
      <c r="Z50" s="351"/>
      <c r="AA50" s="351"/>
      <c r="AB50" s="351"/>
      <c r="AC50" s="351"/>
      <c r="AD50" s="351"/>
      <c r="AE50" s="351"/>
      <c r="AF50" s="351"/>
      <c r="AG50" s="351"/>
      <c r="AH50" s="351"/>
      <c r="AI50" s="351"/>
      <c r="AJ50" s="351"/>
    </row>
    <row r="51" spans="1:36" ht="16" x14ac:dyDescent="0.2">
      <c r="A51" s="350"/>
      <c r="B51" s="351"/>
      <c r="C51" s="351"/>
      <c r="D51" s="357" t="s">
        <v>192</v>
      </c>
      <c r="E51" s="360">
        <v>0</v>
      </c>
      <c r="F51" s="369"/>
      <c r="G51" s="539">
        <v>9.9999999999999995E-7</v>
      </c>
      <c r="H51" s="364">
        <f>G51/(SUM($G$49:$G$51))</f>
        <v>1</v>
      </c>
      <c r="I51" s="351"/>
      <c r="J51" s="351"/>
      <c r="K51" s="351"/>
      <c r="L51" s="351"/>
      <c r="M51" s="351"/>
      <c r="N51" s="351"/>
      <c r="O51" s="351"/>
      <c r="P51" s="351"/>
      <c r="Q51" s="351"/>
      <c r="R51" s="351"/>
      <c r="S51" s="351"/>
      <c r="T51" s="351"/>
      <c r="U51" s="351"/>
      <c r="V51" s="351"/>
      <c r="W51" s="351"/>
      <c r="X51" s="351"/>
      <c r="Y51" s="351"/>
      <c r="Z51" s="351"/>
      <c r="AA51" s="351"/>
      <c r="AB51" s="351"/>
      <c r="AC51" s="351"/>
      <c r="AD51" s="351"/>
      <c r="AE51" s="351"/>
      <c r="AF51" s="351"/>
      <c r="AG51" s="351"/>
      <c r="AH51" s="351"/>
      <c r="AI51" s="351"/>
      <c r="AJ51" s="351"/>
    </row>
    <row r="52" spans="1:36" x14ac:dyDescent="0.2">
      <c r="A52" s="350"/>
      <c r="B52" s="351"/>
      <c r="C52" s="351"/>
      <c r="D52" s="357" t="s">
        <v>165</v>
      </c>
      <c r="E52" s="364">
        <f>SUM(E49:E51)</f>
        <v>0</v>
      </c>
      <c r="F52" s="369"/>
      <c r="G52" s="364">
        <f>SUM(G49:G51)</f>
        <v>9.9999999999999995E-7</v>
      </c>
      <c r="H52" s="383"/>
      <c r="I52" s="351"/>
      <c r="J52" s="351"/>
      <c r="K52" s="351"/>
      <c r="L52" s="351"/>
      <c r="M52" s="351"/>
      <c r="N52" s="351"/>
      <c r="O52" s="351"/>
      <c r="P52" s="351"/>
      <c r="Q52" s="351"/>
      <c r="R52" s="351"/>
      <c r="S52" s="351"/>
      <c r="T52" s="351"/>
      <c r="U52" s="351"/>
      <c r="V52" s="351"/>
      <c r="W52" s="351"/>
      <c r="X52" s="351"/>
      <c r="Y52" s="351"/>
      <c r="Z52" s="351"/>
      <c r="AA52" s="351"/>
      <c r="AB52" s="351"/>
      <c r="AC52" s="351"/>
      <c r="AD52" s="351"/>
      <c r="AE52" s="351"/>
      <c r="AF52" s="351"/>
      <c r="AG52" s="351"/>
      <c r="AH52" s="351"/>
      <c r="AI52" s="351"/>
      <c r="AJ52" s="351"/>
    </row>
    <row r="53" spans="1:36" x14ac:dyDescent="0.2">
      <c r="A53" s="350"/>
      <c r="B53" s="351"/>
      <c r="C53" s="351"/>
      <c r="D53" s="351"/>
      <c r="E53" s="356"/>
      <c r="F53" s="351"/>
      <c r="G53" s="356"/>
      <c r="H53" s="374"/>
      <c r="I53" s="351"/>
      <c r="J53" s="351"/>
      <c r="K53" s="351"/>
      <c r="L53" s="351"/>
      <c r="M53" s="351"/>
      <c r="N53" s="351"/>
      <c r="O53" s="351"/>
      <c r="P53" s="351"/>
      <c r="Q53" s="351"/>
      <c r="R53" s="351"/>
      <c r="S53" s="351"/>
      <c r="T53" s="351"/>
      <c r="U53" s="351"/>
      <c r="V53" s="351"/>
      <c r="W53" s="351"/>
      <c r="X53" s="351"/>
      <c r="Y53" s="351"/>
      <c r="Z53" s="351"/>
      <c r="AA53" s="351"/>
      <c r="AB53" s="351"/>
      <c r="AC53" s="351"/>
      <c r="AD53" s="351"/>
      <c r="AE53" s="351"/>
      <c r="AF53" s="351"/>
      <c r="AG53" s="351"/>
      <c r="AH53" s="351"/>
      <c r="AI53" s="351"/>
      <c r="AJ53" s="351"/>
    </row>
    <row r="54" spans="1:36" x14ac:dyDescent="0.2">
      <c r="A54" s="350"/>
      <c r="B54" s="351"/>
      <c r="C54" s="351"/>
      <c r="D54" s="351"/>
      <c r="E54" s="356"/>
      <c r="F54" s="351"/>
      <c r="G54" s="356"/>
      <c r="H54" s="374"/>
      <c r="I54" s="351"/>
      <c r="J54" s="351"/>
      <c r="K54" s="351"/>
      <c r="L54" s="351"/>
      <c r="M54" s="351"/>
      <c r="N54" s="351"/>
      <c r="O54" s="351"/>
      <c r="P54" s="351"/>
      <c r="Q54" s="351"/>
      <c r="R54" s="351"/>
      <c r="S54" s="351"/>
      <c r="T54" s="351"/>
      <c r="U54" s="351"/>
      <c r="V54" s="351"/>
      <c r="W54" s="351"/>
      <c r="X54" s="351"/>
      <c r="Y54" s="351"/>
      <c r="Z54" s="351"/>
      <c r="AA54" s="351"/>
      <c r="AB54" s="351"/>
      <c r="AC54" s="351"/>
      <c r="AD54" s="351"/>
      <c r="AE54" s="351"/>
      <c r="AF54" s="351"/>
      <c r="AG54" s="351"/>
      <c r="AH54" s="351"/>
      <c r="AI54" s="351"/>
      <c r="AJ54" s="351"/>
    </row>
    <row r="55" spans="1:36" x14ac:dyDescent="0.2">
      <c r="A55" s="352"/>
      <c r="B55" s="351"/>
      <c r="C55" s="351"/>
      <c r="D55" s="351"/>
      <c r="E55" s="356"/>
      <c r="F55" s="351"/>
      <c r="G55" s="356"/>
      <c r="H55" s="374"/>
      <c r="I55" s="351"/>
      <c r="J55" s="351"/>
      <c r="K55" s="351"/>
      <c r="L55" s="351"/>
      <c r="M55" s="351"/>
      <c r="N55" s="351"/>
      <c r="O55" s="351"/>
      <c r="P55" s="351"/>
      <c r="Q55" s="351"/>
      <c r="R55" s="351"/>
      <c r="S55" s="351"/>
      <c r="T55" s="351"/>
      <c r="U55" s="351"/>
      <c r="V55" s="351"/>
      <c r="W55" s="351"/>
      <c r="X55" s="351"/>
      <c r="Y55" s="351"/>
      <c r="Z55" s="351"/>
      <c r="AA55" s="351"/>
      <c r="AB55" s="351"/>
      <c r="AC55" s="351"/>
      <c r="AD55" s="351"/>
      <c r="AE55" s="351"/>
      <c r="AF55" s="351"/>
      <c r="AG55" s="351"/>
      <c r="AH55" s="351"/>
      <c r="AI55" s="351"/>
      <c r="AJ55" s="351"/>
    </row>
    <row r="56" spans="1:36" x14ac:dyDescent="0.2">
      <c r="A56" s="350"/>
      <c r="B56" s="351"/>
      <c r="C56" s="353" t="s">
        <v>262</v>
      </c>
      <c r="D56" s="351"/>
      <c r="E56" s="361" t="s">
        <v>185</v>
      </c>
      <c r="F56" s="354" t="s">
        <v>24</v>
      </c>
      <c r="G56" s="361" t="s">
        <v>189</v>
      </c>
      <c r="H56" s="375" t="s">
        <v>159</v>
      </c>
      <c r="I56" s="351"/>
      <c r="J56" s="351"/>
      <c r="K56" s="351"/>
      <c r="L56" s="351"/>
      <c r="M56" s="351"/>
      <c r="N56" s="351"/>
      <c r="O56" s="351"/>
      <c r="P56" s="351"/>
      <c r="Q56" s="351"/>
      <c r="R56" s="351"/>
      <c r="S56" s="351"/>
      <c r="T56" s="351"/>
      <c r="U56" s="351"/>
      <c r="V56" s="351"/>
      <c r="W56" s="351"/>
      <c r="X56" s="351"/>
      <c r="Y56" s="351"/>
      <c r="Z56" s="351"/>
      <c r="AA56" s="351"/>
      <c r="AB56" s="351"/>
      <c r="AC56" s="351"/>
      <c r="AD56" s="351"/>
      <c r="AE56" s="351"/>
      <c r="AF56" s="351"/>
      <c r="AG56" s="351"/>
      <c r="AH56" s="351"/>
      <c r="AI56" s="351"/>
      <c r="AJ56" s="351"/>
    </row>
    <row r="57" spans="1:36" x14ac:dyDescent="0.2">
      <c r="A57" s="352"/>
      <c r="B57" s="351"/>
      <c r="D57" s="355" t="s">
        <v>301</v>
      </c>
      <c r="E57" s="360">
        <v>0</v>
      </c>
      <c r="F57" s="363">
        <v>0.2</v>
      </c>
      <c r="G57" s="362">
        <f>L57*F57</f>
        <v>0</v>
      </c>
      <c r="H57" s="364">
        <v>6.5000000000000002E-2</v>
      </c>
      <c r="I57" s="351"/>
      <c r="J57" s="351"/>
      <c r="K57" s="351"/>
      <c r="L57" s="351"/>
      <c r="M57" s="351"/>
      <c r="N57" s="351"/>
      <c r="O57" s="351"/>
      <c r="P57" s="351"/>
      <c r="Q57" s="351"/>
      <c r="R57" s="351"/>
      <c r="S57" s="351"/>
      <c r="T57" s="351"/>
      <c r="U57" s="351"/>
      <c r="V57" s="351"/>
      <c r="W57" s="351"/>
      <c r="X57" s="351"/>
      <c r="Y57" s="351"/>
      <c r="Z57" s="351"/>
      <c r="AA57" s="351"/>
      <c r="AB57" s="351"/>
      <c r="AC57" s="351"/>
      <c r="AD57" s="351"/>
      <c r="AE57" s="351"/>
      <c r="AF57" s="351"/>
      <c r="AG57" s="351"/>
      <c r="AH57" s="351"/>
      <c r="AI57" s="351"/>
      <c r="AJ57" s="351"/>
    </row>
    <row r="58" spans="1:36" x14ac:dyDescent="0.2">
      <c r="A58" s="350"/>
      <c r="B58" s="351"/>
      <c r="C58" s="351"/>
      <c r="D58" s="365" t="s">
        <v>194</v>
      </c>
      <c r="E58" s="360">
        <v>0</v>
      </c>
      <c r="F58" s="367">
        <v>0.45</v>
      </c>
      <c r="G58" s="366">
        <f>L58*F58</f>
        <v>0</v>
      </c>
      <c r="H58" s="364">
        <v>1.6E-2</v>
      </c>
      <c r="I58" s="351"/>
      <c r="J58" s="351"/>
      <c r="K58" s="351"/>
      <c r="L58" s="351"/>
      <c r="M58" s="351"/>
      <c r="N58" s="351"/>
      <c r="O58" s="351"/>
      <c r="P58" s="351"/>
      <c r="Q58" s="351"/>
      <c r="R58" s="351"/>
      <c r="S58" s="351"/>
      <c r="T58" s="351"/>
      <c r="U58" s="351"/>
      <c r="V58" s="351"/>
      <c r="W58" s="351"/>
      <c r="X58" s="351"/>
      <c r="Y58" s="351"/>
      <c r="Z58" s="351"/>
      <c r="AA58" s="351"/>
      <c r="AB58" s="351"/>
      <c r="AC58" s="351"/>
      <c r="AD58" s="351"/>
      <c r="AE58" s="351"/>
      <c r="AF58" s="351"/>
      <c r="AG58" s="351"/>
      <c r="AH58" s="351"/>
      <c r="AI58" s="351"/>
      <c r="AJ58" s="351"/>
    </row>
    <row r="59" spans="1:36" x14ac:dyDescent="0.2">
      <c r="A59" s="350"/>
      <c r="B59" s="351"/>
      <c r="C59" s="351"/>
      <c r="D59" s="357" t="s">
        <v>193</v>
      </c>
      <c r="E59" s="360">
        <v>0</v>
      </c>
      <c r="F59" s="369">
        <v>0.16</v>
      </c>
      <c r="G59" s="368">
        <f>L59*F59</f>
        <v>0</v>
      </c>
      <c r="H59" s="364">
        <v>0.91900000000000004</v>
      </c>
      <c r="I59" s="351" t="s">
        <v>858</v>
      </c>
      <c r="J59" s="351"/>
      <c r="K59" s="351"/>
      <c r="L59" s="351"/>
      <c r="M59" s="351"/>
      <c r="N59" s="351"/>
      <c r="O59" s="351"/>
      <c r="P59" s="351"/>
      <c r="Q59" s="351"/>
      <c r="R59" s="351"/>
      <c r="S59" s="351"/>
      <c r="T59" s="351"/>
      <c r="U59" s="351"/>
      <c r="V59" s="351"/>
      <c r="W59" s="351"/>
      <c r="X59" s="351"/>
      <c r="Y59" s="351"/>
      <c r="Z59" s="351"/>
      <c r="AA59" s="351"/>
      <c r="AB59" s="351"/>
      <c r="AC59" s="351"/>
      <c r="AD59" s="351"/>
      <c r="AE59" s="351"/>
      <c r="AF59" s="351"/>
      <c r="AG59" s="351"/>
      <c r="AH59" s="351"/>
      <c r="AI59" s="351"/>
      <c r="AJ59" s="351"/>
    </row>
    <row r="60" spans="1:36" x14ac:dyDescent="0.2">
      <c r="A60" s="350"/>
      <c r="B60" s="351"/>
      <c r="C60" s="351"/>
      <c r="D60" s="357" t="s">
        <v>165</v>
      </c>
      <c r="E60" s="364">
        <f>SUM(E57:E59)</f>
        <v>0</v>
      </c>
      <c r="F60" s="369"/>
      <c r="G60" s="364">
        <f>E16*I60/2</f>
        <v>0</v>
      </c>
      <c r="H60" s="383"/>
      <c r="I60" s="351">
        <f>SUMPRODUCT(F57:F59,H57:H59)</f>
        <v>0.16724</v>
      </c>
      <c r="J60" s="351"/>
      <c r="K60" s="384"/>
      <c r="L60" s="351"/>
      <c r="M60" s="351"/>
      <c r="N60" s="351"/>
      <c r="O60" s="351"/>
      <c r="P60" s="351"/>
      <c r="Q60" s="351"/>
      <c r="R60" s="351"/>
      <c r="S60" s="351"/>
      <c r="T60" s="351"/>
      <c r="U60" s="351"/>
      <c r="V60" s="351"/>
      <c r="W60" s="351"/>
      <c r="X60" s="351"/>
      <c r="Y60" s="351"/>
      <c r="Z60" s="351"/>
      <c r="AA60" s="351"/>
      <c r="AB60" s="351"/>
      <c r="AC60" s="351"/>
      <c r="AD60" s="351"/>
      <c r="AE60" s="351"/>
      <c r="AF60" s="351"/>
      <c r="AG60" s="351"/>
      <c r="AH60" s="351"/>
      <c r="AI60" s="351"/>
      <c r="AJ60" s="351"/>
    </row>
    <row r="61" spans="1:36" x14ac:dyDescent="0.2">
      <c r="A61" s="350"/>
      <c r="B61" s="351"/>
      <c r="C61" s="351"/>
      <c r="D61" s="351"/>
      <c r="E61" s="356"/>
      <c r="F61" s="351"/>
      <c r="G61" s="351"/>
      <c r="H61" s="351"/>
      <c r="I61" s="351"/>
      <c r="J61" s="351"/>
      <c r="K61" s="351"/>
      <c r="L61" s="351"/>
      <c r="M61" s="351"/>
      <c r="N61" s="351"/>
      <c r="O61" s="351"/>
      <c r="P61" s="351"/>
      <c r="Q61" s="351"/>
      <c r="R61" s="351"/>
      <c r="S61" s="351"/>
      <c r="T61" s="351"/>
      <c r="U61" s="351"/>
      <c r="V61" s="351"/>
      <c r="W61" s="351"/>
      <c r="X61" s="351"/>
      <c r="Y61" s="351"/>
      <c r="Z61" s="351"/>
      <c r="AA61" s="351"/>
      <c r="AB61" s="351"/>
      <c r="AC61" s="351"/>
      <c r="AD61" s="351"/>
      <c r="AE61" s="351"/>
      <c r="AF61" s="351"/>
      <c r="AG61" s="351"/>
      <c r="AH61" s="351"/>
      <c r="AI61" s="351"/>
      <c r="AJ61" s="351"/>
    </row>
    <row r="62" spans="1:36" x14ac:dyDescent="0.2">
      <c r="A62" s="350"/>
      <c r="B62" s="351"/>
      <c r="C62" s="351"/>
      <c r="D62" s="351"/>
      <c r="E62" s="356"/>
      <c r="F62" s="351"/>
      <c r="G62" s="351"/>
      <c r="H62" s="351"/>
      <c r="I62" s="351"/>
      <c r="J62" s="351"/>
      <c r="K62" s="351"/>
      <c r="L62" s="351"/>
      <c r="M62" s="351"/>
      <c r="N62" s="351"/>
      <c r="O62" s="351"/>
      <c r="P62" s="351"/>
      <c r="Q62" s="351"/>
      <c r="R62" s="351"/>
      <c r="S62" s="351"/>
      <c r="T62" s="351"/>
      <c r="U62" s="351"/>
      <c r="V62" s="351"/>
      <c r="W62" s="351"/>
      <c r="X62" s="351"/>
      <c r="Y62" s="351"/>
      <c r="Z62" s="351"/>
      <c r="AA62" s="351"/>
      <c r="AB62" s="351"/>
      <c r="AC62" s="351"/>
      <c r="AD62" s="351"/>
      <c r="AE62" s="351"/>
      <c r="AF62" s="351"/>
      <c r="AG62" s="351"/>
      <c r="AH62" s="351"/>
      <c r="AI62" s="351"/>
      <c r="AJ62" s="351"/>
    </row>
    <row r="63" spans="1:36" x14ac:dyDescent="0.2">
      <c r="A63" s="352"/>
      <c r="B63" s="351"/>
      <c r="C63" s="351"/>
      <c r="D63" s="351"/>
      <c r="E63" s="356"/>
      <c r="F63" s="351"/>
      <c r="G63" s="385"/>
      <c r="H63" s="351"/>
      <c r="I63" s="351"/>
      <c r="J63" s="351"/>
      <c r="K63" s="351"/>
      <c r="L63" s="351"/>
      <c r="M63" s="351"/>
      <c r="N63" s="351"/>
      <c r="O63" s="351"/>
      <c r="P63" s="351"/>
      <c r="Q63" s="351"/>
      <c r="R63" s="351"/>
      <c r="S63" s="351"/>
      <c r="T63" s="351"/>
      <c r="U63" s="351"/>
      <c r="V63" s="351"/>
      <c r="W63" s="351"/>
      <c r="X63" s="351"/>
      <c r="Y63" s="351"/>
      <c r="Z63" s="351"/>
      <c r="AA63" s="351"/>
      <c r="AB63" s="351"/>
      <c r="AC63" s="351"/>
      <c r="AD63" s="351"/>
      <c r="AE63" s="351"/>
      <c r="AF63" s="351"/>
      <c r="AG63" s="351"/>
      <c r="AH63" s="351"/>
      <c r="AI63" s="351"/>
      <c r="AJ63" s="351"/>
    </row>
    <row r="64" spans="1:36" x14ac:dyDescent="0.2">
      <c r="A64" s="350"/>
      <c r="B64" s="351"/>
      <c r="C64" s="353" t="s">
        <v>351</v>
      </c>
      <c r="D64" s="351"/>
      <c r="E64" s="361" t="s">
        <v>185</v>
      </c>
      <c r="F64" s="361" t="s">
        <v>24</v>
      </c>
      <c r="G64" s="361" t="s">
        <v>189</v>
      </c>
      <c r="H64" s="386"/>
      <c r="I64" s="351"/>
      <c r="J64" s="351"/>
      <c r="K64" s="351"/>
      <c r="L64" s="351"/>
      <c r="M64" s="351"/>
      <c r="N64" s="351"/>
      <c r="O64" s="351"/>
      <c r="P64" s="351"/>
      <c r="Q64" s="351"/>
      <c r="R64" s="351"/>
      <c r="S64" s="351"/>
      <c r="T64" s="351"/>
      <c r="U64" s="351"/>
      <c r="V64" s="351"/>
      <c r="W64" s="351"/>
      <c r="X64" s="351"/>
      <c r="Y64" s="351"/>
      <c r="Z64" s="351"/>
      <c r="AA64" s="351"/>
      <c r="AB64" s="351"/>
      <c r="AC64" s="351"/>
      <c r="AD64" s="351"/>
      <c r="AE64" s="351"/>
      <c r="AF64" s="351"/>
      <c r="AG64" s="351"/>
      <c r="AH64" s="351"/>
      <c r="AI64" s="351"/>
      <c r="AJ64" s="351"/>
    </row>
    <row r="65" spans="1:36" x14ac:dyDescent="0.2">
      <c r="A65" s="352"/>
      <c r="B65" s="351"/>
      <c r="D65" s="355" t="s">
        <v>172</v>
      </c>
      <c r="E65" s="360">
        <v>0</v>
      </c>
      <c r="F65" s="363"/>
      <c r="G65" s="387">
        <f>E65</f>
        <v>0</v>
      </c>
      <c r="H65" s="351"/>
      <c r="I65" s="351"/>
      <c r="J65" s="351"/>
      <c r="K65" s="351"/>
      <c r="L65" s="351"/>
      <c r="M65" s="351"/>
      <c r="N65" s="351"/>
      <c r="O65" s="351"/>
      <c r="P65" s="351"/>
      <c r="Q65" s="351"/>
      <c r="R65" s="351"/>
      <c r="S65" s="351"/>
      <c r="T65" s="351"/>
      <c r="U65" s="351"/>
      <c r="V65" s="351"/>
      <c r="W65" s="351"/>
      <c r="X65" s="351"/>
      <c r="Y65" s="351"/>
      <c r="Z65" s="351"/>
      <c r="AA65" s="351"/>
      <c r="AB65" s="351"/>
      <c r="AC65" s="351"/>
      <c r="AD65" s="351"/>
      <c r="AE65" s="351"/>
      <c r="AF65" s="351"/>
      <c r="AG65" s="351"/>
      <c r="AH65" s="351"/>
      <c r="AI65" s="351"/>
      <c r="AJ65" s="351"/>
    </row>
    <row r="66" spans="1:36" x14ac:dyDescent="0.2">
      <c r="A66" s="350"/>
      <c r="B66" s="351"/>
      <c r="C66" s="351"/>
      <c r="D66" s="365" t="s">
        <v>192</v>
      </c>
      <c r="E66" s="388"/>
      <c r="F66" s="367"/>
      <c r="G66" s="389"/>
      <c r="H66" s="351"/>
      <c r="I66" s="351"/>
      <c r="J66" s="351"/>
      <c r="K66" s="351"/>
      <c r="L66" s="351"/>
      <c r="M66" s="351"/>
      <c r="N66" s="351"/>
      <c r="O66" s="351"/>
      <c r="P66" s="351"/>
      <c r="Q66" s="351"/>
      <c r="R66" s="351"/>
      <c r="S66" s="351"/>
      <c r="T66" s="351"/>
      <c r="U66" s="351"/>
      <c r="V66" s="351"/>
      <c r="W66" s="351"/>
      <c r="X66" s="351"/>
      <c r="Y66" s="351"/>
      <c r="Z66" s="351"/>
      <c r="AA66" s="351"/>
      <c r="AB66" s="351"/>
      <c r="AC66" s="351"/>
      <c r="AD66" s="351"/>
      <c r="AE66" s="351"/>
      <c r="AF66" s="351"/>
      <c r="AG66" s="351"/>
      <c r="AH66" s="351"/>
      <c r="AI66" s="351"/>
      <c r="AJ66" s="351"/>
    </row>
    <row r="67" spans="1:36" x14ac:dyDescent="0.2">
      <c r="A67" s="350"/>
      <c r="B67" s="351"/>
      <c r="C67" s="351"/>
      <c r="D67" s="365" t="s">
        <v>305</v>
      </c>
      <c r="E67" s="388"/>
      <c r="F67" s="367"/>
      <c r="G67" s="389"/>
      <c r="H67" s="351"/>
      <c r="I67" s="351"/>
      <c r="J67" s="351"/>
      <c r="K67" s="351"/>
      <c r="L67" s="351"/>
      <c r="M67" s="351"/>
      <c r="N67" s="351"/>
      <c r="O67" s="351"/>
      <c r="P67" s="351"/>
      <c r="Q67" s="351"/>
      <c r="R67" s="351"/>
      <c r="S67" s="351"/>
      <c r="T67" s="351"/>
      <c r="U67" s="351"/>
      <c r="V67" s="351"/>
      <c r="W67" s="351"/>
      <c r="X67" s="351"/>
      <c r="Y67" s="351"/>
      <c r="Z67" s="351"/>
      <c r="AA67" s="351"/>
      <c r="AB67" s="351"/>
      <c r="AC67" s="351"/>
      <c r="AD67" s="351"/>
      <c r="AE67" s="351"/>
      <c r="AF67" s="351"/>
      <c r="AG67" s="351"/>
      <c r="AH67" s="351"/>
      <c r="AI67" s="351"/>
      <c r="AJ67" s="351"/>
    </row>
    <row r="68" spans="1:36" x14ac:dyDescent="0.2">
      <c r="A68" s="350"/>
      <c r="B68" s="351"/>
      <c r="C68" s="351"/>
      <c r="D68" s="357" t="s">
        <v>160</v>
      </c>
      <c r="E68" s="390"/>
      <c r="F68" s="369"/>
      <c r="G68" s="391"/>
      <c r="H68" s="351"/>
      <c r="I68" s="351"/>
      <c r="J68" s="351"/>
      <c r="K68" s="351"/>
      <c r="L68" s="351"/>
      <c r="M68" s="351"/>
      <c r="N68" s="351"/>
      <c r="O68" s="351"/>
      <c r="P68" s="351"/>
      <c r="Q68" s="351"/>
      <c r="R68" s="351"/>
      <c r="S68" s="351"/>
      <c r="T68" s="351"/>
      <c r="U68" s="351"/>
      <c r="V68" s="351"/>
      <c r="W68" s="351"/>
      <c r="X68" s="351"/>
      <c r="Y68" s="351"/>
      <c r="Z68" s="351"/>
      <c r="AA68" s="351"/>
      <c r="AB68" s="351"/>
      <c r="AC68" s="351"/>
      <c r="AD68" s="351"/>
      <c r="AE68" s="351"/>
      <c r="AF68" s="351"/>
      <c r="AG68" s="351"/>
      <c r="AH68" s="351"/>
      <c r="AI68" s="351"/>
      <c r="AJ68" s="351"/>
    </row>
    <row r="69" spans="1:36" x14ac:dyDescent="0.2">
      <c r="A69" s="350"/>
      <c r="B69" s="351"/>
      <c r="C69" s="351"/>
      <c r="D69" s="357" t="s">
        <v>165</v>
      </c>
      <c r="E69" s="364">
        <f>E16/2</f>
        <v>0</v>
      </c>
      <c r="F69" s="391"/>
      <c r="G69" s="392">
        <f>E16/2</f>
        <v>0</v>
      </c>
      <c r="H69" s="351"/>
      <c r="I69" s="351"/>
      <c r="J69" s="351"/>
      <c r="K69" s="351"/>
      <c r="L69" s="351"/>
      <c r="M69" s="351"/>
      <c r="N69" s="351"/>
      <c r="O69" s="351"/>
      <c r="P69" s="351"/>
      <c r="Q69" s="351"/>
      <c r="R69" s="351"/>
      <c r="S69" s="351"/>
      <c r="T69" s="351"/>
      <c r="U69" s="351"/>
      <c r="V69" s="351"/>
      <c r="W69" s="351"/>
      <c r="X69" s="351"/>
      <c r="Y69" s="351"/>
      <c r="Z69" s="351"/>
      <c r="AA69" s="351"/>
      <c r="AB69" s="351"/>
      <c r="AC69" s="351"/>
      <c r="AD69" s="351"/>
      <c r="AE69" s="351"/>
      <c r="AF69" s="351"/>
      <c r="AG69" s="351"/>
      <c r="AH69" s="351"/>
      <c r="AI69" s="351"/>
      <c r="AJ69" s="351"/>
    </row>
    <row r="70" spans="1:36" x14ac:dyDescent="0.2">
      <c r="A70" s="350"/>
      <c r="B70" s="351"/>
      <c r="C70" s="351"/>
      <c r="D70" s="351"/>
      <c r="E70" s="351"/>
      <c r="F70" s="351"/>
      <c r="G70" s="351"/>
      <c r="H70" s="351"/>
      <c r="I70" s="351"/>
      <c r="J70" s="351"/>
      <c r="K70" s="351"/>
      <c r="L70" s="351"/>
      <c r="M70" s="351"/>
      <c r="N70" s="351"/>
      <c r="O70" s="351"/>
      <c r="P70" s="351"/>
      <c r="Q70" s="351"/>
      <c r="R70" s="351"/>
      <c r="S70" s="351"/>
      <c r="T70" s="351"/>
      <c r="U70" s="351"/>
      <c r="V70" s="351"/>
      <c r="W70" s="351"/>
      <c r="X70" s="351"/>
      <c r="Y70" s="351"/>
      <c r="Z70" s="351"/>
      <c r="AA70" s="351"/>
      <c r="AB70" s="351"/>
      <c r="AC70" s="351"/>
      <c r="AD70" s="351"/>
      <c r="AE70" s="351"/>
      <c r="AF70" s="351"/>
      <c r="AG70" s="351"/>
      <c r="AH70" s="351"/>
      <c r="AI70" s="351"/>
      <c r="AJ70" s="351"/>
    </row>
    <row r="71" spans="1:36" x14ac:dyDescent="0.2">
      <c r="A71" s="350"/>
      <c r="B71" s="351"/>
      <c r="C71" s="351"/>
      <c r="D71" s="351"/>
      <c r="E71" s="351"/>
      <c r="F71" s="351"/>
      <c r="G71" s="351"/>
      <c r="H71" s="351"/>
      <c r="I71" s="351"/>
      <c r="J71" s="351"/>
      <c r="K71" s="351"/>
      <c r="L71" s="351"/>
      <c r="M71" s="351"/>
      <c r="N71" s="351"/>
      <c r="O71" s="351"/>
      <c r="P71" s="351"/>
      <c r="Q71" s="351"/>
      <c r="R71" s="351"/>
      <c r="S71" s="351"/>
      <c r="T71" s="351"/>
      <c r="U71" s="351"/>
      <c r="V71" s="351"/>
      <c r="W71" s="351"/>
      <c r="X71" s="351"/>
      <c r="Y71" s="351"/>
      <c r="Z71" s="351"/>
      <c r="AA71" s="351"/>
      <c r="AB71" s="351"/>
      <c r="AC71" s="351"/>
      <c r="AD71" s="351"/>
      <c r="AE71" s="351"/>
      <c r="AF71" s="351"/>
      <c r="AG71" s="351"/>
      <c r="AH71" s="351"/>
      <c r="AI71" s="351"/>
      <c r="AJ71" s="351"/>
    </row>
    <row r="72" spans="1:36" x14ac:dyDescent="0.2">
      <c r="A72" s="352"/>
      <c r="B72" s="351"/>
      <c r="C72" s="351"/>
      <c r="D72" s="351"/>
      <c r="E72" s="351"/>
      <c r="F72" s="351"/>
      <c r="G72" s="351"/>
      <c r="H72" s="351"/>
      <c r="I72" s="351"/>
      <c r="J72" s="351"/>
      <c r="K72" s="351"/>
      <c r="L72" s="351"/>
      <c r="M72" s="351"/>
      <c r="N72" s="351"/>
      <c r="O72" s="351"/>
      <c r="P72" s="351"/>
      <c r="Q72" s="351"/>
      <c r="R72" s="351"/>
      <c r="S72" s="351"/>
      <c r="T72" s="351"/>
      <c r="U72" s="351"/>
      <c r="V72" s="351"/>
      <c r="W72" s="351"/>
      <c r="X72" s="351"/>
      <c r="Y72" s="351"/>
      <c r="Z72" s="351"/>
      <c r="AA72" s="351"/>
      <c r="AB72" s="351"/>
      <c r="AC72" s="351"/>
      <c r="AD72" s="351"/>
      <c r="AE72" s="351"/>
      <c r="AF72" s="351"/>
      <c r="AG72" s="351"/>
      <c r="AH72" s="351"/>
      <c r="AI72" s="351"/>
      <c r="AJ72" s="351"/>
    </row>
    <row r="73" spans="1:36" x14ac:dyDescent="0.2">
      <c r="A73" s="350"/>
      <c r="B73" s="351"/>
      <c r="C73" s="351"/>
      <c r="D73" s="351"/>
      <c r="E73" s="351"/>
      <c r="F73" s="351"/>
      <c r="G73" s="351"/>
      <c r="H73" s="351"/>
      <c r="I73" s="351"/>
      <c r="J73" s="351"/>
      <c r="K73" s="351"/>
      <c r="L73" s="351"/>
      <c r="M73" s="351"/>
      <c r="N73" s="351"/>
      <c r="O73" s="351"/>
      <c r="P73" s="351"/>
      <c r="Q73" s="351"/>
      <c r="R73" s="351"/>
      <c r="S73" s="351"/>
      <c r="T73" s="351"/>
      <c r="U73" s="351"/>
      <c r="V73" s="351"/>
      <c r="W73" s="351"/>
      <c r="X73" s="351"/>
      <c r="Y73" s="351"/>
      <c r="Z73" s="351"/>
      <c r="AA73" s="351"/>
      <c r="AB73" s="351"/>
      <c r="AC73" s="351"/>
      <c r="AD73" s="351"/>
      <c r="AE73" s="351"/>
      <c r="AF73" s="351"/>
      <c r="AG73" s="351"/>
      <c r="AH73" s="351"/>
      <c r="AI73" s="351"/>
      <c r="AJ73" s="351"/>
    </row>
    <row r="74" spans="1:36" x14ac:dyDescent="0.2">
      <c r="A74" s="352"/>
      <c r="B74" s="351"/>
      <c r="C74" s="351"/>
      <c r="D74" s="351"/>
      <c r="E74" s="351"/>
      <c r="F74" s="351"/>
      <c r="G74" s="351"/>
      <c r="H74" s="351"/>
      <c r="I74" s="351"/>
      <c r="J74" s="351"/>
      <c r="K74" s="351"/>
      <c r="L74" s="351"/>
      <c r="M74" s="351"/>
      <c r="N74" s="351"/>
      <c r="O74" s="351"/>
      <c r="P74" s="351"/>
      <c r="Q74" s="351"/>
      <c r="R74" s="351"/>
      <c r="S74" s="351"/>
      <c r="T74" s="351"/>
      <c r="U74" s="351"/>
      <c r="V74" s="351"/>
      <c r="W74" s="351"/>
      <c r="X74" s="351"/>
      <c r="Y74" s="351"/>
      <c r="Z74" s="351"/>
      <c r="AA74" s="351"/>
      <c r="AB74" s="351"/>
      <c r="AC74" s="351"/>
      <c r="AD74" s="351"/>
      <c r="AE74" s="351"/>
      <c r="AF74" s="351"/>
      <c r="AG74" s="351"/>
      <c r="AH74" s="351"/>
      <c r="AI74" s="351"/>
      <c r="AJ74" s="351"/>
    </row>
    <row r="75" spans="1:36" x14ac:dyDescent="0.2">
      <c r="A75" s="350"/>
      <c r="B75" s="351"/>
      <c r="C75" s="351"/>
      <c r="D75" s="351"/>
      <c r="E75" s="351"/>
      <c r="F75" s="351"/>
      <c r="G75" s="351"/>
      <c r="H75" s="351"/>
      <c r="I75" s="351"/>
      <c r="J75" s="351"/>
      <c r="K75" s="351"/>
      <c r="L75" s="351"/>
      <c r="M75" s="351"/>
      <c r="N75" s="351"/>
      <c r="O75" s="351"/>
      <c r="P75" s="351"/>
      <c r="Q75" s="351"/>
      <c r="R75" s="351"/>
      <c r="S75" s="351"/>
      <c r="T75" s="351"/>
      <c r="U75" s="351"/>
      <c r="V75" s="351"/>
      <c r="W75" s="351"/>
      <c r="X75" s="351"/>
      <c r="Y75" s="351"/>
      <c r="Z75" s="351"/>
      <c r="AA75" s="351"/>
      <c r="AB75" s="351"/>
      <c r="AC75" s="351"/>
      <c r="AD75" s="351"/>
      <c r="AE75" s="351"/>
      <c r="AF75" s="351"/>
      <c r="AG75" s="351"/>
      <c r="AH75" s="351"/>
      <c r="AI75" s="351"/>
      <c r="AJ75" s="351"/>
    </row>
    <row r="76" spans="1:36" x14ac:dyDescent="0.2">
      <c r="A76" s="350"/>
      <c r="B76" s="351"/>
      <c r="C76" s="351"/>
      <c r="D76" s="351"/>
      <c r="E76" s="351"/>
      <c r="F76" s="351"/>
      <c r="G76" s="351"/>
      <c r="H76" s="351"/>
      <c r="I76" s="351"/>
      <c r="J76" s="351"/>
      <c r="K76" s="351"/>
      <c r="L76" s="351"/>
      <c r="M76" s="351"/>
      <c r="N76" s="351"/>
      <c r="O76" s="351"/>
      <c r="P76" s="351"/>
      <c r="Q76" s="351"/>
      <c r="R76" s="351"/>
      <c r="S76" s="351"/>
      <c r="T76" s="351"/>
      <c r="U76" s="351"/>
      <c r="V76" s="351"/>
      <c r="W76" s="351"/>
      <c r="X76" s="351"/>
      <c r="Y76" s="351"/>
      <c r="Z76" s="351"/>
      <c r="AA76" s="351"/>
      <c r="AB76" s="351"/>
      <c r="AC76" s="351"/>
      <c r="AD76" s="351"/>
      <c r="AE76" s="351"/>
      <c r="AF76" s="351"/>
      <c r="AG76" s="351"/>
      <c r="AH76" s="351"/>
      <c r="AI76" s="351"/>
      <c r="AJ76" s="351"/>
    </row>
    <row r="77" spans="1:36" x14ac:dyDescent="0.2">
      <c r="A77" s="350"/>
      <c r="B77" s="351"/>
      <c r="C77" s="351"/>
      <c r="D77" s="351"/>
      <c r="E77" s="351"/>
      <c r="F77" s="351"/>
      <c r="G77" s="351"/>
      <c r="H77" s="351"/>
      <c r="I77" s="351"/>
      <c r="J77" s="351"/>
      <c r="K77" s="351"/>
      <c r="L77" s="351"/>
      <c r="M77" s="351"/>
      <c r="N77" s="351"/>
      <c r="O77" s="351"/>
      <c r="P77" s="351"/>
      <c r="Q77" s="351"/>
      <c r="R77" s="351"/>
      <c r="S77" s="351"/>
      <c r="T77" s="351"/>
      <c r="U77" s="351"/>
      <c r="V77" s="351"/>
      <c r="W77" s="351"/>
      <c r="X77" s="351"/>
      <c r="Y77" s="351"/>
      <c r="Z77" s="351"/>
      <c r="AA77" s="351"/>
      <c r="AB77" s="351"/>
      <c r="AC77" s="351"/>
      <c r="AD77" s="351"/>
      <c r="AE77" s="351"/>
      <c r="AF77" s="351"/>
      <c r="AG77" s="351"/>
      <c r="AH77" s="351"/>
      <c r="AI77" s="351"/>
      <c r="AJ77" s="351"/>
    </row>
    <row r="78" spans="1:36" x14ac:dyDescent="0.2">
      <c r="A78" s="350"/>
      <c r="B78" s="351"/>
      <c r="C78" s="351"/>
      <c r="D78" s="351"/>
      <c r="E78" s="351"/>
      <c r="F78" s="351"/>
      <c r="G78" s="351"/>
      <c r="H78" s="351"/>
      <c r="I78" s="351"/>
      <c r="J78" s="351"/>
      <c r="K78" s="351"/>
      <c r="L78" s="351"/>
      <c r="M78" s="351"/>
      <c r="N78" s="351"/>
      <c r="O78" s="351"/>
      <c r="P78" s="351"/>
      <c r="Q78" s="351"/>
      <c r="R78" s="351"/>
      <c r="S78" s="351"/>
      <c r="T78" s="351"/>
      <c r="U78" s="351"/>
      <c r="V78" s="351"/>
      <c r="W78" s="351"/>
      <c r="X78" s="351"/>
      <c r="Y78" s="351"/>
      <c r="Z78" s="351"/>
      <c r="AA78" s="351"/>
      <c r="AB78" s="351"/>
      <c r="AC78" s="351"/>
      <c r="AD78" s="351"/>
      <c r="AE78" s="351"/>
      <c r="AF78" s="351"/>
      <c r="AG78" s="351"/>
      <c r="AH78" s="351"/>
      <c r="AI78" s="351"/>
      <c r="AJ78" s="351"/>
    </row>
    <row r="79" spans="1:36" x14ac:dyDescent="0.2">
      <c r="A79" s="350"/>
      <c r="B79" s="351"/>
      <c r="C79" s="351"/>
      <c r="D79" s="351"/>
      <c r="E79" s="351"/>
      <c r="F79" s="351"/>
      <c r="G79" s="351"/>
      <c r="H79" s="351"/>
      <c r="I79" s="351"/>
      <c r="J79" s="351"/>
      <c r="K79" s="351"/>
      <c r="L79" s="351"/>
      <c r="M79" s="351"/>
      <c r="N79" s="351"/>
      <c r="O79" s="351"/>
      <c r="P79" s="351"/>
      <c r="Q79" s="351"/>
      <c r="R79" s="351"/>
      <c r="S79" s="351"/>
      <c r="T79" s="351"/>
      <c r="U79" s="351"/>
      <c r="V79" s="351"/>
      <c r="W79" s="351"/>
      <c r="X79" s="351"/>
      <c r="Y79" s="351"/>
      <c r="Z79" s="351"/>
      <c r="AA79" s="351"/>
      <c r="AB79" s="351"/>
      <c r="AC79" s="351"/>
      <c r="AD79" s="351"/>
      <c r="AE79" s="351"/>
      <c r="AF79" s="351"/>
      <c r="AG79" s="351"/>
      <c r="AH79" s="351"/>
      <c r="AI79" s="351"/>
      <c r="AJ79" s="351"/>
    </row>
    <row r="80" spans="1:36" x14ac:dyDescent="0.2">
      <c r="A80" s="350"/>
      <c r="B80" s="351"/>
      <c r="C80" s="351"/>
      <c r="D80" s="351"/>
      <c r="E80" s="351"/>
      <c r="F80" s="351"/>
      <c r="G80" s="351"/>
      <c r="H80" s="351"/>
      <c r="I80" s="351"/>
      <c r="J80" s="351"/>
      <c r="K80" s="351"/>
      <c r="L80" s="351"/>
      <c r="M80" s="351"/>
      <c r="N80" s="351"/>
      <c r="O80" s="351"/>
      <c r="P80" s="351"/>
      <c r="Q80" s="351"/>
      <c r="R80" s="351"/>
      <c r="S80" s="351"/>
      <c r="T80" s="351"/>
      <c r="U80" s="351"/>
      <c r="V80" s="351"/>
      <c r="W80" s="351"/>
      <c r="X80" s="351"/>
      <c r="Y80" s="351"/>
      <c r="Z80" s="351"/>
      <c r="AA80" s="351"/>
      <c r="AB80" s="351"/>
      <c r="AC80" s="351"/>
      <c r="AD80" s="351"/>
      <c r="AE80" s="351"/>
      <c r="AF80" s="351"/>
      <c r="AG80" s="351"/>
      <c r="AH80" s="351"/>
      <c r="AI80" s="351"/>
      <c r="AJ80" s="351"/>
    </row>
    <row r="81" spans="1:36" x14ac:dyDescent="0.2">
      <c r="A81" s="350"/>
      <c r="B81" s="351"/>
      <c r="C81" s="351"/>
      <c r="D81" s="351"/>
      <c r="E81" s="351"/>
      <c r="F81" s="351"/>
      <c r="G81" s="351"/>
      <c r="H81" s="351"/>
      <c r="I81" s="351"/>
      <c r="J81" s="351"/>
      <c r="K81" s="351"/>
      <c r="L81" s="351"/>
      <c r="M81" s="351"/>
      <c r="N81" s="351"/>
      <c r="O81" s="351"/>
      <c r="P81" s="351"/>
      <c r="Q81" s="351"/>
      <c r="R81" s="351"/>
      <c r="S81" s="351"/>
      <c r="T81" s="351"/>
      <c r="U81" s="351"/>
      <c r="V81" s="351"/>
      <c r="W81" s="351"/>
      <c r="X81" s="351"/>
      <c r="Y81" s="351"/>
      <c r="Z81" s="351"/>
      <c r="AA81" s="351"/>
      <c r="AB81" s="351"/>
      <c r="AC81" s="351"/>
      <c r="AD81" s="351"/>
      <c r="AE81" s="351"/>
      <c r="AF81" s="351"/>
      <c r="AG81" s="351"/>
      <c r="AH81" s="351"/>
      <c r="AI81" s="351"/>
      <c r="AJ81" s="351"/>
    </row>
    <row r="82" spans="1:36" x14ac:dyDescent="0.2">
      <c r="A82" s="352"/>
      <c r="B82" s="351"/>
      <c r="C82" s="351"/>
      <c r="D82" s="351"/>
      <c r="E82" s="351"/>
      <c r="F82" s="351"/>
      <c r="G82" s="351"/>
      <c r="H82" s="351"/>
      <c r="I82" s="351"/>
      <c r="J82" s="351"/>
      <c r="K82" s="351"/>
      <c r="L82" s="351"/>
      <c r="M82" s="351"/>
      <c r="N82" s="351"/>
      <c r="O82" s="351"/>
      <c r="P82" s="351"/>
      <c r="Q82" s="351"/>
      <c r="R82" s="351"/>
      <c r="S82" s="351"/>
      <c r="T82" s="351"/>
      <c r="U82" s="351"/>
      <c r="V82" s="351"/>
      <c r="W82" s="351"/>
      <c r="X82" s="351"/>
      <c r="Y82" s="351"/>
      <c r="Z82" s="351"/>
      <c r="AA82" s="351"/>
      <c r="AB82" s="351"/>
      <c r="AC82" s="351"/>
      <c r="AD82" s="351"/>
      <c r="AE82" s="351"/>
      <c r="AF82" s="351"/>
      <c r="AG82" s="351"/>
      <c r="AH82" s="351"/>
      <c r="AI82" s="351"/>
      <c r="AJ82" s="351"/>
    </row>
    <row r="83" spans="1:36" x14ac:dyDescent="0.2">
      <c r="A83" s="350"/>
      <c r="B83" s="351"/>
      <c r="C83" s="351"/>
      <c r="D83" s="351"/>
      <c r="E83" s="351"/>
      <c r="F83" s="351"/>
      <c r="G83" s="351"/>
      <c r="H83" s="351"/>
      <c r="I83" s="351"/>
      <c r="J83" s="351"/>
      <c r="K83" s="351"/>
      <c r="L83" s="351"/>
      <c r="M83" s="351"/>
      <c r="N83" s="351"/>
      <c r="O83" s="351"/>
      <c r="P83" s="351"/>
      <c r="Q83" s="351"/>
      <c r="R83" s="351"/>
      <c r="S83" s="351"/>
      <c r="T83" s="351"/>
      <c r="U83" s="351"/>
      <c r="V83" s="351"/>
      <c r="W83" s="351"/>
      <c r="X83" s="351"/>
      <c r="Y83" s="351"/>
      <c r="Z83" s="351"/>
      <c r="AA83" s="351"/>
      <c r="AB83" s="351"/>
      <c r="AC83" s="351"/>
      <c r="AD83" s="351"/>
      <c r="AE83" s="351"/>
      <c r="AF83" s="351"/>
      <c r="AG83" s="351"/>
      <c r="AH83" s="351"/>
      <c r="AI83" s="351"/>
      <c r="AJ83" s="351"/>
    </row>
    <row r="84" spans="1:36" x14ac:dyDescent="0.2">
      <c r="A84" s="352"/>
      <c r="B84" s="351"/>
      <c r="C84" s="351"/>
      <c r="D84" s="351"/>
      <c r="E84" s="351"/>
      <c r="F84" s="351"/>
      <c r="G84" s="351"/>
      <c r="H84" s="351"/>
      <c r="I84" s="351"/>
      <c r="J84" s="351"/>
      <c r="K84" s="351"/>
      <c r="L84" s="351"/>
      <c r="M84" s="351"/>
      <c r="N84" s="351"/>
      <c r="O84" s="351"/>
      <c r="P84" s="351"/>
      <c r="Q84" s="351"/>
      <c r="R84" s="351"/>
      <c r="S84" s="351"/>
      <c r="T84" s="351"/>
      <c r="U84" s="351"/>
      <c r="V84" s="351"/>
      <c r="W84" s="351"/>
      <c r="X84" s="351"/>
      <c r="Y84" s="351"/>
      <c r="Z84" s="351"/>
      <c r="AA84" s="351"/>
      <c r="AB84" s="351"/>
      <c r="AC84" s="351"/>
      <c r="AD84" s="351"/>
      <c r="AE84" s="351"/>
      <c r="AF84" s="351"/>
      <c r="AG84" s="351"/>
      <c r="AH84" s="351"/>
      <c r="AI84" s="351"/>
      <c r="AJ84" s="351"/>
    </row>
    <row r="85" spans="1:36" x14ac:dyDescent="0.2">
      <c r="A85" s="350"/>
      <c r="B85" s="351"/>
      <c r="C85" s="351"/>
      <c r="D85" s="351"/>
      <c r="E85" s="351"/>
      <c r="F85" s="351"/>
      <c r="G85" s="351"/>
      <c r="H85" s="351"/>
      <c r="I85" s="351"/>
      <c r="J85" s="351"/>
      <c r="K85" s="351"/>
      <c r="L85" s="351"/>
      <c r="M85" s="351"/>
      <c r="N85" s="351"/>
      <c r="O85" s="351"/>
      <c r="P85" s="351"/>
      <c r="Q85" s="351"/>
      <c r="R85" s="351"/>
      <c r="S85" s="351"/>
      <c r="T85" s="351"/>
      <c r="U85" s="351"/>
      <c r="V85" s="351"/>
      <c r="W85" s="351"/>
      <c r="X85" s="351"/>
      <c r="Y85" s="351"/>
      <c r="Z85" s="351"/>
      <c r="AA85" s="351"/>
      <c r="AB85" s="351"/>
      <c r="AC85" s="351"/>
      <c r="AD85" s="351"/>
      <c r="AE85" s="351"/>
      <c r="AF85" s="351"/>
      <c r="AG85" s="351"/>
      <c r="AH85" s="351"/>
      <c r="AI85" s="351"/>
      <c r="AJ85" s="351"/>
    </row>
    <row r="86" spans="1:36" x14ac:dyDescent="0.2">
      <c r="A86" s="350"/>
      <c r="B86" s="351"/>
      <c r="C86" s="351"/>
      <c r="D86" s="351"/>
      <c r="E86" s="351"/>
      <c r="F86" s="351"/>
      <c r="G86" s="351"/>
      <c r="H86" s="351"/>
      <c r="I86" s="351"/>
      <c r="J86" s="351"/>
      <c r="K86" s="351"/>
      <c r="L86" s="351"/>
      <c r="M86" s="351"/>
      <c r="N86" s="351"/>
      <c r="O86" s="351"/>
      <c r="P86" s="351"/>
      <c r="Q86" s="351"/>
      <c r="R86" s="351"/>
      <c r="S86" s="351"/>
      <c r="T86" s="351"/>
      <c r="U86" s="351"/>
      <c r="V86" s="351"/>
      <c r="W86" s="351"/>
      <c r="X86" s="351"/>
      <c r="Y86" s="351"/>
      <c r="Z86" s="351"/>
      <c r="AA86" s="351"/>
      <c r="AB86" s="351"/>
      <c r="AC86" s="351"/>
      <c r="AD86" s="351"/>
      <c r="AE86" s="351"/>
      <c r="AF86" s="351"/>
      <c r="AG86" s="351"/>
      <c r="AH86" s="351"/>
      <c r="AI86" s="351"/>
      <c r="AJ86" s="351"/>
    </row>
    <row r="87" spans="1:36" x14ac:dyDescent="0.2">
      <c r="A87" s="350"/>
      <c r="B87" s="351"/>
      <c r="C87" s="351"/>
      <c r="D87" s="351"/>
      <c r="E87" s="351"/>
      <c r="F87" s="351"/>
      <c r="G87" s="351"/>
      <c r="H87" s="351"/>
      <c r="I87" s="351"/>
      <c r="J87" s="351"/>
      <c r="K87" s="351"/>
      <c r="L87" s="351"/>
      <c r="M87" s="351"/>
      <c r="N87" s="351"/>
      <c r="O87" s="351"/>
      <c r="P87" s="351"/>
      <c r="Q87" s="351"/>
      <c r="R87" s="351"/>
      <c r="S87" s="351"/>
      <c r="T87" s="351"/>
      <c r="U87" s="351"/>
      <c r="V87" s="351"/>
      <c r="W87" s="351"/>
      <c r="X87" s="351"/>
      <c r="Y87" s="351"/>
      <c r="Z87" s="351"/>
      <c r="AA87" s="351"/>
      <c r="AB87" s="351"/>
      <c r="AC87" s="351"/>
      <c r="AD87" s="351"/>
      <c r="AE87" s="351"/>
      <c r="AF87" s="351"/>
      <c r="AG87" s="351"/>
      <c r="AH87" s="351"/>
      <c r="AI87" s="351"/>
      <c r="AJ87" s="351"/>
    </row>
    <row r="88" spans="1:36" x14ac:dyDescent="0.2">
      <c r="A88" s="352"/>
      <c r="B88" s="351"/>
      <c r="C88" s="351"/>
      <c r="D88" s="351"/>
      <c r="E88" s="351"/>
      <c r="F88" s="351"/>
      <c r="G88" s="351"/>
      <c r="H88" s="351"/>
      <c r="I88" s="351"/>
      <c r="J88" s="351"/>
      <c r="K88" s="351"/>
      <c r="L88" s="351"/>
      <c r="M88" s="351"/>
      <c r="N88" s="351"/>
      <c r="O88" s="351"/>
      <c r="P88" s="351"/>
      <c r="Q88" s="351"/>
      <c r="R88" s="351"/>
      <c r="S88" s="351"/>
      <c r="T88" s="351"/>
      <c r="U88" s="351"/>
      <c r="V88" s="351"/>
      <c r="W88" s="351"/>
      <c r="X88" s="351"/>
      <c r="Y88" s="351"/>
      <c r="Z88" s="351"/>
      <c r="AA88" s="351"/>
      <c r="AB88" s="351"/>
      <c r="AC88" s="351"/>
      <c r="AD88" s="351"/>
      <c r="AE88" s="351"/>
      <c r="AF88" s="351"/>
      <c r="AG88" s="351"/>
      <c r="AH88" s="351"/>
      <c r="AI88" s="351"/>
      <c r="AJ88" s="351"/>
    </row>
    <row r="89" spans="1:36" x14ac:dyDescent="0.2">
      <c r="A89" s="350"/>
      <c r="B89" s="351"/>
      <c r="C89" s="351"/>
      <c r="D89" s="351"/>
      <c r="E89" s="351"/>
      <c r="F89" s="351"/>
      <c r="G89" s="351"/>
      <c r="H89" s="351"/>
      <c r="I89" s="351"/>
      <c r="J89" s="351"/>
      <c r="K89" s="351"/>
      <c r="L89" s="351"/>
      <c r="M89" s="351"/>
      <c r="N89" s="351"/>
      <c r="O89" s="351"/>
      <c r="P89" s="351"/>
      <c r="Q89" s="351"/>
      <c r="R89" s="351"/>
      <c r="S89" s="351"/>
      <c r="T89" s="351"/>
      <c r="U89" s="351"/>
      <c r="V89" s="351"/>
      <c r="W89" s="351"/>
      <c r="X89" s="351"/>
      <c r="Y89" s="351"/>
      <c r="Z89" s="351"/>
      <c r="AA89" s="351"/>
      <c r="AB89" s="351"/>
      <c r="AC89" s="351"/>
      <c r="AD89" s="351"/>
      <c r="AE89" s="351"/>
      <c r="AF89" s="351"/>
      <c r="AG89" s="351"/>
      <c r="AH89" s="351"/>
      <c r="AI89" s="351"/>
      <c r="AJ89" s="351"/>
    </row>
    <row r="90" spans="1:36" x14ac:dyDescent="0.2">
      <c r="A90" s="352"/>
      <c r="B90" s="351"/>
      <c r="C90" s="351"/>
      <c r="D90" s="351"/>
      <c r="E90" s="351"/>
      <c r="F90" s="351"/>
      <c r="G90" s="351"/>
      <c r="H90" s="351"/>
      <c r="I90" s="351"/>
      <c r="J90" s="351"/>
      <c r="K90" s="351"/>
      <c r="L90" s="351"/>
      <c r="M90" s="351"/>
      <c r="N90" s="351"/>
      <c r="O90" s="351"/>
      <c r="P90" s="351"/>
      <c r="Q90" s="351"/>
      <c r="R90" s="351"/>
      <c r="S90" s="351"/>
      <c r="T90" s="351"/>
      <c r="U90" s="351"/>
      <c r="V90" s="351"/>
      <c r="W90" s="351"/>
      <c r="X90" s="351"/>
      <c r="Y90" s="351"/>
      <c r="Z90" s="351"/>
      <c r="AA90" s="351"/>
      <c r="AB90" s="351"/>
      <c r="AC90" s="351"/>
      <c r="AD90" s="351"/>
      <c r="AE90" s="351"/>
      <c r="AF90" s="351"/>
      <c r="AG90" s="351"/>
      <c r="AH90" s="351"/>
      <c r="AI90" s="351"/>
      <c r="AJ90" s="351"/>
    </row>
    <row r="91" spans="1:36" x14ac:dyDescent="0.2">
      <c r="A91" s="350"/>
      <c r="B91" s="351"/>
      <c r="C91" s="351"/>
      <c r="D91" s="351"/>
      <c r="E91" s="351"/>
      <c r="F91" s="351"/>
      <c r="G91" s="351"/>
      <c r="H91" s="351"/>
      <c r="I91" s="351"/>
      <c r="J91" s="351"/>
      <c r="K91" s="351"/>
      <c r="L91" s="351"/>
      <c r="M91" s="351"/>
      <c r="N91" s="351"/>
      <c r="O91" s="351"/>
      <c r="P91" s="351"/>
      <c r="Q91" s="351"/>
      <c r="R91" s="351"/>
      <c r="S91" s="351"/>
      <c r="T91" s="351"/>
      <c r="U91" s="351"/>
      <c r="V91" s="351"/>
      <c r="W91" s="351"/>
      <c r="X91" s="351"/>
      <c r="Y91" s="351"/>
      <c r="Z91" s="351"/>
      <c r="AA91" s="351"/>
      <c r="AB91" s="351"/>
      <c r="AC91" s="351"/>
      <c r="AD91" s="351"/>
      <c r="AE91" s="351"/>
      <c r="AF91" s="351"/>
      <c r="AG91" s="351"/>
      <c r="AH91" s="351"/>
      <c r="AI91" s="351"/>
      <c r="AJ91" s="351"/>
    </row>
    <row r="92" spans="1:36" x14ac:dyDescent="0.2">
      <c r="A92" s="350"/>
      <c r="B92" s="351"/>
      <c r="C92" s="351"/>
      <c r="D92" s="351"/>
      <c r="E92" s="351"/>
      <c r="F92" s="351"/>
      <c r="G92" s="351"/>
      <c r="H92" s="351"/>
      <c r="I92" s="351"/>
      <c r="J92" s="351"/>
      <c r="K92" s="351"/>
      <c r="L92" s="351"/>
      <c r="M92" s="351"/>
      <c r="N92" s="351"/>
      <c r="O92" s="351"/>
      <c r="P92" s="351"/>
      <c r="Q92" s="351"/>
      <c r="R92" s="351"/>
      <c r="S92" s="351"/>
      <c r="T92" s="351"/>
      <c r="U92" s="351"/>
      <c r="V92" s="351"/>
      <c r="W92" s="351"/>
      <c r="X92" s="351"/>
      <c r="Y92" s="351"/>
      <c r="Z92" s="351"/>
      <c r="AA92" s="351"/>
      <c r="AB92" s="351"/>
      <c r="AC92" s="351"/>
      <c r="AD92" s="351"/>
      <c r="AE92" s="351"/>
      <c r="AF92" s="351"/>
      <c r="AG92" s="351"/>
      <c r="AH92" s="351"/>
      <c r="AI92" s="351"/>
      <c r="AJ92" s="351"/>
    </row>
    <row r="93" spans="1:36" x14ac:dyDescent="0.2">
      <c r="A93" s="350"/>
      <c r="B93" s="351"/>
      <c r="C93" s="351"/>
      <c r="D93" s="351"/>
      <c r="E93" s="351"/>
      <c r="F93" s="351"/>
      <c r="G93" s="351"/>
      <c r="H93" s="351"/>
      <c r="I93" s="351"/>
      <c r="J93" s="351"/>
      <c r="K93" s="351"/>
      <c r="L93" s="351"/>
      <c r="M93" s="351"/>
      <c r="N93" s="351"/>
      <c r="O93" s="351"/>
      <c r="P93" s="351"/>
      <c r="Q93" s="351"/>
      <c r="R93" s="351"/>
      <c r="S93" s="351"/>
      <c r="T93" s="351"/>
      <c r="U93" s="351"/>
      <c r="V93" s="351"/>
      <c r="W93" s="351"/>
      <c r="X93" s="351"/>
      <c r="Y93" s="351"/>
      <c r="Z93" s="351"/>
      <c r="AA93" s="351"/>
      <c r="AB93" s="351"/>
      <c r="AC93" s="351"/>
      <c r="AD93" s="351"/>
      <c r="AE93" s="351"/>
      <c r="AF93" s="351"/>
      <c r="AG93" s="351"/>
      <c r="AH93" s="351"/>
      <c r="AI93" s="351"/>
      <c r="AJ93" s="351"/>
    </row>
    <row r="94" spans="1:36" x14ac:dyDescent="0.2">
      <c r="A94" s="352"/>
      <c r="B94" s="351"/>
      <c r="C94" s="351"/>
      <c r="D94" s="351"/>
      <c r="E94" s="351"/>
      <c r="F94" s="351"/>
      <c r="G94" s="351"/>
      <c r="H94" s="351"/>
      <c r="I94" s="351"/>
      <c r="J94" s="351"/>
      <c r="K94" s="351"/>
      <c r="L94" s="351"/>
      <c r="M94" s="351"/>
      <c r="N94" s="351"/>
      <c r="O94" s="351"/>
      <c r="P94" s="351"/>
      <c r="Q94" s="351"/>
      <c r="R94" s="351"/>
      <c r="S94" s="351"/>
      <c r="T94" s="351"/>
      <c r="U94" s="351"/>
      <c r="V94" s="351"/>
      <c r="W94" s="351"/>
      <c r="X94" s="351"/>
      <c r="Y94" s="351"/>
      <c r="Z94" s="351"/>
      <c r="AA94" s="351"/>
      <c r="AB94" s="351"/>
      <c r="AC94" s="351"/>
      <c r="AD94" s="351"/>
      <c r="AE94" s="351"/>
      <c r="AF94" s="351"/>
      <c r="AG94" s="351"/>
      <c r="AH94" s="351"/>
      <c r="AI94" s="351"/>
      <c r="AJ94" s="351"/>
    </row>
    <row r="95" spans="1:36" x14ac:dyDescent="0.2">
      <c r="A95" s="350"/>
      <c r="B95" s="351"/>
      <c r="C95" s="351"/>
      <c r="D95" s="351"/>
      <c r="E95" s="351"/>
      <c r="F95" s="351"/>
      <c r="G95" s="351"/>
      <c r="H95" s="351"/>
      <c r="I95" s="351"/>
      <c r="J95" s="351"/>
      <c r="K95" s="351"/>
      <c r="L95" s="351"/>
      <c r="M95" s="351"/>
      <c r="N95" s="351"/>
      <c r="O95" s="351"/>
      <c r="P95" s="351"/>
      <c r="Q95" s="351"/>
      <c r="R95" s="351"/>
      <c r="S95" s="351"/>
      <c r="T95" s="351"/>
      <c r="U95" s="351"/>
      <c r="V95" s="351"/>
      <c r="W95" s="351"/>
      <c r="X95" s="351"/>
      <c r="Y95" s="351"/>
      <c r="Z95" s="351"/>
      <c r="AA95" s="351"/>
      <c r="AB95" s="351"/>
      <c r="AC95" s="351"/>
      <c r="AD95" s="351"/>
      <c r="AE95" s="351"/>
      <c r="AF95" s="351"/>
      <c r="AG95" s="351"/>
      <c r="AH95" s="351"/>
      <c r="AI95" s="351"/>
      <c r="AJ95" s="351"/>
    </row>
    <row r="96" spans="1:36" x14ac:dyDescent="0.2">
      <c r="A96" s="352"/>
      <c r="B96" s="351"/>
      <c r="C96" s="351"/>
      <c r="D96" s="351"/>
      <c r="E96" s="351"/>
      <c r="F96" s="351"/>
      <c r="G96" s="351"/>
      <c r="H96" s="351"/>
      <c r="I96" s="351"/>
      <c r="J96" s="351"/>
      <c r="K96" s="351"/>
      <c r="L96" s="351"/>
      <c r="M96" s="351"/>
      <c r="N96" s="351"/>
      <c r="O96" s="351"/>
      <c r="P96" s="351"/>
      <c r="Q96" s="351"/>
      <c r="R96" s="351"/>
      <c r="S96" s="351"/>
      <c r="T96" s="351"/>
      <c r="U96" s="351"/>
      <c r="V96" s="351"/>
      <c r="W96" s="351"/>
      <c r="X96" s="351"/>
      <c r="Y96" s="351"/>
      <c r="Z96" s="351"/>
      <c r="AA96" s="351"/>
      <c r="AB96" s="351"/>
      <c r="AC96" s="351"/>
      <c r="AD96" s="351"/>
      <c r="AE96" s="351"/>
      <c r="AF96" s="351"/>
      <c r="AG96" s="351"/>
      <c r="AH96" s="351"/>
      <c r="AI96" s="351"/>
      <c r="AJ96" s="351"/>
    </row>
    <row r="97" spans="1:36" x14ac:dyDescent="0.2">
      <c r="A97" s="350"/>
      <c r="B97" s="351"/>
      <c r="C97" s="351"/>
      <c r="D97" s="351"/>
      <c r="E97" s="351"/>
      <c r="F97" s="351"/>
      <c r="G97" s="351"/>
      <c r="H97" s="351"/>
      <c r="I97" s="351"/>
      <c r="J97" s="351"/>
      <c r="K97" s="351"/>
      <c r="L97" s="351"/>
      <c r="M97" s="351"/>
      <c r="N97" s="351"/>
      <c r="O97" s="351"/>
      <c r="P97" s="351"/>
      <c r="Q97" s="351"/>
      <c r="R97" s="351"/>
      <c r="S97" s="351"/>
      <c r="T97" s="351"/>
      <c r="U97" s="351"/>
      <c r="V97" s="351"/>
      <c r="W97" s="351"/>
      <c r="X97" s="351"/>
      <c r="Y97" s="351"/>
      <c r="Z97" s="351"/>
      <c r="AA97" s="351"/>
      <c r="AB97" s="351"/>
      <c r="AC97" s="351"/>
      <c r="AD97" s="351"/>
      <c r="AE97" s="351"/>
      <c r="AF97" s="351"/>
      <c r="AG97" s="351"/>
      <c r="AH97" s="351"/>
      <c r="AI97" s="351"/>
      <c r="AJ97" s="351"/>
    </row>
    <row r="98" spans="1:36" x14ac:dyDescent="0.2">
      <c r="A98" s="350"/>
      <c r="B98" s="351"/>
      <c r="C98" s="351"/>
      <c r="D98" s="351"/>
      <c r="E98" s="351"/>
      <c r="F98" s="351"/>
      <c r="G98" s="351"/>
      <c r="H98" s="351"/>
      <c r="I98" s="351"/>
      <c r="J98" s="351"/>
      <c r="K98" s="351"/>
      <c r="L98" s="351"/>
      <c r="M98" s="351"/>
      <c r="N98" s="351"/>
      <c r="O98" s="351"/>
      <c r="P98" s="351"/>
      <c r="Q98" s="351"/>
      <c r="R98" s="351"/>
      <c r="S98" s="351"/>
      <c r="T98" s="351"/>
      <c r="U98" s="351"/>
      <c r="V98" s="351"/>
      <c r="W98" s="351"/>
      <c r="X98" s="351"/>
      <c r="Y98" s="351"/>
      <c r="Z98" s="351"/>
      <c r="AA98" s="351"/>
      <c r="AB98" s="351"/>
      <c r="AC98" s="351"/>
      <c r="AD98" s="351"/>
      <c r="AE98" s="351"/>
      <c r="AF98" s="351"/>
      <c r="AG98" s="351"/>
      <c r="AH98" s="351"/>
      <c r="AI98" s="351"/>
      <c r="AJ98" s="351"/>
    </row>
    <row r="99" spans="1:36" x14ac:dyDescent="0.2">
      <c r="A99" s="350"/>
      <c r="B99" s="351"/>
      <c r="C99" s="351"/>
      <c r="D99" s="351"/>
      <c r="E99" s="351"/>
      <c r="F99" s="351"/>
      <c r="G99" s="351"/>
      <c r="H99" s="351"/>
      <c r="I99" s="351"/>
      <c r="J99" s="351"/>
      <c r="K99" s="351"/>
      <c r="L99" s="351"/>
      <c r="M99" s="351"/>
      <c r="N99" s="351"/>
      <c r="O99" s="351"/>
      <c r="P99" s="351"/>
      <c r="Q99" s="351"/>
      <c r="R99" s="351"/>
      <c r="S99" s="351"/>
      <c r="T99" s="351"/>
      <c r="U99" s="351"/>
      <c r="V99" s="351"/>
      <c r="W99" s="351"/>
      <c r="X99" s="351"/>
      <c r="Y99" s="351"/>
      <c r="Z99" s="351"/>
      <c r="AA99" s="351"/>
      <c r="AB99" s="351"/>
      <c r="AC99" s="351"/>
      <c r="AD99" s="351"/>
      <c r="AE99" s="351"/>
      <c r="AF99" s="351"/>
      <c r="AG99" s="351"/>
      <c r="AH99" s="351"/>
      <c r="AI99" s="351"/>
      <c r="AJ99" s="351"/>
    </row>
    <row r="100" spans="1:36" x14ac:dyDescent="0.2">
      <c r="A100" s="350"/>
      <c r="B100" s="351"/>
      <c r="C100" s="351"/>
      <c r="D100" s="351"/>
      <c r="E100" s="351"/>
      <c r="F100" s="351"/>
      <c r="G100" s="351"/>
      <c r="H100" s="351"/>
      <c r="I100" s="351"/>
      <c r="J100" s="351"/>
      <c r="K100" s="351"/>
      <c r="L100" s="351"/>
      <c r="M100" s="351"/>
      <c r="N100" s="351"/>
      <c r="O100" s="351"/>
      <c r="P100" s="351"/>
      <c r="Q100" s="351"/>
      <c r="R100" s="351"/>
      <c r="S100" s="351"/>
      <c r="T100" s="351"/>
      <c r="U100" s="351"/>
      <c r="V100" s="351"/>
      <c r="W100" s="351"/>
      <c r="X100" s="351"/>
      <c r="Y100" s="351"/>
      <c r="Z100" s="351"/>
      <c r="AA100" s="351"/>
      <c r="AB100" s="351"/>
      <c r="AC100" s="351"/>
      <c r="AD100" s="351"/>
      <c r="AE100" s="351"/>
      <c r="AF100" s="351"/>
      <c r="AG100" s="351"/>
      <c r="AH100" s="351"/>
      <c r="AI100" s="351"/>
      <c r="AJ100" s="351"/>
    </row>
    <row r="101" spans="1:36" x14ac:dyDescent="0.2">
      <c r="A101" s="350"/>
      <c r="B101" s="351"/>
      <c r="C101" s="351"/>
      <c r="D101" s="351"/>
      <c r="E101" s="351"/>
      <c r="F101" s="351"/>
      <c r="G101" s="351"/>
      <c r="H101" s="351"/>
      <c r="I101" s="351"/>
      <c r="J101" s="351"/>
      <c r="K101" s="351"/>
      <c r="L101" s="351"/>
      <c r="M101" s="351"/>
      <c r="N101" s="351"/>
      <c r="O101" s="351"/>
      <c r="P101" s="351"/>
      <c r="Q101" s="351"/>
      <c r="R101" s="351"/>
      <c r="S101" s="351"/>
      <c r="T101" s="351"/>
      <c r="U101" s="351"/>
      <c r="V101" s="351"/>
      <c r="W101" s="351"/>
      <c r="X101" s="351"/>
      <c r="Y101" s="351"/>
      <c r="Z101" s="351"/>
      <c r="AA101" s="351"/>
      <c r="AB101" s="351"/>
      <c r="AC101" s="351"/>
      <c r="AD101" s="351"/>
      <c r="AE101" s="351"/>
      <c r="AF101" s="351"/>
      <c r="AG101" s="351"/>
      <c r="AH101" s="351"/>
      <c r="AI101" s="351"/>
      <c r="AJ101" s="351"/>
    </row>
    <row r="102" spans="1:36" x14ac:dyDescent="0.2">
      <c r="A102" s="350"/>
      <c r="B102" s="351"/>
      <c r="C102" s="351"/>
      <c r="D102" s="351"/>
      <c r="E102" s="351"/>
      <c r="F102" s="351"/>
      <c r="G102" s="351"/>
      <c r="H102" s="351"/>
      <c r="I102" s="351"/>
      <c r="J102" s="351"/>
      <c r="K102" s="351"/>
      <c r="L102" s="351"/>
      <c r="M102" s="351"/>
      <c r="N102" s="351"/>
      <c r="O102" s="351"/>
      <c r="P102" s="351"/>
      <c r="Q102" s="351"/>
      <c r="R102" s="351"/>
      <c r="S102" s="351"/>
      <c r="T102" s="351"/>
      <c r="U102" s="351"/>
      <c r="V102" s="351"/>
      <c r="W102" s="351"/>
      <c r="X102" s="351"/>
      <c r="Y102" s="351"/>
      <c r="Z102" s="351"/>
      <c r="AA102" s="351"/>
      <c r="AB102" s="351"/>
      <c r="AC102" s="351"/>
      <c r="AD102" s="351"/>
      <c r="AE102" s="351"/>
      <c r="AF102" s="351"/>
      <c r="AG102" s="351"/>
      <c r="AH102" s="351"/>
      <c r="AI102" s="351"/>
      <c r="AJ102" s="351"/>
    </row>
    <row r="103" spans="1:36" x14ac:dyDescent="0.2">
      <c r="A103" s="350"/>
      <c r="B103" s="351"/>
      <c r="C103" s="351"/>
      <c r="D103" s="351"/>
      <c r="E103" s="351"/>
      <c r="F103" s="351"/>
      <c r="G103" s="351"/>
      <c r="H103" s="351"/>
      <c r="I103" s="351"/>
      <c r="J103" s="351"/>
      <c r="K103" s="351"/>
      <c r="L103" s="351"/>
      <c r="M103" s="351"/>
      <c r="N103" s="351"/>
      <c r="O103" s="351"/>
      <c r="P103" s="351"/>
      <c r="Q103" s="351"/>
      <c r="R103" s="351"/>
      <c r="S103" s="351"/>
      <c r="T103" s="351"/>
      <c r="U103" s="351"/>
      <c r="V103" s="351"/>
      <c r="W103" s="351"/>
      <c r="X103" s="351"/>
      <c r="Y103" s="351"/>
      <c r="Z103" s="351"/>
      <c r="AA103" s="351"/>
      <c r="AB103" s="351"/>
      <c r="AC103" s="351"/>
      <c r="AD103" s="351"/>
      <c r="AE103" s="351"/>
      <c r="AF103" s="351"/>
      <c r="AG103" s="351"/>
      <c r="AH103" s="351"/>
      <c r="AI103" s="351"/>
      <c r="AJ103" s="351"/>
    </row>
    <row r="104" spans="1:36" x14ac:dyDescent="0.2">
      <c r="A104" s="352"/>
      <c r="B104" s="351"/>
      <c r="C104" s="351"/>
      <c r="D104" s="351"/>
      <c r="E104" s="351"/>
      <c r="F104" s="351"/>
      <c r="G104" s="351"/>
      <c r="H104" s="351"/>
      <c r="I104" s="351"/>
      <c r="J104" s="351"/>
      <c r="K104" s="351"/>
      <c r="L104" s="351"/>
      <c r="M104" s="351"/>
      <c r="N104" s="351"/>
      <c r="O104" s="351"/>
      <c r="P104" s="351"/>
      <c r="Q104" s="351"/>
      <c r="R104" s="351"/>
      <c r="S104" s="351"/>
      <c r="T104" s="351"/>
      <c r="U104" s="351"/>
      <c r="V104" s="351"/>
      <c r="W104" s="351"/>
      <c r="X104" s="351"/>
      <c r="Y104" s="351"/>
      <c r="Z104" s="351"/>
      <c r="AA104" s="351"/>
      <c r="AB104" s="351"/>
      <c r="AC104" s="351"/>
      <c r="AD104" s="351"/>
      <c r="AE104" s="351"/>
      <c r="AF104" s="351"/>
      <c r="AG104" s="351"/>
      <c r="AH104" s="351"/>
      <c r="AI104" s="351"/>
      <c r="AJ104" s="351"/>
    </row>
    <row r="105" spans="1:36" x14ac:dyDescent="0.2">
      <c r="A105" s="350"/>
      <c r="B105" s="351"/>
      <c r="C105" s="351"/>
      <c r="D105" s="351"/>
      <c r="E105" s="351"/>
      <c r="F105" s="351"/>
      <c r="G105" s="351"/>
      <c r="H105" s="351"/>
      <c r="I105" s="351"/>
      <c r="J105" s="351"/>
      <c r="K105" s="351"/>
      <c r="L105" s="351"/>
      <c r="M105" s="351"/>
      <c r="N105" s="351"/>
      <c r="O105" s="351"/>
      <c r="P105" s="351"/>
      <c r="Q105" s="351"/>
      <c r="R105" s="351"/>
      <c r="S105" s="351"/>
      <c r="T105" s="351"/>
      <c r="U105" s="351"/>
      <c r="V105" s="351"/>
      <c r="W105" s="351"/>
      <c r="X105" s="351"/>
      <c r="Y105" s="351"/>
      <c r="Z105" s="351"/>
      <c r="AA105" s="351"/>
      <c r="AB105" s="351"/>
      <c r="AC105" s="351"/>
      <c r="AD105" s="351"/>
      <c r="AE105" s="351"/>
      <c r="AF105" s="351"/>
      <c r="AG105" s="351"/>
      <c r="AH105" s="351"/>
      <c r="AI105" s="351"/>
      <c r="AJ105" s="351"/>
    </row>
    <row r="106" spans="1:36" x14ac:dyDescent="0.2">
      <c r="A106" s="352"/>
      <c r="B106" s="351"/>
      <c r="C106" s="351"/>
      <c r="D106" s="351"/>
      <c r="E106" s="351"/>
      <c r="F106" s="351"/>
      <c r="G106" s="351"/>
      <c r="H106" s="351"/>
      <c r="I106" s="351"/>
      <c r="J106" s="351"/>
      <c r="K106" s="351"/>
      <c r="L106" s="351"/>
      <c r="M106" s="351"/>
      <c r="N106" s="351"/>
      <c r="O106" s="351"/>
      <c r="P106" s="351"/>
      <c r="Q106" s="351"/>
      <c r="R106" s="351"/>
      <c r="S106" s="351"/>
      <c r="T106" s="351"/>
      <c r="U106" s="351"/>
      <c r="V106" s="351"/>
      <c r="W106" s="351"/>
      <c r="X106" s="351"/>
      <c r="Y106" s="351"/>
      <c r="Z106" s="351"/>
      <c r="AA106" s="351"/>
      <c r="AB106" s="351"/>
      <c r="AC106" s="351"/>
      <c r="AD106" s="351"/>
      <c r="AE106" s="351"/>
      <c r="AF106" s="351"/>
      <c r="AG106" s="351"/>
      <c r="AH106" s="351"/>
      <c r="AI106" s="351"/>
      <c r="AJ106" s="351"/>
    </row>
    <row r="107" spans="1:36" x14ac:dyDescent="0.2">
      <c r="A107" s="350"/>
      <c r="B107" s="351"/>
      <c r="C107" s="351"/>
      <c r="D107" s="351"/>
      <c r="E107" s="351"/>
      <c r="F107" s="351"/>
      <c r="G107" s="351"/>
      <c r="H107" s="351"/>
      <c r="I107" s="351"/>
      <c r="J107" s="351"/>
      <c r="K107" s="351"/>
      <c r="L107" s="351"/>
      <c r="M107" s="351"/>
      <c r="N107" s="351"/>
      <c r="O107" s="351"/>
      <c r="P107" s="351"/>
      <c r="Q107" s="351"/>
      <c r="R107" s="351"/>
      <c r="S107" s="351"/>
      <c r="T107" s="351"/>
      <c r="U107" s="351"/>
      <c r="V107" s="351"/>
      <c r="W107" s="351"/>
      <c r="X107" s="351"/>
      <c r="Y107" s="351"/>
      <c r="Z107" s="351"/>
      <c r="AA107" s="351"/>
      <c r="AB107" s="351"/>
      <c r="AC107" s="351"/>
      <c r="AD107" s="351"/>
      <c r="AE107" s="351"/>
      <c r="AF107" s="351"/>
      <c r="AG107" s="351"/>
      <c r="AH107" s="351"/>
      <c r="AI107" s="351"/>
      <c r="AJ107" s="351"/>
    </row>
    <row r="108" spans="1:36" x14ac:dyDescent="0.2">
      <c r="A108" s="350"/>
      <c r="B108" s="351"/>
      <c r="C108" s="351"/>
      <c r="D108" s="351"/>
      <c r="E108" s="351"/>
      <c r="F108" s="351"/>
      <c r="G108" s="351"/>
      <c r="H108" s="351"/>
      <c r="I108" s="351"/>
      <c r="J108" s="351"/>
      <c r="K108" s="351"/>
      <c r="L108" s="351"/>
      <c r="M108" s="351"/>
      <c r="N108" s="351"/>
      <c r="O108" s="351"/>
      <c r="P108" s="351"/>
      <c r="Q108" s="351"/>
      <c r="R108" s="351"/>
      <c r="S108" s="351"/>
      <c r="T108" s="351"/>
      <c r="U108" s="351"/>
      <c r="V108" s="351"/>
      <c r="W108" s="351"/>
      <c r="X108" s="351"/>
      <c r="Y108" s="351"/>
      <c r="Z108" s="351"/>
      <c r="AA108" s="351"/>
      <c r="AB108" s="351"/>
      <c r="AC108" s="351"/>
      <c r="AD108" s="351"/>
      <c r="AE108" s="351"/>
      <c r="AF108" s="351"/>
      <c r="AG108" s="351"/>
      <c r="AH108" s="351"/>
      <c r="AI108" s="351"/>
      <c r="AJ108" s="351"/>
    </row>
    <row r="109" spans="1:36" x14ac:dyDescent="0.2">
      <c r="A109" s="352"/>
      <c r="B109" s="351"/>
      <c r="C109" s="351"/>
      <c r="D109" s="351"/>
      <c r="E109" s="351"/>
      <c r="F109" s="351"/>
      <c r="G109" s="351"/>
      <c r="H109" s="351"/>
      <c r="I109" s="351"/>
      <c r="J109" s="351"/>
      <c r="K109" s="351"/>
      <c r="L109" s="351"/>
      <c r="M109" s="351"/>
      <c r="N109" s="351"/>
      <c r="O109" s="351"/>
      <c r="P109" s="351"/>
      <c r="Q109" s="351"/>
      <c r="R109" s="351"/>
      <c r="S109" s="351"/>
      <c r="T109" s="351"/>
      <c r="U109" s="351"/>
      <c r="V109" s="351"/>
      <c r="W109" s="351"/>
      <c r="X109" s="351"/>
      <c r="Y109" s="351"/>
      <c r="Z109" s="351"/>
      <c r="AA109" s="351"/>
      <c r="AB109" s="351"/>
      <c r="AC109" s="351"/>
      <c r="AD109" s="351"/>
      <c r="AE109" s="351"/>
      <c r="AF109" s="351"/>
      <c r="AG109" s="351"/>
      <c r="AH109" s="351"/>
      <c r="AI109" s="351"/>
      <c r="AJ109" s="351"/>
    </row>
    <row r="110" spans="1:36" x14ac:dyDescent="0.2">
      <c r="A110" s="350"/>
      <c r="B110" s="351"/>
      <c r="C110" s="351"/>
      <c r="D110" s="351"/>
      <c r="E110" s="351"/>
      <c r="F110" s="351"/>
      <c r="G110" s="351"/>
      <c r="H110" s="351"/>
      <c r="I110" s="351"/>
      <c r="J110" s="351"/>
      <c r="K110" s="351"/>
      <c r="L110" s="351"/>
      <c r="M110" s="351"/>
      <c r="N110" s="351"/>
      <c r="O110" s="351"/>
      <c r="P110" s="351"/>
      <c r="Q110" s="351"/>
      <c r="R110" s="351"/>
      <c r="S110" s="351"/>
      <c r="T110" s="351"/>
      <c r="U110" s="351"/>
      <c r="V110" s="351"/>
      <c r="W110" s="351"/>
      <c r="X110" s="351"/>
      <c r="Y110" s="351"/>
      <c r="Z110" s="351"/>
      <c r="AA110" s="351"/>
      <c r="AB110" s="351"/>
      <c r="AC110" s="351"/>
      <c r="AD110" s="351"/>
      <c r="AE110" s="351"/>
      <c r="AF110" s="351"/>
      <c r="AG110" s="351"/>
      <c r="AH110" s="351"/>
      <c r="AI110" s="351"/>
      <c r="AJ110" s="351"/>
    </row>
    <row r="111" spans="1:36" x14ac:dyDescent="0.2">
      <c r="A111" s="350"/>
      <c r="B111" s="351"/>
      <c r="C111" s="351"/>
      <c r="D111" s="351"/>
      <c r="E111" s="351"/>
      <c r="F111" s="351"/>
      <c r="G111" s="351"/>
      <c r="H111" s="351"/>
      <c r="I111" s="351"/>
      <c r="J111" s="351"/>
      <c r="K111" s="351"/>
      <c r="L111" s="351"/>
      <c r="M111" s="351"/>
      <c r="N111" s="351"/>
      <c r="O111" s="351"/>
      <c r="P111" s="351"/>
      <c r="Q111" s="351"/>
      <c r="R111" s="351"/>
      <c r="S111" s="351"/>
      <c r="T111" s="351"/>
      <c r="U111" s="351"/>
      <c r="V111" s="351"/>
      <c r="W111" s="351"/>
      <c r="X111" s="351"/>
      <c r="Y111" s="351"/>
      <c r="Z111" s="351"/>
      <c r="AA111" s="351"/>
      <c r="AB111" s="351"/>
      <c r="AC111" s="351"/>
      <c r="AD111" s="351"/>
      <c r="AE111" s="351"/>
      <c r="AF111" s="351"/>
      <c r="AG111" s="351"/>
      <c r="AH111" s="351"/>
      <c r="AI111" s="351"/>
      <c r="AJ111" s="351"/>
    </row>
    <row r="112" spans="1:36" x14ac:dyDescent="0.2">
      <c r="A112" s="350"/>
      <c r="B112" s="351"/>
      <c r="C112" s="351"/>
      <c r="D112" s="351"/>
      <c r="E112" s="351"/>
      <c r="F112" s="351"/>
      <c r="G112" s="351"/>
      <c r="H112" s="351"/>
      <c r="I112" s="351"/>
      <c r="J112" s="351"/>
      <c r="K112" s="351"/>
      <c r="L112" s="351"/>
      <c r="M112" s="351"/>
      <c r="N112" s="351"/>
      <c r="O112" s="351"/>
      <c r="P112" s="351"/>
      <c r="Q112" s="351"/>
      <c r="R112" s="351"/>
      <c r="S112" s="351"/>
      <c r="T112" s="351"/>
      <c r="U112" s="351"/>
      <c r="V112" s="351"/>
      <c r="W112" s="351"/>
      <c r="X112" s="351"/>
      <c r="Y112" s="351"/>
      <c r="Z112" s="351"/>
      <c r="AA112" s="351"/>
      <c r="AB112" s="351"/>
      <c r="AC112" s="351"/>
      <c r="AD112" s="351"/>
      <c r="AE112" s="351"/>
      <c r="AF112" s="351"/>
      <c r="AG112" s="351"/>
      <c r="AH112" s="351"/>
      <c r="AI112" s="351"/>
      <c r="AJ112" s="351"/>
    </row>
    <row r="113" spans="1:36" x14ac:dyDescent="0.2">
      <c r="A113" s="350"/>
      <c r="B113" s="351"/>
      <c r="C113" s="351"/>
      <c r="D113" s="351"/>
      <c r="E113" s="351"/>
      <c r="F113" s="351"/>
      <c r="G113" s="351"/>
      <c r="H113" s="351"/>
      <c r="I113" s="351"/>
      <c r="J113" s="351"/>
      <c r="K113" s="351"/>
      <c r="L113" s="351"/>
      <c r="M113" s="351"/>
      <c r="N113" s="351"/>
      <c r="O113" s="351"/>
      <c r="P113" s="351"/>
      <c r="Q113" s="351"/>
      <c r="R113" s="351"/>
      <c r="S113" s="351"/>
      <c r="T113" s="351"/>
      <c r="U113" s="351"/>
      <c r="V113" s="351"/>
      <c r="W113" s="351"/>
      <c r="X113" s="351"/>
      <c r="Y113" s="351"/>
      <c r="Z113" s="351"/>
      <c r="AA113" s="351"/>
      <c r="AB113" s="351"/>
      <c r="AC113" s="351"/>
      <c r="AD113" s="351"/>
      <c r="AE113" s="351"/>
      <c r="AF113" s="351"/>
      <c r="AG113" s="351"/>
      <c r="AH113" s="351"/>
      <c r="AI113" s="351"/>
      <c r="AJ113" s="351"/>
    </row>
    <row r="114" spans="1:36" x14ac:dyDescent="0.2">
      <c r="A114" s="350"/>
      <c r="B114" s="351"/>
      <c r="C114" s="351"/>
      <c r="D114" s="351"/>
      <c r="E114" s="351"/>
      <c r="F114" s="351"/>
      <c r="G114" s="351"/>
      <c r="H114" s="351"/>
      <c r="I114" s="351"/>
      <c r="J114" s="351"/>
      <c r="K114" s="351"/>
      <c r="L114" s="351"/>
      <c r="M114" s="351"/>
      <c r="N114" s="351"/>
      <c r="O114" s="351"/>
      <c r="P114" s="351"/>
      <c r="Q114" s="351"/>
      <c r="R114" s="351"/>
      <c r="S114" s="351"/>
      <c r="T114" s="351"/>
      <c r="U114" s="351"/>
      <c r="V114" s="351"/>
      <c r="W114" s="351"/>
      <c r="X114" s="351"/>
      <c r="Y114" s="351"/>
      <c r="Z114" s="351"/>
      <c r="AA114" s="351"/>
      <c r="AB114" s="351"/>
      <c r="AC114" s="351"/>
      <c r="AD114" s="351"/>
      <c r="AE114" s="351"/>
      <c r="AF114" s="351"/>
      <c r="AG114" s="351"/>
      <c r="AH114" s="351"/>
      <c r="AI114" s="351"/>
      <c r="AJ114" s="351"/>
    </row>
    <row r="115" spans="1:36" x14ac:dyDescent="0.2">
      <c r="A115" s="352"/>
      <c r="B115" s="351"/>
      <c r="C115" s="351"/>
      <c r="D115" s="351"/>
      <c r="E115" s="351"/>
      <c r="F115" s="351"/>
      <c r="G115" s="351"/>
      <c r="H115" s="351"/>
      <c r="I115" s="351"/>
      <c r="J115" s="351"/>
      <c r="K115" s="351"/>
      <c r="L115" s="351"/>
      <c r="M115" s="351"/>
      <c r="N115" s="351"/>
      <c r="O115" s="351"/>
      <c r="P115" s="351"/>
      <c r="Q115" s="351"/>
      <c r="R115" s="351"/>
      <c r="S115" s="351"/>
      <c r="T115" s="351"/>
      <c r="U115" s="351"/>
      <c r="V115" s="351"/>
      <c r="W115" s="351"/>
      <c r="X115" s="351"/>
      <c r="Y115" s="351"/>
      <c r="Z115" s="351"/>
      <c r="AA115" s="351"/>
      <c r="AB115" s="351"/>
      <c r="AC115" s="351"/>
      <c r="AD115" s="351"/>
      <c r="AE115" s="351"/>
      <c r="AF115" s="351"/>
      <c r="AG115" s="351"/>
      <c r="AH115" s="351"/>
      <c r="AI115" s="351"/>
      <c r="AJ115" s="351"/>
    </row>
    <row r="116" spans="1:36" x14ac:dyDescent="0.2">
      <c r="A116" s="350"/>
      <c r="B116" s="351"/>
      <c r="C116" s="351"/>
      <c r="D116" s="351"/>
      <c r="E116" s="351"/>
      <c r="F116" s="351"/>
      <c r="G116" s="351"/>
      <c r="H116" s="351"/>
      <c r="I116" s="351"/>
      <c r="J116" s="351"/>
      <c r="K116" s="351"/>
      <c r="L116" s="351"/>
      <c r="M116" s="351"/>
      <c r="N116" s="351"/>
      <c r="O116" s="351"/>
      <c r="P116" s="351"/>
      <c r="Q116" s="351"/>
      <c r="R116" s="351"/>
      <c r="S116" s="351"/>
      <c r="T116" s="351"/>
      <c r="U116" s="351"/>
      <c r="V116" s="351"/>
      <c r="W116" s="351"/>
      <c r="X116" s="351"/>
      <c r="Y116" s="351"/>
      <c r="Z116" s="351"/>
      <c r="AA116" s="351"/>
      <c r="AB116" s="351"/>
      <c r="AC116" s="351"/>
      <c r="AD116" s="351"/>
      <c r="AE116" s="351"/>
      <c r="AF116" s="351"/>
      <c r="AG116" s="351"/>
      <c r="AH116" s="351"/>
      <c r="AI116" s="351"/>
      <c r="AJ116" s="351"/>
    </row>
    <row r="117" spans="1:36" x14ac:dyDescent="0.2">
      <c r="A117" s="352"/>
      <c r="B117" s="351"/>
      <c r="C117" s="351"/>
      <c r="D117" s="351"/>
      <c r="E117" s="351"/>
      <c r="F117" s="351"/>
      <c r="G117" s="351"/>
      <c r="H117" s="351"/>
      <c r="I117" s="351"/>
      <c r="J117" s="351"/>
      <c r="K117" s="351"/>
      <c r="L117" s="351"/>
      <c r="M117" s="351"/>
      <c r="N117" s="351"/>
      <c r="O117" s="351"/>
      <c r="P117" s="351"/>
      <c r="Q117" s="351"/>
      <c r="R117" s="351"/>
      <c r="S117" s="351"/>
      <c r="T117" s="351"/>
      <c r="U117" s="351"/>
      <c r="V117" s="351"/>
      <c r="W117" s="351"/>
      <c r="X117" s="351"/>
      <c r="Y117" s="351"/>
      <c r="Z117" s="351"/>
      <c r="AA117" s="351"/>
      <c r="AB117" s="351"/>
      <c r="AC117" s="351"/>
      <c r="AD117" s="351"/>
      <c r="AE117" s="351"/>
      <c r="AF117" s="351"/>
      <c r="AG117" s="351"/>
      <c r="AH117" s="351"/>
      <c r="AI117" s="351"/>
      <c r="AJ117" s="351"/>
    </row>
    <row r="118" spans="1:36" x14ac:dyDescent="0.2">
      <c r="A118" s="350"/>
      <c r="B118" s="351"/>
      <c r="C118" s="351"/>
      <c r="D118" s="351"/>
      <c r="E118" s="351"/>
      <c r="F118" s="351"/>
      <c r="G118" s="351"/>
      <c r="H118" s="351"/>
      <c r="I118" s="351"/>
      <c r="J118" s="351"/>
      <c r="K118" s="351"/>
      <c r="L118" s="351"/>
      <c r="M118" s="351"/>
      <c r="N118" s="351"/>
      <c r="O118" s="351"/>
      <c r="P118" s="351"/>
      <c r="Q118" s="351"/>
      <c r="R118" s="351"/>
      <c r="S118" s="351"/>
      <c r="T118" s="351"/>
      <c r="U118" s="351"/>
      <c r="V118" s="351"/>
      <c r="W118" s="351"/>
      <c r="X118" s="351"/>
      <c r="Y118" s="351"/>
      <c r="Z118" s="351"/>
      <c r="AA118" s="351"/>
      <c r="AB118" s="351"/>
      <c r="AC118" s="351"/>
      <c r="AD118" s="351"/>
      <c r="AE118" s="351"/>
      <c r="AF118" s="351"/>
      <c r="AG118" s="351"/>
      <c r="AH118" s="351"/>
      <c r="AI118" s="351"/>
      <c r="AJ118" s="351"/>
    </row>
    <row r="119" spans="1:36" x14ac:dyDescent="0.2">
      <c r="A119" s="350"/>
      <c r="B119" s="351"/>
      <c r="C119" s="351"/>
      <c r="D119" s="351"/>
      <c r="E119" s="351"/>
      <c r="F119" s="351"/>
      <c r="G119" s="351"/>
      <c r="H119" s="351"/>
      <c r="I119" s="351"/>
      <c r="J119" s="351"/>
      <c r="K119" s="351"/>
      <c r="L119" s="351"/>
      <c r="M119" s="351"/>
      <c r="N119" s="351"/>
      <c r="O119" s="351"/>
      <c r="P119" s="351"/>
      <c r="Q119" s="351"/>
      <c r="R119" s="351"/>
      <c r="S119" s="351"/>
      <c r="T119" s="351"/>
      <c r="U119" s="351"/>
      <c r="V119" s="351"/>
      <c r="W119" s="351"/>
      <c r="X119" s="351"/>
      <c r="Y119" s="351"/>
      <c r="Z119" s="351"/>
      <c r="AA119" s="351"/>
      <c r="AB119" s="351"/>
      <c r="AC119" s="351"/>
      <c r="AD119" s="351"/>
      <c r="AE119" s="351"/>
      <c r="AF119" s="351"/>
      <c r="AG119" s="351"/>
      <c r="AH119" s="351"/>
      <c r="AI119" s="351"/>
      <c r="AJ119" s="351"/>
    </row>
    <row r="120" spans="1:36" x14ac:dyDescent="0.2">
      <c r="A120" s="350"/>
      <c r="B120" s="351"/>
      <c r="C120" s="351"/>
      <c r="D120" s="351"/>
      <c r="E120" s="351"/>
      <c r="F120" s="351"/>
      <c r="G120" s="351"/>
      <c r="H120" s="351"/>
      <c r="I120" s="351"/>
      <c r="J120" s="351"/>
      <c r="K120" s="351"/>
      <c r="L120" s="351"/>
      <c r="M120" s="351"/>
      <c r="N120" s="351"/>
      <c r="O120" s="351"/>
      <c r="P120" s="351"/>
      <c r="Q120" s="351"/>
      <c r="R120" s="351"/>
      <c r="S120" s="351"/>
      <c r="T120" s="351"/>
      <c r="U120" s="351"/>
      <c r="V120" s="351"/>
      <c r="W120" s="351"/>
      <c r="X120" s="351"/>
      <c r="Y120" s="351"/>
      <c r="Z120" s="351"/>
      <c r="AA120" s="351"/>
      <c r="AB120" s="351"/>
      <c r="AC120" s="351"/>
      <c r="AD120" s="351"/>
      <c r="AE120" s="351"/>
      <c r="AF120" s="351"/>
      <c r="AG120" s="351"/>
      <c r="AH120" s="351"/>
      <c r="AI120" s="351"/>
      <c r="AJ120" s="351"/>
    </row>
    <row r="121" spans="1:36" x14ac:dyDescent="0.2">
      <c r="A121" s="350"/>
      <c r="B121" s="351"/>
      <c r="C121" s="351"/>
      <c r="D121" s="351"/>
      <c r="E121" s="351"/>
      <c r="F121" s="351"/>
      <c r="G121" s="351"/>
      <c r="H121" s="351"/>
      <c r="I121" s="351"/>
      <c r="J121" s="351"/>
      <c r="K121" s="351"/>
      <c r="L121" s="351"/>
      <c r="M121" s="351"/>
      <c r="N121" s="351"/>
      <c r="O121" s="351"/>
      <c r="P121" s="351"/>
      <c r="Q121" s="351"/>
      <c r="R121" s="351"/>
      <c r="S121" s="351"/>
      <c r="T121" s="351"/>
      <c r="U121" s="351"/>
      <c r="V121" s="351"/>
      <c r="W121" s="351"/>
      <c r="X121" s="351"/>
      <c r="Y121" s="351"/>
      <c r="Z121" s="351"/>
      <c r="AA121" s="351"/>
      <c r="AB121" s="351"/>
      <c r="AC121" s="351"/>
      <c r="AD121" s="351"/>
      <c r="AE121" s="351"/>
      <c r="AF121" s="351"/>
      <c r="AG121" s="351"/>
      <c r="AH121" s="351"/>
      <c r="AI121" s="351"/>
      <c r="AJ121" s="351"/>
    </row>
    <row r="122" spans="1:36" x14ac:dyDescent="0.2">
      <c r="A122" s="350"/>
      <c r="B122" s="351"/>
      <c r="C122" s="351"/>
      <c r="D122" s="351"/>
      <c r="E122" s="351"/>
      <c r="F122" s="351"/>
      <c r="G122" s="351"/>
      <c r="H122" s="351"/>
      <c r="I122" s="351"/>
      <c r="J122" s="351"/>
      <c r="K122" s="351"/>
      <c r="L122" s="351"/>
      <c r="M122" s="351"/>
      <c r="N122" s="351"/>
      <c r="O122" s="351"/>
      <c r="P122" s="351"/>
      <c r="Q122" s="351"/>
      <c r="R122" s="351"/>
      <c r="S122" s="351"/>
      <c r="T122" s="351"/>
      <c r="U122" s="351"/>
      <c r="V122" s="351"/>
      <c r="W122" s="351"/>
      <c r="X122" s="351"/>
      <c r="Y122" s="351"/>
      <c r="Z122" s="351"/>
      <c r="AA122" s="351"/>
      <c r="AB122" s="351"/>
      <c r="AC122" s="351"/>
      <c r="AD122" s="351"/>
      <c r="AE122" s="351"/>
      <c r="AF122" s="351"/>
      <c r="AG122" s="351"/>
      <c r="AH122" s="351"/>
      <c r="AI122" s="351"/>
      <c r="AJ122" s="351"/>
    </row>
    <row r="123" spans="1:36" x14ac:dyDescent="0.2">
      <c r="A123" s="352"/>
      <c r="B123" s="351"/>
      <c r="C123" s="351"/>
      <c r="D123" s="351"/>
      <c r="E123" s="351"/>
      <c r="F123" s="351"/>
      <c r="G123" s="351"/>
      <c r="H123" s="351"/>
      <c r="I123" s="351"/>
      <c r="J123" s="351"/>
      <c r="K123" s="351"/>
      <c r="L123" s="351"/>
      <c r="M123" s="351"/>
      <c r="N123" s="351"/>
      <c r="O123" s="351"/>
      <c r="P123" s="351"/>
      <c r="Q123" s="351"/>
      <c r="R123" s="351"/>
      <c r="S123" s="351"/>
      <c r="T123" s="351"/>
      <c r="U123" s="351"/>
      <c r="V123" s="351"/>
      <c r="W123" s="351"/>
      <c r="X123" s="351"/>
      <c r="Y123" s="351"/>
      <c r="Z123" s="351"/>
      <c r="AA123" s="351"/>
      <c r="AB123" s="351"/>
      <c r="AC123" s="351"/>
      <c r="AD123" s="351"/>
      <c r="AE123" s="351"/>
      <c r="AF123" s="351"/>
      <c r="AG123" s="351"/>
      <c r="AH123" s="351"/>
      <c r="AI123" s="351"/>
      <c r="AJ123" s="351"/>
    </row>
    <row r="124" spans="1:36" x14ac:dyDescent="0.2">
      <c r="A124" s="350"/>
      <c r="B124" s="351"/>
      <c r="C124" s="351"/>
      <c r="D124" s="351"/>
      <c r="E124" s="351"/>
      <c r="F124" s="351"/>
      <c r="G124" s="351"/>
      <c r="H124" s="351"/>
      <c r="I124" s="351"/>
      <c r="J124" s="351"/>
      <c r="K124" s="351"/>
      <c r="L124" s="351"/>
      <c r="M124" s="351"/>
      <c r="N124" s="351"/>
      <c r="O124" s="351"/>
      <c r="P124" s="351"/>
      <c r="Q124" s="351"/>
      <c r="R124" s="351"/>
      <c r="S124" s="351"/>
      <c r="T124" s="351"/>
      <c r="U124" s="351"/>
      <c r="V124" s="351"/>
      <c r="W124" s="351"/>
      <c r="X124" s="351"/>
      <c r="Y124" s="351"/>
      <c r="Z124" s="351"/>
      <c r="AA124" s="351"/>
      <c r="AB124" s="351"/>
      <c r="AC124" s="351"/>
      <c r="AD124" s="351"/>
      <c r="AE124" s="351"/>
      <c r="AF124" s="351"/>
      <c r="AG124" s="351"/>
      <c r="AH124" s="351"/>
      <c r="AI124" s="351"/>
      <c r="AJ124" s="351"/>
    </row>
    <row r="125" spans="1:36" x14ac:dyDescent="0.2">
      <c r="A125" s="352"/>
      <c r="B125" s="351"/>
      <c r="C125" s="351"/>
      <c r="D125" s="351"/>
      <c r="E125" s="351"/>
      <c r="F125" s="351"/>
      <c r="G125" s="351"/>
      <c r="H125" s="351"/>
      <c r="I125" s="351"/>
      <c r="J125" s="351"/>
      <c r="K125" s="351"/>
      <c r="L125" s="351"/>
      <c r="M125" s="351"/>
      <c r="N125" s="351"/>
      <c r="O125" s="351"/>
      <c r="P125" s="351"/>
      <c r="Q125" s="351"/>
      <c r="R125" s="351"/>
      <c r="S125" s="351"/>
      <c r="T125" s="351"/>
      <c r="U125" s="351"/>
      <c r="V125" s="351"/>
      <c r="W125" s="351"/>
      <c r="X125" s="351"/>
      <c r="Y125" s="351"/>
      <c r="Z125" s="351"/>
      <c r="AA125" s="351"/>
      <c r="AB125" s="351"/>
      <c r="AC125" s="351"/>
      <c r="AD125" s="351"/>
      <c r="AE125" s="351"/>
      <c r="AF125" s="351"/>
      <c r="AG125" s="351"/>
      <c r="AH125" s="351"/>
      <c r="AI125" s="351"/>
      <c r="AJ125" s="351"/>
    </row>
    <row r="126" spans="1:36" x14ac:dyDescent="0.2">
      <c r="A126" s="350"/>
      <c r="B126" s="351"/>
      <c r="C126" s="351"/>
      <c r="D126" s="351"/>
      <c r="E126" s="351"/>
      <c r="F126" s="351"/>
      <c r="G126" s="351"/>
      <c r="H126" s="351"/>
      <c r="I126" s="351"/>
      <c r="J126" s="351"/>
      <c r="K126" s="351"/>
      <c r="L126" s="351"/>
      <c r="M126" s="351"/>
      <c r="N126" s="351"/>
      <c r="O126" s="351"/>
      <c r="P126" s="351"/>
      <c r="Q126" s="351"/>
      <c r="R126" s="351"/>
      <c r="S126" s="351"/>
      <c r="T126" s="351"/>
      <c r="U126" s="351"/>
      <c r="V126" s="351"/>
      <c r="W126" s="351"/>
      <c r="X126" s="351"/>
      <c r="Y126" s="351"/>
      <c r="Z126" s="351"/>
      <c r="AA126" s="351"/>
      <c r="AB126" s="351"/>
      <c r="AC126" s="351"/>
      <c r="AD126" s="351"/>
      <c r="AE126" s="351"/>
      <c r="AF126" s="351"/>
      <c r="AG126" s="351"/>
      <c r="AH126" s="351"/>
      <c r="AI126" s="351"/>
      <c r="AJ126" s="351"/>
    </row>
    <row r="127" spans="1:36" x14ac:dyDescent="0.2">
      <c r="A127" s="350"/>
      <c r="B127" s="351"/>
      <c r="C127" s="351"/>
      <c r="D127" s="351"/>
      <c r="E127" s="351"/>
      <c r="F127" s="351"/>
      <c r="G127" s="351"/>
      <c r="H127" s="351"/>
      <c r="I127" s="351"/>
      <c r="J127" s="351"/>
      <c r="K127" s="351"/>
      <c r="L127" s="351"/>
      <c r="M127" s="351"/>
      <c r="N127" s="351"/>
      <c r="O127" s="351"/>
      <c r="P127" s="351"/>
      <c r="Q127" s="351"/>
      <c r="R127" s="351"/>
      <c r="S127" s="351"/>
      <c r="T127" s="351"/>
      <c r="U127" s="351"/>
      <c r="V127" s="351"/>
      <c r="W127" s="351"/>
      <c r="X127" s="351"/>
      <c r="Y127" s="351"/>
      <c r="Z127" s="351"/>
      <c r="AA127" s="351"/>
      <c r="AB127" s="351"/>
      <c r="AC127" s="351"/>
      <c r="AD127" s="351"/>
      <c r="AE127" s="351"/>
      <c r="AF127" s="351"/>
      <c r="AG127" s="351"/>
      <c r="AH127" s="351"/>
      <c r="AI127" s="351"/>
      <c r="AJ127" s="351"/>
    </row>
    <row r="128" spans="1:36" x14ac:dyDescent="0.2">
      <c r="A128" s="350"/>
      <c r="B128" s="351"/>
      <c r="C128" s="351"/>
      <c r="D128" s="351"/>
      <c r="E128" s="351"/>
      <c r="F128" s="351"/>
      <c r="G128" s="351"/>
      <c r="H128" s="351"/>
      <c r="I128" s="351"/>
      <c r="J128" s="351"/>
      <c r="K128" s="351"/>
      <c r="L128" s="351"/>
      <c r="M128" s="351"/>
      <c r="N128" s="351"/>
      <c r="O128" s="351"/>
      <c r="P128" s="351"/>
      <c r="Q128" s="351"/>
      <c r="R128" s="351"/>
      <c r="S128" s="351"/>
      <c r="T128" s="351"/>
      <c r="U128" s="351"/>
      <c r="V128" s="351"/>
      <c r="W128" s="351"/>
      <c r="X128" s="351"/>
      <c r="Y128" s="351"/>
      <c r="Z128" s="351"/>
      <c r="AA128" s="351"/>
      <c r="AB128" s="351"/>
      <c r="AC128" s="351"/>
      <c r="AD128" s="351"/>
      <c r="AE128" s="351"/>
      <c r="AF128" s="351"/>
      <c r="AG128" s="351"/>
      <c r="AH128" s="351"/>
      <c r="AI128" s="351"/>
      <c r="AJ128" s="351"/>
    </row>
    <row r="129" spans="1:36" x14ac:dyDescent="0.2">
      <c r="A129" s="350"/>
      <c r="B129" s="351"/>
      <c r="C129" s="351"/>
      <c r="D129" s="351"/>
      <c r="E129" s="351"/>
      <c r="F129" s="351"/>
      <c r="G129" s="351"/>
      <c r="H129" s="351"/>
      <c r="I129" s="351"/>
      <c r="J129" s="351"/>
      <c r="K129" s="351"/>
      <c r="L129" s="351"/>
      <c r="M129" s="351"/>
      <c r="N129" s="351"/>
      <c r="O129" s="351"/>
      <c r="P129" s="351"/>
      <c r="Q129" s="351"/>
      <c r="R129" s="351"/>
      <c r="S129" s="351"/>
      <c r="T129" s="351"/>
      <c r="U129" s="351"/>
      <c r="V129" s="351"/>
      <c r="W129" s="351"/>
      <c r="X129" s="351"/>
      <c r="Y129" s="351"/>
      <c r="Z129" s="351"/>
      <c r="AA129" s="351"/>
      <c r="AB129" s="351"/>
      <c r="AC129" s="351"/>
      <c r="AD129" s="351"/>
      <c r="AE129" s="351"/>
      <c r="AF129" s="351"/>
      <c r="AG129" s="351"/>
      <c r="AH129" s="351"/>
      <c r="AI129" s="351"/>
      <c r="AJ129" s="351"/>
    </row>
    <row r="130" spans="1:36" x14ac:dyDescent="0.2">
      <c r="A130" s="350"/>
      <c r="B130" s="351"/>
      <c r="C130" s="351"/>
      <c r="D130" s="351"/>
      <c r="E130" s="351"/>
      <c r="F130" s="351"/>
      <c r="G130" s="351"/>
      <c r="H130" s="351"/>
      <c r="I130" s="351"/>
      <c r="J130" s="351"/>
      <c r="K130" s="351"/>
      <c r="L130" s="351"/>
      <c r="M130" s="351"/>
      <c r="N130" s="351"/>
      <c r="O130" s="351"/>
      <c r="P130" s="351"/>
      <c r="Q130" s="351"/>
      <c r="R130" s="351"/>
      <c r="S130" s="351"/>
      <c r="T130" s="351"/>
      <c r="U130" s="351"/>
      <c r="V130" s="351"/>
      <c r="W130" s="351"/>
      <c r="X130" s="351"/>
      <c r="Y130" s="351"/>
      <c r="Z130" s="351"/>
      <c r="AA130" s="351"/>
      <c r="AB130" s="351"/>
      <c r="AC130" s="351"/>
      <c r="AD130" s="351"/>
      <c r="AE130" s="351"/>
      <c r="AF130" s="351"/>
      <c r="AG130" s="351"/>
      <c r="AH130" s="351"/>
      <c r="AI130" s="351"/>
      <c r="AJ130" s="351"/>
    </row>
    <row r="131" spans="1:36" x14ac:dyDescent="0.2">
      <c r="A131" s="352"/>
      <c r="B131" s="351"/>
      <c r="C131" s="351"/>
      <c r="D131" s="351"/>
      <c r="E131" s="351"/>
      <c r="F131" s="351"/>
      <c r="G131" s="351"/>
      <c r="H131" s="351"/>
      <c r="I131" s="351"/>
      <c r="J131" s="351"/>
      <c r="K131" s="351"/>
      <c r="L131" s="351"/>
      <c r="M131" s="351"/>
      <c r="N131" s="351"/>
      <c r="O131" s="351"/>
      <c r="P131" s="351"/>
      <c r="Q131" s="351"/>
      <c r="R131" s="351"/>
      <c r="S131" s="351"/>
      <c r="T131" s="351"/>
      <c r="U131" s="351"/>
      <c r="V131" s="351"/>
      <c r="W131" s="351"/>
      <c r="X131" s="351"/>
      <c r="Y131" s="351"/>
      <c r="Z131" s="351"/>
      <c r="AA131" s="351"/>
      <c r="AB131" s="351"/>
      <c r="AC131" s="351"/>
      <c r="AD131" s="351"/>
      <c r="AE131" s="351"/>
      <c r="AF131" s="351"/>
      <c r="AG131" s="351"/>
      <c r="AH131" s="351"/>
      <c r="AI131" s="351"/>
      <c r="AJ131" s="351"/>
    </row>
    <row r="132" spans="1:36" x14ac:dyDescent="0.2">
      <c r="A132" s="350"/>
      <c r="B132" s="351"/>
      <c r="C132" s="351"/>
      <c r="D132" s="351"/>
      <c r="E132" s="351"/>
      <c r="F132" s="351"/>
      <c r="G132" s="351"/>
      <c r="H132" s="351"/>
      <c r="I132" s="351"/>
      <c r="J132" s="351"/>
      <c r="K132" s="351"/>
      <c r="L132" s="351"/>
      <c r="M132" s="351"/>
      <c r="N132" s="351"/>
      <c r="O132" s="351"/>
      <c r="P132" s="351"/>
      <c r="Q132" s="351"/>
      <c r="R132" s="351"/>
      <c r="S132" s="351"/>
      <c r="T132" s="351"/>
      <c r="U132" s="351"/>
      <c r="V132" s="351"/>
      <c r="W132" s="351"/>
      <c r="X132" s="351"/>
      <c r="Y132" s="351"/>
      <c r="Z132" s="351"/>
      <c r="AA132" s="351"/>
      <c r="AB132" s="351"/>
      <c r="AC132" s="351"/>
      <c r="AD132" s="351"/>
      <c r="AE132" s="351"/>
      <c r="AF132" s="351"/>
      <c r="AG132" s="351"/>
      <c r="AH132" s="351"/>
      <c r="AI132" s="351"/>
      <c r="AJ132" s="351"/>
    </row>
    <row r="133" spans="1:36" x14ac:dyDescent="0.2">
      <c r="A133" s="352"/>
      <c r="B133" s="351"/>
      <c r="C133" s="351"/>
      <c r="D133" s="351"/>
      <c r="E133" s="351"/>
      <c r="F133" s="351"/>
      <c r="G133" s="351"/>
      <c r="H133" s="351"/>
      <c r="I133" s="351"/>
      <c r="J133" s="351"/>
      <c r="K133" s="351"/>
      <c r="L133" s="351"/>
      <c r="M133" s="351"/>
      <c r="N133" s="351"/>
      <c r="O133" s="351"/>
      <c r="P133" s="351"/>
      <c r="Q133" s="351"/>
      <c r="R133" s="351"/>
      <c r="S133" s="351"/>
      <c r="T133" s="351"/>
      <c r="U133" s="351"/>
      <c r="V133" s="351"/>
      <c r="W133" s="351"/>
      <c r="X133" s="351"/>
      <c r="Y133" s="351"/>
      <c r="Z133" s="351"/>
      <c r="AA133" s="351"/>
      <c r="AB133" s="351"/>
      <c r="AC133" s="351"/>
      <c r="AD133" s="351"/>
      <c r="AE133" s="351"/>
      <c r="AF133" s="351"/>
      <c r="AG133" s="351"/>
      <c r="AH133" s="351"/>
      <c r="AI133" s="351"/>
      <c r="AJ133" s="351"/>
    </row>
    <row r="134" spans="1:36" x14ac:dyDescent="0.2">
      <c r="A134" s="350"/>
      <c r="B134" s="351"/>
      <c r="C134" s="351"/>
      <c r="D134" s="351"/>
      <c r="E134" s="351"/>
      <c r="F134" s="351"/>
      <c r="G134" s="351"/>
      <c r="H134" s="351"/>
      <c r="I134" s="351"/>
      <c r="J134" s="351"/>
      <c r="K134" s="351"/>
      <c r="L134" s="351"/>
      <c r="M134" s="351"/>
      <c r="N134" s="351"/>
      <c r="O134" s="351"/>
      <c r="P134" s="351"/>
      <c r="Q134" s="351"/>
      <c r="R134" s="351"/>
      <c r="S134" s="351"/>
      <c r="T134" s="351"/>
      <c r="U134" s="351"/>
      <c r="V134" s="351"/>
      <c r="W134" s="351"/>
      <c r="X134" s="351"/>
      <c r="Y134" s="351"/>
      <c r="Z134" s="351"/>
      <c r="AA134" s="351"/>
      <c r="AB134" s="351"/>
      <c r="AC134" s="351"/>
      <c r="AD134" s="351"/>
      <c r="AE134" s="351"/>
      <c r="AF134" s="351"/>
      <c r="AG134" s="351"/>
      <c r="AH134" s="351"/>
      <c r="AI134" s="351"/>
      <c r="AJ134" s="351"/>
    </row>
    <row r="135" spans="1:36" x14ac:dyDescent="0.2">
      <c r="A135" s="350"/>
      <c r="B135" s="351"/>
      <c r="C135" s="351"/>
      <c r="D135" s="351"/>
      <c r="E135" s="351"/>
      <c r="F135" s="351"/>
      <c r="G135" s="351"/>
      <c r="H135" s="351"/>
      <c r="I135" s="351"/>
      <c r="J135" s="351"/>
      <c r="K135" s="351"/>
      <c r="L135" s="351"/>
      <c r="M135" s="351"/>
      <c r="N135" s="351"/>
      <c r="O135" s="351"/>
      <c r="P135" s="351"/>
      <c r="Q135" s="351"/>
      <c r="R135" s="351"/>
      <c r="S135" s="351"/>
      <c r="T135" s="351"/>
      <c r="U135" s="351"/>
      <c r="V135" s="351"/>
      <c r="W135" s="351"/>
      <c r="X135" s="351"/>
      <c r="Y135" s="351"/>
      <c r="Z135" s="351"/>
      <c r="AA135" s="351"/>
      <c r="AB135" s="351"/>
      <c r="AC135" s="351"/>
      <c r="AD135" s="351"/>
      <c r="AE135" s="351"/>
      <c r="AF135" s="351"/>
      <c r="AG135" s="351"/>
      <c r="AH135" s="351"/>
      <c r="AI135" s="351"/>
      <c r="AJ135" s="351"/>
    </row>
    <row r="136" spans="1:36" x14ac:dyDescent="0.2">
      <c r="A136" s="350"/>
      <c r="B136" s="351"/>
      <c r="C136" s="351"/>
      <c r="D136" s="351"/>
      <c r="E136" s="351"/>
      <c r="F136" s="351"/>
      <c r="G136" s="351"/>
      <c r="H136" s="351"/>
      <c r="I136" s="351"/>
      <c r="J136" s="351"/>
      <c r="K136" s="351"/>
      <c r="L136" s="351"/>
      <c r="M136" s="351"/>
      <c r="N136" s="351"/>
      <c r="O136" s="351"/>
      <c r="P136" s="351"/>
      <c r="Q136" s="351"/>
      <c r="R136" s="351"/>
      <c r="S136" s="351"/>
      <c r="T136" s="351"/>
      <c r="U136" s="351"/>
      <c r="V136" s="351"/>
      <c r="W136" s="351"/>
      <c r="X136" s="351"/>
      <c r="Y136" s="351"/>
      <c r="Z136" s="351"/>
      <c r="AA136" s="351"/>
      <c r="AB136" s="351"/>
      <c r="AC136" s="351"/>
      <c r="AD136" s="351"/>
      <c r="AE136" s="351"/>
      <c r="AF136" s="351"/>
      <c r="AG136" s="351"/>
      <c r="AH136" s="351"/>
      <c r="AI136" s="351"/>
      <c r="AJ136" s="351"/>
    </row>
    <row r="137" spans="1:36" x14ac:dyDescent="0.2">
      <c r="A137" s="350"/>
      <c r="B137" s="351"/>
      <c r="C137" s="351"/>
      <c r="D137" s="351"/>
      <c r="E137" s="351"/>
      <c r="F137" s="351"/>
      <c r="G137" s="351"/>
      <c r="H137" s="351"/>
      <c r="I137" s="351"/>
      <c r="J137" s="351"/>
      <c r="K137" s="351"/>
      <c r="L137" s="351"/>
      <c r="M137" s="351"/>
      <c r="N137" s="351"/>
      <c r="O137" s="351"/>
      <c r="P137" s="351"/>
      <c r="Q137" s="351"/>
      <c r="R137" s="351"/>
      <c r="S137" s="351"/>
      <c r="T137" s="351"/>
      <c r="U137" s="351"/>
      <c r="V137" s="351"/>
      <c r="W137" s="351"/>
      <c r="X137" s="351"/>
      <c r="Y137" s="351"/>
      <c r="Z137" s="351"/>
      <c r="AA137" s="351"/>
      <c r="AB137" s="351"/>
      <c r="AC137" s="351"/>
      <c r="AD137" s="351"/>
      <c r="AE137" s="351"/>
      <c r="AF137" s="351"/>
      <c r="AG137" s="351"/>
      <c r="AH137" s="351"/>
      <c r="AI137" s="351"/>
      <c r="AJ137" s="351"/>
    </row>
    <row r="138" spans="1:36" x14ac:dyDescent="0.2">
      <c r="A138" s="352"/>
      <c r="B138" s="351"/>
      <c r="C138" s="351"/>
      <c r="D138" s="351"/>
      <c r="E138" s="351"/>
      <c r="F138" s="351"/>
      <c r="G138" s="351"/>
      <c r="H138" s="351"/>
      <c r="I138" s="351"/>
      <c r="J138" s="351"/>
      <c r="K138" s="351"/>
      <c r="L138" s="351"/>
      <c r="M138" s="351"/>
      <c r="N138" s="351"/>
      <c r="O138" s="351"/>
      <c r="P138" s="351"/>
      <c r="Q138" s="351"/>
      <c r="R138" s="351"/>
      <c r="S138" s="351"/>
      <c r="T138" s="351"/>
      <c r="U138" s="351"/>
      <c r="V138" s="351"/>
      <c r="W138" s="351"/>
      <c r="X138" s="351"/>
      <c r="Y138" s="351"/>
      <c r="Z138" s="351"/>
      <c r="AA138" s="351"/>
      <c r="AB138" s="351"/>
      <c r="AC138" s="351"/>
      <c r="AD138" s="351"/>
      <c r="AE138" s="351"/>
      <c r="AF138" s="351"/>
      <c r="AG138" s="351"/>
      <c r="AH138" s="351"/>
      <c r="AI138" s="351"/>
      <c r="AJ138" s="351"/>
    </row>
    <row r="139" spans="1:36" x14ac:dyDescent="0.2">
      <c r="A139" s="352"/>
      <c r="B139" s="351"/>
      <c r="C139" s="351"/>
      <c r="D139" s="351"/>
      <c r="E139" s="351"/>
      <c r="F139" s="351"/>
      <c r="G139" s="351"/>
      <c r="H139" s="351"/>
      <c r="I139" s="351"/>
      <c r="J139" s="351"/>
      <c r="K139" s="351"/>
      <c r="L139" s="351"/>
      <c r="M139" s="351"/>
      <c r="N139" s="351"/>
      <c r="O139" s="351"/>
      <c r="P139" s="351"/>
      <c r="Q139" s="351"/>
      <c r="R139" s="351"/>
      <c r="S139" s="351"/>
      <c r="T139" s="351"/>
      <c r="U139" s="351"/>
      <c r="V139" s="351"/>
      <c r="W139" s="351"/>
      <c r="X139" s="351"/>
      <c r="Y139" s="351"/>
      <c r="Z139" s="351"/>
      <c r="AA139" s="351"/>
      <c r="AB139" s="351"/>
      <c r="AC139" s="351"/>
      <c r="AD139" s="351"/>
      <c r="AE139" s="351"/>
      <c r="AF139" s="351"/>
      <c r="AG139" s="351"/>
      <c r="AH139" s="351"/>
      <c r="AI139" s="351"/>
      <c r="AJ139" s="351"/>
    </row>
    <row r="140" spans="1:36" x14ac:dyDescent="0.2">
      <c r="A140" s="393"/>
      <c r="B140" s="351"/>
      <c r="C140" s="351"/>
      <c r="D140" s="351"/>
      <c r="E140" s="351"/>
      <c r="F140" s="351"/>
      <c r="G140" s="351"/>
      <c r="H140" s="351"/>
      <c r="I140" s="351"/>
      <c r="J140" s="351"/>
      <c r="K140" s="351"/>
      <c r="L140" s="351"/>
      <c r="M140" s="351"/>
      <c r="N140" s="351"/>
      <c r="O140" s="351"/>
      <c r="P140" s="351"/>
      <c r="Q140" s="351"/>
      <c r="R140" s="351"/>
      <c r="S140" s="351"/>
      <c r="T140" s="351"/>
      <c r="U140" s="351"/>
      <c r="V140" s="351"/>
      <c r="W140" s="351"/>
      <c r="X140" s="351"/>
      <c r="Y140" s="351"/>
      <c r="Z140" s="351"/>
      <c r="AA140" s="351"/>
      <c r="AB140" s="351"/>
      <c r="AC140" s="351"/>
      <c r="AD140" s="351"/>
      <c r="AE140" s="351"/>
      <c r="AF140" s="351"/>
      <c r="AG140" s="351"/>
      <c r="AH140" s="351"/>
      <c r="AI140" s="351"/>
      <c r="AJ140" s="351"/>
    </row>
    <row r="141" spans="1:36" x14ac:dyDescent="0.2">
      <c r="A141" s="393"/>
      <c r="B141" s="351"/>
      <c r="C141" s="351"/>
      <c r="D141" s="351"/>
      <c r="E141" s="351"/>
      <c r="F141" s="351"/>
      <c r="G141" s="351"/>
      <c r="H141" s="351"/>
      <c r="I141" s="351"/>
      <c r="J141" s="351"/>
      <c r="K141" s="351"/>
      <c r="L141" s="351"/>
      <c r="M141" s="351"/>
      <c r="N141" s="351"/>
      <c r="O141" s="351"/>
      <c r="P141" s="351"/>
      <c r="Q141" s="351"/>
      <c r="R141" s="351"/>
      <c r="S141" s="351"/>
      <c r="T141" s="351"/>
      <c r="U141" s="351"/>
      <c r="V141" s="351"/>
      <c r="W141" s="351"/>
      <c r="X141" s="351"/>
      <c r="Y141" s="351"/>
      <c r="Z141" s="351"/>
      <c r="AA141" s="351"/>
      <c r="AB141" s="351"/>
      <c r="AC141" s="351"/>
      <c r="AD141" s="351"/>
      <c r="AE141" s="351"/>
      <c r="AF141" s="351"/>
      <c r="AG141" s="351"/>
      <c r="AH141" s="351"/>
      <c r="AI141" s="351"/>
      <c r="AJ141" s="351"/>
    </row>
    <row r="142" spans="1:36" x14ac:dyDescent="0.2">
      <c r="A142" s="393"/>
      <c r="B142" s="351"/>
      <c r="C142" s="351"/>
      <c r="D142" s="351"/>
      <c r="E142" s="351"/>
      <c r="F142" s="351"/>
      <c r="G142" s="351"/>
      <c r="H142" s="351"/>
      <c r="I142" s="351"/>
      <c r="J142" s="351"/>
      <c r="K142" s="351"/>
      <c r="L142" s="351"/>
      <c r="M142" s="351"/>
      <c r="N142" s="351"/>
      <c r="O142" s="351"/>
      <c r="P142" s="351"/>
      <c r="Q142" s="351"/>
      <c r="R142" s="351"/>
      <c r="S142" s="351"/>
      <c r="T142" s="351"/>
      <c r="U142" s="351"/>
      <c r="V142" s="351"/>
      <c r="W142" s="351"/>
      <c r="X142" s="351"/>
      <c r="Y142" s="351"/>
      <c r="Z142" s="351"/>
      <c r="AA142" s="351"/>
      <c r="AB142" s="351"/>
      <c r="AC142" s="351"/>
      <c r="AD142" s="351"/>
      <c r="AE142" s="351"/>
      <c r="AF142" s="351"/>
      <c r="AG142" s="351"/>
      <c r="AH142" s="351"/>
      <c r="AI142" s="351"/>
      <c r="AJ142" s="351"/>
    </row>
    <row r="143" spans="1:36" x14ac:dyDescent="0.2">
      <c r="A143" s="393"/>
      <c r="B143" s="351"/>
      <c r="C143" s="351"/>
      <c r="D143" s="351"/>
      <c r="E143" s="351"/>
      <c r="F143" s="351"/>
      <c r="G143" s="351"/>
      <c r="H143" s="351"/>
      <c r="I143" s="351"/>
      <c r="J143" s="351"/>
      <c r="K143" s="351"/>
      <c r="L143" s="351"/>
      <c r="M143" s="351"/>
      <c r="N143" s="351"/>
      <c r="O143" s="351"/>
      <c r="P143" s="351"/>
      <c r="Q143" s="351"/>
      <c r="R143" s="351"/>
      <c r="S143" s="351"/>
      <c r="T143" s="351"/>
      <c r="U143" s="351"/>
      <c r="V143" s="351"/>
      <c r="W143" s="351"/>
      <c r="X143" s="351"/>
      <c r="Y143" s="351"/>
      <c r="Z143" s="351"/>
      <c r="AA143" s="351"/>
      <c r="AB143" s="351"/>
      <c r="AC143" s="351"/>
      <c r="AD143" s="351"/>
      <c r="AE143" s="351"/>
      <c r="AF143" s="351"/>
      <c r="AG143" s="351"/>
      <c r="AH143" s="351"/>
      <c r="AI143" s="351"/>
      <c r="AJ143" s="351"/>
    </row>
    <row r="144" spans="1:36" x14ac:dyDescent="0.2">
      <c r="A144" s="393"/>
      <c r="B144" s="351"/>
      <c r="C144" s="351"/>
      <c r="D144" s="351"/>
      <c r="E144" s="351"/>
      <c r="F144" s="351"/>
      <c r="G144" s="351"/>
      <c r="H144" s="351"/>
      <c r="I144" s="351"/>
      <c r="J144" s="351"/>
      <c r="K144" s="351"/>
      <c r="L144" s="351"/>
      <c r="M144" s="351"/>
      <c r="N144" s="351"/>
      <c r="O144" s="351"/>
      <c r="P144" s="351"/>
      <c r="Q144" s="351"/>
      <c r="R144" s="351"/>
      <c r="S144" s="351"/>
      <c r="T144" s="351"/>
      <c r="U144" s="351"/>
      <c r="V144" s="351"/>
      <c r="W144" s="351"/>
      <c r="X144" s="351"/>
      <c r="Y144" s="351"/>
      <c r="Z144" s="351"/>
      <c r="AA144" s="351"/>
      <c r="AB144" s="351"/>
      <c r="AC144" s="351"/>
      <c r="AD144" s="351"/>
      <c r="AE144" s="351"/>
      <c r="AF144" s="351"/>
      <c r="AG144" s="351"/>
      <c r="AH144" s="351"/>
      <c r="AI144" s="351"/>
      <c r="AJ144" s="351"/>
    </row>
    <row r="145" spans="1:36" x14ac:dyDescent="0.2">
      <c r="A145" s="352"/>
      <c r="B145" s="351"/>
      <c r="C145" s="351"/>
      <c r="D145" s="351"/>
      <c r="E145" s="351"/>
      <c r="F145" s="351"/>
      <c r="G145" s="351"/>
      <c r="H145" s="351"/>
      <c r="I145" s="351"/>
      <c r="J145" s="351"/>
      <c r="K145" s="351"/>
      <c r="L145" s="351"/>
      <c r="M145" s="351"/>
      <c r="N145" s="351"/>
      <c r="O145" s="351"/>
      <c r="P145" s="351"/>
      <c r="Q145" s="351"/>
      <c r="R145" s="351"/>
      <c r="S145" s="351"/>
      <c r="T145" s="351"/>
      <c r="U145" s="351"/>
      <c r="V145" s="351"/>
      <c r="W145" s="351"/>
      <c r="X145" s="351"/>
      <c r="Y145" s="351"/>
      <c r="Z145" s="351"/>
      <c r="AA145" s="351"/>
      <c r="AB145" s="351"/>
      <c r="AC145" s="351"/>
      <c r="AD145" s="351"/>
      <c r="AE145" s="351"/>
      <c r="AF145" s="351"/>
      <c r="AG145" s="351"/>
      <c r="AH145" s="351"/>
      <c r="AI145" s="351"/>
      <c r="AJ145" s="351"/>
    </row>
    <row r="146" spans="1:36" x14ac:dyDescent="0.2">
      <c r="A146" s="393"/>
      <c r="B146" s="351"/>
      <c r="C146" s="351"/>
      <c r="D146" s="351"/>
      <c r="E146" s="351"/>
      <c r="F146" s="351"/>
      <c r="G146" s="351"/>
      <c r="H146" s="351"/>
      <c r="I146" s="351"/>
      <c r="J146" s="351"/>
      <c r="K146" s="351"/>
      <c r="L146" s="351"/>
      <c r="M146" s="351"/>
      <c r="N146" s="351"/>
      <c r="O146" s="351"/>
      <c r="P146" s="351"/>
      <c r="Q146" s="351"/>
      <c r="R146" s="351"/>
      <c r="S146" s="351"/>
      <c r="T146" s="351"/>
      <c r="U146" s="351"/>
      <c r="V146" s="351"/>
      <c r="W146" s="351"/>
      <c r="X146" s="351"/>
      <c r="Y146" s="351"/>
      <c r="Z146" s="351"/>
      <c r="AA146" s="351"/>
      <c r="AB146" s="351"/>
      <c r="AC146" s="351"/>
      <c r="AD146" s="351"/>
      <c r="AE146" s="351"/>
      <c r="AF146" s="351"/>
      <c r="AG146" s="351"/>
      <c r="AH146" s="351"/>
      <c r="AI146" s="351"/>
      <c r="AJ146" s="351"/>
    </row>
    <row r="147" spans="1:36" x14ac:dyDescent="0.2">
      <c r="A147" s="352"/>
      <c r="B147" s="351"/>
      <c r="C147" s="351"/>
      <c r="D147" s="351"/>
      <c r="E147" s="351"/>
      <c r="F147" s="351"/>
      <c r="G147" s="351"/>
      <c r="H147" s="351"/>
      <c r="I147" s="351"/>
      <c r="J147" s="351"/>
      <c r="K147" s="351"/>
      <c r="L147" s="351"/>
      <c r="M147" s="351"/>
      <c r="N147" s="351"/>
      <c r="O147" s="351"/>
      <c r="P147" s="351"/>
      <c r="Q147" s="351"/>
      <c r="R147" s="351"/>
      <c r="S147" s="351"/>
      <c r="T147" s="351"/>
      <c r="U147" s="351"/>
      <c r="V147" s="351"/>
      <c r="W147" s="351"/>
      <c r="X147" s="351"/>
      <c r="Y147" s="351"/>
      <c r="Z147" s="351"/>
      <c r="AA147" s="351"/>
      <c r="AB147" s="351"/>
      <c r="AC147" s="351"/>
      <c r="AD147" s="351"/>
      <c r="AE147" s="351"/>
      <c r="AF147" s="351"/>
      <c r="AG147" s="351"/>
      <c r="AH147" s="351"/>
      <c r="AI147" s="351"/>
      <c r="AJ147" s="351"/>
    </row>
    <row r="148" spans="1:36" x14ac:dyDescent="0.2">
      <c r="A148" s="393"/>
      <c r="B148" s="351"/>
      <c r="C148" s="351"/>
      <c r="D148" s="351"/>
      <c r="E148" s="351"/>
      <c r="F148" s="351"/>
      <c r="G148" s="351"/>
      <c r="H148" s="351"/>
      <c r="I148" s="351"/>
      <c r="J148" s="351"/>
      <c r="K148" s="351"/>
      <c r="L148" s="351"/>
      <c r="M148" s="351"/>
      <c r="N148" s="351"/>
      <c r="O148" s="351"/>
      <c r="P148" s="351"/>
      <c r="Q148" s="351"/>
      <c r="R148" s="351"/>
      <c r="S148" s="351"/>
      <c r="T148" s="351"/>
      <c r="U148" s="351"/>
      <c r="V148" s="351"/>
      <c r="W148" s="351"/>
      <c r="X148" s="351"/>
      <c r="Y148" s="351"/>
      <c r="Z148" s="351"/>
      <c r="AA148" s="351"/>
      <c r="AB148" s="351"/>
      <c r="AC148" s="351"/>
      <c r="AD148" s="351"/>
      <c r="AE148" s="351"/>
      <c r="AF148" s="351"/>
      <c r="AG148" s="351"/>
      <c r="AH148" s="351"/>
      <c r="AI148" s="351"/>
      <c r="AJ148" s="351"/>
    </row>
    <row r="149" spans="1:36" x14ac:dyDescent="0.2">
      <c r="A149" s="393"/>
      <c r="B149" s="351"/>
      <c r="C149" s="351"/>
      <c r="D149" s="351"/>
      <c r="E149" s="351"/>
      <c r="F149" s="351"/>
      <c r="G149" s="351"/>
      <c r="H149" s="351"/>
      <c r="I149" s="351"/>
      <c r="J149" s="351"/>
      <c r="K149" s="351"/>
      <c r="L149" s="351"/>
      <c r="M149" s="351"/>
      <c r="N149" s="351"/>
      <c r="O149" s="351"/>
      <c r="P149" s="351"/>
      <c r="Q149" s="351"/>
      <c r="R149" s="351"/>
      <c r="S149" s="351"/>
      <c r="T149" s="351"/>
      <c r="U149" s="351"/>
      <c r="V149" s="351"/>
      <c r="W149" s="351"/>
      <c r="X149" s="351"/>
      <c r="Y149" s="351"/>
      <c r="Z149" s="351"/>
      <c r="AA149" s="351"/>
      <c r="AB149" s="351"/>
      <c r="AC149" s="351"/>
      <c r="AD149" s="351"/>
      <c r="AE149" s="351"/>
      <c r="AF149" s="351"/>
      <c r="AG149" s="351"/>
      <c r="AH149" s="351"/>
      <c r="AI149" s="351"/>
      <c r="AJ149" s="351"/>
    </row>
    <row r="150" spans="1:36" x14ac:dyDescent="0.2">
      <c r="A150" s="393"/>
      <c r="B150" s="351"/>
      <c r="C150" s="351"/>
      <c r="D150" s="351"/>
      <c r="E150" s="351"/>
      <c r="F150" s="351"/>
      <c r="G150" s="351"/>
      <c r="H150" s="351"/>
      <c r="I150" s="351"/>
      <c r="J150" s="351"/>
      <c r="K150" s="351"/>
      <c r="L150" s="351"/>
      <c r="M150" s="351"/>
      <c r="N150" s="351"/>
      <c r="O150" s="351"/>
      <c r="P150" s="351"/>
      <c r="Q150" s="351"/>
      <c r="R150" s="351"/>
      <c r="S150" s="351"/>
      <c r="T150" s="351"/>
      <c r="U150" s="351"/>
      <c r="V150" s="351"/>
      <c r="W150" s="351"/>
      <c r="X150" s="351"/>
      <c r="Y150" s="351"/>
      <c r="Z150" s="351"/>
      <c r="AA150" s="351"/>
      <c r="AB150" s="351"/>
      <c r="AC150" s="351"/>
      <c r="AD150" s="351"/>
      <c r="AE150" s="351"/>
      <c r="AF150" s="351"/>
      <c r="AG150" s="351"/>
      <c r="AH150" s="351"/>
      <c r="AI150" s="351"/>
      <c r="AJ150" s="351"/>
    </row>
    <row r="151" spans="1:36" x14ac:dyDescent="0.2">
      <c r="A151" s="393"/>
      <c r="B151" s="351"/>
      <c r="C151" s="351"/>
      <c r="D151" s="351"/>
      <c r="E151" s="351"/>
      <c r="F151" s="351"/>
      <c r="G151" s="351"/>
      <c r="H151" s="351"/>
      <c r="I151" s="351"/>
      <c r="J151" s="351"/>
      <c r="K151" s="351"/>
      <c r="L151" s="351"/>
      <c r="M151" s="351"/>
      <c r="N151" s="351"/>
      <c r="O151" s="351"/>
      <c r="P151" s="351"/>
      <c r="Q151" s="351"/>
      <c r="R151" s="351"/>
      <c r="S151" s="351"/>
      <c r="T151" s="351"/>
      <c r="U151" s="351"/>
      <c r="V151" s="351"/>
      <c r="W151" s="351"/>
      <c r="X151" s="351"/>
      <c r="Y151" s="351"/>
      <c r="Z151" s="351"/>
      <c r="AA151" s="351"/>
      <c r="AB151" s="351"/>
      <c r="AC151" s="351"/>
      <c r="AD151" s="351"/>
      <c r="AE151" s="351"/>
      <c r="AF151" s="351"/>
      <c r="AG151" s="351"/>
      <c r="AH151" s="351"/>
      <c r="AI151" s="351"/>
      <c r="AJ151" s="351"/>
    </row>
    <row r="152" spans="1:36" x14ac:dyDescent="0.2">
      <c r="A152" s="393"/>
      <c r="B152" s="351"/>
      <c r="C152" s="351"/>
      <c r="D152" s="351"/>
      <c r="E152" s="351"/>
      <c r="F152" s="351"/>
      <c r="G152" s="351"/>
      <c r="H152" s="351"/>
      <c r="I152" s="351"/>
      <c r="J152" s="351"/>
      <c r="K152" s="351"/>
      <c r="L152" s="351"/>
      <c r="M152" s="351"/>
      <c r="N152" s="351"/>
      <c r="O152" s="351"/>
      <c r="P152" s="351"/>
      <c r="Q152" s="351"/>
      <c r="R152" s="351"/>
      <c r="S152" s="351"/>
      <c r="T152" s="351"/>
      <c r="U152" s="351"/>
      <c r="V152" s="351"/>
      <c r="W152" s="351"/>
      <c r="X152" s="351"/>
      <c r="Y152" s="351"/>
      <c r="Z152" s="351"/>
      <c r="AA152" s="351"/>
      <c r="AB152" s="351"/>
      <c r="AC152" s="351"/>
      <c r="AD152" s="351"/>
      <c r="AE152" s="351"/>
      <c r="AF152" s="351"/>
      <c r="AG152" s="351"/>
      <c r="AH152" s="351"/>
      <c r="AI152" s="351"/>
      <c r="AJ152" s="351"/>
    </row>
    <row r="153" spans="1:36" x14ac:dyDescent="0.2">
      <c r="A153" s="352"/>
      <c r="B153" s="351"/>
      <c r="C153" s="351"/>
      <c r="D153" s="351"/>
      <c r="E153" s="351"/>
      <c r="F153" s="351"/>
      <c r="G153" s="351"/>
      <c r="H153" s="351"/>
      <c r="I153" s="351"/>
      <c r="J153" s="351"/>
      <c r="K153" s="351"/>
      <c r="L153" s="351"/>
      <c r="M153" s="351"/>
      <c r="N153" s="351"/>
      <c r="O153" s="351"/>
      <c r="P153" s="351"/>
      <c r="Q153" s="351"/>
      <c r="R153" s="351"/>
      <c r="S153" s="351"/>
      <c r="T153" s="351"/>
      <c r="U153" s="351"/>
      <c r="V153" s="351"/>
      <c r="W153" s="351"/>
      <c r="X153" s="351"/>
      <c r="Y153" s="351"/>
      <c r="Z153" s="351"/>
      <c r="AA153" s="351"/>
      <c r="AB153" s="351"/>
      <c r="AC153" s="351"/>
      <c r="AD153" s="351"/>
      <c r="AE153" s="351"/>
      <c r="AF153" s="351"/>
      <c r="AG153" s="351"/>
      <c r="AH153" s="351"/>
      <c r="AI153" s="351"/>
      <c r="AJ153" s="351"/>
    </row>
    <row r="154" spans="1:36" x14ac:dyDescent="0.2">
      <c r="A154" s="393"/>
      <c r="B154" s="351"/>
      <c r="C154" s="351"/>
      <c r="D154" s="351"/>
      <c r="E154" s="351"/>
      <c r="F154" s="351"/>
      <c r="G154" s="351"/>
      <c r="H154" s="351"/>
      <c r="I154" s="351"/>
      <c r="J154" s="351"/>
      <c r="K154" s="351"/>
      <c r="L154" s="351"/>
      <c r="M154" s="351"/>
      <c r="N154" s="351"/>
      <c r="O154" s="351"/>
      <c r="P154" s="351"/>
      <c r="Q154" s="351"/>
      <c r="R154" s="351"/>
      <c r="S154" s="351"/>
      <c r="T154" s="351"/>
      <c r="U154" s="351"/>
      <c r="V154" s="351"/>
      <c r="W154" s="351"/>
      <c r="X154" s="351"/>
      <c r="Y154" s="351"/>
      <c r="Z154" s="351"/>
      <c r="AA154" s="351"/>
      <c r="AB154" s="351"/>
      <c r="AC154" s="351"/>
      <c r="AD154" s="351"/>
      <c r="AE154" s="351"/>
      <c r="AF154" s="351"/>
      <c r="AG154" s="351"/>
      <c r="AH154" s="351"/>
      <c r="AI154" s="351"/>
      <c r="AJ154" s="351"/>
    </row>
    <row r="155" spans="1:36" x14ac:dyDescent="0.2">
      <c r="A155" s="352"/>
      <c r="B155" s="351"/>
      <c r="C155" s="351"/>
      <c r="D155" s="351"/>
      <c r="E155" s="351"/>
      <c r="F155" s="351"/>
      <c r="G155" s="351"/>
      <c r="H155" s="351"/>
      <c r="I155" s="351"/>
      <c r="J155" s="351"/>
      <c r="K155" s="351"/>
      <c r="L155" s="351"/>
      <c r="M155" s="351"/>
      <c r="N155" s="351"/>
      <c r="O155" s="351"/>
      <c r="P155" s="351"/>
      <c r="Q155" s="351"/>
      <c r="R155" s="351"/>
      <c r="S155" s="351"/>
      <c r="T155" s="351"/>
      <c r="U155" s="351"/>
      <c r="V155" s="351"/>
      <c r="W155" s="351"/>
      <c r="X155" s="351"/>
      <c r="Y155" s="351"/>
      <c r="Z155" s="351"/>
      <c r="AA155" s="351"/>
      <c r="AB155" s="351"/>
      <c r="AC155" s="351"/>
      <c r="AD155" s="351"/>
      <c r="AE155" s="351"/>
      <c r="AF155" s="351"/>
      <c r="AG155" s="351"/>
      <c r="AH155" s="351"/>
      <c r="AI155" s="351"/>
      <c r="AJ155" s="351"/>
    </row>
    <row r="156" spans="1:36" x14ac:dyDescent="0.2">
      <c r="A156" s="393"/>
      <c r="B156" s="351"/>
      <c r="C156" s="351"/>
      <c r="D156" s="351"/>
      <c r="E156" s="351"/>
      <c r="F156" s="351"/>
      <c r="G156" s="351"/>
      <c r="H156" s="351"/>
      <c r="I156" s="351"/>
      <c r="J156" s="351"/>
      <c r="K156" s="351"/>
      <c r="L156" s="351"/>
      <c r="M156" s="351"/>
      <c r="N156" s="351"/>
      <c r="O156" s="351"/>
      <c r="P156" s="351"/>
      <c r="Q156" s="351"/>
      <c r="R156" s="351"/>
      <c r="S156" s="351"/>
      <c r="T156" s="351"/>
      <c r="U156" s="351"/>
      <c r="V156" s="351"/>
      <c r="W156" s="351"/>
      <c r="X156" s="351"/>
      <c r="Y156" s="351"/>
      <c r="Z156" s="351"/>
      <c r="AA156" s="351"/>
      <c r="AB156" s="351"/>
      <c r="AC156" s="351"/>
      <c r="AD156" s="351"/>
      <c r="AE156" s="351"/>
      <c r="AF156" s="351"/>
      <c r="AG156" s="351"/>
      <c r="AH156" s="351"/>
      <c r="AI156" s="351"/>
      <c r="AJ156" s="351"/>
    </row>
    <row r="157" spans="1:36" x14ac:dyDescent="0.2">
      <c r="A157" s="393"/>
      <c r="B157" s="351"/>
      <c r="C157" s="351"/>
      <c r="D157" s="351"/>
      <c r="E157" s="351"/>
      <c r="F157" s="351"/>
      <c r="G157" s="351"/>
      <c r="H157" s="351"/>
      <c r="I157" s="351"/>
      <c r="J157" s="351"/>
      <c r="K157" s="351"/>
      <c r="L157" s="351"/>
      <c r="M157" s="351"/>
      <c r="N157" s="351"/>
      <c r="O157" s="351"/>
      <c r="P157" s="351"/>
      <c r="Q157" s="351"/>
      <c r="R157" s="351"/>
      <c r="S157" s="351"/>
      <c r="T157" s="351"/>
      <c r="U157" s="351"/>
      <c r="V157" s="351"/>
      <c r="W157" s="351"/>
      <c r="X157" s="351"/>
      <c r="Y157" s="351"/>
      <c r="Z157" s="351"/>
      <c r="AA157" s="351"/>
      <c r="AB157" s="351"/>
      <c r="AC157" s="351"/>
      <c r="AD157" s="351"/>
      <c r="AE157" s="351"/>
      <c r="AF157" s="351"/>
      <c r="AG157" s="351"/>
      <c r="AH157" s="351"/>
      <c r="AI157" s="351"/>
      <c r="AJ157" s="351"/>
    </row>
    <row r="158" spans="1:36" x14ac:dyDescent="0.2">
      <c r="A158" s="393"/>
      <c r="B158" s="351"/>
      <c r="C158" s="351"/>
      <c r="D158" s="351"/>
      <c r="E158" s="351"/>
      <c r="F158" s="351"/>
      <c r="G158" s="351"/>
      <c r="H158" s="351"/>
      <c r="I158" s="351"/>
      <c r="J158" s="351"/>
      <c r="K158" s="351"/>
      <c r="L158" s="351"/>
      <c r="M158" s="351"/>
      <c r="N158" s="351"/>
      <c r="O158" s="351"/>
      <c r="P158" s="351"/>
      <c r="Q158" s="351"/>
      <c r="R158" s="351"/>
      <c r="S158" s="351"/>
      <c r="T158" s="351"/>
      <c r="U158" s="351"/>
      <c r="V158" s="351"/>
      <c r="W158" s="351"/>
      <c r="X158" s="351"/>
      <c r="Y158" s="351"/>
      <c r="Z158" s="351"/>
      <c r="AA158" s="351"/>
      <c r="AB158" s="351"/>
      <c r="AC158" s="351"/>
      <c r="AD158" s="351"/>
      <c r="AE158" s="351"/>
      <c r="AF158" s="351"/>
      <c r="AG158" s="351"/>
      <c r="AH158" s="351"/>
      <c r="AI158" s="351"/>
      <c r="AJ158" s="351"/>
    </row>
    <row r="159" spans="1:36" x14ac:dyDescent="0.2">
      <c r="A159" s="393"/>
      <c r="B159" s="351"/>
      <c r="C159" s="351"/>
      <c r="D159" s="351"/>
      <c r="E159" s="351"/>
      <c r="F159" s="351"/>
      <c r="G159" s="351"/>
      <c r="H159" s="351"/>
      <c r="I159" s="351"/>
      <c r="J159" s="351"/>
      <c r="K159" s="351"/>
      <c r="L159" s="351"/>
      <c r="M159" s="351"/>
      <c r="N159" s="351"/>
      <c r="O159" s="351"/>
      <c r="P159" s="351"/>
      <c r="Q159" s="351"/>
      <c r="R159" s="351"/>
      <c r="S159" s="351"/>
      <c r="T159" s="351"/>
      <c r="U159" s="351"/>
      <c r="V159" s="351"/>
      <c r="W159" s="351"/>
      <c r="X159" s="351"/>
      <c r="Y159" s="351"/>
      <c r="Z159" s="351"/>
      <c r="AA159" s="351"/>
      <c r="AB159" s="351"/>
      <c r="AC159" s="351"/>
      <c r="AD159" s="351"/>
      <c r="AE159" s="351"/>
      <c r="AF159" s="351"/>
      <c r="AG159" s="351"/>
      <c r="AH159" s="351"/>
      <c r="AI159" s="351"/>
      <c r="AJ159" s="351"/>
    </row>
    <row r="160" spans="1:36" x14ac:dyDescent="0.2">
      <c r="A160" s="352"/>
      <c r="B160" s="351"/>
      <c r="C160" s="351"/>
      <c r="D160" s="351"/>
      <c r="E160" s="351"/>
      <c r="F160" s="351"/>
      <c r="G160" s="351"/>
      <c r="H160" s="351"/>
      <c r="I160" s="351"/>
      <c r="J160" s="351"/>
      <c r="K160" s="351"/>
      <c r="L160" s="351"/>
      <c r="M160" s="351"/>
      <c r="N160" s="351"/>
      <c r="O160" s="351"/>
      <c r="P160" s="351"/>
      <c r="Q160" s="351"/>
      <c r="R160" s="351"/>
      <c r="S160" s="351"/>
      <c r="T160" s="351"/>
      <c r="U160" s="351"/>
      <c r="V160" s="351"/>
      <c r="W160" s="351"/>
      <c r="X160" s="351"/>
      <c r="Y160" s="351"/>
      <c r="Z160" s="351"/>
      <c r="AA160" s="351"/>
      <c r="AB160" s="351"/>
      <c r="AC160" s="351"/>
      <c r="AD160" s="351"/>
      <c r="AE160" s="351"/>
      <c r="AF160" s="351"/>
      <c r="AG160" s="351"/>
      <c r="AH160" s="351"/>
      <c r="AI160" s="351"/>
      <c r="AJ160" s="351"/>
    </row>
    <row r="161" spans="1:36" x14ac:dyDescent="0.2">
      <c r="A161" s="393"/>
      <c r="B161" s="351"/>
      <c r="C161" s="351"/>
      <c r="D161" s="351"/>
      <c r="E161" s="351"/>
      <c r="F161" s="351"/>
      <c r="G161" s="351"/>
      <c r="H161" s="351"/>
      <c r="I161" s="351"/>
      <c r="J161" s="351"/>
      <c r="K161" s="351"/>
      <c r="L161" s="351"/>
      <c r="M161" s="351"/>
      <c r="N161" s="351"/>
      <c r="O161" s="351"/>
      <c r="P161" s="351"/>
      <c r="Q161" s="351"/>
      <c r="R161" s="351"/>
      <c r="S161" s="351"/>
      <c r="T161" s="351"/>
      <c r="U161" s="351"/>
      <c r="V161" s="351"/>
      <c r="W161" s="351"/>
      <c r="X161" s="351"/>
      <c r="Y161" s="351"/>
      <c r="Z161" s="351"/>
      <c r="AA161" s="351"/>
      <c r="AB161" s="351"/>
      <c r="AC161" s="351"/>
      <c r="AD161" s="351"/>
      <c r="AE161" s="351"/>
      <c r="AF161" s="351"/>
      <c r="AG161" s="351"/>
      <c r="AH161" s="351"/>
      <c r="AI161" s="351"/>
      <c r="AJ161" s="351"/>
    </row>
    <row r="162" spans="1:36" x14ac:dyDescent="0.2">
      <c r="A162" s="393"/>
      <c r="B162" s="351"/>
      <c r="C162" s="351"/>
      <c r="D162" s="351"/>
      <c r="E162" s="351"/>
      <c r="F162" s="351"/>
      <c r="G162" s="351"/>
      <c r="H162" s="351"/>
      <c r="I162" s="351"/>
      <c r="J162" s="351"/>
      <c r="K162" s="351"/>
      <c r="L162" s="351"/>
      <c r="M162" s="351"/>
      <c r="N162" s="351"/>
      <c r="O162" s="351"/>
      <c r="P162" s="351"/>
      <c r="Q162" s="351"/>
      <c r="R162" s="351"/>
      <c r="S162" s="351"/>
      <c r="T162" s="351"/>
      <c r="U162" s="351"/>
      <c r="V162" s="351"/>
      <c r="W162" s="351"/>
      <c r="X162" s="351"/>
      <c r="Y162" s="351"/>
      <c r="Z162" s="351"/>
      <c r="AA162" s="351"/>
      <c r="AB162" s="351"/>
      <c r="AC162" s="351"/>
      <c r="AD162" s="351"/>
      <c r="AE162" s="351"/>
      <c r="AF162" s="351"/>
      <c r="AG162" s="351"/>
      <c r="AH162" s="351"/>
      <c r="AI162" s="351"/>
      <c r="AJ162" s="351"/>
    </row>
    <row r="163" spans="1:36" x14ac:dyDescent="0.2">
      <c r="A163" s="393"/>
      <c r="B163" s="351"/>
      <c r="C163" s="351"/>
      <c r="D163" s="351"/>
      <c r="E163" s="351"/>
      <c r="F163" s="351"/>
      <c r="G163" s="351"/>
      <c r="H163" s="351"/>
      <c r="I163" s="351"/>
      <c r="J163" s="351"/>
      <c r="K163" s="351"/>
      <c r="L163" s="351"/>
      <c r="M163" s="351"/>
      <c r="N163" s="351"/>
      <c r="O163" s="351"/>
      <c r="P163" s="351"/>
      <c r="Q163" s="351"/>
      <c r="R163" s="351"/>
      <c r="S163" s="351"/>
      <c r="T163" s="351"/>
      <c r="U163" s="351"/>
      <c r="V163" s="351"/>
      <c r="W163" s="351"/>
      <c r="X163" s="351"/>
      <c r="Y163" s="351"/>
      <c r="Z163" s="351"/>
      <c r="AA163" s="351"/>
      <c r="AB163" s="351"/>
      <c r="AC163" s="351"/>
      <c r="AD163" s="351"/>
      <c r="AE163" s="351"/>
      <c r="AF163" s="351"/>
      <c r="AG163" s="351"/>
      <c r="AH163" s="351"/>
      <c r="AI163" s="351"/>
      <c r="AJ163" s="351"/>
    </row>
    <row r="164" spans="1:36" x14ac:dyDescent="0.2">
      <c r="A164" s="352"/>
      <c r="B164" s="351"/>
      <c r="C164" s="351"/>
      <c r="D164" s="351"/>
      <c r="E164" s="351"/>
      <c r="F164" s="351"/>
      <c r="G164" s="351"/>
      <c r="H164" s="351"/>
      <c r="I164" s="351"/>
      <c r="J164" s="351"/>
      <c r="K164" s="351"/>
      <c r="L164" s="351"/>
      <c r="M164" s="351"/>
      <c r="N164" s="351"/>
      <c r="O164" s="351"/>
      <c r="P164" s="351"/>
      <c r="Q164" s="351"/>
      <c r="R164" s="351"/>
      <c r="S164" s="351"/>
      <c r="T164" s="351"/>
      <c r="U164" s="351"/>
      <c r="V164" s="351"/>
      <c r="W164" s="351"/>
      <c r="X164" s="351"/>
      <c r="Y164" s="351"/>
      <c r="Z164" s="351"/>
      <c r="AA164" s="351"/>
      <c r="AB164" s="351"/>
      <c r="AC164" s="351"/>
      <c r="AD164" s="351"/>
      <c r="AE164" s="351"/>
      <c r="AF164" s="351"/>
      <c r="AG164" s="351"/>
      <c r="AH164" s="351"/>
      <c r="AI164" s="351"/>
      <c r="AJ164" s="351"/>
    </row>
    <row r="165" spans="1:36" x14ac:dyDescent="0.2">
      <c r="A165" s="393"/>
      <c r="B165" s="351"/>
      <c r="C165" s="351"/>
      <c r="D165" s="351"/>
      <c r="E165" s="351"/>
      <c r="F165" s="351"/>
      <c r="G165" s="351"/>
      <c r="H165" s="351"/>
    </row>
    <row r="166" spans="1:36" x14ac:dyDescent="0.2">
      <c r="A166" s="352"/>
    </row>
    <row r="167" spans="1:36" x14ac:dyDescent="0.2">
      <c r="A167" s="393"/>
    </row>
    <row r="168" spans="1:36" x14ac:dyDescent="0.2">
      <c r="A168" s="393"/>
    </row>
    <row r="169" spans="1:36" x14ac:dyDescent="0.2">
      <c r="A169" s="393"/>
    </row>
    <row r="170" spans="1:36" x14ac:dyDescent="0.2">
      <c r="A170" s="393"/>
    </row>
    <row r="171" spans="1:36" x14ac:dyDescent="0.2">
      <c r="A171" s="393"/>
    </row>
    <row r="172" spans="1:36" x14ac:dyDescent="0.2">
      <c r="A172" s="352"/>
    </row>
    <row r="173" spans="1:36" x14ac:dyDescent="0.2">
      <c r="A173" s="393"/>
    </row>
    <row r="174" spans="1:36" x14ac:dyDescent="0.2">
      <c r="A174" s="352"/>
    </row>
    <row r="175" spans="1:36" x14ac:dyDescent="0.2">
      <c r="A175" s="393"/>
    </row>
    <row r="176" spans="1:36" x14ac:dyDescent="0.2">
      <c r="A176" s="393"/>
    </row>
    <row r="177" spans="1:1" x14ac:dyDescent="0.2">
      <c r="A177" s="393"/>
    </row>
    <row r="178" spans="1:1" x14ac:dyDescent="0.2">
      <c r="A178" s="352"/>
    </row>
    <row r="179" spans="1:1" x14ac:dyDescent="0.2">
      <c r="A179" s="393"/>
    </row>
  </sheetData>
  <mergeCells count="1">
    <mergeCell ref="B4:E4"/>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P141"/>
  <sheetViews>
    <sheetView workbookViewId="0">
      <selection activeCell="R43" sqref="R43"/>
    </sheetView>
  </sheetViews>
  <sheetFormatPr baseColWidth="10" defaultRowHeight="15" x14ac:dyDescent="0.2"/>
  <cols>
    <col min="1" max="1" width="10.83203125" style="339"/>
    <col min="2" max="2" width="25.6640625" style="339" bestFit="1" customWidth="1"/>
    <col min="3" max="3" width="25" style="339" customWidth="1"/>
    <col min="4" max="4" width="21.1640625" style="339" customWidth="1"/>
    <col min="5" max="5" width="14.1640625" style="339" customWidth="1"/>
    <col min="6" max="7" width="15.6640625" style="339" customWidth="1"/>
    <col min="8" max="9" width="10.83203125" style="339"/>
    <col min="10" max="10" width="12.1640625" style="339" bestFit="1" customWidth="1"/>
    <col min="11" max="11" width="12.1640625" style="339" customWidth="1"/>
    <col min="12" max="12" width="11.6640625" style="339" customWidth="1"/>
    <col min="13" max="13" width="19.6640625" style="339" customWidth="1"/>
    <col min="14" max="16" width="10.83203125" style="339"/>
    <col min="17" max="17" width="21" style="339" customWidth="1"/>
    <col min="18" max="18" width="10.83203125" style="339"/>
    <col min="19" max="19" width="24" style="339" customWidth="1"/>
    <col min="20" max="20" width="6.5" style="339" customWidth="1"/>
    <col min="21" max="16384" width="10.83203125" style="339"/>
  </cols>
  <sheetData>
    <row r="1" spans="1:42" ht="42" customHeight="1" thickBot="1" x14ac:dyDescent="0.3">
      <c r="A1" s="333"/>
      <c r="B1" s="332" t="s">
        <v>22</v>
      </c>
      <c r="C1" s="334"/>
      <c r="D1" s="333"/>
      <c r="E1" s="335"/>
      <c r="F1" s="336"/>
      <c r="G1" s="336"/>
      <c r="H1" s="336"/>
      <c r="I1" s="336"/>
      <c r="J1" s="336"/>
      <c r="K1" s="336"/>
      <c r="L1" s="336"/>
      <c r="M1" s="336"/>
      <c r="N1" s="336"/>
      <c r="O1" s="336"/>
      <c r="P1" s="336"/>
      <c r="Q1" s="336"/>
      <c r="R1" s="336"/>
      <c r="S1" s="336"/>
      <c r="T1" s="336"/>
      <c r="U1" s="336"/>
      <c r="V1" s="336"/>
      <c r="W1" s="336"/>
      <c r="X1" s="336"/>
      <c r="Y1" s="336"/>
      <c r="Z1" s="336"/>
      <c r="AA1" s="336"/>
      <c r="AB1" s="336"/>
      <c r="AC1" s="336"/>
      <c r="AD1" s="338"/>
      <c r="AE1" s="338"/>
      <c r="AF1" s="338"/>
      <c r="AG1" s="338"/>
      <c r="AH1" s="338"/>
      <c r="AI1" s="338"/>
      <c r="AJ1" s="338"/>
      <c r="AK1" s="338"/>
      <c r="AL1" s="338"/>
      <c r="AM1" s="338"/>
      <c r="AN1" s="338"/>
      <c r="AO1" s="338"/>
      <c r="AP1" s="338"/>
    </row>
    <row r="2" spans="1:42" x14ac:dyDescent="0.2">
      <c r="A2" s="333"/>
      <c r="B2" s="334"/>
      <c r="C2" s="334"/>
      <c r="D2" s="333"/>
      <c r="E2" s="335"/>
      <c r="F2" s="336"/>
      <c r="G2" s="336"/>
      <c r="H2" s="336"/>
      <c r="I2" s="336"/>
      <c r="J2" s="336"/>
      <c r="K2" s="336"/>
      <c r="L2" s="336"/>
      <c r="M2" s="336"/>
      <c r="N2" s="336"/>
      <c r="O2" s="336"/>
      <c r="P2" s="336"/>
      <c r="Q2" s="336"/>
      <c r="R2" s="336"/>
      <c r="S2" s="336"/>
      <c r="T2" s="336"/>
      <c r="U2" s="336"/>
      <c r="V2" s="336"/>
      <c r="W2" s="336"/>
      <c r="X2" s="336"/>
      <c r="Y2" s="336"/>
      <c r="Z2" s="336"/>
      <c r="AA2" s="336"/>
      <c r="AB2" s="336"/>
      <c r="AC2" s="336"/>
    </row>
    <row r="3" spans="1:42" x14ac:dyDescent="0.2">
      <c r="A3" s="333"/>
      <c r="B3" s="438" t="s">
        <v>411</v>
      </c>
      <c r="C3" s="439"/>
      <c r="D3" s="342"/>
      <c r="E3" s="343"/>
      <c r="F3" s="344"/>
      <c r="G3" s="345"/>
      <c r="H3" s="345"/>
      <c r="I3" s="336"/>
      <c r="J3" s="345"/>
      <c r="K3" s="345"/>
      <c r="L3" s="345"/>
      <c r="M3" s="345"/>
      <c r="N3" s="345"/>
      <c r="O3" s="345"/>
      <c r="P3" s="345"/>
      <c r="Q3" s="345"/>
      <c r="R3" s="345"/>
      <c r="S3" s="345"/>
      <c r="T3" s="345"/>
      <c r="U3" s="345"/>
      <c r="V3" s="336"/>
      <c r="W3" s="345"/>
      <c r="X3" s="345"/>
      <c r="Y3" s="345"/>
      <c r="Z3" s="345"/>
      <c r="AA3" s="345"/>
      <c r="AB3" s="345"/>
      <c r="AC3" s="345"/>
    </row>
    <row r="4" spans="1:42" ht="12" customHeight="1" x14ac:dyDescent="0.2">
      <c r="A4" s="333"/>
      <c r="B4" s="582" t="s">
        <v>444</v>
      </c>
      <c r="C4" s="583"/>
      <c r="D4" s="583"/>
      <c r="E4" s="583"/>
      <c r="F4" s="584"/>
      <c r="G4" s="340"/>
      <c r="H4" s="340"/>
      <c r="I4" s="336"/>
      <c r="J4" s="340"/>
      <c r="K4" s="340"/>
      <c r="L4" s="340"/>
      <c r="M4" s="340"/>
      <c r="N4" s="340"/>
      <c r="O4" s="340"/>
      <c r="P4" s="340"/>
      <c r="Q4" s="340"/>
      <c r="R4" s="340"/>
      <c r="S4" s="340"/>
      <c r="T4" s="340"/>
      <c r="U4" s="340"/>
      <c r="V4" s="336"/>
      <c r="W4" s="340"/>
      <c r="X4" s="340"/>
      <c r="Y4" s="340"/>
      <c r="Z4" s="340"/>
      <c r="AA4" s="340"/>
      <c r="AB4" s="340"/>
      <c r="AC4" s="340"/>
    </row>
    <row r="5" spans="1:42" ht="12" customHeight="1" x14ac:dyDescent="0.2">
      <c r="A5" s="333"/>
      <c r="B5" s="340"/>
      <c r="C5" s="340"/>
      <c r="D5" s="340"/>
      <c r="E5" s="340"/>
      <c r="F5" s="340"/>
      <c r="G5" s="340"/>
      <c r="H5" s="340"/>
      <c r="I5" s="336"/>
      <c r="J5" s="340"/>
      <c r="K5" s="340"/>
      <c r="L5" s="340"/>
      <c r="M5" s="340"/>
      <c r="N5" s="340"/>
      <c r="O5" s="340"/>
      <c r="P5" s="340"/>
      <c r="Q5" s="340"/>
      <c r="R5" s="340"/>
      <c r="S5" s="340"/>
      <c r="T5" s="340"/>
      <c r="U5" s="340"/>
      <c r="V5" s="336"/>
      <c r="W5" s="340"/>
      <c r="X5" s="340"/>
      <c r="Y5" s="340"/>
      <c r="Z5" s="340"/>
      <c r="AA5" s="340"/>
      <c r="AB5" s="340"/>
      <c r="AC5" s="340"/>
    </row>
    <row r="6" spans="1:42" ht="12" customHeight="1" x14ac:dyDescent="0.2">
      <c r="A6" s="333"/>
      <c r="B6" s="346" t="s">
        <v>514</v>
      </c>
      <c r="C6" s="340"/>
      <c r="D6" s="340"/>
      <c r="E6" s="340"/>
      <c r="F6" s="340"/>
      <c r="G6" s="340"/>
      <c r="H6" s="340"/>
      <c r="I6" s="336"/>
      <c r="J6" s="340"/>
      <c r="K6" s="340"/>
      <c r="L6" s="340"/>
      <c r="M6" s="340"/>
      <c r="N6" s="340"/>
      <c r="O6" s="340"/>
      <c r="P6" s="340"/>
      <c r="Q6" s="340"/>
      <c r="R6" s="340"/>
      <c r="S6" s="340"/>
      <c r="T6" s="340"/>
      <c r="U6" s="340"/>
      <c r="V6" s="336"/>
      <c r="W6" s="340"/>
      <c r="X6" s="340"/>
      <c r="Y6" s="340"/>
      <c r="Z6" s="340"/>
      <c r="AA6" s="340"/>
      <c r="AB6" s="340"/>
      <c r="AC6" s="340"/>
    </row>
    <row r="7" spans="1:42" ht="12" customHeight="1" x14ac:dyDescent="0.2">
      <c r="A7" s="333"/>
      <c r="B7" s="347" t="s">
        <v>512</v>
      </c>
      <c r="C7" s="340"/>
      <c r="D7" s="340"/>
      <c r="E7" s="340"/>
      <c r="F7" s="340"/>
      <c r="G7" s="340"/>
      <c r="H7" s="340"/>
      <c r="I7" s="336"/>
      <c r="J7" s="340"/>
      <c r="K7" s="340"/>
      <c r="L7" s="340"/>
      <c r="M7" s="340"/>
      <c r="N7" s="340"/>
      <c r="O7" s="340"/>
      <c r="P7" s="340"/>
      <c r="Q7" s="340"/>
      <c r="R7" s="340"/>
      <c r="S7" s="340"/>
      <c r="T7" s="340"/>
      <c r="U7" s="340"/>
      <c r="V7" s="336"/>
      <c r="W7" s="340"/>
      <c r="X7" s="340"/>
      <c r="Y7" s="340"/>
      <c r="Z7" s="340"/>
      <c r="AA7" s="340"/>
      <c r="AB7" s="340"/>
      <c r="AC7" s="340"/>
    </row>
    <row r="8" spans="1:42" ht="12" customHeight="1" x14ac:dyDescent="0.2">
      <c r="A8" s="333"/>
      <c r="B8" s="348" t="s">
        <v>513</v>
      </c>
      <c r="C8" s="340"/>
      <c r="D8" s="340"/>
      <c r="E8" s="340"/>
      <c r="F8" s="340"/>
      <c r="G8" s="340"/>
      <c r="H8" s="340"/>
      <c r="I8" s="336"/>
      <c r="J8" s="340"/>
      <c r="K8" s="340"/>
      <c r="L8" s="340"/>
      <c r="M8" s="340"/>
      <c r="N8" s="340"/>
      <c r="O8" s="340"/>
      <c r="P8" s="340"/>
      <c r="Q8" s="340"/>
      <c r="R8" s="340"/>
      <c r="S8" s="340"/>
      <c r="T8" s="340"/>
      <c r="U8" s="340"/>
      <c r="V8" s="336"/>
      <c r="W8" s="340"/>
      <c r="X8" s="340"/>
      <c r="Y8" s="340"/>
      <c r="Z8" s="340"/>
      <c r="AA8" s="340"/>
      <c r="AB8" s="340"/>
      <c r="AC8" s="340"/>
    </row>
    <row r="9" spans="1:42" ht="12" customHeight="1" x14ac:dyDescent="0.2">
      <c r="A9" s="333"/>
      <c r="B9" s="349" t="s">
        <v>517</v>
      </c>
      <c r="C9" s="340"/>
      <c r="D9" s="340"/>
      <c r="E9" s="340"/>
      <c r="F9" s="340"/>
      <c r="G9" s="340"/>
      <c r="H9" s="340"/>
      <c r="I9" s="336"/>
      <c r="J9" s="340"/>
      <c r="K9" s="340"/>
      <c r="L9" s="340"/>
      <c r="M9" s="340"/>
      <c r="N9" s="340"/>
      <c r="O9" s="340"/>
      <c r="P9" s="340"/>
      <c r="Q9" s="340"/>
      <c r="R9" s="340"/>
      <c r="S9" s="340"/>
      <c r="T9" s="340"/>
      <c r="U9" s="340"/>
      <c r="V9" s="336"/>
      <c r="W9" s="340"/>
      <c r="X9" s="340"/>
      <c r="Y9" s="340"/>
      <c r="Z9" s="340"/>
      <c r="AA9" s="340"/>
      <c r="AB9" s="340"/>
      <c r="AC9" s="340"/>
    </row>
    <row r="10" spans="1:42" ht="16" thickBot="1" x14ac:dyDescent="0.25">
      <c r="A10" s="333"/>
      <c r="B10" s="337"/>
      <c r="C10" s="337"/>
      <c r="D10" s="337"/>
      <c r="E10" s="337"/>
      <c r="F10" s="337"/>
      <c r="G10" s="337"/>
      <c r="H10" s="337"/>
      <c r="I10" s="337"/>
      <c r="J10" s="337"/>
      <c r="K10" s="337"/>
      <c r="L10" s="337"/>
      <c r="M10" s="337"/>
      <c r="N10" s="337"/>
      <c r="O10" s="337"/>
      <c r="P10" s="337"/>
      <c r="Q10" s="337"/>
      <c r="R10" s="337"/>
      <c r="S10" s="337"/>
      <c r="T10" s="337"/>
      <c r="U10" s="337"/>
      <c r="V10" s="337"/>
      <c r="W10" s="337"/>
      <c r="X10" s="337"/>
      <c r="Y10" s="337"/>
      <c r="Z10" s="337"/>
      <c r="AA10" s="337"/>
      <c r="AB10" s="337"/>
      <c r="AC10" s="337"/>
    </row>
    <row r="11" spans="1:42" x14ac:dyDescent="0.2">
      <c r="A11" s="350"/>
      <c r="B11" s="333"/>
      <c r="C11" s="333"/>
      <c r="D11" s="351"/>
      <c r="E11" s="351"/>
      <c r="F11" s="351"/>
      <c r="G11" s="351"/>
      <c r="H11" s="351"/>
      <c r="I11" s="351"/>
      <c r="J11" s="351"/>
      <c r="K11" s="351"/>
      <c r="L11" s="351"/>
      <c r="M11" s="351"/>
      <c r="N11" s="351"/>
      <c r="O11" s="351"/>
      <c r="P11" s="351"/>
      <c r="Q11" s="351"/>
      <c r="R11" s="351"/>
      <c r="S11" s="351"/>
      <c r="T11" s="351"/>
      <c r="U11" s="351"/>
      <c r="V11" s="351"/>
      <c r="W11" s="351"/>
      <c r="X11" s="351"/>
      <c r="Y11" s="351"/>
      <c r="Z11" s="351"/>
      <c r="AA11" s="351"/>
      <c r="AB11" s="351"/>
      <c r="AC11" s="351"/>
      <c r="AD11" s="351"/>
      <c r="AE11" s="351"/>
      <c r="AF11" s="351"/>
      <c r="AG11" s="351"/>
      <c r="AH11" s="351"/>
      <c r="AI11" s="351"/>
      <c r="AJ11" s="351"/>
    </row>
    <row r="12" spans="1:42" x14ac:dyDescent="0.2">
      <c r="A12" s="350"/>
      <c r="B12" s="333"/>
      <c r="C12" s="333"/>
      <c r="D12" s="351"/>
      <c r="E12" s="351"/>
      <c r="F12" s="351"/>
      <c r="G12" s="351"/>
      <c r="H12" s="351"/>
      <c r="I12" s="351"/>
      <c r="J12" s="351"/>
      <c r="K12" s="351"/>
      <c r="L12" s="351"/>
      <c r="M12" s="351"/>
      <c r="N12" s="351"/>
      <c r="O12" s="351"/>
      <c r="P12" s="351"/>
      <c r="Q12" s="351"/>
      <c r="R12" s="351"/>
      <c r="S12" s="351"/>
      <c r="T12" s="351"/>
      <c r="U12" s="351"/>
      <c r="V12" s="351"/>
      <c r="W12" s="351"/>
      <c r="X12" s="351"/>
      <c r="Y12" s="351"/>
      <c r="Z12" s="351"/>
      <c r="AA12" s="351"/>
      <c r="AB12" s="351"/>
      <c r="AC12" s="351"/>
      <c r="AD12" s="351"/>
      <c r="AE12" s="351"/>
      <c r="AF12" s="351"/>
      <c r="AG12" s="351"/>
      <c r="AH12" s="351"/>
      <c r="AI12" s="351"/>
      <c r="AJ12" s="351"/>
    </row>
    <row r="13" spans="1:42" x14ac:dyDescent="0.2">
      <c r="A13" s="350"/>
      <c r="B13" s="333"/>
      <c r="C13" s="333"/>
      <c r="D13" s="351"/>
      <c r="E13" s="351"/>
      <c r="F13" s="351"/>
      <c r="G13" s="351"/>
      <c r="H13" s="351"/>
      <c r="I13" s="351"/>
      <c r="J13" s="351"/>
      <c r="K13" s="351"/>
      <c r="L13" s="351"/>
      <c r="M13" s="351"/>
      <c r="N13" s="351"/>
      <c r="O13" s="351"/>
      <c r="P13" s="351"/>
      <c r="Q13" s="351"/>
      <c r="R13" s="351"/>
      <c r="S13" s="351"/>
      <c r="T13" s="351"/>
      <c r="U13" s="351"/>
      <c r="V13" s="351"/>
      <c r="W13" s="351"/>
      <c r="X13" s="351"/>
      <c r="Y13" s="351"/>
      <c r="Z13" s="351"/>
      <c r="AA13" s="351"/>
      <c r="AB13" s="351"/>
      <c r="AC13" s="351"/>
      <c r="AD13" s="351"/>
      <c r="AE13" s="351"/>
      <c r="AF13" s="351"/>
      <c r="AG13" s="351"/>
      <c r="AH13" s="351"/>
      <c r="AI13" s="351"/>
      <c r="AJ13" s="351"/>
    </row>
    <row r="14" spans="1:42" x14ac:dyDescent="0.2">
      <c r="A14" s="350"/>
      <c r="B14" s="333"/>
      <c r="C14" s="353" t="s">
        <v>155</v>
      </c>
      <c r="D14" s="466"/>
      <c r="E14" s="384"/>
      <c r="F14" s="384"/>
      <c r="G14" s="384"/>
      <c r="H14" s="384"/>
      <c r="I14" s="384"/>
      <c r="J14" s="351"/>
      <c r="K14" s="351"/>
      <c r="L14" s="351"/>
      <c r="M14" s="351"/>
      <c r="N14" s="351"/>
      <c r="O14" s="351"/>
      <c r="P14" s="351"/>
      <c r="Q14" s="351"/>
      <c r="R14" s="351"/>
      <c r="S14" s="351"/>
      <c r="T14" s="351"/>
      <c r="U14" s="351"/>
      <c r="V14" s="351"/>
      <c r="W14" s="351"/>
      <c r="X14" s="351"/>
      <c r="Y14" s="351"/>
      <c r="Z14" s="351"/>
      <c r="AA14" s="351"/>
      <c r="AB14" s="351"/>
      <c r="AC14" s="351"/>
      <c r="AD14" s="351"/>
      <c r="AE14" s="351"/>
      <c r="AF14" s="351"/>
      <c r="AG14" s="351"/>
      <c r="AH14" s="351"/>
      <c r="AI14" s="351"/>
      <c r="AJ14" s="351"/>
    </row>
    <row r="15" spans="1:42" x14ac:dyDescent="0.2">
      <c r="A15" s="350"/>
      <c r="B15" s="333"/>
      <c r="C15" s="333"/>
      <c r="D15" s="445" t="s">
        <v>456</v>
      </c>
      <c r="E15" s="445" t="s">
        <v>358</v>
      </c>
      <c r="F15" s="445" t="s">
        <v>185</v>
      </c>
      <c r="G15" s="444" t="s">
        <v>442</v>
      </c>
      <c r="H15" s="443" t="s">
        <v>189</v>
      </c>
      <c r="I15" s="445" t="s">
        <v>159</v>
      </c>
      <c r="J15" s="351"/>
      <c r="K15" s="351"/>
      <c r="L15" s="351"/>
      <c r="M15" s="351"/>
      <c r="N15" s="351"/>
      <c r="O15" s="351"/>
      <c r="P15" s="351"/>
      <c r="Q15" s="351"/>
      <c r="R15" s="351"/>
      <c r="S15" s="351"/>
      <c r="T15" s="351"/>
      <c r="U15" s="351"/>
      <c r="V15" s="351"/>
      <c r="W15" s="351"/>
      <c r="X15" s="351"/>
      <c r="Y15" s="351"/>
      <c r="Z15" s="351"/>
      <c r="AA15" s="351"/>
      <c r="AB15" s="351"/>
      <c r="AC15" s="351"/>
      <c r="AD15" s="351"/>
      <c r="AE15" s="351"/>
      <c r="AF15" s="351"/>
      <c r="AG15" s="351"/>
      <c r="AH15" s="351"/>
      <c r="AI15" s="351"/>
      <c r="AJ15" s="351"/>
    </row>
    <row r="16" spans="1:42" x14ac:dyDescent="0.2">
      <c r="A16" s="350"/>
      <c r="B16" s="333"/>
      <c r="C16" s="333"/>
      <c r="D16" s="365" t="s">
        <v>160</v>
      </c>
      <c r="E16" s="458"/>
      <c r="F16" s="366">
        <v>0</v>
      </c>
      <c r="G16" s="414">
        <v>0.3</v>
      </c>
      <c r="H16" s="366">
        <f>F16*G16</f>
        <v>0</v>
      </c>
      <c r="I16" s="415">
        <v>0</v>
      </c>
      <c r="J16" s="351"/>
      <c r="K16" s="351"/>
      <c r="L16" s="351"/>
      <c r="M16" s="351"/>
      <c r="N16" s="351"/>
      <c r="O16" s="351"/>
      <c r="P16" s="351"/>
      <c r="Q16" s="351"/>
      <c r="R16" s="351"/>
      <c r="S16" s="351"/>
      <c r="T16" s="351"/>
      <c r="U16" s="351"/>
      <c r="V16" s="351"/>
      <c r="W16" s="351"/>
      <c r="X16" s="351"/>
      <c r="Y16" s="351"/>
      <c r="Z16" s="351"/>
      <c r="AA16" s="351"/>
      <c r="AB16" s="351"/>
      <c r="AC16" s="351"/>
      <c r="AD16" s="351"/>
      <c r="AE16" s="351"/>
      <c r="AF16" s="351"/>
      <c r="AG16" s="351"/>
      <c r="AH16" s="351"/>
      <c r="AI16" s="351"/>
      <c r="AJ16" s="351"/>
    </row>
    <row r="17" spans="1:36" x14ac:dyDescent="0.2">
      <c r="A17" s="350"/>
      <c r="B17" s="333"/>
      <c r="C17" s="333"/>
      <c r="D17" s="365" t="s">
        <v>157</v>
      </c>
      <c r="E17" s="440"/>
      <c r="F17" s="403">
        <v>0</v>
      </c>
      <c r="G17" s="414">
        <v>0.3</v>
      </c>
      <c r="H17" s="366">
        <f>F17*G17</f>
        <v>0</v>
      </c>
      <c r="I17" s="415">
        <v>0</v>
      </c>
      <c r="J17" s="351"/>
      <c r="K17" s="351"/>
      <c r="L17" s="351"/>
      <c r="M17" s="351"/>
      <c r="N17" s="351"/>
      <c r="O17" s="351"/>
      <c r="P17" s="351"/>
      <c r="Q17" s="351"/>
      <c r="R17" s="351"/>
      <c r="S17" s="351"/>
      <c r="T17" s="351"/>
      <c r="U17" s="351"/>
      <c r="V17" s="351"/>
      <c r="W17" s="351"/>
      <c r="X17" s="351"/>
      <c r="Y17" s="351"/>
      <c r="Z17" s="351"/>
      <c r="AA17" s="351"/>
      <c r="AB17" s="351"/>
      <c r="AC17" s="351"/>
      <c r="AD17" s="351"/>
      <c r="AE17" s="351"/>
      <c r="AF17" s="351"/>
      <c r="AG17" s="351"/>
      <c r="AH17" s="351"/>
      <c r="AI17" s="351"/>
      <c r="AJ17" s="351"/>
    </row>
    <row r="18" spans="1:36" x14ac:dyDescent="0.2">
      <c r="A18" s="350"/>
      <c r="B18" s="333"/>
      <c r="C18" s="333"/>
      <c r="D18" s="357" t="s">
        <v>156</v>
      </c>
      <c r="E18" s="440"/>
      <c r="F18" s="403">
        <v>0</v>
      </c>
      <c r="G18" s="417">
        <v>0.9</v>
      </c>
      <c r="H18" s="368">
        <f>F18*G18</f>
        <v>0</v>
      </c>
      <c r="I18" s="415">
        <v>0</v>
      </c>
      <c r="J18" s="351"/>
      <c r="K18" s="351"/>
      <c r="L18" s="351"/>
      <c r="M18" s="351"/>
      <c r="N18" s="351"/>
      <c r="O18" s="351"/>
      <c r="P18" s="351"/>
      <c r="Q18" s="351"/>
      <c r="R18" s="351"/>
      <c r="S18" s="351"/>
      <c r="T18" s="351"/>
      <c r="U18" s="351"/>
      <c r="V18" s="351"/>
      <c r="W18" s="351"/>
      <c r="X18" s="351"/>
      <c r="Y18" s="351"/>
      <c r="Z18" s="351"/>
      <c r="AA18" s="351"/>
      <c r="AB18" s="351"/>
      <c r="AC18" s="351"/>
      <c r="AD18" s="351"/>
      <c r="AE18" s="351"/>
      <c r="AF18" s="351"/>
      <c r="AG18" s="351"/>
      <c r="AH18" s="351"/>
      <c r="AI18" s="351"/>
      <c r="AJ18" s="351"/>
    </row>
    <row r="19" spans="1:36" x14ac:dyDescent="0.2">
      <c r="A19" s="350"/>
      <c r="B19" s="333"/>
      <c r="C19" s="333"/>
      <c r="D19" s="357" t="s">
        <v>165</v>
      </c>
      <c r="E19" s="440"/>
      <c r="F19" s="368">
        <f>SUM(F16:F18)</f>
        <v>0</v>
      </c>
      <c r="G19" s="417"/>
      <c r="H19" s="418">
        <f>SUM(H16:H18)</f>
        <v>0</v>
      </c>
      <c r="I19" s="383">
        <f>SUM(I16:I18)</f>
        <v>0</v>
      </c>
      <c r="J19" s="351"/>
      <c r="K19" s="351"/>
      <c r="L19" s="351"/>
      <c r="M19" s="351"/>
      <c r="N19" s="351"/>
      <c r="O19" s="351"/>
      <c r="P19" s="351"/>
      <c r="Q19" s="351"/>
      <c r="R19" s="351"/>
      <c r="S19" s="351"/>
      <c r="T19" s="351"/>
      <c r="U19" s="351"/>
      <c r="V19" s="351"/>
      <c r="W19" s="351"/>
      <c r="X19" s="351"/>
      <c r="Y19" s="351"/>
      <c r="Z19" s="351"/>
      <c r="AA19" s="351"/>
      <c r="AB19" s="351"/>
      <c r="AC19" s="351"/>
      <c r="AD19" s="351"/>
      <c r="AE19" s="351"/>
      <c r="AF19" s="351"/>
      <c r="AG19" s="351"/>
      <c r="AH19" s="351"/>
      <c r="AI19" s="351"/>
      <c r="AJ19" s="351"/>
    </row>
    <row r="20" spans="1:36" x14ac:dyDescent="0.2">
      <c r="A20" s="350"/>
      <c r="B20" s="333"/>
      <c r="D20" s="353"/>
      <c r="E20" s="442"/>
      <c r="F20" s="356"/>
      <c r="G20" s="374"/>
      <c r="H20" s="356"/>
      <c r="I20" s="351"/>
      <c r="J20" s="351"/>
      <c r="K20" s="351"/>
      <c r="L20" s="351"/>
      <c r="M20" s="351"/>
      <c r="N20" s="351"/>
      <c r="O20" s="351"/>
      <c r="P20" s="351"/>
      <c r="Q20" s="351"/>
      <c r="R20" s="351"/>
      <c r="S20" s="351"/>
      <c r="T20" s="351"/>
      <c r="U20" s="351"/>
      <c r="V20" s="351"/>
      <c r="W20" s="351"/>
      <c r="X20" s="351"/>
      <c r="Y20" s="351"/>
      <c r="Z20" s="351"/>
      <c r="AA20" s="351"/>
      <c r="AB20" s="351"/>
      <c r="AC20" s="351"/>
      <c r="AD20" s="351"/>
      <c r="AE20" s="351"/>
      <c r="AF20" s="351"/>
      <c r="AG20" s="351"/>
      <c r="AH20" s="351"/>
      <c r="AI20" s="351"/>
      <c r="AJ20" s="351"/>
    </row>
    <row r="21" spans="1:36" x14ac:dyDescent="0.2">
      <c r="A21" s="350"/>
      <c r="B21" s="333"/>
      <c r="C21" s="353" t="s">
        <v>161</v>
      </c>
      <c r="D21" s="351"/>
      <c r="E21" s="442"/>
      <c r="F21" s="356"/>
      <c r="G21" s="374"/>
      <c r="H21" s="356"/>
      <c r="I21" s="351"/>
      <c r="J21" s="351"/>
      <c r="K21" s="351"/>
      <c r="L21" s="351"/>
      <c r="M21" s="351"/>
      <c r="N21" s="351"/>
      <c r="O21" s="351"/>
      <c r="P21" s="351"/>
      <c r="Q21" s="351"/>
      <c r="R21" s="351"/>
      <c r="S21" s="351"/>
      <c r="T21" s="351"/>
      <c r="U21" s="351"/>
      <c r="V21" s="351"/>
      <c r="W21" s="351"/>
      <c r="X21" s="351"/>
      <c r="Y21" s="351"/>
      <c r="Z21" s="351"/>
      <c r="AA21" s="351"/>
      <c r="AB21" s="351"/>
      <c r="AC21" s="351"/>
      <c r="AD21" s="351"/>
      <c r="AE21" s="351"/>
      <c r="AF21" s="351"/>
      <c r="AG21" s="351"/>
      <c r="AH21" s="351"/>
      <c r="AI21" s="351"/>
      <c r="AJ21" s="351"/>
    </row>
    <row r="22" spans="1:36" x14ac:dyDescent="0.2">
      <c r="A22" s="350"/>
      <c r="B22" s="333"/>
      <c r="D22" s="351" t="s">
        <v>359</v>
      </c>
      <c r="E22" s="441">
        <v>0</v>
      </c>
      <c r="F22" s="356" t="s">
        <v>18</v>
      </c>
      <c r="G22" s="374"/>
      <c r="H22" s="356"/>
      <c r="I22" s="351"/>
      <c r="J22" s="351"/>
      <c r="K22" s="351"/>
      <c r="L22" s="351"/>
      <c r="M22" s="351"/>
      <c r="N22" s="351"/>
      <c r="O22" s="351"/>
      <c r="P22" s="351"/>
      <c r="Q22" s="351"/>
      <c r="R22" s="351"/>
      <c r="S22" s="351"/>
      <c r="T22" s="351"/>
      <c r="U22" s="351"/>
      <c r="V22" s="351"/>
      <c r="W22" s="351"/>
      <c r="X22" s="351"/>
      <c r="Y22" s="351"/>
      <c r="Z22" s="351"/>
      <c r="AA22" s="351"/>
      <c r="AB22" s="351"/>
      <c r="AC22" s="351"/>
      <c r="AD22" s="351"/>
      <c r="AE22" s="351"/>
      <c r="AF22" s="351"/>
      <c r="AG22" s="351"/>
      <c r="AH22" s="351"/>
      <c r="AI22" s="351"/>
      <c r="AJ22" s="351"/>
    </row>
    <row r="23" spans="1:36" x14ac:dyDescent="0.2">
      <c r="A23" s="350"/>
      <c r="B23" s="333"/>
      <c r="C23" s="333"/>
      <c r="D23" s="351"/>
      <c r="E23" s="442"/>
      <c r="F23" s="356"/>
      <c r="G23" s="374"/>
      <c r="H23" s="356"/>
      <c r="I23" s="351"/>
      <c r="J23" s="351"/>
      <c r="K23" s="351"/>
      <c r="L23" s="351"/>
      <c r="M23" s="351"/>
      <c r="N23" s="351"/>
      <c r="O23" s="351"/>
      <c r="P23" s="351"/>
      <c r="Q23" s="351"/>
      <c r="R23" s="351"/>
      <c r="S23" s="351"/>
      <c r="T23" s="351"/>
      <c r="U23" s="351"/>
      <c r="V23" s="351"/>
      <c r="W23" s="351"/>
      <c r="X23" s="351"/>
      <c r="Y23" s="351"/>
      <c r="Z23" s="351"/>
      <c r="AA23" s="351"/>
      <c r="AB23" s="351"/>
      <c r="AC23" s="351"/>
      <c r="AD23" s="351"/>
      <c r="AE23" s="351"/>
      <c r="AF23" s="351"/>
      <c r="AG23" s="351"/>
      <c r="AH23" s="351"/>
      <c r="AI23" s="351"/>
      <c r="AJ23" s="351"/>
    </row>
    <row r="24" spans="1:36" x14ac:dyDescent="0.2">
      <c r="A24" s="350"/>
      <c r="B24" s="333"/>
      <c r="C24" s="333"/>
      <c r="D24" s="351"/>
      <c r="E24" s="442"/>
      <c r="F24" s="356"/>
      <c r="G24" s="374"/>
      <c r="H24" s="356"/>
      <c r="I24" s="351"/>
      <c r="J24" s="351"/>
      <c r="K24" s="351"/>
      <c r="L24" s="351"/>
      <c r="M24" s="351"/>
      <c r="N24" s="351"/>
      <c r="O24" s="351"/>
      <c r="P24" s="351"/>
      <c r="Q24" s="351"/>
      <c r="R24" s="351"/>
      <c r="S24" s="351"/>
      <c r="T24" s="351"/>
      <c r="U24" s="351"/>
      <c r="V24" s="351"/>
      <c r="W24" s="351"/>
      <c r="X24" s="351"/>
      <c r="Y24" s="351"/>
      <c r="Z24" s="351"/>
      <c r="AA24" s="351"/>
      <c r="AB24" s="351"/>
      <c r="AC24" s="351"/>
      <c r="AD24" s="351"/>
      <c r="AE24" s="351"/>
      <c r="AF24" s="351"/>
      <c r="AG24" s="351"/>
      <c r="AH24" s="351"/>
      <c r="AI24" s="351"/>
      <c r="AJ24" s="351"/>
    </row>
    <row r="25" spans="1:36" x14ac:dyDescent="0.2">
      <c r="A25" s="350"/>
      <c r="B25" s="333"/>
      <c r="C25" s="333"/>
      <c r="D25" s="445" t="s">
        <v>456</v>
      </c>
      <c r="E25" s="467" t="s">
        <v>185</v>
      </c>
      <c r="F25" s="443" t="s">
        <v>185</v>
      </c>
      <c r="G25" s="444" t="s">
        <v>442</v>
      </c>
      <c r="H25" s="443" t="s">
        <v>189</v>
      </c>
      <c r="I25" s="443" t="s">
        <v>159</v>
      </c>
      <c r="J25" s="351"/>
      <c r="K25" s="351"/>
      <c r="L25" s="351"/>
      <c r="M25" s="351"/>
      <c r="N25" s="351"/>
      <c r="O25" s="351"/>
      <c r="P25" s="351"/>
      <c r="Q25" s="351"/>
      <c r="R25" s="351"/>
      <c r="S25" s="351"/>
      <c r="T25" s="351"/>
      <c r="U25" s="351"/>
      <c r="V25" s="351"/>
      <c r="W25" s="351"/>
      <c r="X25" s="351"/>
      <c r="Y25" s="351"/>
      <c r="Z25" s="351"/>
      <c r="AA25" s="351"/>
      <c r="AB25" s="351"/>
      <c r="AC25" s="351"/>
      <c r="AD25" s="351"/>
      <c r="AE25" s="351"/>
      <c r="AF25" s="351"/>
      <c r="AG25" s="351"/>
      <c r="AH25" s="351"/>
      <c r="AI25" s="351"/>
      <c r="AJ25" s="351"/>
    </row>
    <row r="26" spans="1:36" x14ac:dyDescent="0.2">
      <c r="A26" s="350"/>
      <c r="B26" s="333"/>
      <c r="C26" s="333"/>
      <c r="D26" s="365" t="s">
        <v>157</v>
      </c>
      <c r="E26" s="458">
        <f>E22</f>
        <v>0</v>
      </c>
      <c r="F26" s="464">
        <f>E22</f>
        <v>0</v>
      </c>
      <c r="G26" s="414">
        <v>1.66389351081531E-3</v>
      </c>
      <c r="H26" s="464">
        <f>F26*G26</f>
        <v>0</v>
      </c>
      <c r="I26" s="451">
        <v>0</v>
      </c>
      <c r="J26" s="351"/>
      <c r="K26" s="351"/>
      <c r="L26" s="351"/>
      <c r="M26" s="351"/>
      <c r="N26" s="351"/>
      <c r="O26" s="351"/>
      <c r="P26" s="351"/>
      <c r="Q26" s="351"/>
      <c r="R26" s="351"/>
      <c r="S26" s="351"/>
      <c r="T26" s="351"/>
      <c r="U26" s="351"/>
      <c r="V26" s="351"/>
      <c r="W26" s="351"/>
      <c r="X26" s="351"/>
      <c r="Y26" s="351"/>
      <c r="Z26" s="351"/>
      <c r="AA26" s="351"/>
      <c r="AB26" s="351"/>
      <c r="AC26" s="351"/>
      <c r="AD26" s="351"/>
      <c r="AE26" s="351"/>
      <c r="AF26" s="351"/>
      <c r="AG26" s="351"/>
      <c r="AH26" s="351"/>
      <c r="AI26" s="351"/>
      <c r="AJ26" s="351"/>
    </row>
    <row r="27" spans="1:36" x14ac:dyDescent="0.2">
      <c r="A27" s="350"/>
      <c r="B27" s="333"/>
      <c r="C27" s="333"/>
      <c r="D27" s="357" t="s">
        <v>171</v>
      </c>
      <c r="E27" s="440">
        <v>0</v>
      </c>
      <c r="F27" s="368">
        <v>0</v>
      </c>
      <c r="G27" s="417">
        <v>1.66389351081531E-3</v>
      </c>
      <c r="H27" s="368">
        <f>F27*G27</f>
        <v>0</v>
      </c>
      <c r="I27" s="392">
        <v>0</v>
      </c>
      <c r="J27" s="351"/>
      <c r="K27" s="351"/>
      <c r="L27" s="351"/>
      <c r="M27" s="351"/>
      <c r="N27" s="351"/>
      <c r="O27" s="351"/>
      <c r="P27" s="351"/>
      <c r="Q27" s="351"/>
      <c r="S27" s="351"/>
      <c r="T27" s="351"/>
      <c r="U27" s="351"/>
      <c r="V27" s="351"/>
      <c r="W27" s="351"/>
      <c r="X27" s="351"/>
      <c r="Y27" s="351"/>
      <c r="Z27" s="351"/>
      <c r="AA27" s="351"/>
      <c r="AB27" s="351"/>
      <c r="AC27" s="351"/>
      <c r="AD27" s="351"/>
      <c r="AE27" s="351"/>
      <c r="AF27" s="351"/>
      <c r="AG27" s="351"/>
      <c r="AH27" s="351"/>
      <c r="AI27" s="351"/>
      <c r="AJ27" s="351"/>
    </row>
    <row r="28" spans="1:36" x14ac:dyDescent="0.2">
      <c r="A28" s="350"/>
      <c r="B28" s="333"/>
      <c r="C28" s="333"/>
      <c r="D28" s="357" t="s">
        <v>165</v>
      </c>
      <c r="E28" s="440">
        <f>SUM(E26:E27)</f>
        <v>0</v>
      </c>
      <c r="F28" s="368">
        <f>SUM(F26:F27)</f>
        <v>0</v>
      </c>
      <c r="G28" s="417"/>
      <c r="H28" s="368">
        <f>SUM(H26:H27)</f>
        <v>0</v>
      </c>
      <c r="I28" s="392"/>
      <c r="J28" s="351"/>
      <c r="K28" s="351"/>
      <c r="L28" s="351"/>
      <c r="M28" s="351"/>
      <c r="N28" s="351"/>
      <c r="O28" s="351"/>
      <c r="P28" s="351"/>
      <c r="Q28" s="351"/>
      <c r="R28" s="351"/>
      <c r="S28" s="351"/>
      <c r="T28" s="351"/>
      <c r="U28" s="351"/>
      <c r="V28" s="351"/>
      <c r="W28" s="351"/>
      <c r="X28" s="351"/>
      <c r="Y28" s="351"/>
      <c r="Z28" s="351"/>
      <c r="AA28" s="351"/>
      <c r="AB28" s="351"/>
      <c r="AC28" s="351"/>
      <c r="AD28" s="351"/>
      <c r="AE28" s="351"/>
      <c r="AF28" s="351"/>
      <c r="AG28" s="351"/>
      <c r="AH28" s="351"/>
      <c r="AI28" s="351"/>
      <c r="AJ28" s="351"/>
    </row>
    <row r="29" spans="1:36" x14ac:dyDescent="0.2">
      <c r="A29" s="350"/>
      <c r="B29" s="333"/>
      <c r="C29" s="333"/>
      <c r="D29" s="351"/>
      <c r="E29" s="442"/>
      <c r="F29" s="356"/>
      <c r="G29" s="374"/>
      <c r="H29" s="356"/>
      <c r="I29" s="351"/>
      <c r="J29" s="351"/>
      <c r="K29" s="351"/>
      <c r="L29" s="351"/>
      <c r="M29" s="351"/>
      <c r="N29" s="351"/>
      <c r="O29" s="351"/>
      <c r="P29" s="351"/>
      <c r="Q29" s="351"/>
      <c r="R29" s="351"/>
      <c r="S29" s="351"/>
      <c r="T29" s="351"/>
      <c r="U29" s="351"/>
      <c r="V29" s="351"/>
      <c r="W29" s="351"/>
      <c r="X29" s="351"/>
      <c r="Y29" s="351"/>
      <c r="Z29" s="351"/>
      <c r="AA29" s="351"/>
      <c r="AB29" s="351"/>
      <c r="AC29" s="351"/>
      <c r="AD29" s="351"/>
      <c r="AE29" s="351"/>
      <c r="AF29" s="351"/>
      <c r="AG29" s="351"/>
      <c r="AH29" s="351"/>
      <c r="AI29" s="351"/>
      <c r="AJ29" s="351"/>
    </row>
    <row r="30" spans="1:36" x14ac:dyDescent="0.2">
      <c r="A30" s="350"/>
      <c r="B30" s="333"/>
      <c r="C30" s="333"/>
      <c r="D30" s="351"/>
      <c r="E30" s="442"/>
      <c r="F30" s="356"/>
      <c r="G30" s="374"/>
      <c r="H30" s="356"/>
      <c r="I30" s="351"/>
      <c r="J30" s="351"/>
      <c r="K30" s="351"/>
      <c r="L30" s="351"/>
      <c r="M30" s="351"/>
      <c r="N30" s="351"/>
      <c r="O30" s="351"/>
      <c r="P30" s="351"/>
      <c r="Q30" s="351"/>
      <c r="R30" s="351"/>
      <c r="S30" s="351"/>
      <c r="T30" s="351"/>
      <c r="U30" s="351"/>
      <c r="V30" s="351"/>
      <c r="W30" s="351"/>
      <c r="X30" s="351"/>
      <c r="Y30" s="351"/>
      <c r="Z30" s="351"/>
      <c r="AA30" s="351"/>
      <c r="AB30" s="351"/>
      <c r="AC30" s="351"/>
      <c r="AD30" s="351"/>
      <c r="AE30" s="351"/>
      <c r="AF30" s="351"/>
      <c r="AG30" s="351"/>
      <c r="AH30" s="351"/>
      <c r="AI30" s="351"/>
      <c r="AJ30" s="351"/>
    </row>
    <row r="31" spans="1:36" x14ac:dyDescent="0.2">
      <c r="A31" s="350"/>
      <c r="B31" s="333"/>
      <c r="C31" s="333"/>
      <c r="D31" s="351"/>
      <c r="E31" s="442"/>
      <c r="F31" s="356"/>
      <c r="G31" s="374"/>
      <c r="H31" s="356"/>
      <c r="I31" s="351"/>
      <c r="J31" s="351"/>
      <c r="K31" s="351"/>
      <c r="L31" s="351"/>
      <c r="M31" s="351"/>
      <c r="N31" s="351"/>
      <c r="O31" s="351"/>
      <c r="P31" s="351"/>
      <c r="Q31" s="351"/>
      <c r="R31" s="351"/>
      <c r="S31" s="351"/>
      <c r="T31" s="351"/>
      <c r="U31" s="351"/>
      <c r="V31" s="351"/>
      <c r="W31" s="351"/>
      <c r="X31" s="351"/>
      <c r="Y31" s="351"/>
      <c r="Z31" s="351"/>
      <c r="AA31" s="351"/>
      <c r="AB31" s="351"/>
      <c r="AC31" s="351"/>
      <c r="AD31" s="351"/>
      <c r="AE31" s="351"/>
      <c r="AF31" s="351"/>
      <c r="AG31" s="351"/>
      <c r="AH31" s="351"/>
      <c r="AI31" s="351"/>
      <c r="AJ31" s="351"/>
    </row>
    <row r="32" spans="1:36" x14ac:dyDescent="0.2">
      <c r="A32" s="350"/>
      <c r="B32" s="333"/>
      <c r="C32" s="353" t="s">
        <v>162</v>
      </c>
      <c r="D32" s="443" t="s">
        <v>189</v>
      </c>
      <c r="E32" s="353"/>
      <c r="F32" s="353"/>
      <c r="G32" s="374"/>
      <c r="H32" s="351"/>
      <c r="I32" s="351"/>
      <c r="J32" s="351"/>
      <c r="K32" s="351"/>
      <c r="L32" s="351"/>
      <c r="M32" s="351"/>
      <c r="N32" s="351"/>
      <c r="O32" s="351"/>
      <c r="P32" s="351"/>
      <c r="Q32" s="351"/>
      <c r="R32" s="351"/>
      <c r="S32" s="351"/>
      <c r="T32" s="351"/>
      <c r="U32" s="351"/>
      <c r="V32" s="351"/>
      <c r="W32" s="351"/>
      <c r="X32" s="351"/>
      <c r="Y32" s="351"/>
      <c r="Z32" s="351"/>
      <c r="AA32" s="351"/>
      <c r="AB32" s="351"/>
      <c r="AC32" s="351"/>
      <c r="AD32" s="351"/>
      <c r="AE32" s="351"/>
      <c r="AF32" s="351"/>
      <c r="AG32" s="351"/>
      <c r="AH32" s="351"/>
      <c r="AI32" s="351"/>
      <c r="AJ32" s="351"/>
    </row>
    <row r="33" spans="1:36" x14ac:dyDescent="0.2">
      <c r="A33" s="350"/>
      <c r="B33" s="333"/>
      <c r="C33" s="333"/>
      <c r="D33" s="465">
        <v>0</v>
      </c>
      <c r="E33" s="442"/>
      <c r="F33" s="356"/>
      <c r="G33" s="374"/>
      <c r="H33" s="351"/>
      <c r="I33" s="351"/>
      <c r="J33" s="351"/>
      <c r="K33" s="351"/>
      <c r="L33" s="351"/>
      <c r="M33" s="351"/>
      <c r="N33" s="351"/>
      <c r="O33" s="351"/>
      <c r="P33" s="351"/>
      <c r="Q33" s="351"/>
      <c r="R33" s="351"/>
      <c r="S33" s="351"/>
      <c r="T33" s="351"/>
      <c r="U33" s="351"/>
      <c r="V33" s="351"/>
      <c r="W33" s="351"/>
      <c r="X33" s="351"/>
      <c r="Y33" s="351"/>
      <c r="Z33" s="351"/>
      <c r="AA33" s="351"/>
      <c r="AB33" s="351"/>
      <c r="AC33" s="351"/>
      <c r="AD33" s="351"/>
      <c r="AE33" s="351"/>
      <c r="AF33" s="351"/>
      <c r="AG33" s="351"/>
      <c r="AH33" s="351"/>
      <c r="AI33" s="351"/>
      <c r="AJ33" s="351"/>
    </row>
    <row r="34" spans="1:36" x14ac:dyDescent="0.2">
      <c r="A34" s="350"/>
      <c r="B34" s="333"/>
      <c r="C34" s="333"/>
      <c r="D34" s="351"/>
      <c r="E34" s="442"/>
      <c r="F34" s="356"/>
      <c r="G34" s="374"/>
      <c r="H34" s="356"/>
      <c r="I34" s="351"/>
      <c r="J34" s="351"/>
      <c r="K34" s="351"/>
      <c r="L34" s="351"/>
      <c r="M34" s="351"/>
      <c r="N34" s="351"/>
      <c r="O34" s="351"/>
      <c r="P34" s="351"/>
      <c r="Q34" s="351"/>
      <c r="R34" s="351"/>
      <c r="S34" s="351"/>
      <c r="T34" s="351"/>
      <c r="U34" s="351"/>
      <c r="V34" s="351"/>
      <c r="W34" s="351"/>
      <c r="X34" s="351"/>
      <c r="Y34" s="351"/>
      <c r="Z34" s="351"/>
      <c r="AA34" s="351"/>
      <c r="AB34" s="351"/>
      <c r="AC34" s="351"/>
      <c r="AD34" s="351"/>
      <c r="AE34" s="351"/>
      <c r="AF34" s="351"/>
      <c r="AG34" s="351"/>
      <c r="AH34" s="351"/>
      <c r="AI34" s="351"/>
      <c r="AJ34" s="351"/>
    </row>
    <row r="35" spans="1:36" x14ac:dyDescent="0.2">
      <c r="A35" s="350"/>
      <c r="B35" s="333"/>
      <c r="C35" s="353" t="s">
        <v>168</v>
      </c>
      <c r="D35" s="353"/>
      <c r="E35" s="442"/>
      <c r="F35" s="356"/>
      <c r="G35" s="374"/>
      <c r="H35" s="356"/>
      <c r="I35" s="351"/>
      <c r="J35" s="351"/>
      <c r="K35" s="351"/>
      <c r="L35" s="351"/>
      <c r="M35" s="351"/>
      <c r="N35" s="351"/>
      <c r="O35" s="351"/>
      <c r="P35" s="351"/>
      <c r="Q35" s="351"/>
      <c r="R35" s="351"/>
      <c r="S35" s="351"/>
      <c r="T35" s="351"/>
      <c r="U35" s="351"/>
      <c r="V35" s="351"/>
      <c r="W35" s="351"/>
      <c r="X35" s="351"/>
      <c r="Y35" s="351"/>
      <c r="Z35" s="351"/>
      <c r="AA35" s="351"/>
      <c r="AB35" s="351"/>
      <c r="AC35" s="351"/>
      <c r="AD35" s="351"/>
      <c r="AE35" s="351"/>
      <c r="AF35" s="351"/>
      <c r="AG35" s="351"/>
      <c r="AH35" s="351"/>
      <c r="AI35" s="351"/>
      <c r="AJ35" s="351"/>
    </row>
    <row r="36" spans="1:36" x14ac:dyDescent="0.2">
      <c r="A36" s="350"/>
      <c r="B36" s="333"/>
      <c r="C36" s="333"/>
      <c r="D36" s="445"/>
      <c r="E36" s="468">
        <v>2014</v>
      </c>
      <c r="F36" s="356"/>
      <c r="G36" s="374"/>
      <c r="H36" s="356"/>
      <c r="I36" s="351"/>
      <c r="J36" s="351"/>
      <c r="K36" s="351"/>
      <c r="L36" s="351"/>
      <c r="M36" s="351"/>
      <c r="N36" s="351"/>
      <c r="O36" s="351"/>
      <c r="P36" s="351"/>
      <c r="Q36" s="351"/>
      <c r="R36" s="351"/>
      <c r="S36" s="351"/>
      <c r="T36" s="351"/>
      <c r="U36" s="351"/>
      <c r="V36" s="351"/>
      <c r="W36" s="351"/>
      <c r="X36" s="351"/>
      <c r="Y36" s="351"/>
      <c r="Z36" s="351"/>
      <c r="AA36" s="351"/>
      <c r="AB36" s="351"/>
      <c r="AC36" s="351"/>
      <c r="AD36" s="351"/>
      <c r="AE36" s="351"/>
      <c r="AF36" s="351"/>
      <c r="AG36" s="351"/>
      <c r="AH36" s="351"/>
      <c r="AI36" s="351"/>
      <c r="AJ36" s="351"/>
    </row>
    <row r="37" spans="1:36" x14ac:dyDescent="0.2">
      <c r="A37" s="350"/>
      <c r="B37" s="333"/>
      <c r="C37" s="333"/>
      <c r="D37" s="365" t="s">
        <v>250</v>
      </c>
      <c r="E37" s="349">
        <v>0</v>
      </c>
      <c r="F37" s="356"/>
      <c r="H37" s="356"/>
      <c r="I37" s="351"/>
      <c r="J37" s="351"/>
      <c r="K37" s="351"/>
      <c r="L37" s="333"/>
      <c r="M37" s="351"/>
      <c r="N37" s="351"/>
      <c r="O37" s="351"/>
      <c r="P37" s="351"/>
      <c r="Q37" s="351"/>
      <c r="R37" s="351"/>
      <c r="S37" s="351"/>
      <c r="T37" s="351"/>
      <c r="U37" s="351"/>
      <c r="V37" s="351"/>
      <c r="W37" s="351"/>
      <c r="X37" s="351"/>
      <c r="Y37" s="351"/>
      <c r="Z37" s="351"/>
      <c r="AA37" s="351"/>
      <c r="AB37" s="351"/>
      <c r="AC37" s="351"/>
      <c r="AD37" s="351"/>
      <c r="AE37" s="351"/>
      <c r="AF37" s="351"/>
      <c r="AG37" s="351"/>
      <c r="AH37" s="351"/>
      <c r="AI37" s="351"/>
      <c r="AJ37" s="351"/>
    </row>
    <row r="38" spans="1:36" x14ac:dyDescent="0.2">
      <c r="A38" s="350"/>
      <c r="B38" s="333"/>
      <c r="C38" s="333"/>
      <c r="D38" s="367"/>
      <c r="E38" s="458"/>
      <c r="F38" s="356"/>
      <c r="G38" s="374"/>
      <c r="H38" s="356"/>
      <c r="I38" s="351"/>
      <c r="J38" s="351"/>
      <c r="K38" s="351"/>
      <c r="L38" s="333"/>
      <c r="M38" s="351"/>
      <c r="N38" s="351"/>
      <c r="O38" s="351"/>
      <c r="P38" s="351"/>
      <c r="Q38" s="351"/>
      <c r="R38" s="351"/>
      <c r="S38" s="351"/>
      <c r="T38" s="351"/>
      <c r="U38" s="351"/>
      <c r="V38" s="351"/>
      <c r="W38" s="351"/>
      <c r="X38" s="351"/>
      <c r="Y38" s="351"/>
      <c r="Z38" s="351"/>
      <c r="AA38" s="351"/>
      <c r="AB38" s="351"/>
      <c r="AC38" s="351"/>
      <c r="AD38" s="351"/>
      <c r="AE38" s="351"/>
      <c r="AF38" s="351"/>
      <c r="AG38" s="351"/>
      <c r="AH38" s="351"/>
      <c r="AI38" s="351"/>
      <c r="AJ38" s="351"/>
    </row>
    <row r="39" spans="1:36" x14ac:dyDescent="0.2">
      <c r="A39" s="350"/>
      <c r="B39" s="333"/>
      <c r="C39" s="333"/>
      <c r="D39" s="367"/>
      <c r="E39" s="458"/>
      <c r="F39" s="356"/>
      <c r="G39" s="374"/>
      <c r="H39" s="356"/>
      <c r="I39" s="351"/>
      <c r="J39" s="351"/>
      <c r="K39" s="351"/>
      <c r="L39" s="333"/>
      <c r="M39" s="351"/>
      <c r="N39" s="351"/>
      <c r="O39" s="351"/>
      <c r="P39" s="351"/>
      <c r="Q39" s="351"/>
      <c r="R39" s="351"/>
      <c r="S39" s="351"/>
      <c r="T39" s="351"/>
      <c r="U39" s="351"/>
      <c r="V39" s="351"/>
      <c r="W39" s="351"/>
      <c r="X39" s="351"/>
      <c r="Y39" s="351"/>
      <c r="Z39" s="351"/>
      <c r="AA39" s="351"/>
      <c r="AB39" s="351"/>
      <c r="AC39" s="351"/>
      <c r="AD39" s="351"/>
      <c r="AE39" s="351"/>
      <c r="AF39" s="351"/>
      <c r="AG39" s="351"/>
      <c r="AH39" s="351"/>
      <c r="AI39" s="351"/>
      <c r="AJ39" s="351"/>
    </row>
    <row r="40" spans="1:36" x14ac:dyDescent="0.2">
      <c r="A40" s="350"/>
      <c r="B40" s="333"/>
      <c r="C40" s="446" t="s">
        <v>163</v>
      </c>
      <c r="D40" s="351"/>
      <c r="E40" s="442"/>
      <c r="F40" s="356"/>
      <c r="G40" s="374"/>
      <c r="H40" s="356"/>
      <c r="I40" s="351"/>
      <c r="J40" s="351"/>
      <c r="K40" s="351"/>
      <c r="L40" s="351"/>
      <c r="M40" s="351"/>
      <c r="N40" s="351"/>
      <c r="O40" s="351"/>
      <c r="P40" s="351"/>
      <c r="Q40" s="351"/>
      <c r="R40" s="351"/>
      <c r="S40" s="351"/>
      <c r="T40" s="351"/>
      <c r="U40" s="351"/>
      <c r="V40" s="351"/>
      <c r="W40" s="351"/>
      <c r="X40" s="351"/>
      <c r="Y40" s="351"/>
      <c r="Z40" s="351"/>
      <c r="AA40" s="351"/>
      <c r="AB40" s="351"/>
      <c r="AC40" s="351"/>
      <c r="AD40" s="351"/>
      <c r="AE40" s="351"/>
      <c r="AF40" s="351"/>
      <c r="AG40" s="351"/>
      <c r="AH40" s="351"/>
      <c r="AI40" s="351"/>
      <c r="AJ40" s="351"/>
    </row>
    <row r="41" spans="1:36" x14ac:dyDescent="0.2">
      <c r="A41" s="350"/>
      <c r="B41" s="333"/>
      <c r="C41" s="333"/>
      <c r="D41" s="354" t="s">
        <v>456</v>
      </c>
      <c r="E41" s="443" t="s">
        <v>185</v>
      </c>
      <c r="F41" s="444" t="s">
        <v>442</v>
      </c>
      <c r="G41" s="443" t="s">
        <v>189</v>
      </c>
      <c r="H41" s="445" t="s">
        <v>159</v>
      </c>
      <c r="I41" s="351"/>
      <c r="J41" s="351"/>
      <c r="K41" s="351"/>
      <c r="L41" s="351"/>
      <c r="M41" s="351"/>
      <c r="N41" s="351"/>
      <c r="O41" s="351"/>
      <c r="P41" s="351" t="s">
        <v>554</v>
      </c>
      <c r="Q41" s="351"/>
      <c r="R41" s="351"/>
      <c r="S41" s="351"/>
      <c r="T41" s="351"/>
      <c r="U41" s="351"/>
      <c r="V41" s="351"/>
      <c r="W41" s="351"/>
      <c r="X41" s="351"/>
      <c r="Y41" s="351"/>
      <c r="Z41" s="351"/>
      <c r="AA41" s="351"/>
      <c r="AB41" s="351"/>
      <c r="AC41" s="351"/>
      <c r="AD41" s="351"/>
      <c r="AE41" s="351"/>
      <c r="AF41" s="351"/>
      <c r="AG41" s="351"/>
      <c r="AH41" s="351"/>
      <c r="AI41" s="351"/>
    </row>
    <row r="42" spans="1:36" x14ac:dyDescent="0.2">
      <c r="A42" s="350"/>
      <c r="C42" s="524">
        <v>1E-3</v>
      </c>
      <c r="D42" s="355" t="s">
        <v>164</v>
      </c>
      <c r="E42" s="493">
        <f>P42/SUM(P$42:P$47)*Q$43</f>
        <v>5.4579625197793961E-2</v>
      </c>
      <c r="F42" s="453">
        <v>0.47599999999999998</v>
      </c>
      <c r="G42" s="527">
        <f>E42*F42</f>
        <v>2.5979901594149923E-2</v>
      </c>
      <c r="H42" s="526">
        <f>G42/SUM(G$42:G$47)</f>
        <v>9.7696698439165511E-4</v>
      </c>
      <c r="I42" s="498" t="s">
        <v>535</v>
      </c>
      <c r="J42" s="351"/>
      <c r="K42" s="351"/>
      <c r="L42" s="351"/>
      <c r="M42" s="351"/>
      <c r="N42" s="351"/>
      <c r="O42" s="351"/>
      <c r="P42" s="493">
        <v>3.9500000000000004E-3</v>
      </c>
      <c r="Q42" s="351" t="s">
        <v>896</v>
      </c>
      <c r="R42" s="339" t="s">
        <v>897</v>
      </c>
      <c r="S42" s="351"/>
      <c r="T42" s="351"/>
      <c r="U42" s="351"/>
      <c r="V42" s="351"/>
      <c r="W42" s="351"/>
      <c r="X42" s="351"/>
      <c r="Y42" s="351"/>
      <c r="Z42" s="351"/>
      <c r="AA42" s="351"/>
      <c r="AB42" s="351"/>
      <c r="AC42" s="351"/>
      <c r="AD42" s="351"/>
      <c r="AE42" s="351"/>
      <c r="AF42" s="351"/>
      <c r="AG42" s="351"/>
      <c r="AH42" s="351"/>
      <c r="AI42" s="351"/>
    </row>
    <row r="43" spans="1:36" ht="16" x14ac:dyDescent="0.2">
      <c r="A43" s="350"/>
      <c r="B43" s="333"/>
      <c r="C43" s="525">
        <v>0.27100000000000002</v>
      </c>
      <c r="D43" s="365" t="s">
        <v>157</v>
      </c>
      <c r="E43" s="493">
        <f>P43/SUM(P$42:P$47)*Q$43</f>
        <v>13.69354434519437</v>
      </c>
      <c r="F43" s="454">
        <v>0.52629999999999999</v>
      </c>
      <c r="G43" s="528">
        <f>E43*F43</f>
        <v>7.2069123888757964</v>
      </c>
      <c r="H43" s="526">
        <f t="shared" ref="H43:H48" si="0">G43/SUM(G$42:G$47)</f>
        <v>0.27101393890268999</v>
      </c>
      <c r="I43" s="498" t="s">
        <v>535</v>
      </c>
      <c r="J43" s="351"/>
      <c r="K43" s="351"/>
      <c r="L43" s="351"/>
      <c r="M43" s="351"/>
      <c r="N43" s="351"/>
      <c r="O43" s="351"/>
      <c r="P43" s="492">
        <v>0.99102000000000001</v>
      </c>
      <c r="Q43" s="4">
        <f>R43/R45*Q45</f>
        <v>54.224097664543521</v>
      </c>
      <c r="R43" s="351">
        <v>43.41</v>
      </c>
      <c r="S43" s="351"/>
      <c r="T43" s="351"/>
      <c r="U43" s="351"/>
      <c r="V43" s="351"/>
      <c r="W43" s="351"/>
      <c r="X43" s="351"/>
      <c r="Y43" s="351"/>
      <c r="Z43" s="351"/>
      <c r="AA43" s="351"/>
      <c r="AB43" s="351"/>
      <c r="AC43" s="351"/>
      <c r="AD43" s="351"/>
      <c r="AE43" s="351"/>
      <c r="AF43" s="351"/>
      <c r="AG43" s="351"/>
      <c r="AH43" s="351"/>
      <c r="AI43" s="351"/>
    </row>
    <row r="44" spans="1:36" x14ac:dyDescent="0.2">
      <c r="A44" s="350"/>
      <c r="B44" s="333"/>
      <c r="C44" s="525">
        <v>1E-3</v>
      </c>
      <c r="D44" s="365" t="s">
        <v>172</v>
      </c>
      <c r="E44" s="493">
        <f t="shared" ref="E44:E47" si="1">P44/SUM(P$42:P$47)*Q$43</f>
        <v>1.7962914622058769E-2</v>
      </c>
      <c r="F44" s="454">
        <v>1.5385</v>
      </c>
      <c r="G44" s="528">
        <f>E44*F44</f>
        <v>2.7635944146037417E-2</v>
      </c>
      <c r="H44" s="526">
        <f t="shared" si="0"/>
        <v>1.0392420046444685E-3</v>
      </c>
      <c r="I44" s="498" t="s">
        <v>535</v>
      </c>
      <c r="J44" s="351"/>
      <c r="K44" s="351"/>
      <c r="L44" s="351"/>
      <c r="M44" s="351"/>
      <c r="N44" s="351"/>
      <c r="O44" s="351"/>
      <c r="P44" s="493">
        <v>1.2999999999999999E-3</v>
      </c>
      <c r="Q44" s="351" t="s">
        <v>622</v>
      </c>
      <c r="R44" s="351" t="s">
        <v>897</v>
      </c>
      <c r="S44" s="351"/>
      <c r="T44" s="351"/>
      <c r="U44" s="351"/>
      <c r="V44" s="351"/>
      <c r="W44" s="351"/>
      <c r="X44" s="351"/>
      <c r="Y44" s="351"/>
      <c r="Z44" s="351"/>
      <c r="AA44" s="351"/>
      <c r="AB44" s="351"/>
      <c r="AC44" s="351"/>
      <c r="AD44" s="351"/>
      <c r="AE44" s="351"/>
      <c r="AF44" s="351"/>
      <c r="AG44" s="351"/>
      <c r="AH44" s="351"/>
      <c r="AI44" s="351"/>
    </row>
    <row r="45" spans="1:36" ht="16" x14ac:dyDescent="0.2">
      <c r="A45" s="350"/>
      <c r="B45" s="333"/>
      <c r="C45" s="525">
        <v>0.67500000000000004</v>
      </c>
      <c r="D45" s="365" t="s">
        <v>166</v>
      </c>
      <c r="E45" s="493">
        <f t="shared" si="1"/>
        <v>37.694485453058718</v>
      </c>
      <c r="F45" s="454">
        <v>0.47620000000000001</v>
      </c>
      <c r="G45" s="528">
        <f>E45*F45</f>
        <v>17.950113972746561</v>
      </c>
      <c r="H45" s="526">
        <f t="shared" si="0"/>
        <v>0.67500905089608088</v>
      </c>
      <c r="I45" s="498" t="s">
        <v>535</v>
      </c>
      <c r="J45" s="351"/>
      <c r="K45" s="351"/>
      <c r="L45" s="351"/>
      <c r="M45" s="351"/>
      <c r="N45" s="351"/>
      <c r="O45" s="351"/>
      <c r="P45" s="492">
        <v>2.7280000000000002</v>
      </c>
      <c r="Q45" s="4">
        <v>1765</v>
      </c>
      <c r="R45" s="351">
        <v>1413</v>
      </c>
      <c r="S45" s="351"/>
      <c r="T45" s="351"/>
      <c r="U45" s="351"/>
      <c r="V45" s="351"/>
      <c r="W45" s="351"/>
      <c r="X45" s="351"/>
      <c r="Y45" s="351"/>
      <c r="Z45" s="351"/>
      <c r="AA45" s="351"/>
      <c r="AB45" s="351"/>
      <c r="AC45" s="351"/>
      <c r="AD45" s="351"/>
      <c r="AE45" s="351"/>
      <c r="AF45" s="351"/>
      <c r="AG45" s="351"/>
      <c r="AH45" s="351"/>
      <c r="AI45" s="351"/>
    </row>
    <row r="46" spans="1:36" x14ac:dyDescent="0.2">
      <c r="A46" s="350"/>
      <c r="B46" s="333"/>
      <c r="C46" s="525">
        <v>0</v>
      </c>
      <c r="D46" s="365" t="s">
        <v>174</v>
      </c>
      <c r="E46" s="493">
        <f t="shared" si="1"/>
        <v>0</v>
      </c>
      <c r="F46" s="454"/>
      <c r="G46" s="528">
        <v>0</v>
      </c>
      <c r="H46" s="526">
        <f t="shared" si="0"/>
        <v>0</v>
      </c>
      <c r="I46" s="498" t="s">
        <v>535</v>
      </c>
      <c r="J46" s="351"/>
      <c r="K46" s="351"/>
      <c r="L46" s="351"/>
      <c r="M46" s="351"/>
      <c r="N46" s="351"/>
      <c r="O46" s="351"/>
      <c r="P46" s="360">
        <v>0</v>
      </c>
      <c r="Q46" s="351"/>
      <c r="R46" s="351"/>
      <c r="S46" s="351"/>
      <c r="T46" s="351"/>
      <c r="U46" s="351"/>
      <c r="V46" s="351"/>
      <c r="W46" s="351"/>
      <c r="X46" s="351"/>
      <c r="Y46" s="351"/>
      <c r="Z46" s="351"/>
      <c r="AA46" s="351"/>
      <c r="AB46" s="351"/>
      <c r="AC46" s="351"/>
      <c r="AD46" s="351"/>
      <c r="AE46" s="351"/>
      <c r="AF46" s="351"/>
      <c r="AG46" s="351"/>
      <c r="AH46" s="351"/>
      <c r="AI46" s="351"/>
    </row>
    <row r="47" spans="1:36" x14ac:dyDescent="0.2">
      <c r="A47" s="350"/>
      <c r="B47" s="333"/>
      <c r="C47" s="525">
        <v>5.1999999999999998E-2</v>
      </c>
      <c r="D47" s="357" t="s">
        <v>167</v>
      </c>
      <c r="E47" s="493">
        <f t="shared" si="1"/>
        <v>2.7635253264705804</v>
      </c>
      <c r="F47" s="455">
        <v>0.5</v>
      </c>
      <c r="G47" s="529">
        <f>E47*F47</f>
        <v>1.3817626632352902</v>
      </c>
      <c r="H47" s="526">
        <f t="shared" si="0"/>
        <v>5.1960801212193125E-2</v>
      </c>
      <c r="I47" s="498" t="s">
        <v>535</v>
      </c>
      <c r="J47" s="351"/>
      <c r="K47" s="351"/>
      <c r="L47" s="351"/>
      <c r="M47" s="351"/>
      <c r="N47" s="351"/>
      <c r="O47" s="351"/>
      <c r="P47" s="493">
        <v>0.2</v>
      </c>
      <c r="Q47" s="351"/>
      <c r="R47" s="351"/>
      <c r="S47" s="351"/>
      <c r="T47" s="351"/>
      <c r="U47" s="351"/>
      <c r="V47" s="351"/>
      <c r="W47" s="351"/>
      <c r="X47" s="351"/>
      <c r="Y47" s="351"/>
      <c r="Z47" s="351"/>
      <c r="AA47" s="351"/>
      <c r="AB47" s="351"/>
      <c r="AC47" s="351"/>
      <c r="AD47" s="351"/>
      <c r="AE47" s="351"/>
      <c r="AF47" s="351"/>
      <c r="AG47" s="351"/>
      <c r="AH47" s="351"/>
      <c r="AI47" s="351"/>
    </row>
    <row r="48" spans="1:36" x14ac:dyDescent="0.2">
      <c r="A48" s="350"/>
      <c r="B48" s="333"/>
      <c r="C48" s="333"/>
      <c r="D48" s="357" t="s">
        <v>165</v>
      </c>
      <c r="E48" s="500">
        <f>SUM(E42:E47)</f>
        <v>54.224097664543521</v>
      </c>
      <c r="F48" s="455"/>
      <c r="G48" s="499">
        <f>SUM(G42:G47)</f>
        <v>26.592404870597832</v>
      </c>
      <c r="H48" s="447">
        <f t="shared" si="0"/>
        <v>1</v>
      </c>
      <c r="I48" s="351"/>
      <c r="J48" s="351"/>
      <c r="K48" s="351"/>
      <c r="L48" s="351"/>
      <c r="M48" s="351"/>
      <c r="N48" s="351"/>
      <c r="O48" s="351"/>
      <c r="P48" s="351"/>
      <c r="Q48" s="351"/>
      <c r="R48" s="351"/>
      <c r="S48" s="351"/>
      <c r="T48" s="351"/>
      <c r="U48" s="351"/>
      <c r="V48" s="351"/>
      <c r="W48" s="351"/>
      <c r="X48" s="351"/>
      <c r="Y48" s="351"/>
      <c r="Z48" s="351"/>
      <c r="AA48" s="351"/>
      <c r="AB48" s="351"/>
      <c r="AC48" s="351"/>
      <c r="AD48" s="351"/>
      <c r="AE48" s="351"/>
      <c r="AF48" s="351"/>
      <c r="AG48" s="351"/>
      <c r="AH48" s="351"/>
      <c r="AI48" s="351"/>
    </row>
    <row r="49" spans="1:36" x14ac:dyDescent="0.2">
      <c r="A49" s="350"/>
      <c r="B49" s="333"/>
      <c r="C49" s="333"/>
      <c r="D49" s="351"/>
      <c r="E49" s="501"/>
      <c r="F49" s="442"/>
      <c r="G49" s="351">
        <f>G48*1000000</f>
        <v>26592404.870597832</v>
      </c>
      <c r="H49" s="414"/>
      <c r="I49" s="351"/>
      <c r="J49" s="351"/>
      <c r="K49" s="333"/>
      <c r="L49" s="351"/>
      <c r="M49" s="351"/>
      <c r="N49" s="351"/>
      <c r="O49" s="351"/>
      <c r="P49" s="351"/>
      <c r="Q49" s="351"/>
      <c r="R49" s="351"/>
      <c r="S49" s="351"/>
      <c r="T49" s="351"/>
      <c r="U49" s="351"/>
      <c r="V49" s="351"/>
      <c r="W49" s="351"/>
      <c r="X49" s="351"/>
      <c r="Y49" s="351"/>
      <c r="Z49" s="351"/>
      <c r="AA49" s="351"/>
      <c r="AB49" s="351"/>
      <c r="AC49" s="351"/>
      <c r="AD49" s="351"/>
      <c r="AE49" s="351"/>
      <c r="AF49" s="351"/>
      <c r="AG49" s="351"/>
      <c r="AH49" s="351"/>
      <c r="AI49" s="351"/>
    </row>
    <row r="50" spans="1:36" x14ac:dyDescent="0.2">
      <c r="A50" s="350"/>
      <c r="B50" s="333"/>
      <c r="C50" s="333"/>
      <c r="D50" s="351"/>
      <c r="E50" s="351"/>
      <c r="F50" s="374"/>
      <c r="G50" s="356"/>
      <c r="H50" s="351"/>
      <c r="I50" s="351"/>
      <c r="J50" s="351"/>
      <c r="K50" s="333"/>
      <c r="L50" s="351"/>
      <c r="M50" s="351"/>
      <c r="N50" s="351"/>
      <c r="O50" s="351"/>
      <c r="P50" s="351"/>
      <c r="Q50" s="351"/>
      <c r="R50" s="351"/>
      <c r="S50" s="351"/>
      <c r="T50" s="351"/>
      <c r="U50" s="351"/>
      <c r="V50" s="351"/>
      <c r="W50" s="351"/>
      <c r="X50" s="351"/>
      <c r="Y50" s="351"/>
      <c r="Z50" s="351"/>
      <c r="AA50" s="351"/>
      <c r="AB50" s="351"/>
      <c r="AC50" s="351"/>
      <c r="AD50" s="351"/>
      <c r="AE50" s="351"/>
      <c r="AF50" s="351"/>
      <c r="AG50" s="351"/>
      <c r="AH50" s="351"/>
      <c r="AI50" s="351"/>
    </row>
    <row r="51" spans="1:36" x14ac:dyDescent="0.2">
      <c r="A51" s="350"/>
      <c r="B51" s="333"/>
      <c r="C51" s="446" t="s">
        <v>378</v>
      </c>
      <c r="D51" s="351"/>
      <c r="E51" s="351"/>
      <c r="F51" s="374"/>
      <c r="G51" s="356"/>
      <c r="H51" s="351"/>
      <c r="I51" s="351"/>
      <c r="J51" s="351"/>
      <c r="K51" s="333"/>
      <c r="L51" s="351"/>
      <c r="M51" s="351"/>
      <c r="N51" s="351"/>
      <c r="O51" s="351"/>
      <c r="P51" s="351"/>
      <c r="Q51" s="351"/>
      <c r="R51" s="351"/>
      <c r="S51" s="351"/>
      <c r="T51" s="351"/>
      <c r="U51" s="351"/>
      <c r="V51" s="351"/>
      <c r="W51" s="351"/>
      <c r="X51" s="351"/>
      <c r="Y51" s="351"/>
      <c r="Z51" s="351"/>
      <c r="AA51" s="351"/>
      <c r="AB51" s="351"/>
      <c r="AC51" s="351"/>
      <c r="AD51" s="351"/>
      <c r="AE51" s="351"/>
      <c r="AF51" s="351"/>
      <c r="AG51" s="351"/>
      <c r="AH51" s="351"/>
      <c r="AI51" s="351"/>
    </row>
    <row r="52" spans="1:36" x14ac:dyDescent="0.2">
      <c r="A52" s="350"/>
      <c r="B52" s="333"/>
      <c r="C52" s="333"/>
      <c r="D52" s="354" t="s">
        <v>456</v>
      </c>
      <c r="E52" s="443" t="s">
        <v>185</v>
      </c>
      <c r="F52" s="444" t="s">
        <v>442</v>
      </c>
      <c r="G52" s="443" t="s">
        <v>189</v>
      </c>
      <c r="H52" s="445" t="s">
        <v>159</v>
      </c>
      <c r="I52" s="351"/>
      <c r="J52" s="351"/>
      <c r="K52" s="333"/>
      <c r="L52" s="351"/>
      <c r="M52" s="351"/>
      <c r="N52" s="351"/>
      <c r="O52" s="351"/>
      <c r="P52" s="351"/>
      <c r="Q52" s="351"/>
      <c r="R52" s="351"/>
      <c r="S52" s="351"/>
      <c r="T52" s="351"/>
      <c r="U52" s="351"/>
      <c r="V52" s="351"/>
      <c r="W52" s="351"/>
      <c r="X52" s="351"/>
      <c r="Y52" s="351"/>
      <c r="Z52" s="351"/>
      <c r="AA52" s="351"/>
      <c r="AB52" s="351"/>
      <c r="AC52" s="351"/>
      <c r="AD52" s="351"/>
      <c r="AE52" s="351"/>
      <c r="AF52" s="351"/>
      <c r="AG52" s="351"/>
      <c r="AH52" s="351"/>
      <c r="AI52" s="351"/>
    </row>
    <row r="53" spans="1:36" x14ac:dyDescent="0.2">
      <c r="A53" s="350"/>
      <c r="D53" s="355" t="s">
        <v>164</v>
      </c>
      <c r="E53" s="360">
        <v>0</v>
      </c>
      <c r="F53" s="453">
        <v>0.10638297872340401</v>
      </c>
      <c r="G53" s="362">
        <f>E53*F53</f>
        <v>0</v>
      </c>
      <c r="H53" s="459" t="e">
        <f>G53/SUM(G$53:G$56)</f>
        <v>#DIV/0!</v>
      </c>
      <c r="I53" s="351"/>
      <c r="J53" s="351"/>
      <c r="K53" s="333"/>
      <c r="L53" s="351"/>
      <c r="M53" s="351"/>
      <c r="N53" s="351"/>
      <c r="O53" s="351"/>
      <c r="P53" s="351"/>
      <c r="Q53" s="351"/>
      <c r="R53" s="351"/>
      <c r="S53" s="351"/>
      <c r="T53" s="351"/>
      <c r="U53" s="351"/>
      <c r="V53" s="351"/>
      <c r="W53" s="351"/>
      <c r="X53" s="351"/>
      <c r="Y53" s="351"/>
      <c r="Z53" s="351"/>
      <c r="AA53" s="351"/>
      <c r="AB53" s="351"/>
      <c r="AC53" s="351"/>
      <c r="AD53" s="351"/>
      <c r="AE53" s="351"/>
      <c r="AF53" s="351"/>
      <c r="AG53" s="351"/>
      <c r="AH53" s="351"/>
      <c r="AI53" s="351"/>
    </row>
    <row r="54" spans="1:36" x14ac:dyDescent="0.2">
      <c r="A54" s="350"/>
      <c r="B54" s="333"/>
      <c r="C54" s="333"/>
      <c r="D54" s="365" t="s">
        <v>157</v>
      </c>
      <c r="E54" s="360">
        <v>0</v>
      </c>
      <c r="F54" s="454">
        <v>0.10638297872340401</v>
      </c>
      <c r="G54" s="366">
        <f>E54*F54</f>
        <v>0</v>
      </c>
      <c r="H54" s="459" t="e">
        <f>G54/SUM(G$53:G$56)</f>
        <v>#DIV/0!</v>
      </c>
      <c r="I54" s="351"/>
      <c r="J54" s="351"/>
      <c r="K54" s="333"/>
      <c r="L54" s="351"/>
      <c r="M54" s="351"/>
      <c r="N54" s="351"/>
      <c r="O54" s="351"/>
      <c r="P54" s="351"/>
      <c r="Q54" s="351"/>
      <c r="R54" s="351"/>
      <c r="S54" s="351"/>
      <c r="T54" s="351"/>
      <c r="U54" s="351"/>
      <c r="V54" s="351"/>
      <c r="W54" s="351"/>
      <c r="X54" s="351"/>
      <c r="Y54" s="351"/>
      <c r="Z54" s="351"/>
      <c r="AA54" s="351"/>
      <c r="AB54" s="351"/>
      <c r="AC54" s="351"/>
      <c r="AD54" s="351"/>
      <c r="AE54" s="351"/>
      <c r="AF54" s="351"/>
      <c r="AG54" s="351"/>
      <c r="AH54" s="351"/>
      <c r="AI54" s="351"/>
    </row>
    <row r="55" spans="1:36" x14ac:dyDescent="0.2">
      <c r="A55" s="350"/>
      <c r="B55" s="333"/>
      <c r="C55" s="333"/>
      <c r="D55" s="365" t="s">
        <v>172</v>
      </c>
      <c r="E55" s="360">
        <v>0</v>
      </c>
      <c r="F55" s="456">
        <v>0.19157088122605401</v>
      </c>
      <c r="G55" s="366">
        <f>E55*F55</f>
        <v>0</v>
      </c>
      <c r="H55" s="459" t="e">
        <f>G55/SUM(G$53:G$56)</f>
        <v>#DIV/0!</v>
      </c>
      <c r="I55" s="351"/>
      <c r="J55" s="351"/>
      <c r="K55" s="351"/>
      <c r="L55" s="351"/>
      <c r="M55" s="351"/>
      <c r="N55" s="351"/>
      <c r="O55" s="351"/>
      <c r="P55" s="351"/>
      <c r="Q55" s="351"/>
      <c r="R55" s="351"/>
      <c r="S55" s="351"/>
      <c r="T55" s="351"/>
      <c r="U55" s="351"/>
      <c r="V55" s="351"/>
      <c r="W55" s="351"/>
      <c r="X55" s="351"/>
      <c r="Y55" s="351"/>
      <c r="Z55" s="351"/>
      <c r="AA55" s="351"/>
      <c r="AB55" s="351"/>
      <c r="AC55" s="351"/>
      <c r="AD55" s="351"/>
      <c r="AE55" s="351"/>
      <c r="AF55" s="351"/>
      <c r="AG55" s="351"/>
      <c r="AH55" s="351"/>
      <c r="AI55" s="351"/>
    </row>
    <row r="56" spans="1:36" x14ac:dyDescent="0.2">
      <c r="A56" s="350"/>
      <c r="B56" s="333"/>
      <c r="C56" s="333"/>
      <c r="D56" s="357" t="s">
        <v>166</v>
      </c>
      <c r="E56" s="360">
        <v>0</v>
      </c>
      <c r="F56" s="457">
        <v>9.6522852639873896E-2</v>
      </c>
      <c r="G56" s="368">
        <f>E56*F56</f>
        <v>0</v>
      </c>
      <c r="H56" s="459" t="e">
        <f>G56/SUM(G$53:G$56)</f>
        <v>#DIV/0!</v>
      </c>
      <c r="I56" s="351"/>
      <c r="J56" s="351"/>
      <c r="K56" s="356"/>
      <c r="L56" s="351"/>
      <c r="M56" s="351"/>
      <c r="N56" s="351"/>
      <c r="O56" s="351"/>
      <c r="P56" s="351"/>
      <c r="Q56" s="351"/>
      <c r="R56" s="351"/>
      <c r="S56" s="351"/>
      <c r="T56" s="351"/>
      <c r="U56" s="351"/>
      <c r="V56" s="351"/>
      <c r="W56" s="351"/>
      <c r="X56" s="351"/>
      <c r="Y56" s="351"/>
      <c r="Z56" s="351"/>
      <c r="AA56" s="351"/>
      <c r="AB56" s="351"/>
      <c r="AC56" s="351"/>
      <c r="AD56" s="351"/>
      <c r="AE56" s="351"/>
      <c r="AF56" s="351"/>
      <c r="AG56" s="351"/>
      <c r="AH56" s="351"/>
      <c r="AI56" s="351"/>
    </row>
    <row r="57" spans="1:36" x14ac:dyDescent="0.2">
      <c r="A57" s="350"/>
      <c r="B57" s="333"/>
      <c r="C57" s="333"/>
      <c r="D57" s="357" t="s">
        <v>165</v>
      </c>
      <c r="E57" s="368">
        <f>SUM(E53:E56)</f>
        <v>0</v>
      </c>
      <c r="F57" s="455"/>
      <c r="G57" s="460">
        <f>SUM(G53:G56)</f>
        <v>0</v>
      </c>
      <c r="H57" s="447" t="e">
        <f>G57/SUM(G$53:G$56)</f>
        <v>#DIV/0!</v>
      </c>
      <c r="I57" s="351"/>
      <c r="J57" s="351"/>
      <c r="K57" s="356"/>
      <c r="L57" s="351"/>
      <c r="M57" s="351"/>
      <c r="N57" s="351"/>
      <c r="O57" s="351"/>
      <c r="P57" s="351"/>
      <c r="Q57" s="351"/>
      <c r="R57" s="351"/>
      <c r="S57" s="351"/>
      <c r="T57" s="351"/>
      <c r="U57" s="351"/>
      <c r="V57" s="351"/>
      <c r="W57" s="351"/>
      <c r="X57" s="351"/>
      <c r="Y57" s="351"/>
      <c r="Z57" s="351"/>
      <c r="AA57" s="351"/>
      <c r="AB57" s="351"/>
      <c r="AC57" s="351"/>
      <c r="AD57" s="351"/>
      <c r="AE57" s="351"/>
      <c r="AF57" s="351"/>
      <c r="AG57" s="351"/>
      <c r="AH57" s="351"/>
      <c r="AI57" s="351"/>
    </row>
    <row r="58" spans="1:36" x14ac:dyDescent="0.2">
      <c r="A58" s="350"/>
      <c r="B58" s="333"/>
      <c r="C58" s="333"/>
      <c r="D58" s="351"/>
      <c r="E58" s="351"/>
      <c r="F58" s="374"/>
      <c r="G58" s="356"/>
      <c r="H58" s="351"/>
      <c r="I58" s="351"/>
      <c r="J58" s="351"/>
      <c r="K58" s="356"/>
      <c r="L58" s="351"/>
      <c r="M58" s="351"/>
      <c r="N58" s="351"/>
      <c r="O58" s="351"/>
      <c r="P58" s="351"/>
      <c r="Q58" s="351"/>
      <c r="R58" s="351"/>
      <c r="S58" s="351"/>
      <c r="T58" s="351"/>
      <c r="U58" s="351"/>
      <c r="V58" s="351"/>
      <c r="W58" s="351"/>
      <c r="X58" s="351"/>
      <c r="Y58" s="351"/>
      <c r="Z58" s="351"/>
      <c r="AA58" s="351"/>
      <c r="AB58" s="351"/>
      <c r="AC58" s="351"/>
      <c r="AD58" s="351"/>
      <c r="AE58" s="351"/>
      <c r="AF58" s="351"/>
      <c r="AG58" s="351"/>
      <c r="AH58" s="351"/>
      <c r="AI58" s="351"/>
    </row>
    <row r="59" spans="1:36" x14ac:dyDescent="0.2">
      <c r="A59" s="350"/>
      <c r="B59" s="333"/>
      <c r="C59" s="333"/>
      <c r="D59" s="351"/>
      <c r="E59" s="351"/>
      <c r="F59" s="351"/>
      <c r="G59" s="351"/>
      <c r="H59" s="351"/>
      <c r="I59" s="351"/>
      <c r="J59" s="351"/>
      <c r="K59" s="483"/>
      <c r="L59" s="351"/>
      <c r="M59" s="351"/>
      <c r="N59" s="351"/>
      <c r="O59" s="351"/>
      <c r="P59" s="351"/>
      <c r="Q59" s="351"/>
      <c r="R59" s="351"/>
      <c r="S59" s="351"/>
      <c r="T59" s="351"/>
      <c r="U59" s="351"/>
      <c r="V59" s="351"/>
      <c r="W59" s="351"/>
      <c r="X59" s="351"/>
      <c r="Y59" s="351"/>
      <c r="Z59" s="351"/>
      <c r="AA59" s="351"/>
      <c r="AB59" s="351"/>
      <c r="AC59" s="351"/>
      <c r="AD59" s="351"/>
      <c r="AE59" s="351"/>
      <c r="AF59" s="351"/>
      <c r="AG59" s="351"/>
      <c r="AH59" s="351"/>
      <c r="AI59" s="351"/>
      <c r="AJ59" s="351"/>
    </row>
    <row r="60" spans="1:36" x14ac:dyDescent="0.2">
      <c r="A60" s="350"/>
      <c r="B60" s="333"/>
      <c r="C60" s="353" t="s">
        <v>200</v>
      </c>
      <c r="E60" s="351"/>
      <c r="F60" s="351"/>
      <c r="G60" s="351"/>
      <c r="H60" s="351"/>
      <c r="I60" s="351"/>
      <c r="J60" s="351"/>
      <c r="K60" s="356"/>
      <c r="L60" s="351"/>
      <c r="M60" s="351"/>
      <c r="N60" s="351"/>
      <c r="O60" s="351"/>
      <c r="P60" s="351"/>
      <c r="Q60" s="351"/>
      <c r="R60" s="351"/>
      <c r="S60" s="351"/>
      <c r="T60" s="351"/>
      <c r="U60" s="351"/>
      <c r="V60" s="351"/>
      <c r="W60" s="351"/>
      <c r="X60" s="351"/>
      <c r="Y60" s="351"/>
      <c r="Z60" s="351"/>
      <c r="AA60" s="351"/>
      <c r="AB60" s="351"/>
      <c r="AC60" s="351"/>
      <c r="AD60" s="351"/>
      <c r="AE60" s="351"/>
      <c r="AF60" s="351"/>
      <c r="AG60" s="351"/>
      <c r="AH60" s="351"/>
      <c r="AI60" s="351"/>
      <c r="AJ60" s="351"/>
    </row>
    <row r="61" spans="1:36" x14ac:dyDescent="0.2">
      <c r="A61" s="350"/>
      <c r="B61" s="333"/>
      <c r="C61" s="333"/>
      <c r="D61" s="354" t="s">
        <v>457</v>
      </c>
      <c r="E61" s="354" t="s">
        <v>185</v>
      </c>
      <c r="F61" s="354" t="s">
        <v>443</v>
      </c>
      <c r="G61" s="351"/>
      <c r="H61" s="351"/>
      <c r="I61" s="351"/>
      <c r="J61" s="351"/>
      <c r="K61" s="356"/>
      <c r="L61" s="351"/>
      <c r="M61" s="351"/>
      <c r="N61" s="351"/>
      <c r="O61" s="351"/>
      <c r="P61" s="351"/>
      <c r="Q61" s="351"/>
      <c r="R61" s="351"/>
      <c r="S61" s="351"/>
      <c r="T61" s="351"/>
      <c r="U61" s="351"/>
      <c r="V61" s="351"/>
      <c r="W61" s="351"/>
      <c r="X61" s="351"/>
      <c r="Y61" s="351"/>
      <c r="Z61" s="351"/>
      <c r="AA61" s="351"/>
      <c r="AB61" s="351"/>
      <c r="AC61" s="351"/>
      <c r="AD61" s="351"/>
      <c r="AE61" s="351"/>
      <c r="AF61" s="351"/>
      <c r="AG61" s="351"/>
      <c r="AH61" s="351"/>
      <c r="AI61" s="351"/>
      <c r="AJ61" s="351"/>
    </row>
    <row r="62" spans="1:36" x14ac:dyDescent="0.2">
      <c r="A62" s="350"/>
      <c r="B62" s="333"/>
      <c r="C62" s="333"/>
      <c r="D62" s="448" t="s">
        <v>201</v>
      </c>
      <c r="E62" s="360">
        <v>0</v>
      </c>
      <c r="F62" s="461">
        <f>E62/(E62+E63)</f>
        <v>0</v>
      </c>
      <c r="G62" s="351"/>
      <c r="H62" s="351"/>
      <c r="I62" s="351"/>
      <c r="J62" s="351"/>
      <c r="K62" s="351"/>
      <c r="L62" s="351"/>
      <c r="M62" s="351"/>
      <c r="N62" s="351"/>
      <c r="O62" s="351"/>
      <c r="P62" s="351"/>
      <c r="Q62" s="351"/>
      <c r="R62" s="351"/>
      <c r="S62" s="351"/>
      <c r="T62" s="351"/>
      <c r="U62" s="351"/>
      <c r="V62" s="351"/>
      <c r="W62" s="351"/>
      <c r="X62" s="351"/>
      <c r="Y62" s="351"/>
      <c r="Z62" s="351"/>
      <c r="AA62" s="351"/>
      <c r="AB62" s="351"/>
      <c r="AC62" s="351"/>
      <c r="AD62" s="351"/>
      <c r="AE62" s="351"/>
      <c r="AF62" s="351"/>
      <c r="AG62" s="351"/>
      <c r="AH62" s="351"/>
      <c r="AI62" s="351"/>
      <c r="AJ62" s="351"/>
    </row>
    <row r="63" spans="1:36" x14ac:dyDescent="0.2">
      <c r="A63" s="350"/>
      <c r="B63" s="333"/>
      <c r="C63" s="333"/>
      <c r="D63" s="449" t="s">
        <v>170</v>
      </c>
      <c r="E63" s="428">
        <f>E43+E54</f>
        <v>13.69354434519437</v>
      </c>
      <c r="F63" s="462">
        <f>1-F62</f>
        <v>1</v>
      </c>
      <c r="G63" s="351"/>
      <c r="H63" s="351"/>
      <c r="I63" s="351"/>
      <c r="J63" s="351"/>
      <c r="L63" s="351"/>
      <c r="M63" s="351"/>
      <c r="N63" s="351"/>
      <c r="O63" s="351"/>
      <c r="P63" s="351"/>
      <c r="Q63" s="351"/>
      <c r="R63" s="351"/>
      <c r="S63" s="351"/>
      <c r="T63" s="351"/>
      <c r="U63" s="351"/>
      <c r="V63" s="351"/>
      <c r="W63" s="351"/>
      <c r="X63" s="351"/>
      <c r="Y63" s="351"/>
      <c r="Z63" s="351"/>
      <c r="AA63" s="351"/>
      <c r="AB63" s="351"/>
      <c r="AC63" s="351"/>
      <c r="AD63" s="351"/>
      <c r="AE63" s="351"/>
      <c r="AF63" s="351"/>
      <c r="AG63" s="351"/>
      <c r="AH63" s="351"/>
      <c r="AI63" s="351"/>
      <c r="AJ63" s="351"/>
    </row>
    <row r="64" spans="1:36" x14ac:dyDescent="0.2">
      <c r="A64" s="350"/>
      <c r="B64" s="333"/>
      <c r="C64" s="333"/>
      <c r="D64" s="449" t="s">
        <v>202</v>
      </c>
      <c r="E64" s="360">
        <v>0</v>
      </c>
      <c r="F64" s="462">
        <f>E64/(E64+E65)</f>
        <v>0</v>
      </c>
      <c r="G64" s="351"/>
      <c r="H64" s="351"/>
      <c r="I64" s="351"/>
      <c r="J64" s="351"/>
      <c r="K64" s="351"/>
      <c r="L64" s="351"/>
      <c r="M64" s="351"/>
      <c r="N64" s="351"/>
      <c r="O64" s="351"/>
      <c r="P64" s="351"/>
      <c r="Q64" s="351"/>
      <c r="R64" s="351"/>
      <c r="S64" s="351"/>
      <c r="T64" s="351"/>
      <c r="U64" s="351"/>
      <c r="V64" s="351"/>
      <c r="W64" s="351"/>
      <c r="X64" s="351"/>
      <c r="Y64" s="351"/>
      <c r="Z64" s="351"/>
      <c r="AA64" s="351"/>
      <c r="AB64" s="351"/>
      <c r="AC64" s="351"/>
      <c r="AD64" s="351"/>
      <c r="AE64" s="351"/>
      <c r="AF64" s="351"/>
      <c r="AG64" s="351"/>
      <c r="AH64" s="351"/>
      <c r="AI64" s="351"/>
      <c r="AJ64" s="351"/>
    </row>
    <row r="65" spans="1:36" x14ac:dyDescent="0.2">
      <c r="A65" s="350"/>
      <c r="B65" s="333"/>
      <c r="C65" s="333"/>
      <c r="D65" s="450" t="s">
        <v>173</v>
      </c>
      <c r="E65" s="452">
        <f>E45+E56</f>
        <v>37.694485453058718</v>
      </c>
      <c r="F65" s="463">
        <f>1-F64</f>
        <v>1</v>
      </c>
      <c r="G65" s="351"/>
      <c r="H65" s="351"/>
      <c r="I65" s="351"/>
      <c r="J65" s="351"/>
      <c r="K65" s="351"/>
      <c r="L65" s="351"/>
      <c r="M65" s="351"/>
      <c r="N65" s="351"/>
      <c r="O65" s="351"/>
      <c r="P65" s="351"/>
      <c r="Q65" s="351"/>
      <c r="R65" s="351"/>
      <c r="S65" s="351"/>
      <c r="T65" s="351"/>
      <c r="U65" s="351"/>
      <c r="V65" s="351"/>
      <c r="W65" s="351"/>
      <c r="X65" s="351"/>
      <c r="Y65" s="351"/>
      <c r="Z65" s="351"/>
      <c r="AA65" s="351"/>
      <c r="AB65" s="351"/>
      <c r="AC65" s="351"/>
      <c r="AD65" s="351"/>
      <c r="AE65" s="351"/>
      <c r="AF65" s="351"/>
      <c r="AG65" s="351"/>
      <c r="AH65" s="351"/>
      <c r="AI65" s="351"/>
      <c r="AJ65" s="351"/>
    </row>
    <row r="66" spans="1:36" x14ac:dyDescent="0.2">
      <c r="A66" s="350"/>
      <c r="B66" s="333"/>
      <c r="C66" s="333"/>
      <c r="D66" s="351"/>
      <c r="E66" s="351"/>
      <c r="F66" s="351"/>
      <c r="G66" s="351"/>
      <c r="H66" s="351"/>
      <c r="I66" s="351"/>
      <c r="J66" s="351"/>
      <c r="K66" s="351"/>
      <c r="L66" s="351"/>
      <c r="M66" s="351"/>
      <c r="N66" s="351"/>
      <c r="O66" s="351"/>
      <c r="P66" s="351"/>
      <c r="Q66" s="351"/>
      <c r="R66" s="351"/>
      <c r="S66" s="351"/>
      <c r="T66" s="351"/>
      <c r="U66" s="351"/>
      <c r="V66" s="351"/>
      <c r="W66" s="351"/>
      <c r="X66" s="351"/>
      <c r="Y66" s="351"/>
      <c r="Z66" s="351"/>
      <c r="AA66" s="351"/>
      <c r="AB66" s="351"/>
      <c r="AC66" s="351"/>
      <c r="AD66" s="351"/>
      <c r="AE66" s="351"/>
      <c r="AF66" s="351"/>
      <c r="AG66" s="351"/>
      <c r="AH66" s="351"/>
      <c r="AI66" s="351"/>
      <c r="AJ66" s="351"/>
    </row>
    <row r="67" spans="1:36" x14ac:dyDescent="0.2">
      <c r="A67" s="350"/>
      <c r="B67" s="333"/>
      <c r="C67" s="333"/>
      <c r="D67" s="351"/>
      <c r="E67" s="351"/>
      <c r="F67" s="351"/>
      <c r="G67" s="351"/>
      <c r="H67" s="351"/>
      <c r="I67" s="351"/>
      <c r="J67" s="351"/>
      <c r="K67" s="351"/>
      <c r="L67" s="351"/>
      <c r="M67" s="351"/>
      <c r="N67" s="351"/>
      <c r="O67" s="351"/>
      <c r="P67" s="351"/>
      <c r="Q67" s="351"/>
      <c r="R67" s="351"/>
      <c r="S67" s="351"/>
      <c r="T67" s="351"/>
      <c r="U67" s="351"/>
      <c r="V67" s="351"/>
      <c r="W67" s="351"/>
      <c r="X67" s="351"/>
      <c r="Y67" s="351"/>
      <c r="Z67" s="351"/>
      <c r="AA67" s="351"/>
      <c r="AB67" s="351"/>
      <c r="AC67" s="351"/>
      <c r="AD67" s="351"/>
      <c r="AE67" s="351"/>
      <c r="AF67" s="351"/>
      <c r="AG67" s="351"/>
      <c r="AH67" s="351"/>
      <c r="AI67" s="351"/>
      <c r="AJ67" s="351"/>
    </row>
    <row r="68" spans="1:36" x14ac:dyDescent="0.2">
      <c r="A68" s="350"/>
      <c r="B68" s="333"/>
      <c r="C68" s="333"/>
      <c r="D68" s="351"/>
      <c r="E68" s="351"/>
      <c r="F68" s="351"/>
      <c r="G68" s="351"/>
      <c r="H68" s="351"/>
      <c r="I68" s="351"/>
      <c r="J68" s="351"/>
      <c r="K68" s="351"/>
      <c r="L68" s="351"/>
      <c r="M68" s="351"/>
      <c r="N68" s="351"/>
      <c r="O68" s="351"/>
      <c r="P68" s="351"/>
      <c r="Q68" s="351"/>
      <c r="R68" s="351"/>
      <c r="S68" s="351"/>
      <c r="T68" s="351"/>
      <c r="U68" s="351"/>
      <c r="V68" s="351"/>
      <c r="W68" s="351"/>
      <c r="X68" s="351"/>
      <c r="Y68" s="351"/>
      <c r="Z68" s="351"/>
      <c r="AA68" s="351"/>
      <c r="AB68" s="351"/>
      <c r="AC68" s="351"/>
      <c r="AD68" s="351"/>
      <c r="AE68" s="351"/>
      <c r="AF68" s="351"/>
      <c r="AG68" s="351"/>
      <c r="AH68" s="351"/>
      <c r="AI68" s="351"/>
      <c r="AJ68" s="351"/>
    </row>
    <row r="69" spans="1:36" x14ac:dyDescent="0.2">
      <c r="A69" s="350"/>
      <c r="B69" s="333"/>
      <c r="C69" s="333"/>
      <c r="D69" s="351"/>
      <c r="E69" s="351"/>
      <c r="F69" s="351"/>
      <c r="G69" s="351"/>
      <c r="H69" s="351"/>
      <c r="I69" s="351"/>
      <c r="J69" s="351"/>
      <c r="K69" s="351"/>
      <c r="L69" s="351"/>
      <c r="M69" s="351"/>
      <c r="N69" s="351"/>
      <c r="O69" s="351"/>
      <c r="P69" s="351"/>
      <c r="Q69" s="351"/>
      <c r="R69" s="351"/>
      <c r="S69" s="351"/>
      <c r="T69" s="351"/>
      <c r="U69" s="351"/>
      <c r="V69" s="351"/>
      <c r="W69" s="351"/>
      <c r="X69" s="351"/>
      <c r="Y69" s="351"/>
      <c r="Z69" s="351"/>
      <c r="AA69" s="351"/>
      <c r="AB69" s="351"/>
      <c r="AC69" s="351"/>
      <c r="AD69" s="351"/>
      <c r="AE69" s="351"/>
      <c r="AF69" s="351"/>
      <c r="AG69" s="351"/>
      <c r="AH69" s="351"/>
      <c r="AI69" s="351"/>
      <c r="AJ69" s="351"/>
    </row>
    <row r="70" spans="1:36" x14ac:dyDescent="0.2">
      <c r="A70" s="350"/>
      <c r="B70" s="333"/>
      <c r="C70" s="333"/>
      <c r="D70" s="351"/>
      <c r="E70" s="351"/>
      <c r="F70" s="351"/>
      <c r="G70" s="351"/>
      <c r="H70" s="351"/>
      <c r="I70" s="351"/>
      <c r="J70" s="351"/>
      <c r="K70" s="351"/>
      <c r="L70" s="351"/>
      <c r="M70" s="351"/>
      <c r="N70" s="351"/>
      <c r="O70" s="351"/>
      <c r="P70" s="351"/>
      <c r="Q70" s="351"/>
      <c r="R70" s="351"/>
      <c r="S70" s="351"/>
      <c r="T70" s="351"/>
      <c r="U70" s="351"/>
      <c r="V70" s="351"/>
      <c r="W70" s="351"/>
      <c r="X70" s="351"/>
      <c r="Y70" s="351"/>
      <c r="Z70" s="351"/>
      <c r="AA70" s="351"/>
      <c r="AB70" s="351"/>
      <c r="AC70" s="351"/>
      <c r="AD70" s="351"/>
      <c r="AE70" s="351"/>
      <c r="AF70" s="351"/>
      <c r="AG70" s="351"/>
      <c r="AH70" s="351"/>
      <c r="AI70" s="351"/>
      <c r="AJ70" s="351"/>
    </row>
    <row r="71" spans="1:36" x14ac:dyDescent="0.2">
      <c r="A71" s="350"/>
      <c r="B71" s="333"/>
      <c r="C71" s="333"/>
      <c r="D71" s="351"/>
      <c r="E71" s="351"/>
      <c r="F71" s="351"/>
      <c r="G71" s="351"/>
      <c r="H71" s="351"/>
      <c r="I71" s="351"/>
      <c r="J71" s="351"/>
      <c r="K71" s="351"/>
      <c r="L71" s="351"/>
      <c r="M71" s="351"/>
      <c r="N71" s="351"/>
      <c r="O71" s="351"/>
      <c r="P71" s="351"/>
      <c r="Q71" s="351"/>
      <c r="R71" s="351"/>
      <c r="S71" s="351"/>
      <c r="T71" s="351"/>
      <c r="U71" s="351"/>
      <c r="V71" s="351"/>
      <c r="W71" s="351"/>
      <c r="X71" s="351"/>
      <c r="Y71" s="351"/>
      <c r="Z71" s="351"/>
      <c r="AA71" s="351"/>
      <c r="AB71" s="351"/>
      <c r="AC71" s="351"/>
      <c r="AD71" s="351"/>
      <c r="AE71" s="351"/>
      <c r="AF71" s="351"/>
      <c r="AG71" s="351"/>
      <c r="AH71" s="351"/>
      <c r="AI71" s="351"/>
      <c r="AJ71" s="351"/>
    </row>
    <row r="72" spans="1:36" x14ac:dyDescent="0.2">
      <c r="A72" s="350"/>
      <c r="B72" s="333"/>
      <c r="C72" s="333"/>
      <c r="D72" s="351"/>
      <c r="E72" s="351"/>
      <c r="F72" s="351"/>
      <c r="G72" s="351"/>
      <c r="H72" s="351"/>
      <c r="I72" s="351"/>
      <c r="J72" s="351"/>
      <c r="K72" s="351"/>
      <c r="L72" s="351"/>
      <c r="M72" s="351"/>
      <c r="N72" s="351"/>
      <c r="O72" s="351"/>
      <c r="P72" s="351"/>
      <c r="Q72" s="351"/>
      <c r="R72" s="351"/>
      <c r="S72" s="351"/>
      <c r="T72" s="351"/>
      <c r="U72" s="351"/>
      <c r="V72" s="351"/>
      <c r="W72" s="351"/>
      <c r="X72" s="351"/>
      <c r="Y72" s="351"/>
      <c r="Z72" s="351"/>
      <c r="AA72" s="351"/>
      <c r="AB72" s="351"/>
      <c r="AC72" s="351"/>
      <c r="AD72" s="351"/>
      <c r="AE72" s="351"/>
      <c r="AF72" s="351"/>
      <c r="AG72" s="351"/>
      <c r="AH72" s="351"/>
      <c r="AI72" s="351"/>
      <c r="AJ72" s="351"/>
    </row>
    <row r="73" spans="1:36" x14ac:dyDescent="0.2">
      <c r="A73" s="350"/>
      <c r="B73" s="333"/>
      <c r="C73" s="333"/>
      <c r="D73" s="351"/>
      <c r="E73" s="351"/>
      <c r="F73" s="351"/>
      <c r="G73" s="351"/>
      <c r="H73" s="351"/>
      <c r="I73" s="351"/>
      <c r="J73" s="351"/>
      <c r="K73" s="351"/>
      <c r="L73" s="351"/>
      <c r="M73" s="351"/>
      <c r="N73" s="351"/>
      <c r="O73" s="351"/>
      <c r="P73" s="351"/>
      <c r="Q73" s="351"/>
      <c r="R73" s="351"/>
      <c r="S73" s="351"/>
      <c r="T73" s="351"/>
      <c r="U73" s="351"/>
      <c r="V73" s="351"/>
      <c r="W73" s="351"/>
      <c r="X73" s="351"/>
      <c r="Y73" s="351"/>
      <c r="Z73" s="351"/>
      <c r="AA73" s="351"/>
      <c r="AB73" s="351"/>
      <c r="AC73" s="351"/>
      <c r="AD73" s="351"/>
      <c r="AE73" s="351"/>
      <c r="AF73" s="351"/>
      <c r="AG73" s="351"/>
      <c r="AH73" s="351"/>
      <c r="AI73" s="351"/>
      <c r="AJ73" s="351"/>
    </row>
    <row r="74" spans="1:36" x14ac:dyDescent="0.2">
      <c r="A74" s="350"/>
      <c r="B74" s="333"/>
      <c r="C74" s="333"/>
      <c r="D74" s="351"/>
      <c r="E74" s="351"/>
      <c r="F74" s="351"/>
      <c r="G74" s="351"/>
      <c r="H74" s="351"/>
      <c r="I74" s="351"/>
      <c r="J74" s="351"/>
      <c r="K74" s="351"/>
      <c r="L74" s="351"/>
      <c r="M74" s="351"/>
      <c r="N74" s="351"/>
      <c r="O74" s="351"/>
      <c r="P74" s="351"/>
      <c r="Q74" s="351"/>
      <c r="R74" s="351"/>
      <c r="S74" s="351"/>
      <c r="T74" s="351"/>
      <c r="U74" s="351"/>
      <c r="V74" s="351"/>
      <c r="W74" s="351"/>
      <c r="X74" s="351"/>
      <c r="Y74" s="351"/>
      <c r="Z74" s="351"/>
      <c r="AA74" s="351"/>
      <c r="AB74" s="351"/>
      <c r="AC74" s="351"/>
      <c r="AD74" s="351"/>
      <c r="AE74" s="351"/>
      <c r="AF74" s="351"/>
      <c r="AG74" s="351"/>
      <c r="AH74" s="351"/>
      <c r="AI74" s="351"/>
      <c r="AJ74" s="351"/>
    </row>
    <row r="75" spans="1:36" x14ac:dyDescent="0.2">
      <c r="A75" s="350"/>
      <c r="B75" s="333"/>
      <c r="C75" s="333"/>
      <c r="D75" s="351"/>
      <c r="E75" s="351"/>
      <c r="F75" s="351"/>
      <c r="G75" s="351"/>
      <c r="H75" s="351"/>
      <c r="I75" s="351"/>
      <c r="J75" s="351"/>
      <c r="K75" s="351"/>
      <c r="L75" s="351"/>
      <c r="M75" s="351"/>
      <c r="N75" s="351"/>
      <c r="O75" s="351"/>
      <c r="P75" s="351"/>
      <c r="Q75" s="351"/>
      <c r="R75" s="351"/>
      <c r="S75" s="351"/>
      <c r="T75" s="351"/>
      <c r="U75" s="351"/>
      <c r="V75" s="351"/>
      <c r="W75" s="351"/>
      <c r="X75" s="351"/>
      <c r="Y75" s="351"/>
      <c r="Z75" s="351"/>
      <c r="AA75" s="351"/>
      <c r="AB75" s="351"/>
      <c r="AC75" s="351"/>
      <c r="AD75" s="351"/>
      <c r="AE75" s="351"/>
      <c r="AF75" s="351"/>
      <c r="AG75" s="351"/>
      <c r="AH75" s="351"/>
      <c r="AI75" s="351"/>
      <c r="AJ75" s="351"/>
    </row>
    <row r="76" spans="1:36" x14ac:dyDescent="0.2">
      <c r="A76" s="350"/>
      <c r="B76" s="333"/>
      <c r="C76" s="333"/>
      <c r="D76" s="351"/>
      <c r="E76" s="351"/>
      <c r="F76" s="351"/>
      <c r="G76" s="351"/>
      <c r="H76" s="351"/>
      <c r="I76" s="351"/>
      <c r="J76" s="351"/>
      <c r="K76" s="351"/>
      <c r="L76" s="351"/>
      <c r="M76" s="351"/>
      <c r="N76" s="351"/>
      <c r="O76" s="351"/>
      <c r="P76" s="351"/>
      <c r="Q76" s="351"/>
      <c r="R76" s="351"/>
      <c r="S76" s="351"/>
      <c r="T76" s="351"/>
      <c r="U76" s="351"/>
      <c r="V76" s="351"/>
      <c r="W76" s="351"/>
      <c r="X76" s="351"/>
      <c r="Y76" s="351"/>
      <c r="Z76" s="351"/>
      <c r="AA76" s="351"/>
      <c r="AB76" s="351"/>
      <c r="AC76" s="351"/>
      <c r="AD76" s="351"/>
      <c r="AE76" s="351"/>
      <c r="AF76" s="351"/>
      <c r="AG76" s="351"/>
      <c r="AH76" s="351"/>
      <c r="AI76" s="351"/>
      <c r="AJ76" s="351"/>
    </row>
    <row r="77" spans="1:36" x14ac:dyDescent="0.2">
      <c r="A77" s="350"/>
      <c r="B77" s="333"/>
      <c r="C77" s="333"/>
      <c r="D77" s="351"/>
      <c r="E77" s="351"/>
      <c r="F77" s="351"/>
      <c r="G77" s="351"/>
      <c r="H77" s="351"/>
      <c r="I77" s="351"/>
      <c r="J77" s="351"/>
      <c r="K77" s="351"/>
      <c r="L77" s="351"/>
      <c r="M77" s="351"/>
      <c r="N77" s="351"/>
      <c r="O77" s="351"/>
      <c r="P77" s="351"/>
      <c r="Q77" s="351"/>
      <c r="R77" s="351"/>
      <c r="S77" s="351"/>
      <c r="T77" s="351"/>
      <c r="U77" s="351"/>
      <c r="V77" s="351"/>
      <c r="W77" s="351"/>
      <c r="X77" s="351"/>
      <c r="Y77" s="351"/>
      <c r="Z77" s="351"/>
      <c r="AA77" s="351"/>
      <c r="AB77" s="351"/>
      <c r="AC77" s="351"/>
      <c r="AD77" s="351"/>
      <c r="AE77" s="351"/>
      <c r="AF77" s="351"/>
      <c r="AG77" s="351"/>
      <c r="AH77" s="351"/>
      <c r="AI77" s="351"/>
      <c r="AJ77" s="351"/>
    </row>
    <row r="78" spans="1:36" x14ac:dyDescent="0.2">
      <c r="A78" s="350"/>
      <c r="B78" s="333"/>
      <c r="C78" s="333"/>
      <c r="D78" s="351"/>
      <c r="E78" s="351"/>
      <c r="F78" s="351"/>
      <c r="G78" s="351"/>
      <c r="H78" s="351"/>
      <c r="I78" s="351"/>
      <c r="J78" s="351"/>
      <c r="K78" s="351"/>
      <c r="L78" s="351"/>
      <c r="M78" s="351"/>
      <c r="N78" s="351"/>
      <c r="O78" s="351"/>
      <c r="P78" s="351"/>
      <c r="Q78" s="351"/>
      <c r="R78" s="351"/>
      <c r="S78" s="351"/>
      <c r="T78" s="351"/>
      <c r="U78" s="351"/>
      <c r="V78" s="351"/>
      <c r="W78" s="351"/>
      <c r="X78" s="351"/>
      <c r="Y78" s="351"/>
      <c r="Z78" s="351"/>
      <c r="AA78" s="351"/>
      <c r="AB78" s="351"/>
      <c r="AC78" s="351"/>
      <c r="AD78" s="351"/>
      <c r="AE78" s="351"/>
      <c r="AF78" s="351"/>
      <c r="AG78" s="351"/>
      <c r="AH78" s="351"/>
      <c r="AI78" s="351"/>
      <c r="AJ78" s="351"/>
    </row>
    <row r="79" spans="1:36" x14ac:dyDescent="0.2">
      <c r="A79" s="350"/>
      <c r="B79" s="333"/>
      <c r="C79" s="333"/>
      <c r="D79" s="351"/>
      <c r="E79" s="351"/>
      <c r="F79" s="351"/>
      <c r="G79" s="351"/>
      <c r="H79" s="351"/>
      <c r="I79" s="351"/>
      <c r="J79" s="351"/>
      <c r="K79" s="351"/>
      <c r="L79" s="351"/>
      <c r="M79" s="351"/>
      <c r="N79" s="351"/>
      <c r="O79" s="351"/>
      <c r="P79" s="351"/>
      <c r="Q79" s="351"/>
      <c r="R79" s="351"/>
      <c r="S79" s="351"/>
      <c r="T79" s="351"/>
      <c r="U79" s="351"/>
      <c r="V79" s="351"/>
      <c r="W79" s="351"/>
      <c r="X79" s="351"/>
      <c r="Y79" s="351"/>
      <c r="Z79" s="351"/>
      <c r="AA79" s="351"/>
      <c r="AB79" s="351"/>
      <c r="AC79" s="351"/>
      <c r="AD79" s="351"/>
      <c r="AE79" s="351"/>
      <c r="AF79" s="351"/>
      <c r="AG79" s="351"/>
      <c r="AH79" s="351"/>
      <c r="AI79" s="351"/>
      <c r="AJ79" s="351"/>
    </row>
    <row r="80" spans="1:36" x14ac:dyDescent="0.2">
      <c r="A80" s="350"/>
      <c r="B80" s="333"/>
      <c r="C80" s="333"/>
      <c r="D80" s="351"/>
      <c r="E80" s="351"/>
      <c r="F80" s="351"/>
      <c r="G80" s="351"/>
      <c r="H80" s="351"/>
      <c r="I80" s="351"/>
      <c r="J80" s="351"/>
      <c r="K80" s="351"/>
      <c r="L80" s="351"/>
      <c r="M80" s="351"/>
      <c r="N80" s="351"/>
      <c r="O80" s="351"/>
      <c r="P80" s="351"/>
      <c r="Q80" s="351"/>
      <c r="R80" s="351"/>
      <c r="S80" s="351"/>
      <c r="T80" s="351"/>
      <c r="U80" s="351"/>
      <c r="V80" s="351"/>
      <c r="W80" s="351"/>
      <c r="X80" s="351"/>
      <c r="Y80" s="351"/>
      <c r="Z80" s="351"/>
      <c r="AA80" s="351"/>
      <c r="AB80" s="351"/>
      <c r="AC80" s="351"/>
      <c r="AD80" s="351"/>
      <c r="AE80" s="351"/>
      <c r="AF80" s="351"/>
      <c r="AG80" s="351"/>
      <c r="AH80" s="351"/>
      <c r="AI80" s="351"/>
      <c r="AJ80" s="351"/>
    </row>
    <row r="81" spans="1:36" x14ac:dyDescent="0.2">
      <c r="A81" s="350"/>
      <c r="B81" s="333"/>
      <c r="C81" s="333"/>
      <c r="D81" s="351"/>
      <c r="E81" s="351"/>
      <c r="F81" s="351"/>
      <c r="G81" s="351"/>
      <c r="H81" s="351"/>
      <c r="I81" s="351"/>
      <c r="J81" s="351"/>
      <c r="K81" s="351"/>
      <c r="L81" s="351"/>
      <c r="M81" s="351"/>
      <c r="N81" s="351"/>
      <c r="O81" s="351"/>
      <c r="P81" s="351"/>
      <c r="Q81" s="351"/>
      <c r="R81" s="351"/>
      <c r="S81" s="351"/>
      <c r="T81" s="351"/>
      <c r="U81" s="351"/>
      <c r="V81" s="351"/>
      <c r="W81" s="351"/>
      <c r="X81" s="351"/>
      <c r="Y81" s="351"/>
      <c r="Z81" s="351"/>
      <c r="AA81" s="351"/>
      <c r="AB81" s="351"/>
      <c r="AC81" s="351"/>
      <c r="AD81" s="351"/>
      <c r="AE81" s="351"/>
      <c r="AF81" s="351"/>
      <c r="AG81" s="351"/>
      <c r="AH81" s="351"/>
      <c r="AI81" s="351"/>
      <c r="AJ81" s="351"/>
    </row>
    <row r="82" spans="1:36" x14ac:dyDescent="0.2">
      <c r="A82" s="350"/>
      <c r="B82" s="333"/>
      <c r="C82" s="333"/>
      <c r="D82" s="351"/>
      <c r="E82" s="351"/>
      <c r="F82" s="351"/>
      <c r="G82" s="351"/>
      <c r="H82" s="351"/>
      <c r="I82" s="351"/>
      <c r="J82" s="351"/>
      <c r="K82" s="351"/>
      <c r="L82" s="351"/>
      <c r="M82" s="351"/>
      <c r="N82" s="351"/>
      <c r="O82" s="351"/>
      <c r="P82" s="351"/>
      <c r="Q82" s="351"/>
      <c r="R82" s="351"/>
      <c r="S82" s="351"/>
      <c r="T82" s="351"/>
      <c r="U82" s="351"/>
      <c r="V82" s="351"/>
      <c r="W82" s="351"/>
      <c r="X82" s="351"/>
      <c r="Y82" s="351"/>
      <c r="Z82" s="351"/>
      <c r="AA82" s="351"/>
      <c r="AB82" s="351"/>
      <c r="AC82" s="351"/>
      <c r="AD82" s="351"/>
      <c r="AE82" s="351"/>
      <c r="AF82" s="351"/>
      <c r="AG82" s="351"/>
      <c r="AH82" s="351"/>
      <c r="AI82" s="351"/>
      <c r="AJ82" s="351"/>
    </row>
    <row r="83" spans="1:36" x14ac:dyDescent="0.2">
      <c r="A83" s="350"/>
      <c r="B83" s="333"/>
      <c r="C83" s="333"/>
      <c r="D83" s="351"/>
      <c r="E83" s="351"/>
      <c r="F83" s="351"/>
      <c r="G83" s="351"/>
      <c r="H83" s="351"/>
      <c r="I83" s="351"/>
      <c r="J83" s="351"/>
      <c r="K83" s="351"/>
      <c r="L83" s="351"/>
      <c r="M83" s="351"/>
      <c r="N83" s="351"/>
      <c r="O83" s="351"/>
      <c r="P83" s="351"/>
      <c r="Q83" s="351"/>
      <c r="R83" s="351"/>
      <c r="S83" s="351"/>
      <c r="T83" s="351"/>
      <c r="U83" s="351"/>
      <c r="V83" s="351"/>
      <c r="W83" s="351"/>
      <c r="X83" s="351"/>
      <c r="Y83" s="351"/>
      <c r="Z83" s="351"/>
      <c r="AA83" s="351"/>
      <c r="AB83" s="351"/>
      <c r="AC83" s="351"/>
      <c r="AD83" s="351"/>
      <c r="AE83" s="351"/>
      <c r="AF83" s="351"/>
      <c r="AG83" s="351"/>
      <c r="AH83" s="351"/>
      <c r="AI83" s="351"/>
      <c r="AJ83" s="351"/>
    </row>
    <row r="84" spans="1:36" x14ac:dyDescent="0.2">
      <c r="A84" s="350"/>
      <c r="B84" s="333"/>
      <c r="C84" s="333"/>
      <c r="D84" s="351"/>
      <c r="E84" s="351"/>
      <c r="F84" s="351"/>
      <c r="G84" s="351"/>
      <c r="H84" s="351"/>
      <c r="I84" s="351"/>
      <c r="J84" s="351"/>
      <c r="K84" s="351"/>
      <c r="L84" s="351"/>
      <c r="M84" s="351"/>
      <c r="N84" s="351"/>
      <c r="O84" s="351"/>
      <c r="P84" s="351"/>
      <c r="Q84" s="351"/>
      <c r="R84" s="351"/>
      <c r="S84" s="351"/>
      <c r="T84" s="351"/>
      <c r="U84" s="351"/>
      <c r="V84" s="351"/>
      <c r="W84" s="351"/>
      <c r="X84" s="351"/>
      <c r="Y84" s="351"/>
      <c r="Z84" s="351"/>
      <c r="AA84" s="351"/>
      <c r="AB84" s="351"/>
      <c r="AC84" s="351"/>
      <c r="AD84" s="351"/>
      <c r="AE84" s="351"/>
      <c r="AF84" s="351"/>
      <c r="AG84" s="351"/>
      <c r="AH84" s="351"/>
      <c r="AI84" s="351"/>
      <c r="AJ84" s="351"/>
    </row>
    <row r="85" spans="1:36" x14ac:dyDescent="0.2">
      <c r="A85" s="350"/>
      <c r="B85" s="333"/>
      <c r="C85" s="333"/>
      <c r="D85" s="351"/>
      <c r="E85" s="351"/>
      <c r="F85" s="351"/>
      <c r="G85" s="351"/>
      <c r="H85" s="351"/>
      <c r="I85" s="351"/>
      <c r="J85" s="351"/>
      <c r="K85" s="351"/>
      <c r="L85" s="351"/>
      <c r="M85" s="351"/>
      <c r="N85" s="351"/>
      <c r="O85" s="351"/>
      <c r="P85" s="351"/>
      <c r="Q85" s="351"/>
      <c r="R85" s="351"/>
      <c r="S85" s="351"/>
      <c r="T85" s="351"/>
      <c r="U85" s="351"/>
      <c r="V85" s="351"/>
      <c r="W85" s="351"/>
      <c r="X85" s="351"/>
      <c r="Y85" s="351"/>
      <c r="Z85" s="351"/>
      <c r="AA85" s="351"/>
      <c r="AB85" s="351"/>
      <c r="AC85" s="351"/>
      <c r="AD85" s="351"/>
      <c r="AE85" s="351"/>
      <c r="AF85" s="351"/>
      <c r="AG85" s="351"/>
      <c r="AH85" s="351"/>
      <c r="AI85" s="351"/>
      <c r="AJ85" s="351"/>
    </row>
    <row r="86" spans="1:36" x14ac:dyDescent="0.2">
      <c r="A86" s="350"/>
      <c r="B86" s="333"/>
      <c r="C86" s="333"/>
      <c r="D86" s="351"/>
      <c r="E86" s="351"/>
      <c r="F86" s="351"/>
      <c r="G86" s="351"/>
      <c r="H86" s="351"/>
      <c r="I86" s="351"/>
      <c r="J86" s="351"/>
      <c r="K86" s="351"/>
      <c r="L86" s="351"/>
      <c r="M86" s="351"/>
      <c r="N86" s="351"/>
      <c r="O86" s="351"/>
      <c r="P86" s="351"/>
      <c r="Q86" s="351"/>
      <c r="R86" s="351"/>
      <c r="S86" s="351"/>
      <c r="T86" s="351"/>
      <c r="U86" s="351"/>
      <c r="V86" s="351"/>
      <c r="W86" s="351"/>
      <c r="X86" s="351"/>
      <c r="Y86" s="351"/>
      <c r="Z86" s="351"/>
      <c r="AA86" s="351"/>
      <c r="AB86" s="351"/>
      <c r="AC86" s="351"/>
      <c r="AD86" s="351"/>
      <c r="AE86" s="351"/>
      <c r="AF86" s="351"/>
      <c r="AG86" s="351"/>
      <c r="AH86" s="351"/>
      <c r="AI86" s="351"/>
      <c r="AJ86" s="351"/>
    </row>
    <row r="87" spans="1:36" x14ac:dyDescent="0.2">
      <c r="A87" s="350"/>
      <c r="B87" s="333"/>
      <c r="C87" s="333"/>
      <c r="D87" s="351"/>
      <c r="E87" s="351"/>
      <c r="F87" s="351"/>
      <c r="G87" s="351"/>
      <c r="H87" s="351"/>
      <c r="I87" s="351"/>
      <c r="J87" s="351"/>
      <c r="K87" s="351"/>
      <c r="L87" s="351"/>
      <c r="M87" s="351"/>
      <c r="N87" s="351"/>
      <c r="O87" s="351"/>
      <c r="P87" s="351"/>
      <c r="Q87" s="351"/>
      <c r="R87" s="351"/>
      <c r="S87" s="351"/>
      <c r="T87" s="351"/>
      <c r="U87" s="351"/>
      <c r="V87" s="351"/>
      <c r="W87" s="351"/>
      <c r="X87" s="351"/>
      <c r="Y87" s="351"/>
      <c r="Z87" s="351"/>
      <c r="AA87" s="351"/>
      <c r="AB87" s="351"/>
      <c r="AC87" s="351"/>
      <c r="AD87" s="351"/>
      <c r="AE87" s="351"/>
      <c r="AF87" s="351"/>
      <c r="AG87" s="351"/>
      <c r="AH87" s="351"/>
      <c r="AI87" s="351"/>
      <c r="AJ87" s="351"/>
    </row>
    <row r="88" spans="1:36" x14ac:dyDescent="0.2">
      <c r="A88" s="350"/>
      <c r="B88" s="333"/>
      <c r="C88" s="333"/>
      <c r="D88" s="351"/>
      <c r="E88" s="351"/>
      <c r="F88" s="351"/>
      <c r="G88" s="351"/>
      <c r="H88" s="351"/>
      <c r="I88" s="351"/>
      <c r="J88" s="351"/>
      <c r="K88" s="351"/>
      <c r="L88" s="351"/>
      <c r="M88" s="351"/>
      <c r="N88" s="351"/>
      <c r="O88" s="351"/>
      <c r="P88" s="351"/>
      <c r="Q88" s="351"/>
      <c r="R88" s="351"/>
      <c r="S88" s="351"/>
      <c r="T88" s="351"/>
      <c r="U88" s="351"/>
      <c r="V88" s="351"/>
      <c r="W88" s="351"/>
      <c r="X88" s="351"/>
      <c r="Y88" s="351"/>
      <c r="Z88" s="351"/>
      <c r="AA88" s="351"/>
      <c r="AB88" s="351"/>
      <c r="AC88" s="351"/>
      <c r="AD88" s="351"/>
      <c r="AE88" s="351"/>
      <c r="AF88" s="351"/>
      <c r="AG88" s="351"/>
      <c r="AH88" s="351"/>
      <c r="AI88" s="351"/>
      <c r="AJ88" s="351"/>
    </row>
    <row r="89" spans="1:36" x14ac:dyDescent="0.2">
      <c r="A89" s="350"/>
      <c r="B89" s="333"/>
      <c r="C89" s="333"/>
      <c r="D89" s="351"/>
      <c r="E89" s="351"/>
      <c r="F89" s="351"/>
      <c r="G89" s="351"/>
      <c r="H89" s="351"/>
      <c r="I89" s="351"/>
      <c r="J89" s="351"/>
      <c r="K89" s="351"/>
      <c r="L89" s="351"/>
      <c r="M89" s="351"/>
      <c r="N89" s="351"/>
      <c r="O89" s="351"/>
      <c r="P89" s="351"/>
      <c r="Q89" s="351"/>
      <c r="R89" s="351"/>
      <c r="S89" s="351"/>
      <c r="T89" s="351"/>
      <c r="U89" s="351"/>
      <c r="V89" s="351"/>
      <c r="W89" s="351"/>
      <c r="X89" s="351"/>
      <c r="Y89" s="351"/>
      <c r="Z89" s="351"/>
      <c r="AA89" s="351"/>
      <c r="AB89" s="351"/>
      <c r="AC89" s="351"/>
      <c r="AD89" s="351"/>
      <c r="AE89" s="351"/>
      <c r="AF89" s="351"/>
      <c r="AG89" s="351"/>
      <c r="AH89" s="351"/>
      <c r="AI89" s="351"/>
      <c r="AJ89" s="351"/>
    </row>
    <row r="90" spans="1:36" x14ac:dyDescent="0.2">
      <c r="A90" s="350"/>
      <c r="B90" s="333"/>
      <c r="C90" s="333"/>
      <c r="D90" s="351"/>
      <c r="E90" s="351"/>
      <c r="F90" s="351"/>
      <c r="G90" s="351"/>
      <c r="H90" s="351"/>
      <c r="I90" s="351"/>
      <c r="J90" s="351"/>
      <c r="K90" s="351"/>
      <c r="L90" s="351"/>
      <c r="M90" s="351"/>
      <c r="N90" s="351"/>
      <c r="O90" s="351"/>
      <c r="P90" s="351"/>
      <c r="Q90" s="351"/>
      <c r="R90" s="351"/>
      <c r="S90" s="351"/>
      <c r="T90" s="351"/>
      <c r="U90" s="351"/>
      <c r="V90" s="351"/>
      <c r="W90" s="351"/>
      <c r="X90" s="351"/>
      <c r="Y90" s="351"/>
      <c r="Z90" s="351"/>
      <c r="AA90" s="351"/>
      <c r="AB90" s="351"/>
      <c r="AC90" s="351"/>
      <c r="AD90" s="351"/>
      <c r="AE90" s="351"/>
      <c r="AF90" s="351"/>
      <c r="AG90" s="351"/>
      <c r="AH90" s="351"/>
      <c r="AI90" s="351"/>
      <c r="AJ90" s="351"/>
    </row>
    <row r="91" spans="1:36" x14ac:dyDescent="0.2">
      <c r="A91" s="350"/>
      <c r="B91" s="333"/>
      <c r="C91" s="333"/>
      <c r="D91" s="351"/>
      <c r="E91" s="351"/>
      <c r="F91" s="351"/>
      <c r="G91" s="351"/>
      <c r="H91" s="351"/>
      <c r="I91" s="351"/>
      <c r="J91" s="351"/>
      <c r="K91" s="351"/>
      <c r="L91" s="351"/>
      <c r="M91" s="351"/>
      <c r="N91" s="351"/>
      <c r="O91" s="351"/>
      <c r="P91" s="351"/>
      <c r="Q91" s="351"/>
      <c r="R91" s="351"/>
      <c r="S91" s="351"/>
      <c r="T91" s="351"/>
      <c r="U91" s="351"/>
      <c r="V91" s="351"/>
      <c r="W91" s="351"/>
      <c r="X91" s="351"/>
      <c r="Y91" s="351"/>
      <c r="Z91" s="351"/>
      <c r="AA91" s="351"/>
      <c r="AB91" s="351"/>
      <c r="AC91" s="351"/>
      <c r="AD91" s="351"/>
      <c r="AE91" s="351"/>
      <c r="AF91" s="351"/>
      <c r="AG91" s="351"/>
      <c r="AH91" s="351"/>
      <c r="AI91" s="351"/>
      <c r="AJ91" s="351"/>
    </row>
    <row r="92" spans="1:36" x14ac:dyDescent="0.2">
      <c r="A92" s="350"/>
      <c r="B92" s="333"/>
      <c r="C92" s="333"/>
      <c r="D92" s="351"/>
      <c r="E92" s="351"/>
      <c r="F92" s="351"/>
      <c r="G92" s="351"/>
      <c r="H92" s="351"/>
      <c r="I92" s="351"/>
      <c r="J92" s="351"/>
      <c r="K92" s="351"/>
      <c r="L92" s="351"/>
      <c r="M92" s="351"/>
      <c r="N92" s="351"/>
      <c r="O92" s="351"/>
      <c r="P92" s="351"/>
      <c r="Q92" s="351"/>
      <c r="R92" s="351"/>
      <c r="S92" s="351"/>
      <c r="T92" s="351"/>
      <c r="U92" s="351"/>
      <c r="V92" s="351"/>
      <c r="W92" s="351"/>
      <c r="X92" s="351"/>
      <c r="Y92" s="351"/>
      <c r="Z92" s="351"/>
      <c r="AA92" s="351"/>
      <c r="AB92" s="351"/>
      <c r="AC92" s="351"/>
      <c r="AD92" s="351"/>
      <c r="AE92" s="351"/>
      <c r="AF92" s="351"/>
      <c r="AG92" s="351"/>
      <c r="AH92" s="351"/>
      <c r="AI92" s="351"/>
      <c r="AJ92" s="351"/>
    </row>
    <row r="93" spans="1:36" x14ac:dyDescent="0.2">
      <c r="A93" s="350"/>
      <c r="B93" s="333"/>
      <c r="C93" s="333"/>
      <c r="D93" s="351"/>
      <c r="E93" s="351"/>
      <c r="F93" s="351"/>
      <c r="G93" s="351"/>
      <c r="H93" s="351"/>
      <c r="I93" s="351"/>
      <c r="J93" s="351"/>
      <c r="K93" s="351"/>
      <c r="L93" s="351"/>
      <c r="M93" s="351"/>
      <c r="N93" s="351"/>
      <c r="O93" s="351"/>
      <c r="P93" s="351"/>
      <c r="Q93" s="351"/>
      <c r="R93" s="351"/>
      <c r="S93" s="351"/>
      <c r="T93" s="351"/>
      <c r="U93" s="351"/>
      <c r="V93" s="351"/>
      <c r="W93" s="351"/>
      <c r="X93" s="351"/>
      <c r="Y93" s="351"/>
      <c r="Z93" s="351"/>
      <c r="AA93" s="351"/>
      <c r="AB93" s="351"/>
      <c r="AC93" s="351"/>
      <c r="AD93" s="351"/>
      <c r="AE93" s="351"/>
      <c r="AF93" s="351"/>
      <c r="AG93" s="351"/>
      <c r="AH93" s="351"/>
      <c r="AI93" s="351"/>
      <c r="AJ93" s="351"/>
    </row>
    <row r="94" spans="1:36" x14ac:dyDescent="0.2">
      <c r="A94" s="333"/>
      <c r="B94" s="333"/>
      <c r="C94" s="333"/>
      <c r="D94" s="351"/>
      <c r="E94" s="351"/>
      <c r="F94" s="351"/>
      <c r="G94" s="351"/>
      <c r="H94" s="351"/>
      <c r="I94" s="351"/>
      <c r="J94" s="351"/>
      <c r="K94" s="351"/>
      <c r="L94" s="351"/>
      <c r="M94" s="351"/>
      <c r="N94" s="351"/>
      <c r="O94" s="351"/>
      <c r="P94" s="351"/>
      <c r="Q94" s="351"/>
      <c r="R94" s="351"/>
      <c r="S94" s="351"/>
      <c r="T94" s="351"/>
      <c r="U94" s="351"/>
      <c r="V94" s="351"/>
      <c r="W94" s="351"/>
      <c r="X94" s="351"/>
      <c r="Y94" s="351"/>
      <c r="Z94" s="351"/>
      <c r="AA94" s="351"/>
      <c r="AB94" s="351"/>
      <c r="AC94" s="351"/>
      <c r="AD94" s="351"/>
      <c r="AE94" s="351"/>
      <c r="AF94" s="351"/>
      <c r="AG94" s="351"/>
      <c r="AH94" s="351"/>
      <c r="AI94" s="351"/>
      <c r="AJ94" s="351"/>
    </row>
    <row r="95" spans="1:36" x14ac:dyDescent="0.2">
      <c r="A95" s="333"/>
      <c r="B95" s="333"/>
      <c r="C95" s="333"/>
      <c r="D95" s="351"/>
      <c r="E95" s="351"/>
      <c r="F95" s="351"/>
      <c r="G95" s="351"/>
      <c r="H95" s="351"/>
      <c r="I95" s="351"/>
      <c r="J95" s="351"/>
      <c r="K95" s="351"/>
      <c r="L95" s="351"/>
      <c r="M95" s="351"/>
      <c r="N95" s="351"/>
      <c r="O95" s="351"/>
      <c r="P95" s="351"/>
      <c r="Q95" s="351"/>
      <c r="R95" s="351"/>
      <c r="S95" s="351"/>
      <c r="T95" s="351"/>
      <c r="U95" s="351"/>
      <c r="V95" s="351"/>
      <c r="W95" s="351"/>
      <c r="X95" s="351"/>
      <c r="Y95" s="351"/>
      <c r="Z95" s="351"/>
      <c r="AA95" s="351"/>
      <c r="AB95" s="351"/>
      <c r="AC95" s="351"/>
      <c r="AD95" s="351"/>
      <c r="AE95" s="351"/>
      <c r="AF95" s="351"/>
      <c r="AG95" s="351"/>
      <c r="AH95" s="351"/>
      <c r="AI95" s="351"/>
      <c r="AJ95" s="351"/>
    </row>
    <row r="96" spans="1:36" x14ac:dyDescent="0.2">
      <c r="A96" s="333"/>
      <c r="B96" s="333"/>
      <c r="C96" s="333"/>
      <c r="D96" s="351"/>
      <c r="E96" s="351"/>
      <c r="F96" s="351"/>
      <c r="G96" s="351"/>
      <c r="H96" s="351"/>
      <c r="I96" s="351"/>
      <c r="J96" s="351"/>
      <c r="K96" s="351"/>
      <c r="L96" s="351"/>
      <c r="M96" s="351"/>
      <c r="N96" s="351"/>
      <c r="O96" s="351"/>
      <c r="P96" s="351"/>
      <c r="Q96" s="351"/>
      <c r="R96" s="351"/>
      <c r="S96" s="351"/>
      <c r="T96" s="351"/>
      <c r="U96" s="351"/>
      <c r="V96" s="351"/>
      <c r="W96" s="351"/>
      <c r="X96" s="351"/>
      <c r="Y96" s="351"/>
      <c r="Z96" s="351"/>
      <c r="AA96" s="351"/>
      <c r="AB96" s="351"/>
      <c r="AC96" s="351"/>
      <c r="AD96" s="351"/>
      <c r="AE96" s="351"/>
      <c r="AF96" s="351"/>
      <c r="AG96" s="351"/>
      <c r="AH96" s="351"/>
      <c r="AI96" s="351"/>
      <c r="AJ96" s="351"/>
    </row>
    <row r="97" spans="1:36" x14ac:dyDescent="0.2">
      <c r="A97" s="333"/>
      <c r="B97" s="333"/>
      <c r="C97" s="333"/>
      <c r="D97" s="333"/>
      <c r="E97" s="333"/>
      <c r="F97" s="333"/>
      <c r="G97" s="333"/>
      <c r="H97" s="333"/>
      <c r="I97" s="333"/>
      <c r="J97" s="333"/>
      <c r="K97" s="333"/>
      <c r="L97" s="333"/>
      <c r="M97" s="333"/>
      <c r="N97" s="333"/>
      <c r="O97" s="333"/>
      <c r="P97" s="333"/>
      <c r="Q97" s="333"/>
      <c r="R97" s="333"/>
      <c r="S97" s="333"/>
      <c r="T97" s="333"/>
      <c r="U97" s="333"/>
      <c r="V97" s="333"/>
      <c r="W97" s="333"/>
      <c r="X97" s="333"/>
      <c r="Y97" s="333"/>
      <c r="Z97" s="333"/>
      <c r="AA97" s="333"/>
      <c r="AB97" s="333"/>
      <c r="AC97" s="333"/>
      <c r="AD97" s="333"/>
      <c r="AE97" s="333"/>
      <c r="AF97" s="333"/>
      <c r="AG97" s="333"/>
      <c r="AH97" s="333"/>
      <c r="AI97" s="333"/>
      <c r="AJ97" s="333"/>
    </row>
    <row r="98" spans="1:36" x14ac:dyDescent="0.2">
      <c r="A98" s="333"/>
      <c r="B98" s="333"/>
      <c r="C98" s="333"/>
      <c r="D98" s="333"/>
      <c r="E98" s="333"/>
      <c r="F98" s="333"/>
      <c r="G98" s="333"/>
      <c r="H98" s="333"/>
      <c r="I98" s="333"/>
      <c r="J98" s="333"/>
      <c r="K98" s="333"/>
      <c r="L98" s="333"/>
      <c r="M98" s="333"/>
      <c r="N98" s="333"/>
      <c r="O98" s="333"/>
      <c r="P98" s="333"/>
      <c r="Q98" s="333"/>
      <c r="R98" s="333"/>
      <c r="S98" s="333"/>
      <c r="T98" s="333"/>
      <c r="U98" s="333"/>
      <c r="V98" s="333"/>
      <c r="W98" s="333"/>
      <c r="X98" s="333"/>
      <c r="Y98" s="333"/>
      <c r="Z98" s="333"/>
      <c r="AA98" s="333"/>
      <c r="AB98" s="333"/>
      <c r="AC98" s="333"/>
      <c r="AD98" s="333"/>
      <c r="AE98" s="333"/>
      <c r="AF98" s="333"/>
      <c r="AG98" s="333"/>
      <c r="AH98" s="333"/>
      <c r="AI98" s="333"/>
      <c r="AJ98" s="333"/>
    </row>
    <row r="99" spans="1:36" x14ac:dyDescent="0.2">
      <c r="A99" s="333"/>
      <c r="B99" s="333"/>
      <c r="C99" s="333"/>
      <c r="D99" s="333"/>
      <c r="E99" s="333"/>
      <c r="F99" s="333"/>
      <c r="G99" s="333"/>
      <c r="H99" s="333"/>
      <c r="I99" s="333"/>
      <c r="J99" s="333"/>
      <c r="K99" s="333"/>
      <c r="L99" s="333"/>
      <c r="M99" s="333"/>
      <c r="N99" s="333"/>
      <c r="O99" s="333"/>
      <c r="P99" s="333"/>
      <c r="Q99" s="333"/>
      <c r="R99" s="333"/>
      <c r="S99" s="333"/>
      <c r="T99" s="333"/>
      <c r="U99" s="333"/>
      <c r="V99" s="333"/>
      <c r="W99" s="333"/>
      <c r="X99" s="333"/>
      <c r="Y99" s="333"/>
      <c r="Z99" s="333"/>
      <c r="AA99" s="333"/>
      <c r="AB99" s="333"/>
      <c r="AC99" s="333"/>
      <c r="AD99" s="333"/>
      <c r="AE99" s="333"/>
      <c r="AF99" s="333"/>
      <c r="AG99" s="333"/>
      <c r="AH99" s="333"/>
      <c r="AI99" s="333"/>
      <c r="AJ99" s="333"/>
    </row>
    <row r="100" spans="1:36" x14ac:dyDescent="0.2">
      <c r="A100" s="333"/>
      <c r="B100" s="333"/>
      <c r="C100" s="333"/>
      <c r="D100" s="333"/>
      <c r="E100" s="333"/>
      <c r="F100" s="333"/>
      <c r="G100" s="333"/>
      <c r="H100" s="333"/>
      <c r="I100" s="333"/>
      <c r="J100" s="333"/>
      <c r="K100" s="333"/>
      <c r="L100" s="333"/>
      <c r="M100" s="333"/>
      <c r="N100" s="333"/>
      <c r="O100" s="333"/>
      <c r="P100" s="333"/>
      <c r="Q100" s="333"/>
      <c r="R100" s="333"/>
      <c r="S100" s="333"/>
      <c r="T100" s="333"/>
      <c r="U100" s="333"/>
      <c r="V100" s="333"/>
      <c r="W100" s="333"/>
      <c r="X100" s="333"/>
      <c r="Y100" s="333"/>
      <c r="Z100" s="333"/>
      <c r="AA100" s="333"/>
      <c r="AB100" s="333"/>
      <c r="AC100" s="333"/>
      <c r="AD100" s="333"/>
      <c r="AE100" s="333"/>
      <c r="AF100" s="333"/>
      <c r="AG100" s="333"/>
      <c r="AH100" s="333"/>
      <c r="AI100" s="333"/>
      <c r="AJ100" s="333"/>
    </row>
    <row r="101" spans="1:36" x14ac:dyDescent="0.2">
      <c r="A101" s="333"/>
      <c r="B101" s="333"/>
      <c r="C101" s="333"/>
      <c r="D101" s="333"/>
      <c r="E101" s="333"/>
      <c r="F101" s="333"/>
      <c r="G101" s="333"/>
      <c r="H101" s="333"/>
      <c r="I101" s="333"/>
      <c r="J101" s="333"/>
      <c r="K101" s="333"/>
      <c r="L101" s="333"/>
      <c r="M101" s="333"/>
      <c r="N101" s="333"/>
      <c r="O101" s="333"/>
      <c r="P101" s="333"/>
      <c r="Q101" s="333"/>
      <c r="R101" s="333"/>
      <c r="S101" s="333"/>
      <c r="T101" s="333"/>
      <c r="U101" s="333"/>
      <c r="V101" s="333"/>
      <c r="W101" s="333"/>
      <c r="X101" s="333"/>
      <c r="Y101" s="333"/>
      <c r="Z101" s="333"/>
      <c r="AA101" s="333"/>
      <c r="AB101" s="333"/>
      <c r="AC101" s="333"/>
      <c r="AD101" s="333"/>
      <c r="AE101" s="333"/>
      <c r="AF101" s="333"/>
      <c r="AG101" s="333"/>
      <c r="AH101" s="333"/>
      <c r="AI101" s="333"/>
      <c r="AJ101" s="333"/>
    </row>
    <row r="102" spans="1:36" x14ac:dyDescent="0.2">
      <c r="A102" s="333"/>
      <c r="B102" s="333"/>
      <c r="C102" s="333"/>
      <c r="D102" s="333"/>
      <c r="E102" s="333"/>
      <c r="F102" s="333"/>
      <c r="G102" s="333"/>
      <c r="H102" s="333"/>
      <c r="I102" s="333"/>
      <c r="J102" s="333"/>
      <c r="K102" s="333"/>
      <c r="L102" s="333"/>
      <c r="M102" s="333"/>
      <c r="N102" s="333"/>
      <c r="O102" s="333"/>
      <c r="P102" s="333"/>
      <c r="Q102" s="333"/>
      <c r="R102" s="333"/>
      <c r="S102" s="333"/>
      <c r="T102" s="333"/>
      <c r="U102" s="333"/>
      <c r="V102" s="333"/>
      <c r="W102" s="333"/>
      <c r="X102" s="333"/>
      <c r="Y102" s="333"/>
      <c r="Z102" s="333"/>
      <c r="AA102" s="333"/>
      <c r="AB102" s="333"/>
      <c r="AC102" s="333"/>
      <c r="AD102" s="333"/>
      <c r="AE102" s="333"/>
      <c r="AF102" s="333"/>
      <c r="AG102" s="333"/>
      <c r="AH102" s="333"/>
      <c r="AI102" s="333"/>
      <c r="AJ102" s="333"/>
    </row>
    <row r="103" spans="1:36" x14ac:dyDescent="0.2">
      <c r="A103" s="333"/>
      <c r="B103" s="333"/>
      <c r="C103" s="333"/>
      <c r="D103" s="333"/>
      <c r="E103" s="333"/>
      <c r="F103" s="333"/>
      <c r="G103" s="333"/>
      <c r="H103" s="333"/>
      <c r="I103" s="333"/>
      <c r="J103" s="333"/>
      <c r="K103" s="333"/>
      <c r="L103" s="333"/>
      <c r="M103" s="333"/>
      <c r="N103" s="333"/>
      <c r="O103" s="333"/>
      <c r="P103" s="333"/>
      <c r="Q103" s="333"/>
      <c r="R103" s="333"/>
      <c r="S103" s="333"/>
      <c r="T103" s="333"/>
      <c r="U103" s="333"/>
      <c r="V103" s="333"/>
      <c r="W103" s="333"/>
      <c r="X103" s="333"/>
      <c r="Y103" s="333"/>
      <c r="Z103" s="333"/>
      <c r="AA103" s="333"/>
      <c r="AB103" s="333"/>
      <c r="AC103" s="333"/>
      <c r="AD103" s="333"/>
      <c r="AE103" s="333"/>
      <c r="AF103" s="333"/>
      <c r="AG103" s="333"/>
      <c r="AH103" s="333"/>
      <c r="AI103" s="333"/>
      <c r="AJ103" s="333"/>
    </row>
    <row r="104" spans="1:36" x14ac:dyDescent="0.2">
      <c r="A104" s="333"/>
      <c r="B104" s="333"/>
      <c r="C104" s="333"/>
      <c r="D104" s="333"/>
      <c r="E104" s="333"/>
      <c r="F104" s="333"/>
      <c r="G104" s="333"/>
      <c r="H104" s="333"/>
      <c r="I104" s="333"/>
      <c r="J104" s="333"/>
      <c r="K104" s="333"/>
      <c r="L104" s="333"/>
      <c r="M104" s="333"/>
      <c r="N104" s="333"/>
      <c r="O104" s="333"/>
      <c r="P104" s="333"/>
      <c r="Q104" s="333"/>
      <c r="R104" s="333"/>
      <c r="S104" s="333"/>
      <c r="T104" s="333"/>
      <c r="U104" s="333"/>
      <c r="V104" s="333"/>
      <c r="W104" s="333"/>
      <c r="X104" s="333"/>
      <c r="Y104" s="333"/>
      <c r="Z104" s="333"/>
      <c r="AA104" s="333"/>
      <c r="AB104" s="333"/>
      <c r="AC104" s="333"/>
      <c r="AD104" s="333"/>
      <c r="AE104" s="333"/>
      <c r="AF104" s="333"/>
      <c r="AG104" s="333"/>
      <c r="AH104" s="333"/>
      <c r="AI104" s="333"/>
      <c r="AJ104" s="333"/>
    </row>
    <row r="105" spans="1:36" x14ac:dyDescent="0.2">
      <c r="A105" s="333"/>
      <c r="B105" s="333"/>
      <c r="C105" s="333"/>
      <c r="D105" s="333"/>
      <c r="E105" s="333"/>
      <c r="F105" s="333"/>
      <c r="G105" s="333"/>
      <c r="H105" s="333"/>
      <c r="I105" s="333"/>
      <c r="J105" s="333"/>
      <c r="K105" s="333"/>
      <c r="L105" s="333"/>
      <c r="M105" s="333"/>
      <c r="N105" s="333"/>
      <c r="O105" s="333"/>
      <c r="P105" s="333"/>
      <c r="Q105" s="333"/>
      <c r="R105" s="333"/>
      <c r="S105" s="333"/>
      <c r="T105" s="333"/>
      <c r="U105" s="333"/>
      <c r="V105" s="333"/>
      <c r="W105" s="333"/>
      <c r="X105" s="333"/>
      <c r="Y105" s="333"/>
      <c r="Z105" s="333"/>
      <c r="AA105" s="333"/>
      <c r="AB105" s="333"/>
      <c r="AC105" s="333"/>
      <c r="AD105" s="333"/>
      <c r="AE105" s="333"/>
      <c r="AF105" s="333"/>
      <c r="AG105" s="333"/>
      <c r="AH105" s="333"/>
      <c r="AI105" s="333"/>
      <c r="AJ105" s="333"/>
    </row>
    <row r="106" spans="1:36" x14ac:dyDescent="0.2">
      <c r="A106" s="333"/>
      <c r="B106" s="333"/>
      <c r="C106" s="333"/>
      <c r="D106" s="333"/>
      <c r="E106" s="333"/>
      <c r="F106" s="333"/>
      <c r="G106" s="333"/>
      <c r="H106" s="333"/>
      <c r="I106" s="333"/>
      <c r="J106" s="333"/>
      <c r="K106" s="333"/>
      <c r="L106" s="333"/>
      <c r="M106" s="333"/>
      <c r="N106" s="333"/>
      <c r="O106" s="333"/>
      <c r="P106" s="333"/>
      <c r="Q106" s="333"/>
      <c r="R106" s="333"/>
      <c r="S106" s="333"/>
      <c r="T106" s="333"/>
      <c r="U106" s="333"/>
      <c r="V106" s="333"/>
      <c r="W106" s="333"/>
      <c r="X106" s="333"/>
      <c r="Y106" s="333"/>
      <c r="Z106" s="333"/>
      <c r="AA106" s="333"/>
      <c r="AB106" s="333"/>
      <c r="AC106" s="333"/>
      <c r="AD106" s="333"/>
      <c r="AE106" s="333"/>
      <c r="AF106" s="333"/>
      <c r="AG106" s="333"/>
      <c r="AH106" s="333"/>
      <c r="AI106" s="333"/>
      <c r="AJ106" s="333"/>
    </row>
    <row r="107" spans="1:36" x14ac:dyDescent="0.2">
      <c r="A107" s="333"/>
      <c r="B107" s="333"/>
      <c r="C107" s="333"/>
      <c r="D107" s="333"/>
      <c r="E107" s="333"/>
      <c r="F107" s="333"/>
      <c r="G107" s="333"/>
      <c r="H107" s="333"/>
      <c r="I107" s="333"/>
      <c r="J107" s="333"/>
      <c r="K107" s="333"/>
      <c r="L107" s="333"/>
      <c r="M107" s="333"/>
      <c r="N107" s="333"/>
      <c r="O107" s="333"/>
      <c r="P107" s="333"/>
      <c r="Q107" s="333"/>
      <c r="R107" s="333"/>
      <c r="S107" s="333"/>
      <c r="T107" s="333"/>
      <c r="U107" s="333"/>
      <c r="V107" s="333"/>
      <c r="W107" s="333"/>
      <c r="X107" s="333"/>
      <c r="Y107" s="333"/>
      <c r="Z107" s="333"/>
      <c r="AA107" s="333"/>
      <c r="AB107" s="333"/>
      <c r="AC107" s="333"/>
      <c r="AD107" s="333"/>
      <c r="AE107" s="333"/>
      <c r="AF107" s="333"/>
      <c r="AG107" s="333"/>
      <c r="AH107" s="333"/>
      <c r="AI107" s="333"/>
      <c r="AJ107" s="333"/>
    </row>
    <row r="108" spans="1:36" x14ac:dyDescent="0.2">
      <c r="A108" s="333"/>
      <c r="B108" s="333"/>
      <c r="C108" s="333"/>
      <c r="D108" s="333"/>
      <c r="E108" s="333"/>
      <c r="F108" s="333"/>
      <c r="G108" s="333"/>
      <c r="H108" s="333"/>
      <c r="I108" s="333"/>
      <c r="J108" s="333"/>
      <c r="K108" s="333"/>
      <c r="L108" s="333"/>
      <c r="M108" s="333"/>
      <c r="N108" s="333"/>
      <c r="O108" s="333"/>
      <c r="P108" s="333"/>
      <c r="Q108" s="333"/>
      <c r="R108" s="333"/>
      <c r="S108" s="333"/>
      <c r="T108" s="333"/>
      <c r="U108" s="333"/>
      <c r="V108" s="333"/>
      <c r="W108" s="333"/>
      <c r="X108" s="333"/>
      <c r="Y108" s="333"/>
      <c r="Z108" s="333"/>
      <c r="AA108" s="333"/>
      <c r="AB108" s="333"/>
      <c r="AC108" s="333"/>
      <c r="AD108" s="333"/>
      <c r="AE108" s="333"/>
      <c r="AF108" s="333"/>
      <c r="AG108" s="333"/>
      <c r="AH108" s="333"/>
      <c r="AI108" s="333"/>
      <c r="AJ108" s="333"/>
    </row>
    <row r="109" spans="1:36" x14ac:dyDescent="0.2">
      <c r="A109" s="333"/>
      <c r="B109" s="333"/>
      <c r="C109" s="333"/>
      <c r="D109" s="333"/>
      <c r="E109" s="333"/>
      <c r="F109" s="333"/>
      <c r="G109" s="333"/>
      <c r="H109" s="333"/>
      <c r="I109" s="333"/>
      <c r="J109" s="333"/>
      <c r="K109" s="333"/>
      <c r="L109" s="333"/>
      <c r="M109" s="333"/>
      <c r="N109" s="333"/>
      <c r="O109" s="333"/>
      <c r="P109" s="333"/>
      <c r="Q109" s="333"/>
      <c r="R109" s="333"/>
      <c r="S109" s="333"/>
      <c r="T109" s="333"/>
      <c r="U109" s="333"/>
      <c r="V109" s="333"/>
      <c r="W109" s="333"/>
      <c r="X109" s="333"/>
      <c r="Y109" s="333"/>
      <c r="Z109" s="333"/>
      <c r="AA109" s="333"/>
      <c r="AB109" s="333"/>
      <c r="AC109" s="333"/>
      <c r="AD109" s="333"/>
      <c r="AE109" s="333"/>
      <c r="AF109" s="333"/>
      <c r="AG109" s="333"/>
      <c r="AH109" s="333"/>
      <c r="AI109" s="333"/>
      <c r="AJ109" s="333"/>
    </row>
    <row r="110" spans="1:36" x14ac:dyDescent="0.2">
      <c r="A110" s="333"/>
      <c r="B110" s="333"/>
      <c r="C110" s="333"/>
      <c r="D110" s="333"/>
      <c r="E110" s="333"/>
      <c r="F110" s="333"/>
      <c r="G110" s="333"/>
      <c r="H110" s="333"/>
      <c r="I110" s="333"/>
      <c r="J110" s="333"/>
      <c r="K110" s="333"/>
      <c r="L110" s="333"/>
      <c r="M110" s="333"/>
      <c r="N110" s="333"/>
      <c r="O110" s="333"/>
      <c r="P110" s="333"/>
      <c r="Q110" s="333"/>
      <c r="R110" s="333"/>
      <c r="S110" s="333"/>
      <c r="T110" s="333"/>
      <c r="U110" s="333"/>
      <c r="V110" s="333"/>
      <c r="W110" s="333"/>
      <c r="X110" s="333"/>
      <c r="Y110" s="333"/>
      <c r="Z110" s="333"/>
      <c r="AA110" s="333"/>
      <c r="AB110" s="333"/>
      <c r="AC110" s="333"/>
      <c r="AD110" s="333"/>
      <c r="AE110" s="333"/>
      <c r="AF110" s="333"/>
      <c r="AG110" s="333"/>
      <c r="AH110" s="333"/>
      <c r="AI110" s="333"/>
      <c r="AJ110" s="333"/>
    </row>
    <row r="111" spans="1:36" x14ac:dyDescent="0.2">
      <c r="A111" s="333"/>
      <c r="B111" s="333"/>
      <c r="C111" s="333"/>
      <c r="D111" s="333"/>
      <c r="E111" s="333"/>
      <c r="F111" s="333"/>
      <c r="G111" s="333"/>
      <c r="H111" s="333"/>
      <c r="I111" s="333"/>
      <c r="J111" s="333"/>
      <c r="K111" s="333"/>
      <c r="L111" s="333"/>
      <c r="M111" s="333"/>
      <c r="N111" s="333"/>
      <c r="O111" s="333"/>
      <c r="P111" s="333"/>
      <c r="Q111" s="333"/>
      <c r="R111" s="333"/>
      <c r="S111" s="333"/>
      <c r="T111" s="333"/>
      <c r="U111" s="333"/>
      <c r="V111" s="333"/>
      <c r="W111" s="333"/>
      <c r="X111" s="333"/>
      <c r="Y111" s="333"/>
      <c r="Z111" s="333"/>
      <c r="AA111" s="333"/>
      <c r="AB111" s="333"/>
      <c r="AC111" s="333"/>
      <c r="AD111" s="333"/>
      <c r="AE111" s="333"/>
      <c r="AF111" s="333"/>
      <c r="AG111" s="333"/>
      <c r="AH111" s="333"/>
      <c r="AI111" s="333"/>
      <c r="AJ111" s="333"/>
    </row>
    <row r="112" spans="1:36" x14ac:dyDescent="0.2">
      <c r="A112" s="333"/>
      <c r="B112" s="333"/>
      <c r="C112" s="333"/>
      <c r="D112" s="333"/>
      <c r="E112" s="333"/>
      <c r="F112" s="333"/>
      <c r="G112" s="333"/>
      <c r="H112" s="333"/>
      <c r="I112" s="333"/>
      <c r="J112" s="333"/>
      <c r="K112" s="333"/>
      <c r="L112" s="333"/>
      <c r="M112" s="333"/>
      <c r="N112" s="333"/>
      <c r="O112" s="333"/>
      <c r="P112" s="333"/>
      <c r="Q112" s="333"/>
      <c r="R112" s="333"/>
      <c r="S112" s="333"/>
      <c r="T112" s="333"/>
      <c r="U112" s="333"/>
      <c r="V112" s="333"/>
      <c r="W112" s="333"/>
      <c r="X112" s="333"/>
      <c r="Y112" s="333"/>
      <c r="Z112" s="333"/>
      <c r="AA112" s="333"/>
      <c r="AB112" s="333"/>
      <c r="AC112" s="333"/>
      <c r="AD112" s="333"/>
      <c r="AE112" s="333"/>
      <c r="AF112" s="333"/>
      <c r="AG112" s="333"/>
      <c r="AH112" s="333"/>
      <c r="AI112" s="333"/>
      <c r="AJ112" s="333"/>
    </row>
    <row r="113" spans="1:36" x14ac:dyDescent="0.2">
      <c r="A113" s="333"/>
      <c r="B113" s="333"/>
      <c r="C113" s="333"/>
      <c r="D113" s="333"/>
      <c r="E113" s="333"/>
      <c r="F113" s="333"/>
      <c r="G113" s="333"/>
      <c r="H113" s="333"/>
      <c r="I113" s="333"/>
      <c r="J113" s="333"/>
      <c r="K113" s="333"/>
      <c r="L113" s="333"/>
      <c r="M113" s="333"/>
      <c r="N113" s="333"/>
      <c r="O113" s="333"/>
      <c r="P113" s="333"/>
      <c r="Q113" s="333"/>
      <c r="R113" s="333"/>
      <c r="S113" s="333"/>
      <c r="T113" s="333"/>
      <c r="U113" s="333"/>
      <c r="V113" s="333"/>
      <c r="W113" s="333"/>
      <c r="X113" s="333"/>
      <c r="Y113" s="333"/>
      <c r="Z113" s="333"/>
      <c r="AA113" s="333"/>
      <c r="AB113" s="333"/>
      <c r="AC113" s="333"/>
      <c r="AD113" s="333"/>
      <c r="AE113" s="333"/>
      <c r="AF113" s="333"/>
      <c r="AG113" s="333"/>
      <c r="AH113" s="333"/>
      <c r="AI113" s="333"/>
      <c r="AJ113" s="333"/>
    </row>
    <row r="114" spans="1:36" x14ac:dyDescent="0.2">
      <c r="A114" s="333"/>
      <c r="B114" s="333"/>
      <c r="C114" s="333"/>
      <c r="D114" s="333"/>
      <c r="E114" s="333"/>
      <c r="F114" s="333"/>
      <c r="G114" s="333"/>
      <c r="H114" s="333"/>
      <c r="I114" s="333"/>
      <c r="J114" s="333"/>
      <c r="K114" s="333"/>
      <c r="L114" s="333"/>
      <c r="M114" s="333"/>
      <c r="N114" s="333"/>
      <c r="O114" s="333"/>
      <c r="P114" s="333"/>
      <c r="Q114" s="333"/>
      <c r="R114" s="333"/>
      <c r="S114" s="333"/>
      <c r="T114" s="333"/>
      <c r="U114" s="333"/>
      <c r="V114" s="333"/>
      <c r="W114" s="333"/>
      <c r="X114" s="333"/>
      <c r="Y114" s="333"/>
      <c r="Z114" s="333"/>
      <c r="AA114" s="333"/>
      <c r="AB114" s="333"/>
      <c r="AC114" s="333"/>
      <c r="AD114" s="333"/>
      <c r="AE114" s="333"/>
      <c r="AF114" s="333"/>
      <c r="AG114" s="333"/>
      <c r="AH114" s="333"/>
      <c r="AI114" s="333"/>
      <c r="AJ114" s="333"/>
    </row>
    <row r="115" spans="1:36" x14ac:dyDescent="0.2">
      <c r="A115" s="333"/>
      <c r="B115" s="333"/>
      <c r="C115" s="333"/>
      <c r="D115" s="333"/>
      <c r="E115" s="333"/>
      <c r="F115" s="333"/>
      <c r="G115" s="333"/>
      <c r="H115" s="333"/>
      <c r="I115" s="333"/>
      <c r="J115" s="333"/>
      <c r="K115" s="333"/>
      <c r="L115" s="333"/>
      <c r="M115" s="333"/>
      <c r="N115" s="333"/>
      <c r="O115" s="333"/>
      <c r="P115" s="333"/>
      <c r="Q115" s="333"/>
      <c r="R115" s="333"/>
      <c r="S115" s="333"/>
      <c r="T115" s="333"/>
      <c r="U115" s="333"/>
      <c r="V115" s="333"/>
      <c r="W115" s="333"/>
      <c r="X115" s="333"/>
      <c r="Y115" s="333"/>
      <c r="Z115" s="333"/>
      <c r="AA115" s="333"/>
      <c r="AB115" s="333"/>
      <c r="AC115" s="333"/>
      <c r="AD115" s="333"/>
      <c r="AE115" s="333"/>
      <c r="AF115" s="333"/>
      <c r="AG115" s="333"/>
      <c r="AH115" s="333"/>
      <c r="AI115" s="333"/>
      <c r="AJ115" s="333"/>
    </row>
    <row r="116" spans="1:36" x14ac:dyDescent="0.2">
      <c r="A116" s="333"/>
      <c r="B116" s="333"/>
      <c r="C116" s="333"/>
      <c r="D116" s="333"/>
      <c r="E116" s="333"/>
      <c r="F116" s="333"/>
      <c r="G116" s="333"/>
      <c r="H116" s="333"/>
      <c r="I116" s="333"/>
      <c r="J116" s="333"/>
      <c r="K116" s="333"/>
      <c r="L116" s="333"/>
      <c r="M116" s="333"/>
      <c r="N116" s="333"/>
      <c r="O116" s="333"/>
      <c r="P116" s="333"/>
      <c r="Q116" s="333"/>
      <c r="R116" s="333"/>
      <c r="S116" s="333"/>
      <c r="T116" s="333"/>
      <c r="U116" s="333"/>
      <c r="V116" s="333"/>
      <c r="W116" s="333"/>
      <c r="X116" s="333"/>
      <c r="Y116" s="333"/>
      <c r="Z116" s="333"/>
      <c r="AA116" s="333"/>
      <c r="AB116" s="333"/>
      <c r="AC116" s="333"/>
      <c r="AD116" s="333"/>
      <c r="AE116" s="333"/>
      <c r="AF116" s="333"/>
      <c r="AG116" s="333"/>
      <c r="AH116" s="333"/>
      <c r="AI116" s="333"/>
      <c r="AJ116" s="333"/>
    </row>
    <row r="117" spans="1:36" x14ac:dyDescent="0.2">
      <c r="A117" s="333"/>
      <c r="B117" s="333"/>
      <c r="C117" s="333"/>
      <c r="D117" s="333"/>
      <c r="E117" s="333"/>
      <c r="F117" s="333"/>
      <c r="G117" s="333"/>
      <c r="H117" s="333"/>
      <c r="I117" s="333"/>
      <c r="J117" s="333"/>
      <c r="K117" s="333"/>
      <c r="L117" s="333"/>
      <c r="M117" s="333"/>
      <c r="N117" s="333"/>
      <c r="O117" s="333"/>
      <c r="P117" s="333"/>
      <c r="Q117" s="333"/>
      <c r="R117" s="333"/>
      <c r="S117" s="333"/>
      <c r="T117" s="333"/>
      <c r="U117" s="333"/>
      <c r="V117" s="333"/>
      <c r="W117" s="333"/>
      <c r="X117" s="333"/>
      <c r="Y117" s="333"/>
      <c r="Z117" s="333"/>
      <c r="AA117" s="333"/>
      <c r="AB117" s="333"/>
      <c r="AC117" s="333"/>
      <c r="AD117" s="333"/>
      <c r="AE117" s="333"/>
      <c r="AF117" s="333"/>
      <c r="AG117" s="333"/>
      <c r="AH117" s="333"/>
      <c r="AI117" s="333"/>
      <c r="AJ117" s="333"/>
    </row>
    <row r="118" spans="1:36" x14ac:dyDescent="0.2">
      <c r="A118" s="333"/>
      <c r="B118" s="333"/>
      <c r="C118" s="333"/>
      <c r="D118" s="333"/>
      <c r="E118" s="333"/>
      <c r="F118" s="333"/>
      <c r="G118" s="333"/>
      <c r="H118" s="333"/>
      <c r="I118" s="333"/>
      <c r="J118" s="333"/>
      <c r="K118" s="333"/>
      <c r="L118" s="333"/>
      <c r="M118" s="333"/>
      <c r="N118" s="333"/>
      <c r="O118" s="333"/>
      <c r="P118" s="333"/>
      <c r="Q118" s="333"/>
      <c r="R118" s="333"/>
      <c r="S118" s="333"/>
      <c r="T118" s="333"/>
      <c r="U118" s="333"/>
      <c r="V118" s="333"/>
      <c r="W118" s="333"/>
      <c r="X118" s="333"/>
      <c r="Y118" s="333"/>
      <c r="Z118" s="333"/>
      <c r="AA118" s="333"/>
      <c r="AB118" s="333"/>
      <c r="AC118" s="333"/>
      <c r="AD118" s="333"/>
      <c r="AE118" s="333"/>
      <c r="AF118" s="333"/>
      <c r="AG118" s="333"/>
      <c r="AH118" s="333"/>
      <c r="AI118" s="333"/>
      <c r="AJ118" s="333"/>
    </row>
    <row r="119" spans="1:36" x14ac:dyDescent="0.2">
      <c r="A119" s="333"/>
      <c r="B119" s="333"/>
      <c r="C119" s="333"/>
      <c r="D119" s="333"/>
      <c r="E119" s="333"/>
      <c r="F119" s="333"/>
      <c r="G119" s="333"/>
      <c r="H119" s="333"/>
      <c r="I119" s="333"/>
      <c r="J119" s="333"/>
      <c r="K119" s="333"/>
      <c r="L119" s="333"/>
      <c r="M119" s="333"/>
      <c r="N119" s="333"/>
      <c r="O119" s="333"/>
      <c r="P119" s="333"/>
      <c r="Q119" s="333"/>
      <c r="R119" s="333"/>
      <c r="S119" s="333"/>
      <c r="T119" s="333"/>
      <c r="U119" s="333"/>
      <c r="V119" s="333"/>
      <c r="W119" s="333"/>
      <c r="X119" s="333"/>
      <c r="Y119" s="333"/>
      <c r="Z119" s="333"/>
      <c r="AA119" s="333"/>
      <c r="AB119" s="333"/>
      <c r="AC119" s="333"/>
      <c r="AD119" s="333"/>
      <c r="AE119" s="333"/>
      <c r="AF119" s="333"/>
      <c r="AG119" s="333"/>
      <c r="AH119" s="333"/>
      <c r="AI119" s="333"/>
      <c r="AJ119" s="333"/>
    </row>
    <row r="120" spans="1:36" x14ac:dyDescent="0.2">
      <c r="A120" s="333"/>
      <c r="B120" s="333"/>
      <c r="C120" s="333"/>
      <c r="D120" s="333"/>
      <c r="E120" s="333"/>
      <c r="F120" s="333"/>
      <c r="G120" s="333"/>
      <c r="H120" s="333"/>
      <c r="I120" s="333"/>
      <c r="J120" s="333"/>
      <c r="K120" s="333"/>
      <c r="L120" s="333"/>
      <c r="M120" s="333"/>
      <c r="N120" s="333"/>
      <c r="O120" s="333"/>
      <c r="P120" s="333"/>
      <c r="Q120" s="333"/>
      <c r="R120" s="333"/>
      <c r="S120" s="333"/>
      <c r="T120" s="333"/>
      <c r="U120" s="333"/>
      <c r="V120" s="333"/>
      <c r="W120" s="333"/>
      <c r="X120" s="333"/>
      <c r="Y120" s="333"/>
      <c r="Z120" s="333"/>
      <c r="AA120" s="333"/>
      <c r="AB120" s="333"/>
      <c r="AC120" s="333"/>
      <c r="AD120" s="333"/>
      <c r="AE120" s="333"/>
      <c r="AF120" s="333"/>
      <c r="AG120" s="333"/>
      <c r="AH120" s="333"/>
      <c r="AI120" s="333"/>
      <c r="AJ120" s="333"/>
    </row>
    <row r="121" spans="1:36" x14ac:dyDescent="0.2">
      <c r="A121" s="333"/>
      <c r="B121" s="333"/>
      <c r="C121" s="333"/>
      <c r="D121" s="333"/>
      <c r="E121" s="333"/>
      <c r="F121" s="333"/>
      <c r="G121" s="333"/>
      <c r="H121" s="333"/>
      <c r="I121" s="333"/>
      <c r="J121" s="333"/>
      <c r="K121" s="333"/>
      <c r="L121" s="333"/>
      <c r="M121" s="333"/>
      <c r="N121" s="333"/>
      <c r="O121" s="333"/>
      <c r="P121" s="333"/>
      <c r="Q121" s="333"/>
      <c r="R121" s="333"/>
      <c r="S121" s="333"/>
      <c r="T121" s="333"/>
      <c r="U121" s="333"/>
      <c r="V121" s="333"/>
      <c r="W121" s="333"/>
      <c r="X121" s="333"/>
      <c r="Y121" s="333"/>
      <c r="Z121" s="333"/>
      <c r="AA121" s="333"/>
      <c r="AB121" s="333"/>
      <c r="AC121" s="333"/>
      <c r="AD121" s="333"/>
      <c r="AE121" s="333"/>
      <c r="AF121" s="333"/>
      <c r="AG121" s="333"/>
      <c r="AH121" s="333"/>
      <c r="AI121" s="333"/>
      <c r="AJ121" s="333"/>
    </row>
    <row r="122" spans="1:36" x14ac:dyDescent="0.2">
      <c r="A122" s="333"/>
      <c r="B122" s="333"/>
      <c r="C122" s="333"/>
      <c r="D122" s="333"/>
      <c r="E122" s="333"/>
      <c r="F122" s="333"/>
      <c r="G122" s="333"/>
      <c r="H122" s="333"/>
      <c r="I122" s="333"/>
      <c r="J122" s="333"/>
      <c r="K122" s="333"/>
      <c r="L122" s="333"/>
      <c r="M122" s="333"/>
      <c r="N122" s="333"/>
      <c r="O122" s="333"/>
      <c r="P122" s="333"/>
      <c r="Q122" s="333"/>
      <c r="R122" s="333"/>
      <c r="S122" s="333"/>
      <c r="T122" s="333"/>
      <c r="U122" s="333"/>
      <c r="V122" s="333"/>
      <c r="W122" s="333"/>
      <c r="X122" s="333"/>
      <c r="Y122" s="333"/>
      <c r="Z122" s="333"/>
      <c r="AA122" s="333"/>
      <c r="AB122" s="333"/>
      <c r="AC122" s="333"/>
      <c r="AD122" s="333"/>
      <c r="AE122" s="333"/>
      <c r="AF122" s="333"/>
      <c r="AG122" s="333"/>
      <c r="AH122" s="333"/>
      <c r="AI122" s="333"/>
      <c r="AJ122" s="333"/>
    </row>
    <row r="123" spans="1:36" x14ac:dyDescent="0.2">
      <c r="A123" s="333"/>
      <c r="B123" s="333"/>
      <c r="C123" s="333"/>
      <c r="D123" s="333"/>
      <c r="E123" s="333"/>
      <c r="F123" s="333"/>
      <c r="G123" s="333"/>
      <c r="H123" s="333"/>
      <c r="I123" s="333"/>
      <c r="J123" s="333"/>
      <c r="K123" s="333"/>
      <c r="L123" s="333"/>
      <c r="M123" s="333"/>
      <c r="N123" s="333"/>
      <c r="O123" s="333"/>
      <c r="P123" s="333"/>
      <c r="Q123" s="333"/>
      <c r="R123" s="333"/>
      <c r="S123" s="333"/>
      <c r="T123" s="333"/>
      <c r="U123" s="333"/>
      <c r="V123" s="333"/>
      <c r="W123" s="333"/>
      <c r="X123" s="333"/>
      <c r="Y123" s="333"/>
      <c r="Z123" s="333"/>
      <c r="AA123" s="333"/>
      <c r="AB123" s="333"/>
      <c r="AC123" s="333"/>
      <c r="AD123" s="333"/>
      <c r="AE123" s="333"/>
      <c r="AF123" s="333"/>
      <c r="AG123" s="333"/>
      <c r="AH123" s="333"/>
      <c r="AI123" s="333"/>
      <c r="AJ123" s="333"/>
    </row>
    <row r="124" spans="1:36" x14ac:dyDescent="0.2">
      <c r="A124" s="333"/>
      <c r="B124" s="333"/>
      <c r="C124" s="333"/>
      <c r="D124" s="333"/>
      <c r="E124" s="333"/>
      <c r="F124" s="333"/>
      <c r="G124" s="333"/>
      <c r="H124" s="333"/>
      <c r="I124" s="333"/>
      <c r="J124" s="333"/>
      <c r="K124" s="333"/>
      <c r="L124" s="333"/>
      <c r="M124" s="333"/>
      <c r="N124" s="333"/>
      <c r="O124" s="333"/>
      <c r="P124" s="333"/>
      <c r="Q124" s="333"/>
      <c r="R124" s="333"/>
      <c r="S124" s="333"/>
      <c r="T124" s="333"/>
      <c r="U124" s="333"/>
      <c r="V124" s="333"/>
      <c r="W124" s="333"/>
      <c r="X124" s="333"/>
      <c r="Y124" s="333"/>
      <c r="Z124" s="333"/>
      <c r="AA124" s="333"/>
      <c r="AB124" s="333"/>
      <c r="AC124" s="333"/>
      <c r="AD124" s="333"/>
      <c r="AE124" s="333"/>
      <c r="AF124" s="333"/>
      <c r="AG124" s="333"/>
      <c r="AH124" s="333"/>
      <c r="AI124" s="333"/>
      <c r="AJ124" s="333"/>
    </row>
    <row r="125" spans="1:36" x14ac:dyDescent="0.2">
      <c r="A125" s="333"/>
      <c r="B125" s="333"/>
      <c r="C125" s="333"/>
      <c r="D125" s="333"/>
      <c r="E125" s="333"/>
      <c r="F125" s="333"/>
      <c r="G125" s="333"/>
      <c r="H125" s="333"/>
      <c r="I125" s="333"/>
      <c r="J125" s="333"/>
      <c r="K125" s="333"/>
      <c r="L125" s="333"/>
      <c r="M125" s="333"/>
      <c r="N125" s="333"/>
      <c r="O125" s="333"/>
      <c r="P125" s="333"/>
      <c r="Q125" s="333"/>
      <c r="R125" s="333"/>
      <c r="S125" s="333"/>
      <c r="T125" s="333"/>
      <c r="U125" s="333"/>
      <c r="V125" s="333"/>
      <c r="W125" s="333"/>
      <c r="X125" s="333"/>
      <c r="Y125" s="333"/>
      <c r="Z125" s="333"/>
      <c r="AA125" s="333"/>
      <c r="AB125" s="333"/>
      <c r="AC125" s="333"/>
      <c r="AD125" s="333"/>
      <c r="AE125" s="333"/>
      <c r="AF125" s="333"/>
      <c r="AG125" s="333"/>
      <c r="AH125" s="333"/>
      <c r="AI125" s="333"/>
      <c r="AJ125" s="333"/>
    </row>
    <row r="126" spans="1:36" x14ac:dyDescent="0.2">
      <c r="A126" s="333"/>
      <c r="B126" s="333"/>
      <c r="C126" s="333"/>
      <c r="D126" s="333"/>
      <c r="E126" s="333"/>
      <c r="F126" s="333"/>
      <c r="G126" s="333"/>
      <c r="H126" s="333"/>
      <c r="I126" s="333"/>
      <c r="J126" s="333"/>
      <c r="K126" s="333"/>
      <c r="L126" s="333"/>
      <c r="M126" s="333"/>
      <c r="N126" s="333"/>
      <c r="O126" s="333"/>
      <c r="P126" s="333"/>
      <c r="Q126" s="333"/>
      <c r="R126" s="333"/>
      <c r="S126" s="333"/>
      <c r="T126" s="333"/>
      <c r="U126" s="333"/>
      <c r="V126" s="333"/>
      <c r="W126" s="333"/>
      <c r="X126" s="333"/>
      <c r="Y126" s="333"/>
      <c r="Z126" s="333"/>
      <c r="AA126" s="333"/>
      <c r="AB126" s="333"/>
      <c r="AC126" s="333"/>
      <c r="AD126" s="333"/>
      <c r="AE126" s="333"/>
      <c r="AF126" s="333"/>
      <c r="AG126" s="333"/>
      <c r="AH126" s="333"/>
      <c r="AI126" s="333"/>
      <c r="AJ126" s="333"/>
    </row>
    <row r="127" spans="1:36" x14ac:dyDescent="0.2">
      <c r="A127" s="333"/>
      <c r="B127" s="333"/>
      <c r="C127" s="333"/>
      <c r="D127" s="333"/>
      <c r="E127" s="333"/>
      <c r="F127" s="333"/>
      <c r="G127" s="333"/>
      <c r="H127" s="333"/>
      <c r="I127" s="333"/>
      <c r="J127" s="333"/>
      <c r="K127" s="333"/>
      <c r="L127" s="333"/>
      <c r="M127" s="333"/>
      <c r="N127" s="333"/>
      <c r="O127" s="333"/>
      <c r="P127" s="333"/>
      <c r="Q127" s="333"/>
      <c r="R127" s="333"/>
      <c r="S127" s="333"/>
      <c r="T127" s="333"/>
      <c r="U127" s="333"/>
      <c r="V127" s="333"/>
      <c r="W127" s="333"/>
      <c r="X127" s="333"/>
      <c r="Y127" s="333"/>
      <c r="Z127" s="333"/>
      <c r="AA127" s="333"/>
      <c r="AB127" s="333"/>
      <c r="AC127" s="333"/>
      <c r="AD127" s="333"/>
      <c r="AE127" s="333"/>
      <c r="AF127" s="333"/>
      <c r="AG127" s="333"/>
      <c r="AH127" s="333"/>
      <c r="AI127" s="333"/>
      <c r="AJ127" s="333"/>
    </row>
    <row r="128" spans="1:36" x14ac:dyDescent="0.2">
      <c r="A128" s="333"/>
      <c r="B128" s="333"/>
      <c r="C128" s="333"/>
      <c r="D128" s="333"/>
      <c r="E128" s="333"/>
      <c r="F128" s="333"/>
      <c r="G128" s="333"/>
      <c r="H128" s="333"/>
      <c r="I128" s="333"/>
      <c r="J128" s="333"/>
      <c r="K128" s="333"/>
      <c r="L128" s="333"/>
      <c r="M128" s="333"/>
      <c r="N128" s="333"/>
      <c r="O128" s="333"/>
      <c r="P128" s="333"/>
      <c r="Q128" s="333"/>
      <c r="R128" s="333"/>
      <c r="S128" s="333"/>
      <c r="T128" s="333"/>
      <c r="U128" s="333"/>
      <c r="V128" s="333"/>
      <c r="W128" s="333"/>
      <c r="X128" s="333"/>
      <c r="Y128" s="333"/>
      <c r="Z128" s="333"/>
      <c r="AA128" s="333"/>
      <c r="AB128" s="333"/>
      <c r="AC128" s="333"/>
      <c r="AD128" s="333"/>
      <c r="AE128" s="333"/>
      <c r="AF128" s="333"/>
      <c r="AG128" s="333"/>
      <c r="AH128" s="333"/>
      <c r="AI128" s="333"/>
      <c r="AJ128" s="333"/>
    </row>
    <row r="129" spans="1:36" x14ac:dyDescent="0.2">
      <c r="A129" s="333"/>
      <c r="B129" s="333"/>
      <c r="C129" s="333"/>
      <c r="D129" s="333"/>
      <c r="E129" s="333"/>
      <c r="F129" s="333"/>
      <c r="G129" s="333"/>
      <c r="H129" s="333"/>
      <c r="I129" s="333"/>
      <c r="J129" s="333"/>
      <c r="K129" s="333"/>
      <c r="L129" s="333"/>
      <c r="M129" s="333"/>
      <c r="N129" s="333"/>
      <c r="O129" s="333"/>
      <c r="P129" s="333"/>
      <c r="Q129" s="333"/>
      <c r="R129" s="333"/>
      <c r="S129" s="333"/>
      <c r="T129" s="333"/>
      <c r="U129" s="333"/>
      <c r="V129" s="333"/>
      <c r="W129" s="333"/>
      <c r="X129" s="333"/>
      <c r="Y129" s="333"/>
      <c r="Z129" s="333"/>
      <c r="AA129" s="333"/>
      <c r="AB129" s="333"/>
      <c r="AC129" s="333"/>
      <c r="AD129" s="333"/>
      <c r="AE129" s="333"/>
      <c r="AF129" s="333"/>
      <c r="AG129" s="333"/>
      <c r="AH129" s="333"/>
      <c r="AI129" s="333"/>
      <c r="AJ129" s="333"/>
    </row>
    <row r="130" spans="1:36" x14ac:dyDescent="0.2">
      <c r="A130" s="333"/>
      <c r="B130" s="333"/>
      <c r="C130" s="333"/>
      <c r="D130" s="333"/>
      <c r="E130" s="333"/>
      <c r="F130" s="333"/>
      <c r="G130" s="333"/>
      <c r="H130" s="333"/>
      <c r="I130" s="333"/>
      <c r="J130" s="333"/>
      <c r="K130" s="333"/>
      <c r="L130" s="333"/>
      <c r="M130" s="333"/>
      <c r="N130" s="333"/>
      <c r="O130" s="333"/>
      <c r="P130" s="333"/>
      <c r="Q130" s="333"/>
      <c r="R130" s="333"/>
      <c r="S130" s="333"/>
      <c r="T130" s="333"/>
      <c r="U130" s="333"/>
      <c r="V130" s="333"/>
      <c r="W130" s="333"/>
      <c r="X130" s="333"/>
      <c r="Y130" s="333"/>
      <c r="Z130" s="333"/>
      <c r="AA130" s="333"/>
      <c r="AB130" s="333"/>
      <c r="AC130" s="333"/>
      <c r="AD130" s="333"/>
      <c r="AE130" s="333"/>
      <c r="AF130" s="333"/>
      <c r="AG130" s="333"/>
      <c r="AH130" s="333"/>
      <c r="AI130" s="333"/>
      <c r="AJ130" s="333"/>
    </row>
    <row r="131" spans="1:36" x14ac:dyDescent="0.2">
      <c r="A131" s="333"/>
      <c r="B131" s="333"/>
      <c r="C131" s="333"/>
      <c r="D131" s="333"/>
      <c r="E131" s="333"/>
      <c r="F131" s="333"/>
      <c r="G131" s="333"/>
      <c r="H131" s="333"/>
      <c r="I131" s="333"/>
      <c r="J131" s="333"/>
      <c r="K131" s="333"/>
      <c r="L131" s="333"/>
      <c r="M131" s="333"/>
      <c r="N131" s="333"/>
      <c r="O131" s="333"/>
      <c r="P131" s="333"/>
      <c r="Q131" s="333"/>
      <c r="R131" s="333"/>
      <c r="S131" s="333"/>
      <c r="T131" s="333"/>
      <c r="U131" s="333"/>
      <c r="V131" s="333"/>
      <c r="W131" s="333"/>
      <c r="X131" s="333"/>
      <c r="Y131" s="333"/>
      <c r="Z131" s="333"/>
      <c r="AA131" s="333"/>
      <c r="AB131" s="333"/>
      <c r="AC131" s="333"/>
      <c r="AD131" s="333"/>
      <c r="AE131" s="333"/>
      <c r="AF131" s="333"/>
      <c r="AG131" s="333"/>
      <c r="AH131" s="333"/>
      <c r="AI131" s="333"/>
      <c r="AJ131" s="333"/>
    </row>
    <row r="132" spans="1:36" x14ac:dyDescent="0.2">
      <c r="A132" s="333"/>
      <c r="B132" s="333"/>
      <c r="C132" s="333"/>
      <c r="D132" s="333"/>
      <c r="E132" s="333"/>
      <c r="F132" s="333"/>
      <c r="G132" s="333"/>
      <c r="H132" s="333"/>
      <c r="I132" s="333"/>
      <c r="J132" s="333"/>
      <c r="K132" s="333"/>
      <c r="L132" s="333"/>
      <c r="M132" s="333"/>
      <c r="N132" s="333"/>
      <c r="O132" s="333"/>
      <c r="P132" s="333"/>
      <c r="Q132" s="333"/>
      <c r="R132" s="333"/>
      <c r="S132" s="333"/>
      <c r="T132" s="333"/>
      <c r="U132" s="333"/>
      <c r="V132" s="333"/>
      <c r="W132" s="333"/>
      <c r="X132" s="333"/>
      <c r="Y132" s="333"/>
      <c r="Z132" s="333"/>
      <c r="AA132" s="333"/>
      <c r="AB132" s="333"/>
      <c r="AC132" s="333"/>
      <c r="AD132" s="333"/>
      <c r="AE132" s="333"/>
      <c r="AF132" s="333"/>
      <c r="AG132" s="333"/>
      <c r="AH132" s="333"/>
      <c r="AI132" s="333"/>
      <c r="AJ132" s="333"/>
    </row>
    <row r="133" spans="1:36" x14ac:dyDescent="0.2">
      <c r="A133" s="333"/>
      <c r="B133" s="333"/>
      <c r="C133" s="333"/>
      <c r="D133" s="333"/>
      <c r="E133" s="333"/>
      <c r="F133" s="333"/>
      <c r="G133" s="333"/>
      <c r="H133" s="333"/>
      <c r="I133" s="333"/>
      <c r="J133" s="333"/>
      <c r="K133" s="333"/>
      <c r="L133" s="333"/>
      <c r="M133" s="333"/>
      <c r="N133" s="333"/>
      <c r="O133" s="333"/>
      <c r="P133" s="333"/>
      <c r="Q133" s="333"/>
      <c r="R133" s="333"/>
      <c r="S133" s="333"/>
      <c r="T133" s="333"/>
      <c r="U133" s="333"/>
      <c r="V133" s="333"/>
      <c r="W133" s="333"/>
      <c r="X133" s="333"/>
      <c r="Y133" s="333"/>
      <c r="Z133" s="333"/>
      <c r="AA133" s="333"/>
      <c r="AB133" s="333"/>
      <c r="AC133" s="333"/>
      <c r="AD133" s="333"/>
      <c r="AE133" s="333"/>
      <c r="AF133" s="333"/>
      <c r="AG133" s="333"/>
      <c r="AH133" s="333"/>
      <c r="AI133" s="333"/>
      <c r="AJ133" s="333"/>
    </row>
    <row r="134" spans="1:36" x14ac:dyDescent="0.2">
      <c r="A134" s="333"/>
      <c r="B134" s="333"/>
      <c r="C134" s="333"/>
      <c r="D134" s="333"/>
      <c r="E134" s="333"/>
      <c r="F134" s="333"/>
      <c r="G134" s="333"/>
      <c r="H134" s="333"/>
      <c r="I134" s="333"/>
      <c r="J134" s="333"/>
      <c r="K134" s="333"/>
      <c r="L134" s="333"/>
      <c r="M134" s="333"/>
      <c r="N134" s="333"/>
      <c r="O134" s="333"/>
      <c r="P134" s="333"/>
      <c r="Q134" s="333"/>
      <c r="R134" s="333"/>
      <c r="S134" s="333"/>
      <c r="T134" s="333"/>
      <c r="U134" s="333"/>
      <c r="V134" s="333"/>
      <c r="W134" s="333"/>
      <c r="X134" s="333"/>
      <c r="Y134" s="333"/>
      <c r="Z134" s="333"/>
      <c r="AA134" s="333"/>
      <c r="AB134" s="333"/>
      <c r="AC134" s="333"/>
      <c r="AD134" s="333"/>
      <c r="AE134" s="333"/>
      <c r="AF134" s="333"/>
      <c r="AG134" s="333"/>
      <c r="AH134" s="333"/>
      <c r="AI134" s="333"/>
      <c r="AJ134" s="333"/>
    </row>
    <row r="135" spans="1:36" x14ac:dyDescent="0.2">
      <c r="A135" s="333"/>
      <c r="B135" s="333"/>
      <c r="C135" s="333"/>
      <c r="D135" s="333"/>
      <c r="E135" s="333"/>
      <c r="F135" s="333"/>
      <c r="G135" s="333"/>
      <c r="H135" s="333"/>
      <c r="I135" s="333"/>
      <c r="J135" s="333"/>
      <c r="K135" s="333"/>
      <c r="L135" s="333"/>
      <c r="M135" s="333"/>
      <c r="N135" s="333"/>
      <c r="O135" s="333"/>
      <c r="P135" s="333"/>
      <c r="Q135" s="333"/>
      <c r="R135" s="333"/>
      <c r="S135" s="333"/>
      <c r="T135" s="333"/>
      <c r="U135" s="333"/>
      <c r="V135" s="333"/>
      <c r="W135" s="333"/>
      <c r="X135" s="333"/>
      <c r="Y135" s="333"/>
      <c r="Z135" s="333"/>
      <c r="AA135" s="333"/>
      <c r="AB135" s="333"/>
      <c r="AC135" s="333"/>
      <c r="AD135" s="333"/>
      <c r="AE135" s="333"/>
      <c r="AF135" s="333"/>
      <c r="AG135" s="333"/>
      <c r="AH135" s="333"/>
      <c r="AI135" s="333"/>
      <c r="AJ135" s="333"/>
    </row>
    <row r="136" spans="1:36" x14ac:dyDescent="0.2">
      <c r="A136" s="333"/>
      <c r="B136" s="333"/>
      <c r="C136" s="333"/>
      <c r="D136" s="333"/>
      <c r="E136" s="333"/>
      <c r="F136" s="333"/>
      <c r="G136" s="333"/>
      <c r="H136" s="333"/>
      <c r="I136" s="333"/>
      <c r="J136" s="333"/>
      <c r="K136" s="333"/>
      <c r="L136" s="333"/>
      <c r="M136" s="333"/>
      <c r="N136" s="333"/>
      <c r="O136" s="333"/>
      <c r="P136" s="333"/>
      <c r="Q136" s="333"/>
      <c r="R136" s="333"/>
      <c r="S136" s="333"/>
      <c r="T136" s="333"/>
      <c r="U136" s="333"/>
      <c r="V136" s="333"/>
      <c r="W136" s="333"/>
      <c r="X136" s="333"/>
      <c r="Y136" s="333"/>
      <c r="Z136" s="333"/>
      <c r="AA136" s="333"/>
      <c r="AB136" s="333"/>
      <c r="AC136" s="333"/>
      <c r="AD136" s="333"/>
      <c r="AE136" s="333"/>
      <c r="AF136" s="333"/>
      <c r="AG136" s="333"/>
      <c r="AH136" s="333"/>
      <c r="AI136" s="333"/>
      <c r="AJ136" s="333"/>
    </row>
    <row r="137" spans="1:36" x14ac:dyDescent="0.2">
      <c r="A137" s="333"/>
      <c r="B137" s="333"/>
      <c r="C137" s="333"/>
      <c r="D137" s="333"/>
      <c r="E137" s="333"/>
      <c r="F137" s="333"/>
      <c r="G137" s="333"/>
      <c r="H137" s="333"/>
      <c r="I137" s="333"/>
      <c r="J137" s="333"/>
      <c r="K137" s="333"/>
      <c r="L137" s="333"/>
      <c r="M137" s="333"/>
      <c r="N137" s="333"/>
      <c r="O137" s="333"/>
      <c r="P137" s="333"/>
      <c r="Q137" s="333"/>
      <c r="R137" s="333"/>
      <c r="S137" s="333"/>
      <c r="T137" s="333"/>
      <c r="U137" s="333"/>
      <c r="V137" s="333"/>
      <c r="W137" s="333"/>
      <c r="X137" s="333"/>
      <c r="Y137" s="333"/>
      <c r="Z137" s="333"/>
      <c r="AA137" s="333"/>
      <c r="AB137" s="333"/>
      <c r="AC137" s="333"/>
      <c r="AD137" s="333"/>
      <c r="AE137" s="333"/>
      <c r="AF137" s="333"/>
      <c r="AG137" s="333"/>
      <c r="AH137" s="333"/>
      <c r="AI137" s="333"/>
      <c r="AJ137" s="333"/>
    </row>
    <row r="138" spans="1:36" x14ac:dyDescent="0.2">
      <c r="A138" s="333"/>
      <c r="B138" s="333"/>
      <c r="C138" s="333"/>
      <c r="D138" s="333"/>
      <c r="E138" s="333"/>
      <c r="F138" s="333"/>
      <c r="G138" s="333"/>
      <c r="H138" s="333"/>
      <c r="I138" s="333"/>
      <c r="J138" s="333"/>
      <c r="K138" s="333"/>
      <c r="L138" s="333"/>
      <c r="M138" s="333"/>
      <c r="N138" s="333"/>
      <c r="O138" s="333"/>
      <c r="P138" s="333"/>
      <c r="Q138" s="333"/>
      <c r="R138" s="333"/>
      <c r="S138" s="333"/>
      <c r="T138" s="333"/>
      <c r="U138" s="333"/>
      <c r="V138" s="333"/>
      <c r="W138" s="333"/>
      <c r="X138" s="333"/>
      <c r="Y138" s="333"/>
      <c r="Z138" s="333"/>
      <c r="AA138" s="333"/>
      <c r="AB138" s="333"/>
      <c r="AC138" s="333"/>
      <c r="AD138" s="333"/>
      <c r="AE138" s="333"/>
      <c r="AF138" s="333"/>
      <c r="AG138" s="333"/>
      <c r="AH138" s="333"/>
      <c r="AI138" s="333"/>
      <c r="AJ138" s="333"/>
    </row>
    <row r="139" spans="1:36" x14ac:dyDescent="0.2">
      <c r="A139" s="333"/>
      <c r="B139" s="333"/>
      <c r="C139" s="333"/>
      <c r="D139" s="333"/>
      <c r="E139" s="333"/>
      <c r="F139" s="333"/>
      <c r="G139" s="333"/>
      <c r="H139" s="333"/>
      <c r="I139" s="333"/>
      <c r="J139" s="333"/>
      <c r="K139" s="333"/>
      <c r="L139" s="333"/>
      <c r="M139" s="333"/>
      <c r="N139" s="333"/>
      <c r="O139" s="333"/>
      <c r="P139" s="333"/>
      <c r="Q139" s="333"/>
      <c r="R139" s="333"/>
      <c r="S139" s="333"/>
      <c r="T139" s="333"/>
      <c r="U139" s="333"/>
      <c r="V139" s="333"/>
      <c r="W139" s="333"/>
      <c r="X139" s="333"/>
      <c r="Y139" s="333"/>
      <c r="Z139" s="333"/>
      <c r="AA139" s="333"/>
      <c r="AB139" s="333"/>
      <c r="AC139" s="333"/>
      <c r="AD139" s="333"/>
      <c r="AE139" s="333"/>
      <c r="AF139" s="333"/>
      <c r="AG139" s="333"/>
      <c r="AH139" s="333"/>
      <c r="AI139" s="333"/>
      <c r="AJ139" s="333"/>
    </row>
    <row r="140" spans="1:36" x14ac:dyDescent="0.2">
      <c r="A140" s="333"/>
      <c r="B140" s="333"/>
      <c r="C140" s="333"/>
      <c r="D140" s="333"/>
      <c r="E140" s="333"/>
      <c r="F140" s="333"/>
      <c r="G140" s="333"/>
      <c r="H140" s="333"/>
      <c r="I140" s="333"/>
      <c r="J140" s="333"/>
      <c r="K140" s="333"/>
      <c r="L140" s="333"/>
      <c r="M140" s="333"/>
      <c r="N140" s="333"/>
      <c r="O140" s="333"/>
      <c r="P140" s="333"/>
      <c r="Q140" s="333"/>
      <c r="R140" s="333"/>
      <c r="S140" s="333"/>
      <c r="T140" s="333"/>
      <c r="U140" s="333"/>
      <c r="V140" s="333"/>
      <c r="W140" s="333"/>
      <c r="X140" s="333"/>
      <c r="Y140" s="333"/>
      <c r="Z140" s="333"/>
      <c r="AA140" s="333"/>
      <c r="AB140" s="333"/>
      <c r="AC140" s="333"/>
      <c r="AD140" s="333"/>
      <c r="AE140" s="333"/>
      <c r="AF140" s="333"/>
      <c r="AG140" s="333"/>
      <c r="AH140" s="333"/>
      <c r="AI140" s="333"/>
      <c r="AJ140" s="333"/>
    </row>
    <row r="141" spans="1:36" x14ac:dyDescent="0.2">
      <c r="A141" s="333"/>
      <c r="B141" s="333"/>
      <c r="C141" s="333"/>
      <c r="D141" s="333"/>
      <c r="E141" s="333"/>
      <c r="F141" s="333"/>
      <c r="G141" s="333"/>
      <c r="H141" s="333"/>
      <c r="I141" s="333"/>
      <c r="J141" s="333"/>
      <c r="K141" s="333"/>
      <c r="L141" s="333"/>
      <c r="M141" s="333"/>
      <c r="N141" s="333"/>
      <c r="O141" s="333"/>
      <c r="P141" s="333"/>
      <c r="Q141" s="333"/>
      <c r="R141" s="333"/>
      <c r="S141" s="333"/>
      <c r="T141" s="333"/>
      <c r="U141" s="333"/>
      <c r="V141" s="333"/>
      <c r="W141" s="333"/>
      <c r="X141" s="333"/>
      <c r="Y141" s="333"/>
      <c r="Z141" s="333"/>
      <c r="AA141" s="333"/>
      <c r="AB141" s="333"/>
      <c r="AC141" s="333"/>
      <c r="AD141" s="333"/>
      <c r="AE141" s="333"/>
      <c r="AF141" s="333"/>
      <c r="AG141" s="333"/>
      <c r="AH141" s="333"/>
      <c r="AI141" s="333"/>
      <c r="AJ141" s="333"/>
    </row>
  </sheetData>
  <mergeCells count="1">
    <mergeCell ref="B4:F4"/>
  </mergeCells>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V306"/>
  <sheetViews>
    <sheetView topLeftCell="A117" workbookViewId="0">
      <selection activeCell="E141" sqref="E141"/>
    </sheetView>
  </sheetViews>
  <sheetFormatPr baseColWidth="10" defaultRowHeight="13" x14ac:dyDescent="0.15"/>
  <cols>
    <col min="3" max="3" width="20" customWidth="1"/>
    <col min="4" max="4" width="54.33203125" customWidth="1"/>
    <col min="5" max="5" width="15.1640625" customWidth="1"/>
    <col min="6" max="6" width="14.1640625" customWidth="1"/>
    <col min="7" max="7" width="14.5" customWidth="1"/>
    <col min="8" max="8" width="18.1640625" customWidth="1"/>
    <col min="9" max="9" width="20.5" customWidth="1"/>
    <col min="10" max="10" width="15.83203125" customWidth="1"/>
    <col min="11" max="11" width="17" customWidth="1"/>
  </cols>
  <sheetData>
    <row r="1" spans="1:32" ht="28" customHeight="1" thickBot="1" x14ac:dyDescent="0.3">
      <c r="A1" s="1"/>
      <c r="B1" s="27" t="s">
        <v>308</v>
      </c>
      <c r="C1" s="27"/>
      <c r="D1" s="28"/>
      <c r="E1" s="29"/>
      <c r="F1" s="30"/>
      <c r="G1" s="30"/>
      <c r="H1" s="30"/>
      <c r="I1" s="30"/>
      <c r="J1" s="30"/>
      <c r="K1" s="30"/>
      <c r="L1" s="30"/>
      <c r="M1" s="30"/>
      <c r="N1" s="30"/>
      <c r="O1" s="30"/>
      <c r="P1" s="30"/>
      <c r="Q1" s="30"/>
      <c r="R1" s="30"/>
      <c r="S1" s="30"/>
      <c r="T1" s="30"/>
      <c r="U1" s="30"/>
      <c r="V1" s="30"/>
      <c r="W1" s="30"/>
      <c r="X1" s="30"/>
      <c r="Y1" s="30"/>
      <c r="Z1" s="30"/>
      <c r="AA1" s="30"/>
      <c r="AB1" s="30"/>
      <c r="AC1" s="17"/>
      <c r="AD1" s="18"/>
      <c r="AE1" s="18"/>
    </row>
    <row r="2" spans="1:32" ht="16" x14ac:dyDescent="0.2">
      <c r="A2" s="1"/>
      <c r="B2" s="31"/>
      <c r="C2" s="31"/>
      <c r="D2" s="28"/>
      <c r="E2" s="29"/>
      <c r="F2" s="30"/>
      <c r="G2" s="30"/>
      <c r="H2" s="30"/>
      <c r="I2" s="30"/>
      <c r="J2" s="30"/>
      <c r="K2" s="30"/>
      <c r="L2" s="30"/>
      <c r="M2" s="30"/>
      <c r="N2" s="30"/>
      <c r="O2" s="30"/>
      <c r="P2" s="30"/>
      <c r="Q2" s="30"/>
      <c r="R2" s="30"/>
      <c r="S2" s="30"/>
      <c r="T2" s="30"/>
      <c r="U2" s="30"/>
      <c r="V2" s="30"/>
      <c r="W2" s="30"/>
      <c r="X2" s="30"/>
      <c r="Y2" s="30"/>
      <c r="Z2" s="30"/>
      <c r="AA2" s="30"/>
      <c r="AB2" s="30"/>
    </row>
    <row r="3" spans="1:32" ht="16" x14ac:dyDescent="0.2">
      <c r="A3" s="1"/>
      <c r="B3" s="321" t="s">
        <v>411</v>
      </c>
      <c r="C3" s="322"/>
      <c r="D3" s="323"/>
      <c r="E3" s="34"/>
      <c r="F3" s="35"/>
      <c r="G3" s="36"/>
      <c r="H3" s="36"/>
      <c r="I3" s="30"/>
      <c r="J3" s="36"/>
      <c r="K3" s="36"/>
      <c r="L3" s="36"/>
      <c r="M3" s="36"/>
      <c r="N3" s="36"/>
      <c r="O3" s="36"/>
      <c r="P3" s="36"/>
      <c r="Q3" s="36"/>
      <c r="R3" s="36"/>
      <c r="S3" s="36"/>
      <c r="T3" s="36"/>
      <c r="U3" s="30"/>
      <c r="V3" s="36"/>
      <c r="W3" s="36"/>
      <c r="X3" s="36"/>
      <c r="Y3" s="36"/>
      <c r="Z3" s="36"/>
      <c r="AA3" s="36"/>
      <c r="AB3" s="36"/>
    </row>
    <row r="4" spans="1:32" ht="12" customHeight="1" x14ac:dyDescent="0.15">
      <c r="A4" s="1"/>
      <c r="B4" s="585" t="s">
        <v>445</v>
      </c>
      <c r="C4" s="586"/>
      <c r="D4" s="586"/>
      <c r="E4" s="586"/>
      <c r="F4" s="587"/>
      <c r="G4" s="37"/>
      <c r="H4" s="37"/>
      <c r="I4" s="30"/>
      <c r="J4" s="37"/>
      <c r="K4" s="37"/>
      <c r="L4" s="37"/>
      <c r="M4" s="37"/>
      <c r="N4" s="37"/>
      <c r="O4" s="37"/>
      <c r="P4" s="37"/>
      <c r="Q4" s="37"/>
      <c r="R4" s="37"/>
      <c r="S4" s="37"/>
      <c r="T4" s="37"/>
      <c r="U4" s="30"/>
      <c r="V4" s="37"/>
      <c r="W4" s="37"/>
      <c r="X4" s="37"/>
      <c r="Y4" s="37"/>
      <c r="Z4" s="37"/>
      <c r="AA4" s="37"/>
      <c r="AB4" s="37"/>
    </row>
    <row r="5" spans="1:32" ht="14" thickBot="1" x14ac:dyDescent="0.2">
      <c r="B5" s="17"/>
      <c r="C5" s="17"/>
      <c r="D5" s="17"/>
      <c r="E5" s="17"/>
      <c r="F5" s="17"/>
      <c r="G5" s="17"/>
      <c r="H5" s="17"/>
      <c r="I5" s="17"/>
      <c r="J5" s="17"/>
      <c r="K5" s="17"/>
      <c r="L5" s="17"/>
      <c r="M5" s="17"/>
      <c r="N5" s="17"/>
      <c r="O5" s="17"/>
      <c r="P5" s="17"/>
      <c r="Q5" s="17"/>
      <c r="R5" s="17"/>
      <c r="S5" s="17"/>
      <c r="T5" s="17"/>
      <c r="U5" s="17"/>
      <c r="V5" s="17"/>
      <c r="W5" s="17"/>
      <c r="X5" s="17"/>
      <c r="Y5" s="17"/>
      <c r="Z5" s="17"/>
      <c r="AA5" s="17"/>
      <c r="AB5" s="17"/>
    </row>
    <row r="6" spans="1:32" x14ac:dyDescent="0.15">
      <c r="A6" s="11"/>
      <c r="B6" s="56"/>
      <c r="C6" s="56"/>
      <c r="D6" s="56"/>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row>
    <row r="7" spans="1:32" ht="29" customHeight="1" x14ac:dyDescent="0.15">
      <c r="A7" s="11"/>
      <c r="B7" s="56"/>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row>
    <row r="8" spans="1:32" x14ac:dyDescent="0.15">
      <c r="A8" s="16"/>
      <c r="B8" s="56"/>
      <c r="C8" s="56"/>
      <c r="D8" s="19" t="s">
        <v>254</v>
      </c>
      <c r="E8" s="278">
        <v>2014</v>
      </c>
      <c r="F8" s="21"/>
      <c r="G8" s="56"/>
      <c r="H8" s="56"/>
      <c r="I8" s="56"/>
      <c r="J8" s="56"/>
      <c r="K8" s="56"/>
      <c r="L8" s="56"/>
      <c r="M8" s="56"/>
      <c r="N8" s="56"/>
      <c r="O8" s="56"/>
      <c r="P8" s="56"/>
      <c r="Q8" s="56"/>
      <c r="R8" s="56"/>
      <c r="S8" s="56"/>
      <c r="T8" s="56"/>
      <c r="U8" s="56"/>
      <c r="V8" s="56"/>
      <c r="W8" s="56"/>
      <c r="X8" s="56"/>
      <c r="Y8" s="56"/>
      <c r="Z8" s="56"/>
      <c r="AA8" s="56"/>
      <c r="AB8" s="56"/>
      <c r="AC8" s="56"/>
      <c r="AD8" s="56"/>
      <c r="AE8" s="56"/>
      <c r="AF8" s="56"/>
    </row>
    <row r="9" spans="1:32" x14ac:dyDescent="0.15">
      <c r="A9" s="11"/>
      <c r="B9" s="56"/>
      <c r="C9" s="56"/>
      <c r="D9" s="22"/>
      <c r="E9" s="279"/>
      <c r="F9" s="23"/>
      <c r="G9" s="56"/>
      <c r="H9" s="56"/>
      <c r="I9" s="56"/>
      <c r="J9" s="56"/>
      <c r="K9" s="56"/>
      <c r="L9" s="56"/>
      <c r="M9" s="56"/>
      <c r="N9" s="56"/>
      <c r="O9" s="56"/>
      <c r="P9" s="56"/>
      <c r="Q9" s="56"/>
      <c r="R9" s="56"/>
      <c r="S9" s="56"/>
      <c r="T9" s="56"/>
      <c r="U9" s="56"/>
      <c r="V9" s="56"/>
      <c r="W9" s="56"/>
      <c r="X9" s="56"/>
      <c r="Y9" s="56"/>
      <c r="Z9" s="56"/>
      <c r="AA9" s="56"/>
      <c r="AB9" s="56"/>
      <c r="AC9" s="56"/>
      <c r="AD9" s="56"/>
      <c r="AE9" s="56"/>
      <c r="AF9" s="56"/>
    </row>
    <row r="10" spans="1:32" ht="16" x14ac:dyDescent="0.2">
      <c r="A10" s="16"/>
      <c r="B10" s="56"/>
      <c r="C10" s="56"/>
      <c r="D10" s="26" t="s">
        <v>7</v>
      </c>
      <c r="E10" s="331">
        <v>0</v>
      </c>
      <c r="F10" s="23"/>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56"/>
    </row>
    <row r="11" spans="1:32" ht="16" x14ac:dyDescent="0.2">
      <c r="A11" s="11"/>
      <c r="B11" s="56"/>
      <c r="C11" s="56"/>
      <c r="D11" s="22" t="s">
        <v>3</v>
      </c>
      <c r="E11" s="331">
        <v>0</v>
      </c>
      <c r="F11" s="23" t="s">
        <v>198</v>
      </c>
      <c r="G11" s="56"/>
      <c r="H11" s="56"/>
      <c r="I11" s="56"/>
      <c r="K11" s="56"/>
      <c r="L11" s="56"/>
      <c r="M11" s="56"/>
      <c r="N11" s="56"/>
      <c r="O11" s="56"/>
      <c r="P11" s="56"/>
      <c r="Q11" s="56"/>
      <c r="R11" s="56"/>
      <c r="S11" s="56"/>
      <c r="T11" s="56"/>
      <c r="U11" s="56"/>
      <c r="V11" s="56"/>
      <c r="W11" s="56"/>
      <c r="X11" s="56"/>
      <c r="Y11" s="56"/>
      <c r="Z11" s="56"/>
      <c r="AA11" s="56"/>
      <c r="AB11" s="56"/>
      <c r="AC11" s="56"/>
      <c r="AD11" s="56"/>
      <c r="AE11" s="56"/>
      <c r="AF11" s="56"/>
    </row>
    <row r="12" spans="1:32" ht="16" x14ac:dyDescent="0.2">
      <c r="A12" s="11"/>
      <c r="B12" s="56"/>
      <c r="C12" s="56"/>
      <c r="D12" s="22" t="s">
        <v>8</v>
      </c>
      <c r="E12" s="331">
        <v>0</v>
      </c>
      <c r="F12" s="23">
        <f>E12+E15+E18+E21</f>
        <v>0</v>
      </c>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row>
    <row r="13" spans="1:32" ht="16" x14ac:dyDescent="0.2">
      <c r="A13" s="11"/>
      <c r="B13" s="56"/>
      <c r="C13" s="56"/>
      <c r="D13" s="22" t="s">
        <v>9</v>
      </c>
      <c r="E13" s="331">
        <v>0</v>
      </c>
      <c r="F13" s="23">
        <f>E13+E16+E19+E22</f>
        <v>0</v>
      </c>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row>
    <row r="14" spans="1:32" ht="16" x14ac:dyDescent="0.2">
      <c r="A14" s="11"/>
      <c r="B14" s="56"/>
      <c r="C14" s="56"/>
      <c r="D14" s="22" t="s">
        <v>1</v>
      </c>
      <c r="E14" s="331">
        <v>0</v>
      </c>
      <c r="F14" s="23"/>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row>
    <row r="15" spans="1:32" ht="16" x14ac:dyDescent="0.2">
      <c r="A15" s="11"/>
      <c r="B15" s="56"/>
      <c r="C15" s="56"/>
      <c r="D15" s="22" t="s">
        <v>10</v>
      </c>
      <c r="E15" s="331">
        <v>0</v>
      </c>
      <c r="F15" s="23"/>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row>
    <row r="16" spans="1:32" ht="16" x14ac:dyDescent="0.2">
      <c r="A16" s="16"/>
      <c r="B16" s="56"/>
      <c r="C16" s="56"/>
      <c r="D16" s="22" t="s">
        <v>11</v>
      </c>
      <c r="E16" s="331">
        <v>0</v>
      </c>
      <c r="F16" s="23"/>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row>
    <row r="17" spans="1:39" ht="16" x14ac:dyDescent="0.2">
      <c r="A17" s="11"/>
      <c r="B17" s="56"/>
      <c r="C17" s="56"/>
      <c r="D17" s="22" t="s">
        <v>4</v>
      </c>
      <c r="E17" s="331">
        <v>0</v>
      </c>
      <c r="F17" s="23"/>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row>
    <row r="18" spans="1:39" ht="16" x14ac:dyDescent="0.2">
      <c r="A18" s="16"/>
      <c r="B18" s="56"/>
      <c r="C18" s="56"/>
      <c r="D18" s="22" t="s">
        <v>12</v>
      </c>
      <c r="E18" s="331">
        <v>0</v>
      </c>
      <c r="F18" s="23"/>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row>
    <row r="19" spans="1:39" ht="16" x14ac:dyDescent="0.2">
      <c r="A19" s="11"/>
      <c r="B19" s="56"/>
      <c r="C19" s="56"/>
      <c r="D19" s="22" t="s">
        <v>13</v>
      </c>
      <c r="E19" s="331">
        <v>0</v>
      </c>
      <c r="F19" s="23"/>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row>
    <row r="20" spans="1:39" ht="16" x14ac:dyDescent="0.2">
      <c r="A20" s="11"/>
      <c r="B20" s="56"/>
      <c r="C20" s="56"/>
      <c r="D20" s="22" t="s">
        <v>14</v>
      </c>
      <c r="E20" s="331">
        <v>0</v>
      </c>
      <c r="F20" s="23"/>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row>
    <row r="21" spans="1:39" ht="16" x14ac:dyDescent="0.2">
      <c r="A21" s="11"/>
      <c r="B21" s="56"/>
      <c r="C21" s="56"/>
      <c r="D21" s="22" t="s">
        <v>15</v>
      </c>
      <c r="E21" s="331">
        <v>0</v>
      </c>
      <c r="F21" s="23"/>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row>
    <row r="22" spans="1:39" ht="16" x14ac:dyDescent="0.2">
      <c r="A22" s="11"/>
      <c r="B22" s="56"/>
      <c r="C22" s="56"/>
      <c r="D22" s="22" t="s">
        <v>16</v>
      </c>
      <c r="E22" s="331">
        <v>0</v>
      </c>
      <c r="F22" s="23"/>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row>
    <row r="23" spans="1:39" ht="16" x14ac:dyDescent="0.2">
      <c r="A23" s="11"/>
      <c r="B23" s="56"/>
      <c r="C23" s="56"/>
      <c r="D23" s="24" t="s">
        <v>2</v>
      </c>
      <c r="E23" s="331">
        <v>0</v>
      </c>
      <c r="F23" s="25"/>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row>
    <row r="24" spans="1:39" x14ac:dyDescent="0.15">
      <c r="A24" s="11"/>
      <c r="B24" s="56"/>
      <c r="C24" s="56"/>
      <c r="D24" s="165"/>
      <c r="E24" s="284"/>
      <c r="F24" s="165"/>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row>
    <row r="25" spans="1:39" x14ac:dyDescent="0.15">
      <c r="A25" s="11"/>
      <c r="B25" s="56"/>
      <c r="C25" s="56"/>
      <c r="D25" s="56"/>
      <c r="E25" s="56"/>
      <c r="F25" s="165"/>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row>
    <row r="26" spans="1:39" x14ac:dyDescent="0.15">
      <c r="A26" s="11"/>
      <c r="B26" s="56"/>
      <c r="C26" s="56"/>
      <c r="D26" s="56" t="s">
        <v>206</v>
      </c>
      <c r="E26" s="293">
        <f>E12</f>
        <v>0</v>
      </c>
      <c r="F26" s="165"/>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row>
    <row r="27" spans="1:39" x14ac:dyDescent="0.15">
      <c r="A27" s="11"/>
      <c r="B27" s="56"/>
      <c r="C27" s="56"/>
      <c r="D27" s="56" t="s">
        <v>205</v>
      </c>
      <c r="E27" s="293">
        <f>E13</f>
        <v>0</v>
      </c>
      <c r="F27" s="165"/>
      <c r="G27" s="56"/>
      <c r="H27" s="56"/>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row>
    <row r="28" spans="1:39" x14ac:dyDescent="0.15">
      <c r="A28" s="11"/>
      <c r="B28" s="56"/>
      <c r="C28" s="56"/>
      <c r="D28" s="56"/>
      <c r="E28" s="284"/>
      <c r="F28" s="165"/>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row>
    <row r="29" spans="1:39" x14ac:dyDescent="0.15">
      <c r="A29" s="11"/>
      <c r="B29" s="56"/>
      <c r="C29" s="56"/>
      <c r="D29" s="56"/>
      <c r="E29" s="284"/>
      <c r="F29" s="165"/>
      <c r="G29" s="56"/>
      <c r="H29" s="56"/>
      <c r="I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row>
    <row r="30" spans="1:39" x14ac:dyDescent="0.15">
      <c r="A30" s="11"/>
      <c r="B30" s="56"/>
      <c r="C30" s="56"/>
      <c r="D30" s="56"/>
      <c r="E30" s="284"/>
      <c r="F30" s="165"/>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row>
    <row r="31" spans="1:39" x14ac:dyDescent="0.15">
      <c r="A31" s="11"/>
      <c r="B31" s="56"/>
      <c r="C31" s="56"/>
      <c r="D31" s="56"/>
      <c r="E31" s="277"/>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row>
    <row r="32" spans="1:39" x14ac:dyDescent="0.15">
      <c r="A32" s="11"/>
      <c r="B32" s="56"/>
      <c r="C32" s="266" t="s">
        <v>197</v>
      </c>
      <c r="E32" s="277"/>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row>
    <row r="33" spans="1:39" x14ac:dyDescent="0.15">
      <c r="A33" s="11"/>
      <c r="B33" s="56"/>
      <c r="C33" s="56"/>
      <c r="D33" s="56"/>
      <c r="E33" s="277"/>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row>
    <row r="34" spans="1:39" ht="16" x14ac:dyDescent="0.2">
      <c r="A34" s="11"/>
      <c r="B34" s="56"/>
      <c r="C34" s="56"/>
      <c r="D34" s="56" t="s">
        <v>479</v>
      </c>
      <c r="E34" s="331">
        <v>0</v>
      </c>
      <c r="F34" t="s">
        <v>210</v>
      </c>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row>
    <row r="35" spans="1:39" x14ac:dyDescent="0.15">
      <c r="A35" s="11"/>
      <c r="B35" s="56"/>
      <c r="C35" s="56"/>
      <c r="D35" s="56"/>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row>
    <row r="36" spans="1:39" x14ac:dyDescent="0.15">
      <c r="A36" s="11"/>
      <c r="B36" s="56"/>
      <c r="C36" s="56"/>
      <c r="D36" s="56"/>
      <c r="E36" s="56"/>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row>
    <row r="37" spans="1:39" x14ac:dyDescent="0.15">
      <c r="A37" s="11"/>
      <c r="B37" s="56"/>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row>
    <row r="38" spans="1:39" x14ac:dyDescent="0.15">
      <c r="A38" s="11"/>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row>
    <row r="39" spans="1:39" x14ac:dyDescent="0.15">
      <c r="A39" s="11"/>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row>
    <row r="40" spans="1:39" x14ac:dyDescent="0.15">
      <c r="A40" s="11"/>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row>
    <row r="41" spans="1:39" x14ac:dyDescent="0.15">
      <c r="A41" s="11"/>
      <c r="B41" s="56"/>
      <c r="C41" s="56"/>
      <c r="D41" s="56"/>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row>
    <row r="42" spans="1:39" x14ac:dyDescent="0.15">
      <c r="A42" s="11"/>
      <c r="B42" s="56"/>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row>
    <row r="43" spans="1:39" x14ac:dyDescent="0.15">
      <c r="A43" s="11"/>
      <c r="B43" s="56"/>
      <c r="C43" s="56"/>
      <c r="D43" s="56"/>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row>
    <row r="44" spans="1:39" x14ac:dyDescent="0.15">
      <c r="A44" s="11"/>
      <c r="B44" s="56"/>
      <c r="C44" s="56"/>
      <c r="D44" s="56"/>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row>
    <row r="45" spans="1:39" x14ac:dyDescent="0.15">
      <c r="A45" s="11"/>
      <c r="B45" s="56"/>
      <c r="C45" s="56"/>
      <c r="D45" s="56"/>
      <c r="E45" s="56"/>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row>
    <row r="46" spans="1:39" x14ac:dyDescent="0.15">
      <c r="A46" s="11"/>
      <c r="B46" s="56"/>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row>
    <row r="47" spans="1:39" x14ac:dyDescent="0.15">
      <c r="A47" s="11"/>
      <c r="B47" s="56"/>
      <c r="C47" s="56"/>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row>
    <row r="48" spans="1:39" x14ac:dyDescent="0.15">
      <c r="A48" s="11"/>
      <c r="B48" s="56"/>
      <c r="C48" s="56"/>
      <c r="D48" s="56"/>
      <c r="E48" s="56"/>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row>
    <row r="49" spans="1:39" x14ac:dyDescent="0.15">
      <c r="A49" s="11"/>
      <c r="B49" s="56"/>
      <c r="C49" s="56"/>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row>
    <row r="50" spans="1:39" x14ac:dyDescent="0.15">
      <c r="A50" s="11"/>
      <c r="B50" s="56"/>
      <c r="C50" s="56"/>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row>
    <row r="51" spans="1:39" x14ac:dyDescent="0.15">
      <c r="A51" s="11"/>
      <c r="B51" s="56"/>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row>
    <row r="52" spans="1:39" x14ac:dyDescent="0.15">
      <c r="A52" s="11"/>
      <c r="B52" s="56"/>
      <c r="C52" s="56"/>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row>
    <row r="53" spans="1:39" x14ac:dyDescent="0.15">
      <c r="A53" s="11"/>
      <c r="B53" s="56"/>
      <c r="C53" s="56"/>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row>
    <row r="54" spans="1:39" x14ac:dyDescent="0.15">
      <c r="A54" s="11"/>
      <c r="B54" s="56"/>
      <c r="C54" s="56"/>
      <c r="D54" s="56"/>
      <c r="E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row>
    <row r="55" spans="1:39" x14ac:dyDescent="0.15">
      <c r="A55" s="11"/>
      <c r="B55" s="56"/>
      <c r="C55" s="56"/>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row>
    <row r="56" spans="1:39" x14ac:dyDescent="0.15">
      <c r="A56" s="11"/>
      <c r="B56" s="56"/>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row>
    <row r="57" spans="1:39" x14ac:dyDescent="0.15">
      <c r="A57" s="11"/>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row>
    <row r="58" spans="1:39" x14ac:dyDescent="0.15">
      <c r="A58" s="11"/>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row>
    <row r="59" spans="1:39" x14ac:dyDescent="0.15">
      <c r="A59" s="11"/>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row>
    <row r="60" spans="1:39" x14ac:dyDescent="0.15">
      <c r="A60" s="11"/>
      <c r="B60" s="56"/>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row>
    <row r="61" spans="1:39" x14ac:dyDescent="0.15">
      <c r="A61" s="11"/>
      <c r="B61" s="56"/>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row>
    <row r="62" spans="1:39" x14ac:dyDescent="0.15">
      <c r="A62" s="11"/>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row>
    <row r="63" spans="1:39" x14ac:dyDescent="0.15">
      <c r="A63" s="11"/>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row>
    <row r="64" spans="1:39" x14ac:dyDescent="0.15">
      <c r="A64" s="11"/>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row>
    <row r="65" spans="1:39" x14ac:dyDescent="0.15">
      <c r="A65" s="11"/>
      <c r="B65" s="56"/>
      <c r="C65" s="56"/>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row>
    <row r="66" spans="1:39" x14ac:dyDescent="0.15">
      <c r="A66" s="11"/>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row>
    <row r="67" spans="1:39" x14ac:dyDescent="0.15">
      <c r="A67" s="1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row>
    <row r="68" spans="1:39" x14ac:dyDescent="0.15">
      <c r="A68" s="11"/>
      <c r="B68" s="56"/>
      <c r="C68" s="56"/>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row>
    <row r="69" spans="1:39" x14ac:dyDescent="0.15">
      <c r="A69" s="11"/>
      <c r="B69" s="56"/>
      <c r="C69" s="56"/>
      <c r="D69" s="56"/>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row>
    <row r="70" spans="1:39" x14ac:dyDescent="0.15">
      <c r="A70" s="11"/>
      <c r="B70" s="56"/>
      <c r="C70" s="56"/>
      <c r="D70" s="5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row>
    <row r="71" spans="1:39" x14ac:dyDescent="0.15">
      <c r="A71" s="11"/>
      <c r="B71" s="56"/>
      <c r="C71" s="56"/>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row>
    <row r="72" spans="1:39" x14ac:dyDescent="0.15">
      <c r="A72" s="11"/>
      <c r="B72" s="56"/>
      <c r="C72" s="56"/>
      <c r="D72" s="5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row>
    <row r="73" spans="1:39" x14ac:dyDescent="0.15">
      <c r="A73" s="11"/>
      <c r="B73" s="56"/>
      <c r="C73" s="56"/>
      <c r="D73" s="56"/>
      <c r="E73" s="56"/>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row>
    <row r="74" spans="1:39" x14ac:dyDescent="0.15">
      <c r="A74" s="11"/>
      <c r="B74" s="56"/>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row>
    <row r="75" spans="1:39" x14ac:dyDescent="0.15">
      <c r="A75" s="11"/>
      <c r="B75" s="56"/>
      <c r="C75" s="56"/>
      <c r="D75" s="5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row>
    <row r="76" spans="1:39" x14ac:dyDescent="0.15">
      <c r="A76" s="11"/>
      <c r="B76" s="56"/>
      <c r="C76" s="56"/>
      <c r="D76" s="56"/>
      <c r="E76" s="56"/>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row>
    <row r="77" spans="1:39" x14ac:dyDescent="0.15">
      <c r="A77" s="11"/>
      <c r="B77" s="56"/>
      <c r="C77" s="56"/>
      <c r="D77" s="56"/>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row>
    <row r="78" spans="1:39" x14ac:dyDescent="0.15">
      <c r="A78" s="11"/>
      <c r="B78" s="56"/>
      <c r="C78" s="56"/>
      <c r="D78" s="56"/>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row>
    <row r="79" spans="1:39" x14ac:dyDescent="0.15">
      <c r="A79" s="11"/>
      <c r="B79" s="56"/>
      <c r="C79" s="56"/>
      <c r="D79" s="5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row>
    <row r="80" spans="1:39" x14ac:dyDescent="0.15">
      <c r="A80" s="11"/>
      <c r="B80" s="56"/>
      <c r="C80" s="56"/>
      <c r="D80" s="56"/>
      <c r="E80" s="56"/>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row>
    <row r="81" spans="1:39" x14ac:dyDescent="0.15">
      <c r="A81" s="11"/>
      <c r="B81" s="56"/>
      <c r="C81" s="56"/>
      <c r="D81" s="5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row>
    <row r="82" spans="1:39" x14ac:dyDescent="0.15">
      <c r="A82" s="11"/>
      <c r="B82" s="56"/>
      <c r="C82" s="56"/>
      <c r="D82" s="5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row>
    <row r="83" spans="1:39" x14ac:dyDescent="0.15">
      <c r="A83" s="11"/>
      <c r="B83" s="56"/>
      <c r="C83" s="56"/>
      <c r="D83" s="5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row>
    <row r="84" spans="1:39" x14ac:dyDescent="0.15">
      <c r="A84" s="11"/>
      <c r="B84" s="56"/>
      <c r="C84" s="56"/>
      <c r="D84" s="5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row>
    <row r="85" spans="1:39" x14ac:dyDescent="0.15">
      <c r="A85" s="11"/>
      <c r="B85" s="56"/>
      <c r="C85" s="56"/>
      <c r="D85" s="56"/>
      <c r="E85" s="284"/>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row>
    <row r="86" spans="1:39" x14ac:dyDescent="0.15">
      <c r="A86" s="11"/>
      <c r="B86" s="56"/>
      <c r="C86" s="56"/>
      <c r="D86" s="56"/>
      <c r="E86" s="284"/>
      <c r="F86" s="56"/>
      <c r="G86" s="56"/>
      <c r="H86" s="56"/>
      <c r="J86" s="56"/>
      <c r="K86" s="56"/>
      <c r="L86" s="56"/>
      <c r="M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row>
    <row r="87" spans="1:39" x14ac:dyDescent="0.15">
      <c r="A87" s="11"/>
      <c r="B87" s="56"/>
      <c r="C87" s="56"/>
      <c r="D87" s="56" t="s">
        <v>460</v>
      </c>
      <c r="E87" s="276">
        <v>100</v>
      </c>
      <c r="F87" s="56" t="s">
        <v>225</v>
      </c>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row>
    <row r="88" spans="1:39" x14ac:dyDescent="0.15">
      <c r="A88" s="16"/>
      <c r="B88" s="56"/>
      <c r="C88" s="56"/>
      <c r="D88" s="56" t="s">
        <v>461</v>
      </c>
      <c r="E88" s="276">
        <v>45</v>
      </c>
      <c r="F88" s="56" t="s">
        <v>225</v>
      </c>
      <c r="G88" s="56"/>
      <c r="H88" s="56"/>
      <c r="I88" s="56"/>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6"/>
      <c r="AK88" s="56"/>
      <c r="AL88" s="56"/>
      <c r="AM88" s="56"/>
    </row>
    <row r="89" spans="1:39" x14ac:dyDescent="0.15">
      <c r="A89" s="11"/>
      <c r="B89" s="56"/>
      <c r="C89" s="56"/>
      <c r="D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row>
    <row r="90" spans="1:39" ht="16" x14ac:dyDescent="0.2">
      <c r="A90" s="11"/>
      <c r="B90" s="56"/>
      <c r="C90" s="56"/>
      <c r="D90" s="56" t="s">
        <v>227</v>
      </c>
      <c r="E90" s="331">
        <v>0</v>
      </c>
      <c r="F90" s="56" t="s">
        <v>222</v>
      </c>
      <c r="G90" s="56"/>
      <c r="H90" s="56"/>
      <c r="I90" s="56"/>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6"/>
      <c r="AK90" s="56"/>
      <c r="AL90" s="56"/>
      <c r="AM90" s="56"/>
    </row>
    <row r="91" spans="1:39" ht="16" x14ac:dyDescent="0.2">
      <c r="A91" s="16"/>
      <c r="B91" s="56"/>
      <c r="C91" s="56"/>
      <c r="D91" s="56" t="s">
        <v>228</v>
      </c>
      <c r="E91" s="331">
        <v>0</v>
      </c>
      <c r="F91" s="56" t="s">
        <v>222</v>
      </c>
      <c r="G91" s="56"/>
      <c r="H91" s="56"/>
      <c r="I91" s="56"/>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6"/>
      <c r="AK91" s="56"/>
      <c r="AL91" s="56"/>
      <c r="AM91" s="56"/>
    </row>
    <row r="92" spans="1:39" x14ac:dyDescent="0.15">
      <c r="A92" s="11"/>
      <c r="B92" s="56"/>
      <c r="C92" s="56"/>
      <c r="D92" s="56" t="s">
        <v>244</v>
      </c>
      <c r="E92" s="293">
        <v>0</v>
      </c>
      <c r="F92" s="56" t="s">
        <v>222</v>
      </c>
      <c r="G92" s="56"/>
      <c r="H92" s="56"/>
      <c r="I92" s="56"/>
      <c r="J92" s="56"/>
      <c r="K92" s="56"/>
      <c r="L92" s="56"/>
      <c r="M92" s="56"/>
      <c r="N92" s="56"/>
      <c r="O92" s="56"/>
      <c r="Q92" s="56"/>
      <c r="R92" s="56"/>
      <c r="S92" s="56"/>
      <c r="T92" s="56"/>
      <c r="U92" s="56"/>
      <c r="V92" s="56"/>
      <c r="W92" s="56"/>
      <c r="X92" s="56"/>
      <c r="Y92" s="56"/>
      <c r="Z92" s="56"/>
      <c r="AA92" s="56"/>
      <c r="AB92" s="56"/>
      <c r="AC92" s="56"/>
      <c r="AD92" s="56"/>
      <c r="AE92" s="56"/>
      <c r="AF92" s="56"/>
      <c r="AG92" s="56"/>
      <c r="AH92" s="56"/>
      <c r="AI92" s="56"/>
      <c r="AJ92" s="56"/>
      <c r="AK92" s="56"/>
      <c r="AL92" s="56"/>
      <c r="AM92" s="56"/>
    </row>
    <row r="93" spans="1:39" x14ac:dyDescent="0.15">
      <c r="A93" s="11"/>
      <c r="B93" s="56"/>
      <c r="C93" s="56"/>
      <c r="D93" s="56" t="s">
        <v>229</v>
      </c>
      <c r="E93" s="277"/>
      <c r="F93" s="56"/>
      <c r="G93" s="56"/>
      <c r="H93" s="56"/>
      <c r="I93" s="56"/>
      <c r="J93" s="56"/>
      <c r="K93" s="56"/>
      <c r="L93" s="56"/>
      <c r="M93" s="56"/>
      <c r="N93" s="56"/>
      <c r="O93" s="56"/>
      <c r="P93" s="56"/>
      <c r="Q93" s="56"/>
      <c r="R93" s="56"/>
      <c r="S93" s="56"/>
      <c r="T93" s="56"/>
      <c r="U93" s="56"/>
      <c r="V93" s="56"/>
      <c r="W93" s="56"/>
      <c r="X93" s="56"/>
      <c r="Y93" s="56"/>
      <c r="Z93" s="56"/>
      <c r="AA93" s="56"/>
      <c r="AB93" s="56"/>
      <c r="AC93" s="56"/>
      <c r="AD93" s="56"/>
      <c r="AE93" s="56"/>
      <c r="AF93" s="56"/>
      <c r="AG93" s="56"/>
      <c r="AH93" s="56"/>
      <c r="AI93" s="56"/>
      <c r="AJ93" s="56"/>
      <c r="AK93" s="56"/>
      <c r="AL93" s="56"/>
      <c r="AM93" s="56"/>
    </row>
    <row r="94" spans="1:39" x14ac:dyDescent="0.15">
      <c r="A94" s="16"/>
      <c r="B94" s="56"/>
      <c r="C94" s="56"/>
      <c r="D94" s="56"/>
      <c r="E94" s="277"/>
      <c r="F94" s="56"/>
      <c r="G94" s="56"/>
      <c r="H94" s="56"/>
      <c r="I94" s="56"/>
      <c r="J94" s="56"/>
      <c r="K94" s="56"/>
      <c r="L94" s="56"/>
      <c r="M94" s="56"/>
      <c r="O94" s="56"/>
      <c r="P94" s="56"/>
      <c r="Q94" s="56"/>
      <c r="R94" s="56"/>
      <c r="S94" s="56"/>
      <c r="T94" s="56"/>
      <c r="U94" s="56"/>
      <c r="V94" s="56"/>
      <c r="W94" s="56"/>
      <c r="X94" s="56"/>
      <c r="Y94" s="56"/>
      <c r="Z94" s="56"/>
      <c r="AA94" s="56"/>
      <c r="AB94" s="56"/>
      <c r="AC94" s="56"/>
      <c r="AD94" s="56"/>
      <c r="AE94" s="56"/>
      <c r="AF94" s="56"/>
      <c r="AG94" s="56"/>
      <c r="AH94" s="56"/>
      <c r="AI94" s="56"/>
      <c r="AJ94" s="56"/>
      <c r="AK94" s="56"/>
      <c r="AL94" s="56"/>
      <c r="AM94" s="56"/>
    </row>
    <row r="95" spans="1:39" x14ac:dyDescent="0.15">
      <c r="A95" s="11"/>
      <c r="B95" s="56"/>
      <c r="C95" s="56"/>
      <c r="D95" s="56" t="s">
        <v>247</v>
      </c>
      <c r="E95" s="277"/>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6"/>
      <c r="AK95" s="56"/>
      <c r="AL95" s="56"/>
      <c r="AM95" s="56"/>
    </row>
    <row r="96" spans="1:39" x14ac:dyDescent="0.15">
      <c r="A96" s="11"/>
      <c r="B96" s="56"/>
      <c r="C96" s="56"/>
      <c r="E96" s="287" t="s">
        <v>222</v>
      </c>
      <c r="F96" s="288" t="s">
        <v>23</v>
      </c>
      <c r="G96" s="288" t="s">
        <v>245</v>
      </c>
      <c r="H96" s="288" t="s">
        <v>420</v>
      </c>
      <c r="I96" s="288" t="s">
        <v>246</v>
      </c>
      <c r="J96" s="288" t="s">
        <v>421</v>
      </c>
      <c r="K96" s="288" t="s">
        <v>419</v>
      </c>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6"/>
      <c r="AK96" s="56"/>
      <c r="AL96" s="56"/>
      <c r="AM96" s="56"/>
    </row>
    <row r="97" spans="1:39" ht="16" x14ac:dyDescent="0.2">
      <c r="A97" s="11"/>
      <c r="B97" s="56"/>
      <c r="C97" s="56"/>
      <c r="D97" s="56" t="s">
        <v>227</v>
      </c>
      <c r="E97" s="295">
        <f>E90</f>
        <v>0</v>
      </c>
      <c r="F97" s="331">
        <v>0</v>
      </c>
      <c r="G97" s="282">
        <f>E97*E87*F97*0.0036</f>
        <v>0</v>
      </c>
      <c r="H97" s="282">
        <v>0.42</v>
      </c>
      <c r="I97" s="282">
        <f>G97/H97</f>
        <v>0</v>
      </c>
      <c r="J97" s="282">
        <v>0.4</v>
      </c>
      <c r="K97" s="271">
        <f>I97*J97</f>
        <v>0</v>
      </c>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row>
    <row r="98" spans="1:39" ht="16" x14ac:dyDescent="0.2">
      <c r="A98" s="11"/>
      <c r="B98" s="56"/>
      <c r="C98" s="56"/>
      <c r="D98" s="56" t="s">
        <v>228</v>
      </c>
      <c r="E98" s="296">
        <f>E91</f>
        <v>0</v>
      </c>
      <c r="F98" s="331">
        <v>0</v>
      </c>
      <c r="G98" s="279">
        <f>E98*E88*F98*0.0036</f>
        <v>0</v>
      </c>
      <c r="H98" s="279">
        <v>0.38</v>
      </c>
      <c r="I98" s="279">
        <f>G98/H98</f>
        <v>0</v>
      </c>
      <c r="J98" s="279">
        <v>0.42</v>
      </c>
      <c r="K98" s="272">
        <f>I98*J98</f>
        <v>0</v>
      </c>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6"/>
      <c r="AK98" s="56"/>
      <c r="AL98" s="56"/>
      <c r="AM98" s="56"/>
    </row>
    <row r="99" spans="1:39" x14ac:dyDescent="0.15">
      <c r="A99" s="11"/>
      <c r="B99" s="56"/>
      <c r="C99" s="56"/>
      <c r="D99" s="56" t="s">
        <v>244</v>
      </c>
      <c r="E99" s="296">
        <v>0</v>
      </c>
      <c r="F99" s="6"/>
      <c r="G99" s="279"/>
      <c r="H99" s="279"/>
      <c r="I99" s="279"/>
      <c r="J99" s="279"/>
      <c r="K99" s="272"/>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6"/>
      <c r="AK99" s="56"/>
      <c r="AL99" s="56"/>
      <c r="AM99" s="56"/>
    </row>
    <row r="100" spans="1:39" x14ac:dyDescent="0.15">
      <c r="A100" s="11"/>
      <c r="B100" s="56"/>
      <c r="C100" s="56"/>
      <c r="D100" s="56" t="s">
        <v>229</v>
      </c>
      <c r="E100" s="274"/>
      <c r="F100" s="15"/>
      <c r="G100" s="280"/>
      <c r="H100" s="280" t="s">
        <v>248</v>
      </c>
      <c r="I100" s="280">
        <f>SUM(I97:I98)</f>
        <v>0</v>
      </c>
      <c r="J100" s="280"/>
      <c r="K100" s="273">
        <f>SUM(K97:K98)</f>
        <v>0</v>
      </c>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6"/>
      <c r="AK100" s="56"/>
      <c r="AL100" s="56"/>
      <c r="AM100" s="56"/>
    </row>
    <row r="101" spans="1:39" x14ac:dyDescent="0.15">
      <c r="A101" s="11"/>
      <c r="B101" s="56"/>
      <c r="C101" s="56"/>
      <c r="D101" s="56"/>
      <c r="E101" s="277"/>
      <c r="F101" s="56"/>
      <c r="G101" s="277"/>
      <c r="H101" s="277"/>
      <c r="I101" s="277"/>
      <c r="J101" s="277"/>
      <c r="K101" s="277"/>
      <c r="L101" s="56"/>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6"/>
      <c r="AK101" s="56"/>
      <c r="AL101" s="56"/>
      <c r="AM101" s="56"/>
    </row>
    <row r="102" spans="1:39" x14ac:dyDescent="0.15">
      <c r="A102" s="11"/>
      <c r="B102" s="56"/>
      <c r="C102" s="56"/>
      <c r="D102" s="56" t="s">
        <v>249</v>
      </c>
      <c r="E102" s="293">
        <f>E13-I100</f>
        <v>0</v>
      </c>
      <c r="F102" s="56" t="s">
        <v>18</v>
      </c>
      <c r="G102" s="56"/>
      <c r="H102" s="56"/>
      <c r="I102" s="56"/>
      <c r="J102" s="56"/>
      <c r="K102" s="56"/>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6"/>
      <c r="AK102" s="56"/>
      <c r="AL102" s="56"/>
      <c r="AM102" s="56"/>
    </row>
    <row r="103" spans="1:39" x14ac:dyDescent="0.15">
      <c r="A103" s="11"/>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6"/>
      <c r="AK103" s="56"/>
      <c r="AL103" s="56"/>
      <c r="AM103" s="56"/>
    </row>
    <row r="104" spans="1:39" x14ac:dyDescent="0.15">
      <c r="A104" s="11"/>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6"/>
      <c r="AK104" s="56"/>
      <c r="AL104" s="56"/>
      <c r="AM104" s="56"/>
    </row>
    <row r="105" spans="1:39" x14ac:dyDescent="0.15">
      <c r="A105" s="11"/>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6"/>
      <c r="AK105" s="56"/>
      <c r="AL105" s="56"/>
    </row>
    <row r="106" spans="1:39" x14ac:dyDescent="0.15">
      <c r="A106" s="11"/>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6"/>
      <c r="AK106" s="56"/>
      <c r="AL106" s="56"/>
    </row>
    <row r="107" spans="1:39" x14ac:dyDescent="0.15">
      <c r="A107" s="11"/>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6"/>
      <c r="AK107" s="56"/>
      <c r="AL107" s="56"/>
    </row>
    <row r="108" spans="1:39" x14ac:dyDescent="0.15">
      <c r="A108" s="11"/>
      <c r="B108" s="56"/>
      <c r="C108" s="56"/>
      <c r="D108" s="266" t="s">
        <v>448</v>
      </c>
      <c r="F108" s="56"/>
      <c r="G108" s="56"/>
      <c r="H108" s="56"/>
      <c r="I108" s="56"/>
      <c r="J108" s="56"/>
      <c r="K108" s="56"/>
      <c r="L108" s="56"/>
      <c r="M108" s="56"/>
      <c r="N108" s="56"/>
      <c r="O108" s="56"/>
      <c r="P108" s="56"/>
      <c r="Q108" s="56"/>
      <c r="R108" s="56"/>
      <c r="S108" s="56"/>
      <c r="T108" s="56"/>
      <c r="U108" s="56"/>
      <c r="V108" s="56"/>
      <c r="W108" s="56"/>
      <c r="X108" s="56"/>
      <c r="Y108" s="56"/>
      <c r="Z108" s="56"/>
      <c r="AA108" s="56"/>
      <c r="AB108" s="56"/>
      <c r="AC108" s="56"/>
      <c r="AD108" s="56"/>
      <c r="AE108" s="56"/>
      <c r="AF108" s="56"/>
      <c r="AG108" s="56"/>
      <c r="AH108" s="56"/>
      <c r="AI108" s="56"/>
      <c r="AJ108" s="56"/>
      <c r="AK108" s="56"/>
      <c r="AL108" s="56"/>
    </row>
    <row r="109" spans="1:39" x14ac:dyDescent="0.15">
      <c r="A109" s="11"/>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c r="AA109" s="56"/>
      <c r="AB109" s="56"/>
      <c r="AC109" s="56"/>
      <c r="AD109" s="56"/>
      <c r="AE109" s="56"/>
      <c r="AF109" s="56"/>
      <c r="AG109" s="56"/>
      <c r="AH109" s="56"/>
      <c r="AI109" s="56"/>
      <c r="AJ109" s="56"/>
      <c r="AK109" s="56"/>
      <c r="AL109" s="56"/>
    </row>
    <row r="110" spans="1:39" x14ac:dyDescent="0.15">
      <c r="A110" s="11"/>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c r="AA110" s="56"/>
      <c r="AB110" s="56"/>
      <c r="AC110" s="56"/>
      <c r="AD110" s="56"/>
      <c r="AE110" s="56"/>
      <c r="AF110" s="56"/>
      <c r="AG110" s="56"/>
      <c r="AH110" s="56"/>
      <c r="AI110" s="56"/>
      <c r="AJ110" s="56"/>
      <c r="AK110" s="56"/>
      <c r="AL110" s="56"/>
      <c r="AM110" s="56"/>
    </row>
    <row r="111" spans="1:39" x14ac:dyDescent="0.15">
      <c r="A111" s="11"/>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row>
    <row r="112" spans="1:39" x14ac:dyDescent="0.15">
      <c r="A112" s="11"/>
      <c r="B112" s="56"/>
      <c r="C112" s="266" t="s">
        <v>156</v>
      </c>
      <c r="D112" s="266"/>
      <c r="E112" s="288" t="s">
        <v>189</v>
      </c>
      <c r="F112" s="288" t="s">
        <v>453</v>
      </c>
      <c r="G112" s="288" t="s">
        <v>459</v>
      </c>
      <c r="H112" s="288" t="s">
        <v>189</v>
      </c>
      <c r="I112" s="56"/>
      <c r="J112" s="56"/>
      <c r="K112" s="56"/>
      <c r="L112" s="56"/>
      <c r="M112" s="56"/>
      <c r="N112" s="56"/>
      <c r="O112" s="56"/>
      <c r="P112" s="56"/>
      <c r="Q112" s="56"/>
      <c r="R112" s="56"/>
      <c r="S112" s="56"/>
      <c r="T112" s="56"/>
      <c r="U112" s="56"/>
      <c r="V112" s="56"/>
      <c r="W112" s="56"/>
      <c r="X112" s="56"/>
      <c r="Y112" s="56"/>
      <c r="Z112" s="56"/>
      <c r="AA112" s="56"/>
      <c r="AB112" s="56"/>
      <c r="AC112" s="56"/>
      <c r="AD112" s="56"/>
      <c r="AE112" s="56"/>
      <c r="AF112" s="56"/>
      <c r="AG112" s="56"/>
      <c r="AH112" s="56"/>
      <c r="AI112" s="56"/>
      <c r="AJ112" s="56"/>
      <c r="AK112" s="56"/>
      <c r="AL112" s="56"/>
      <c r="AM112" s="56"/>
    </row>
    <row r="113" spans="1:39" x14ac:dyDescent="0.15">
      <c r="A113" s="11"/>
      <c r="B113" s="56"/>
      <c r="C113" s="56"/>
      <c r="D113" s="56" t="s">
        <v>463</v>
      </c>
      <c r="E113" s="56"/>
      <c r="F113" s="56"/>
      <c r="G113" s="56"/>
      <c r="H113" s="56"/>
      <c r="I113" s="56"/>
      <c r="J113" s="56"/>
      <c r="K113" s="56"/>
      <c r="L113" s="56"/>
      <c r="M113" s="56"/>
      <c r="N113" s="56"/>
      <c r="O113" s="56"/>
      <c r="P113" s="56"/>
      <c r="Q113" s="56"/>
      <c r="R113" s="56"/>
      <c r="S113" s="56"/>
      <c r="T113" s="56"/>
      <c r="U113" s="56"/>
      <c r="V113" s="56"/>
      <c r="W113" s="56"/>
      <c r="X113" s="56"/>
      <c r="Y113" s="56"/>
      <c r="Z113" s="56"/>
      <c r="AA113" s="56"/>
      <c r="AB113" s="56"/>
      <c r="AC113" s="56"/>
      <c r="AD113" s="56"/>
      <c r="AE113" s="56"/>
      <c r="AF113" s="56"/>
      <c r="AG113" s="56"/>
      <c r="AH113" s="56"/>
      <c r="AI113" s="56"/>
      <c r="AJ113" s="56"/>
      <c r="AK113" s="56"/>
      <c r="AL113" s="56"/>
      <c r="AM113" s="56"/>
    </row>
    <row r="114" spans="1:39" ht="16" x14ac:dyDescent="0.2">
      <c r="A114" s="11"/>
      <c r="B114" s="56"/>
      <c r="C114" s="56"/>
      <c r="D114" s="56" t="s">
        <v>309</v>
      </c>
      <c r="E114" s="295">
        <f>E203*1000</f>
        <v>0</v>
      </c>
      <c r="F114" s="282" t="e">
        <f>E114/$E$117</f>
        <v>#DIV/0!</v>
      </c>
      <c r="G114" s="303">
        <v>0</v>
      </c>
      <c r="H114" s="331">
        <v>0</v>
      </c>
      <c r="I114" s="277"/>
      <c r="J114" s="277"/>
      <c r="K114" s="56"/>
      <c r="L114" s="56"/>
      <c r="M114" s="56"/>
      <c r="N114" s="56"/>
      <c r="O114" s="56"/>
      <c r="P114" s="56"/>
      <c r="Q114" s="56"/>
      <c r="R114" s="56"/>
      <c r="S114" s="56"/>
      <c r="T114" s="56"/>
      <c r="U114" s="56"/>
      <c r="V114" s="56"/>
      <c r="W114" s="56"/>
      <c r="X114" s="56"/>
      <c r="Y114" s="56"/>
      <c r="Z114" s="56"/>
      <c r="AA114" s="56"/>
      <c r="AB114" s="56"/>
      <c r="AC114" s="56"/>
      <c r="AD114" s="56"/>
      <c r="AE114" s="56"/>
      <c r="AF114" s="56"/>
      <c r="AG114" s="56"/>
      <c r="AH114" s="56"/>
      <c r="AI114" s="56"/>
      <c r="AJ114" s="56"/>
      <c r="AK114" s="56"/>
      <c r="AL114" s="56"/>
      <c r="AM114" s="56"/>
    </row>
    <row r="115" spans="1:39" ht="16" x14ac:dyDescent="0.2">
      <c r="A115" s="11"/>
      <c r="B115" s="56"/>
      <c r="C115" s="56"/>
      <c r="D115" s="56" t="s">
        <v>310</v>
      </c>
      <c r="E115" s="296">
        <f>F203*1000</f>
        <v>0</v>
      </c>
      <c r="F115" s="279" t="e">
        <f>E115/$E$117</f>
        <v>#DIV/0!</v>
      </c>
      <c r="G115" s="304">
        <v>0</v>
      </c>
      <c r="H115" s="331">
        <v>0</v>
      </c>
      <c r="I115" s="277"/>
      <c r="J115" s="277"/>
      <c r="K115" s="56"/>
      <c r="L115" s="56"/>
      <c r="M115" s="56"/>
      <c r="N115" s="56"/>
      <c r="O115" s="56"/>
      <c r="P115" s="56"/>
      <c r="Q115" s="56"/>
      <c r="R115" s="56"/>
      <c r="S115" s="56"/>
      <c r="T115" s="56"/>
      <c r="U115" s="56"/>
      <c r="V115" s="56"/>
      <c r="W115" s="56"/>
      <c r="X115" s="56"/>
      <c r="Y115" s="56"/>
      <c r="Z115" s="56"/>
      <c r="AA115" s="56"/>
      <c r="AB115" s="56"/>
      <c r="AC115" s="56"/>
      <c r="AD115" s="56"/>
      <c r="AE115" s="56"/>
      <c r="AF115" s="56"/>
      <c r="AG115" s="56"/>
      <c r="AH115" s="56"/>
      <c r="AI115" s="56"/>
      <c r="AJ115" s="56"/>
      <c r="AK115" s="56"/>
      <c r="AL115" s="56"/>
      <c r="AM115" s="56"/>
    </row>
    <row r="116" spans="1:39" ht="16" x14ac:dyDescent="0.2">
      <c r="A116" s="11"/>
      <c r="B116" s="56"/>
      <c r="C116" s="56"/>
      <c r="D116" s="56" t="s">
        <v>311</v>
      </c>
      <c r="E116" s="274">
        <f>G203*1000</f>
        <v>0</v>
      </c>
      <c r="F116" s="280" t="e">
        <f>E116/$E$117</f>
        <v>#DIV/0!</v>
      </c>
      <c r="G116" s="302">
        <v>1</v>
      </c>
      <c r="H116" s="331">
        <v>0</v>
      </c>
      <c r="I116" s="277"/>
      <c r="J116" s="277"/>
      <c r="K116" s="56"/>
      <c r="L116" s="56"/>
      <c r="M116" s="56"/>
      <c r="N116" s="56"/>
      <c r="O116" s="56"/>
      <c r="P116" s="56"/>
      <c r="Q116" s="56"/>
      <c r="R116" s="56"/>
      <c r="S116" s="56"/>
      <c r="T116" s="56"/>
      <c r="U116" s="56"/>
      <c r="V116" s="56"/>
      <c r="W116" s="56"/>
      <c r="X116" s="56"/>
      <c r="Y116" s="56"/>
      <c r="Z116" s="56"/>
      <c r="AA116" s="56"/>
      <c r="AB116" s="56"/>
      <c r="AC116" s="56"/>
      <c r="AD116" s="56"/>
      <c r="AE116" s="56"/>
      <c r="AF116" s="56"/>
      <c r="AG116" s="56"/>
      <c r="AH116" s="56"/>
      <c r="AI116" s="56"/>
      <c r="AJ116" s="56"/>
      <c r="AK116" s="56"/>
      <c r="AL116" s="56"/>
      <c r="AM116" s="56"/>
    </row>
    <row r="117" spans="1:39" x14ac:dyDescent="0.15">
      <c r="A117" s="11"/>
      <c r="B117" s="56"/>
      <c r="C117" s="56"/>
      <c r="D117" s="56" t="s">
        <v>165</v>
      </c>
      <c r="E117" s="274">
        <f>SUM(E114:E116)</f>
        <v>0</v>
      </c>
      <c r="F117" s="280" t="e">
        <f>E117/$E$117</f>
        <v>#DIV/0!</v>
      </c>
      <c r="G117" s="280">
        <f>SUM(G114:G116)</f>
        <v>1</v>
      </c>
      <c r="H117" s="273">
        <f>E12</f>
        <v>0</v>
      </c>
      <c r="I117" s="277"/>
      <c r="J117" s="277"/>
      <c r="K117" s="56"/>
      <c r="L117" s="56"/>
      <c r="M117" s="56"/>
      <c r="N117" s="56"/>
      <c r="O117" s="56"/>
      <c r="P117" s="56"/>
      <c r="Q117" s="56"/>
      <c r="R117" s="56"/>
      <c r="S117" s="56"/>
      <c r="T117" s="56"/>
      <c r="U117" s="56"/>
      <c r="V117" s="56"/>
      <c r="W117" s="56"/>
      <c r="X117" s="56"/>
      <c r="Y117" s="56"/>
      <c r="Z117" s="56"/>
      <c r="AA117" s="56"/>
      <c r="AB117" s="56"/>
      <c r="AC117" s="56"/>
      <c r="AD117" s="56"/>
      <c r="AE117" s="56"/>
      <c r="AF117" s="56"/>
      <c r="AG117" s="56"/>
      <c r="AH117" s="56"/>
      <c r="AI117" s="56"/>
      <c r="AJ117" s="56"/>
      <c r="AK117" s="56"/>
      <c r="AL117" s="56"/>
      <c r="AM117" s="56"/>
    </row>
    <row r="118" spans="1:39" x14ac:dyDescent="0.15">
      <c r="A118" s="11"/>
      <c r="B118" s="56"/>
      <c r="C118" s="56"/>
      <c r="D118" s="56" t="s">
        <v>464</v>
      </c>
      <c r="E118" s="277"/>
      <c r="F118" s="277"/>
      <c r="G118" s="277"/>
      <c r="H118" s="277">
        <f>E15+E18+E21</f>
        <v>0</v>
      </c>
      <c r="I118" s="277"/>
      <c r="J118" s="277"/>
      <c r="K118" s="56"/>
      <c r="L118" s="56"/>
      <c r="M118" s="56"/>
      <c r="N118" s="56"/>
      <c r="O118" s="56"/>
      <c r="P118" s="56"/>
      <c r="Q118" s="56"/>
      <c r="R118" s="56"/>
      <c r="S118" s="56"/>
      <c r="T118" s="56"/>
      <c r="U118" s="56"/>
      <c r="V118" s="56"/>
      <c r="W118" s="56"/>
      <c r="X118" s="56"/>
      <c r="Y118" s="56"/>
      <c r="Z118" s="56"/>
      <c r="AA118" s="56"/>
      <c r="AB118" s="56"/>
      <c r="AC118" s="56"/>
      <c r="AD118" s="56"/>
      <c r="AE118" s="56"/>
      <c r="AF118" s="56"/>
      <c r="AG118" s="56"/>
      <c r="AH118" s="56"/>
      <c r="AI118" s="56"/>
      <c r="AJ118" s="56"/>
      <c r="AK118" s="56"/>
      <c r="AL118" s="56"/>
      <c r="AM118" s="56"/>
    </row>
    <row r="119" spans="1:39" x14ac:dyDescent="0.15">
      <c r="A119" s="11"/>
      <c r="B119" s="56"/>
      <c r="C119" s="56"/>
      <c r="D119" s="56"/>
      <c r="E119" s="277"/>
      <c r="F119" s="277"/>
      <c r="G119" s="277"/>
      <c r="H119" s="277"/>
      <c r="I119" s="277"/>
      <c r="J119" s="277"/>
      <c r="K119" s="56"/>
      <c r="L119" s="56"/>
      <c r="M119" s="56"/>
      <c r="N119" s="56"/>
      <c r="O119" s="56"/>
      <c r="P119" s="56"/>
      <c r="Q119" s="56"/>
      <c r="R119" s="56"/>
      <c r="S119" s="56"/>
      <c r="T119" s="56"/>
      <c r="U119" s="56"/>
      <c r="V119" s="56"/>
      <c r="W119" s="56"/>
      <c r="X119" s="56"/>
      <c r="Y119" s="56"/>
      <c r="Z119" s="56"/>
      <c r="AA119" s="56"/>
      <c r="AB119" s="56"/>
      <c r="AC119" s="56"/>
      <c r="AD119" s="56"/>
      <c r="AE119" s="56"/>
      <c r="AF119" s="56"/>
      <c r="AG119" s="56"/>
      <c r="AH119" s="56"/>
      <c r="AI119" s="56"/>
      <c r="AJ119" s="56"/>
      <c r="AK119" s="56"/>
      <c r="AL119" s="56"/>
      <c r="AM119" s="56"/>
    </row>
    <row r="120" spans="1:39" x14ac:dyDescent="0.15">
      <c r="A120" s="11"/>
      <c r="B120" s="56"/>
      <c r="C120" s="56"/>
      <c r="D120" s="56"/>
      <c r="E120" s="277"/>
      <c r="F120" s="277"/>
      <c r="G120" s="277"/>
      <c r="H120" s="277"/>
      <c r="I120" s="277"/>
      <c r="J120" s="277"/>
      <c r="K120" s="56"/>
      <c r="L120" s="56"/>
      <c r="M120" s="56"/>
      <c r="N120" s="56"/>
      <c r="O120" s="56"/>
      <c r="P120" s="56"/>
      <c r="Q120" s="56"/>
      <c r="R120" s="56"/>
      <c r="S120" s="56"/>
      <c r="T120" s="56"/>
      <c r="U120" s="56"/>
      <c r="V120" s="56"/>
      <c r="W120" s="56"/>
      <c r="X120" s="56"/>
      <c r="Y120" s="56"/>
      <c r="Z120" s="56"/>
      <c r="AA120" s="56"/>
      <c r="AB120" s="56"/>
      <c r="AC120" s="56"/>
      <c r="AD120" s="56"/>
      <c r="AE120" s="56"/>
      <c r="AF120" s="56"/>
      <c r="AG120" s="56"/>
      <c r="AH120" s="56"/>
      <c r="AI120" s="56"/>
      <c r="AJ120" s="56"/>
      <c r="AK120" s="56"/>
      <c r="AL120" s="56"/>
      <c r="AM120" s="56"/>
    </row>
    <row r="121" spans="1:39" x14ac:dyDescent="0.15">
      <c r="A121" s="11"/>
      <c r="B121" s="56"/>
      <c r="C121" s="266" t="s">
        <v>192</v>
      </c>
      <c r="D121" s="56" t="s">
        <v>383</v>
      </c>
      <c r="E121" s="287" t="s">
        <v>483</v>
      </c>
      <c r="F121" s="287" t="s">
        <v>185</v>
      </c>
      <c r="G121" s="287" t="s">
        <v>380</v>
      </c>
      <c r="H121" s="287" t="s">
        <v>381</v>
      </c>
      <c r="I121" s="277"/>
      <c r="J121" s="277"/>
      <c r="K121" s="56"/>
      <c r="L121" s="56"/>
      <c r="M121" s="56"/>
      <c r="N121" s="56"/>
      <c r="O121" s="56"/>
      <c r="P121" s="56"/>
      <c r="Q121" s="56"/>
      <c r="R121" s="56"/>
      <c r="S121" s="56"/>
      <c r="T121" s="56"/>
      <c r="U121" s="56"/>
      <c r="V121" s="56"/>
      <c r="W121" s="56"/>
      <c r="X121" s="56"/>
      <c r="Y121" s="56"/>
      <c r="Z121" s="56"/>
      <c r="AA121" s="56"/>
      <c r="AB121" s="56"/>
      <c r="AC121" s="56"/>
      <c r="AD121" s="56"/>
      <c r="AE121" s="56"/>
      <c r="AF121" s="56"/>
      <c r="AG121" s="56"/>
      <c r="AH121" s="56"/>
      <c r="AI121" s="56"/>
      <c r="AJ121" s="56"/>
      <c r="AK121" s="56"/>
      <c r="AL121" s="56"/>
      <c r="AM121" s="56"/>
    </row>
    <row r="122" spans="1:39" x14ac:dyDescent="0.15">
      <c r="A122" s="11"/>
      <c r="B122" s="56"/>
      <c r="C122" s="56"/>
      <c r="D122" s="56" t="s">
        <v>462</v>
      </c>
      <c r="E122" s="277">
        <f>IFERROR(F122/F125,0)</f>
        <v>0</v>
      </c>
      <c r="F122" s="277">
        <v>0</v>
      </c>
      <c r="G122" s="277"/>
      <c r="H122" s="277"/>
      <c r="I122" s="277"/>
      <c r="J122" s="277"/>
      <c r="K122" s="56"/>
      <c r="L122" s="56"/>
      <c r="M122" s="56"/>
      <c r="N122" s="56"/>
      <c r="O122" s="56"/>
      <c r="P122" s="56"/>
      <c r="Q122" s="56"/>
      <c r="R122" s="56"/>
      <c r="S122" s="56"/>
      <c r="T122" s="56"/>
      <c r="U122" s="56"/>
      <c r="V122" s="56"/>
      <c r="W122" s="56"/>
      <c r="X122" s="56"/>
      <c r="Y122" s="56"/>
      <c r="Z122" s="56"/>
      <c r="AA122" s="56"/>
      <c r="AB122" s="56"/>
      <c r="AC122" s="56"/>
      <c r="AD122" s="56"/>
      <c r="AE122" s="56"/>
      <c r="AF122" s="56"/>
      <c r="AG122" s="56"/>
      <c r="AH122" s="56"/>
      <c r="AI122" s="56"/>
      <c r="AJ122" s="56"/>
      <c r="AK122" s="56"/>
      <c r="AL122" s="56"/>
      <c r="AM122" s="56"/>
    </row>
    <row r="123" spans="1:39" ht="16" x14ac:dyDescent="0.2">
      <c r="A123" s="11"/>
      <c r="B123" s="56"/>
      <c r="C123" s="56"/>
      <c r="D123" s="56" t="s">
        <v>310</v>
      </c>
      <c r="E123" s="300">
        <f>(1-E122)*G115/(G115+G116)</f>
        <v>0</v>
      </c>
      <c r="F123" s="282">
        <f>E123*F125</f>
        <v>0</v>
      </c>
      <c r="G123" s="303">
        <v>0.8</v>
      </c>
      <c r="H123" s="331">
        <v>0</v>
      </c>
      <c r="I123" s="277"/>
      <c r="J123" s="277"/>
      <c r="K123" s="56"/>
      <c r="L123" s="56"/>
      <c r="M123" s="56"/>
      <c r="N123" s="56"/>
      <c r="O123" s="56"/>
      <c r="P123" s="56"/>
      <c r="Q123" s="56"/>
      <c r="R123" s="56"/>
      <c r="S123" s="56"/>
      <c r="T123" s="56"/>
      <c r="U123" s="56"/>
      <c r="V123" s="56"/>
      <c r="W123" s="56"/>
      <c r="X123" s="56"/>
      <c r="Y123" s="56"/>
      <c r="Z123" s="56"/>
      <c r="AA123" s="56"/>
      <c r="AB123" s="56"/>
      <c r="AC123" s="56"/>
      <c r="AD123" s="56"/>
      <c r="AE123" s="56"/>
      <c r="AF123" s="56"/>
      <c r="AG123" s="56"/>
      <c r="AH123" s="56"/>
      <c r="AI123" s="56"/>
      <c r="AJ123" s="56"/>
      <c r="AK123" s="56"/>
      <c r="AL123" s="56"/>
      <c r="AM123" s="56"/>
    </row>
    <row r="124" spans="1:39" ht="16" x14ac:dyDescent="0.2">
      <c r="A124" s="11"/>
      <c r="B124" s="56"/>
      <c r="C124" s="56"/>
      <c r="D124" s="56" t="s">
        <v>311</v>
      </c>
      <c r="E124" s="301">
        <f>1-E123-E122</f>
        <v>1</v>
      </c>
      <c r="F124" s="280">
        <f>E124*F125+F126</f>
        <v>0</v>
      </c>
      <c r="G124" s="280">
        <v>1</v>
      </c>
      <c r="H124" s="331">
        <v>0</v>
      </c>
      <c r="I124" s="277"/>
      <c r="J124" s="277"/>
      <c r="K124" s="56"/>
      <c r="L124" s="56"/>
      <c r="M124" s="56"/>
      <c r="N124" s="56"/>
      <c r="O124" s="56"/>
      <c r="P124" s="56"/>
      <c r="Q124" s="56"/>
      <c r="R124" s="56"/>
      <c r="S124" s="56"/>
      <c r="T124" s="56"/>
      <c r="U124" s="56"/>
      <c r="V124" s="56"/>
      <c r="W124" s="56"/>
      <c r="X124" s="56"/>
      <c r="Y124" s="56"/>
      <c r="Z124" s="56"/>
      <c r="AA124" s="56"/>
      <c r="AB124" s="56"/>
      <c r="AC124" s="56"/>
      <c r="AD124" s="56"/>
      <c r="AE124" s="56"/>
      <c r="AF124" s="56"/>
      <c r="AG124" s="56"/>
      <c r="AH124" s="56"/>
      <c r="AI124" s="56"/>
      <c r="AJ124" s="56"/>
      <c r="AK124" s="56"/>
      <c r="AL124" s="56"/>
      <c r="AM124" s="56"/>
    </row>
    <row r="125" spans="1:39" x14ac:dyDescent="0.15">
      <c r="A125" s="11"/>
      <c r="B125" s="56"/>
      <c r="C125" s="56"/>
      <c r="D125" s="56" t="s">
        <v>198</v>
      </c>
      <c r="E125" s="274">
        <f>SUM(E122:E124)</f>
        <v>1</v>
      </c>
      <c r="F125" s="280">
        <f>E102</f>
        <v>0</v>
      </c>
      <c r="G125" s="280"/>
      <c r="H125" s="273">
        <f>SUM(H123:H124)</f>
        <v>0</v>
      </c>
      <c r="I125" s="277"/>
      <c r="J125" s="277"/>
      <c r="K125" s="56"/>
      <c r="L125" s="56"/>
      <c r="M125" s="56"/>
      <c r="N125" s="56"/>
      <c r="O125" s="56"/>
      <c r="P125" s="56"/>
      <c r="Q125" s="56"/>
      <c r="R125" s="56"/>
      <c r="S125" s="56"/>
      <c r="T125" s="56"/>
      <c r="U125" s="56"/>
      <c r="V125" s="56"/>
      <c r="W125" s="56"/>
      <c r="X125" s="56"/>
      <c r="Y125" s="56"/>
      <c r="Z125" s="56"/>
      <c r="AA125" s="56"/>
      <c r="AB125" s="56"/>
      <c r="AC125" s="56"/>
      <c r="AD125" s="56"/>
      <c r="AE125" s="56"/>
      <c r="AF125" s="56"/>
      <c r="AG125" s="56"/>
      <c r="AH125" s="56"/>
      <c r="AI125" s="56"/>
      <c r="AJ125" s="56"/>
      <c r="AK125" s="56"/>
      <c r="AL125" s="56"/>
      <c r="AM125" s="56"/>
    </row>
    <row r="126" spans="1:39" x14ac:dyDescent="0.15">
      <c r="A126" s="11"/>
      <c r="B126" s="56"/>
      <c r="C126" s="56"/>
      <c r="D126" s="56" t="s">
        <v>379</v>
      </c>
      <c r="E126" s="277"/>
      <c r="F126" s="277">
        <f>E16+E19+E22</f>
        <v>0</v>
      </c>
      <c r="G126" s="277"/>
      <c r="H126" s="277"/>
      <c r="I126" s="277"/>
      <c r="J126" s="277"/>
      <c r="K126" s="56"/>
      <c r="L126" s="56"/>
      <c r="M126" s="56"/>
      <c r="N126" s="56"/>
      <c r="O126" s="56"/>
      <c r="P126" s="56"/>
      <c r="Q126" s="56"/>
      <c r="R126" s="56"/>
      <c r="S126" s="56"/>
      <c r="T126" s="56"/>
      <c r="U126" s="56"/>
      <c r="V126" s="56"/>
      <c r="W126" s="56"/>
      <c r="X126" s="56"/>
      <c r="Y126" s="56"/>
      <c r="Z126" s="56"/>
      <c r="AA126" s="56"/>
      <c r="AB126" s="56"/>
      <c r="AC126" s="56"/>
      <c r="AD126" s="56"/>
      <c r="AE126" s="56"/>
      <c r="AF126" s="56"/>
      <c r="AG126" s="56"/>
      <c r="AH126" s="56"/>
      <c r="AI126" s="56"/>
      <c r="AJ126" s="56"/>
      <c r="AK126" s="56"/>
      <c r="AL126" s="56"/>
      <c r="AM126" s="56"/>
    </row>
    <row r="127" spans="1:39" x14ac:dyDescent="0.15">
      <c r="A127" s="11"/>
      <c r="B127" s="56"/>
      <c r="C127" s="56"/>
      <c r="D127" s="56"/>
      <c r="E127" s="277"/>
      <c r="F127" s="277"/>
      <c r="G127" s="277"/>
      <c r="H127" s="277"/>
      <c r="I127" s="277"/>
      <c r="J127" s="277"/>
      <c r="K127" s="56"/>
      <c r="L127" s="56"/>
      <c r="M127" s="56"/>
      <c r="N127" s="56"/>
      <c r="O127" s="56"/>
      <c r="P127" s="56"/>
      <c r="Q127" s="56"/>
      <c r="R127" s="56"/>
      <c r="S127" s="56"/>
      <c r="T127" s="56"/>
      <c r="U127" s="56"/>
      <c r="V127" s="56"/>
      <c r="W127" s="56"/>
      <c r="X127" s="56"/>
      <c r="Y127" s="56"/>
      <c r="Z127" s="56"/>
      <c r="AA127" s="56"/>
      <c r="AB127" s="56"/>
      <c r="AC127" s="56"/>
      <c r="AD127" s="56"/>
      <c r="AE127" s="56"/>
      <c r="AF127" s="56"/>
      <c r="AG127" s="56"/>
      <c r="AH127" s="56"/>
      <c r="AI127" s="56"/>
      <c r="AJ127" s="56"/>
      <c r="AK127" s="56"/>
      <c r="AL127" s="56"/>
      <c r="AM127" s="56"/>
    </row>
    <row r="128" spans="1:39" x14ac:dyDescent="0.15">
      <c r="A128" s="11"/>
      <c r="B128" s="56"/>
      <c r="C128" s="56"/>
      <c r="D128" s="56"/>
      <c r="E128" s="277"/>
      <c r="F128" s="277"/>
      <c r="G128" s="277"/>
      <c r="H128" s="277"/>
      <c r="I128" s="277"/>
      <c r="J128" s="277"/>
      <c r="K128" s="56"/>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c r="AJ128" s="56"/>
      <c r="AK128" s="56"/>
      <c r="AL128" s="56"/>
      <c r="AM128" s="56"/>
    </row>
    <row r="129" spans="1:39" x14ac:dyDescent="0.15">
      <c r="A129" s="11"/>
      <c r="B129" s="56"/>
      <c r="C129" s="56"/>
      <c r="E129" s="277"/>
      <c r="F129" s="277"/>
      <c r="G129" s="277"/>
      <c r="H129" s="277"/>
      <c r="I129" s="277"/>
      <c r="J129" s="277"/>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6"/>
      <c r="AK129" s="56"/>
      <c r="AL129" s="56"/>
      <c r="AM129" s="56"/>
    </row>
    <row r="130" spans="1:39" x14ac:dyDescent="0.15">
      <c r="A130" s="11"/>
      <c r="B130" s="56"/>
      <c r="C130" s="56"/>
      <c r="D130" s="266" t="s">
        <v>449</v>
      </c>
      <c r="E130" s="56" t="s">
        <v>373</v>
      </c>
      <c r="F130" s="277"/>
      <c r="G130" s="277"/>
      <c r="H130" s="277"/>
      <c r="I130" s="277"/>
      <c r="J130" s="277"/>
      <c r="K130" s="56"/>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6"/>
      <c r="AK130" s="56"/>
      <c r="AL130" s="56"/>
      <c r="AM130" s="56"/>
    </row>
    <row r="131" spans="1:39" x14ac:dyDescent="0.15">
      <c r="A131" s="11"/>
      <c r="B131" s="56"/>
      <c r="C131" s="56"/>
      <c r="D131" s="266"/>
      <c r="E131" s="56"/>
      <c r="F131" s="277"/>
      <c r="G131" s="277"/>
      <c r="H131" s="277"/>
      <c r="I131" s="277"/>
      <c r="J131" s="277"/>
      <c r="K131" s="56"/>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6"/>
      <c r="AK131" s="56"/>
      <c r="AL131" s="56"/>
      <c r="AM131" s="56"/>
    </row>
    <row r="132" spans="1:39" x14ac:dyDescent="0.15">
      <c r="A132" s="11"/>
      <c r="B132" s="56"/>
      <c r="C132" s="266"/>
      <c r="D132" s="56"/>
      <c r="E132" s="277"/>
      <c r="F132" s="277"/>
      <c r="G132" s="277"/>
      <c r="H132" s="277"/>
      <c r="I132" s="277"/>
      <c r="J132" s="277"/>
      <c r="K132" s="56"/>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6"/>
      <c r="AK132" s="56"/>
      <c r="AL132" s="56"/>
      <c r="AM132" s="56"/>
    </row>
    <row r="133" spans="1:39" x14ac:dyDescent="0.15">
      <c r="A133" s="11"/>
      <c r="B133" s="56"/>
      <c r="C133" s="294" t="s">
        <v>467</v>
      </c>
      <c r="D133" s="56"/>
      <c r="E133" s="277"/>
      <c r="F133" s="277"/>
      <c r="G133" s="277"/>
      <c r="H133" s="277"/>
      <c r="I133" s="277"/>
      <c r="J133" s="277"/>
      <c r="K133" s="56"/>
      <c r="L133" s="56"/>
      <c r="M133" s="56"/>
      <c r="N133" s="56"/>
      <c r="O133" s="56"/>
      <c r="P133" s="56"/>
      <c r="Q133" s="56"/>
      <c r="R133" s="56"/>
      <c r="S133" s="56"/>
      <c r="T133" s="56"/>
      <c r="U133" s="56"/>
      <c r="V133" s="56"/>
      <c r="W133" s="56"/>
      <c r="X133" s="56"/>
      <c r="Y133" s="56"/>
      <c r="Z133" s="56"/>
      <c r="AA133" s="56"/>
      <c r="AB133" s="56"/>
      <c r="AC133" s="56"/>
      <c r="AD133" s="56"/>
      <c r="AE133" s="56"/>
      <c r="AF133" s="56"/>
      <c r="AG133" s="56"/>
      <c r="AH133" s="56"/>
      <c r="AI133" s="56"/>
      <c r="AJ133" s="56"/>
      <c r="AK133" s="56"/>
      <c r="AL133" s="56"/>
      <c r="AM133" s="56"/>
    </row>
    <row r="134" spans="1:39" x14ac:dyDescent="0.15">
      <c r="A134" s="11"/>
      <c r="C134" s="56"/>
      <c r="D134" s="56"/>
      <c r="E134" s="277"/>
      <c r="F134" s="277"/>
      <c r="G134" s="277"/>
      <c r="H134" s="277"/>
      <c r="I134" s="277"/>
      <c r="J134" s="277"/>
      <c r="K134" s="56"/>
      <c r="L134" s="56"/>
      <c r="M134" s="56"/>
      <c r="N134" s="56"/>
      <c r="O134" s="56"/>
      <c r="P134" s="56"/>
      <c r="Q134" s="56"/>
      <c r="R134" s="56"/>
      <c r="S134" s="56"/>
      <c r="T134" s="56"/>
      <c r="U134" s="56"/>
      <c r="V134" s="56"/>
      <c r="W134" s="56"/>
      <c r="X134" s="56"/>
      <c r="Y134" s="56"/>
      <c r="Z134" s="56"/>
      <c r="AA134" s="56"/>
      <c r="AB134" s="56"/>
      <c r="AC134" s="56"/>
      <c r="AD134" s="56"/>
      <c r="AE134" s="56"/>
      <c r="AF134" s="56"/>
      <c r="AG134" s="56"/>
      <c r="AH134" s="56"/>
      <c r="AI134" s="56"/>
      <c r="AJ134" s="56"/>
      <c r="AK134" s="56"/>
      <c r="AL134" s="56"/>
      <c r="AM134" s="56"/>
    </row>
    <row r="135" spans="1:39" x14ac:dyDescent="0.15">
      <c r="A135" s="11"/>
      <c r="B135" s="56"/>
      <c r="C135" s="56"/>
      <c r="D135" s="266" t="s">
        <v>178</v>
      </c>
      <c r="E135" s="287" t="s">
        <v>185</v>
      </c>
      <c r="F135" s="287" t="s">
        <v>24</v>
      </c>
      <c r="G135" s="287" t="s">
        <v>159</v>
      </c>
      <c r="H135" s="287" t="s">
        <v>189</v>
      </c>
      <c r="I135" s="277"/>
      <c r="J135" s="277"/>
      <c r="K135" s="56"/>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6"/>
      <c r="AK135" s="56"/>
      <c r="AL135" s="56"/>
      <c r="AM135" s="56"/>
    </row>
    <row r="136" spans="1:39" x14ac:dyDescent="0.15">
      <c r="A136" s="11"/>
      <c r="B136" s="56"/>
      <c r="C136" s="267"/>
      <c r="E136" s="3"/>
      <c r="F136" s="277"/>
      <c r="G136" s="277"/>
      <c r="H136" s="277"/>
      <c r="I136" s="277"/>
      <c r="J136" s="277"/>
      <c r="K136" s="56"/>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56"/>
      <c r="AJ136" s="56"/>
      <c r="AK136" s="56"/>
      <c r="AL136" s="56"/>
      <c r="AM136" s="56"/>
    </row>
    <row r="137" spans="1:39" ht="16" x14ac:dyDescent="0.2">
      <c r="A137" s="11"/>
      <c r="B137" s="56"/>
      <c r="D137" s="267" t="s">
        <v>192</v>
      </c>
      <c r="E137" s="331">
        <v>0</v>
      </c>
      <c r="F137" s="282">
        <v>0.9</v>
      </c>
      <c r="G137" s="305">
        <v>0.56979999999999997</v>
      </c>
      <c r="H137" s="331">
        <v>0</v>
      </c>
      <c r="I137" s="306"/>
      <c r="J137" s="306" t="s">
        <v>382</v>
      </c>
      <c r="K137" s="267"/>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56"/>
      <c r="AJ137" s="56"/>
      <c r="AK137" s="56"/>
      <c r="AL137" s="56"/>
      <c r="AM137" s="56"/>
    </row>
    <row r="138" spans="1:39" ht="16" x14ac:dyDescent="0.2">
      <c r="A138" s="11"/>
      <c r="B138" s="56"/>
      <c r="C138" s="267"/>
      <c r="D138" s="267" t="s">
        <v>199</v>
      </c>
      <c r="E138" s="331">
        <v>0</v>
      </c>
      <c r="F138" s="3">
        <v>0.83</v>
      </c>
      <c r="G138" s="307">
        <v>0.30059999999999998</v>
      </c>
      <c r="H138" s="277"/>
      <c r="I138" s="306"/>
      <c r="J138" s="306"/>
      <c r="K138" s="267"/>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6"/>
      <c r="AK138" s="56"/>
      <c r="AL138" s="56"/>
      <c r="AM138" s="56"/>
    </row>
    <row r="139" spans="1:39" ht="16" x14ac:dyDescent="0.2">
      <c r="A139" s="11"/>
      <c r="B139" s="56"/>
      <c r="C139" s="267"/>
      <c r="D139" s="267" t="s">
        <v>160</v>
      </c>
      <c r="E139" s="331">
        <v>0</v>
      </c>
      <c r="F139" s="3">
        <v>0.8</v>
      </c>
      <c r="G139" s="307">
        <v>6.3E-3</v>
      </c>
      <c r="H139" s="277"/>
      <c r="I139" s="306"/>
      <c r="J139" s="306"/>
      <c r="K139" s="267"/>
      <c r="L139" s="56"/>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6"/>
      <c r="AK139" s="56"/>
      <c r="AL139" s="56"/>
      <c r="AM139" s="56"/>
    </row>
    <row r="140" spans="1:39" ht="16" x14ac:dyDescent="0.2">
      <c r="A140" s="16"/>
      <c r="B140" s="56"/>
      <c r="C140" s="267"/>
      <c r="D140" s="267" t="s">
        <v>318</v>
      </c>
      <c r="E140" s="331">
        <v>0</v>
      </c>
      <c r="F140" s="3">
        <v>0.8</v>
      </c>
      <c r="G140" s="307">
        <v>7.7000000000000002E-3</v>
      </c>
      <c r="H140" s="277"/>
      <c r="I140" s="277"/>
      <c r="J140" s="306"/>
      <c r="K140" s="267"/>
      <c r="L140" s="56"/>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6"/>
      <c r="AK140" s="56"/>
      <c r="AL140" s="56"/>
      <c r="AM140" s="56"/>
    </row>
    <row r="141" spans="1:39" ht="16" x14ac:dyDescent="0.2">
      <c r="A141" s="11"/>
      <c r="B141" s="56"/>
      <c r="C141" s="267"/>
      <c r="D141" s="267" t="s">
        <v>384</v>
      </c>
      <c r="E141" s="331">
        <v>0</v>
      </c>
      <c r="F141" s="280">
        <v>1</v>
      </c>
      <c r="G141" s="307">
        <v>0.11559999999999999</v>
      </c>
      <c r="H141" s="3"/>
      <c r="I141" s="306"/>
      <c r="J141" s="306"/>
      <c r="K141" s="267"/>
      <c r="L141" s="56"/>
      <c r="M141" s="56"/>
      <c r="N141" s="56"/>
      <c r="O141" s="56"/>
      <c r="P141" s="56"/>
      <c r="Q141" s="56"/>
      <c r="R141" s="56"/>
      <c r="S141" s="56"/>
      <c r="T141" s="56"/>
      <c r="U141" s="56"/>
      <c r="V141" s="56"/>
      <c r="W141" s="56"/>
      <c r="X141" s="56"/>
      <c r="Y141" s="56"/>
      <c r="Z141" s="56"/>
      <c r="AA141" s="56"/>
      <c r="AB141" s="56"/>
      <c r="AC141" s="56"/>
      <c r="AD141" s="56"/>
      <c r="AE141" s="56"/>
      <c r="AF141" s="56"/>
      <c r="AG141" s="56"/>
      <c r="AH141" s="56"/>
      <c r="AI141" s="56"/>
      <c r="AJ141" s="56"/>
      <c r="AK141" s="56"/>
      <c r="AL141" s="56"/>
      <c r="AM141" s="56"/>
    </row>
    <row r="142" spans="1:39" x14ac:dyDescent="0.15">
      <c r="A142" s="81"/>
      <c r="B142" s="56"/>
      <c r="C142" s="56"/>
      <c r="D142" s="56"/>
      <c r="E142" s="277"/>
      <c r="F142" s="277"/>
      <c r="G142" s="277"/>
      <c r="H142" s="277"/>
      <c r="I142" s="277"/>
      <c r="J142" s="277"/>
      <c r="K142" s="56"/>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56"/>
      <c r="AJ142" s="56"/>
      <c r="AK142" s="56"/>
      <c r="AL142" s="56"/>
      <c r="AM142" s="56"/>
    </row>
    <row r="143" spans="1:39" x14ac:dyDescent="0.15">
      <c r="A143" s="81"/>
      <c r="C143" s="56"/>
      <c r="D143" s="56" t="s">
        <v>450</v>
      </c>
      <c r="E143" s="287" t="s">
        <v>185</v>
      </c>
      <c r="F143" s="287" t="s">
        <v>465</v>
      </c>
      <c r="G143" s="287" t="s">
        <v>189</v>
      </c>
      <c r="H143" s="277"/>
      <c r="I143" s="277"/>
      <c r="J143" s="277"/>
      <c r="K143" s="56"/>
      <c r="L143" s="56"/>
      <c r="M143" s="56"/>
      <c r="N143" s="56"/>
      <c r="O143" s="56"/>
      <c r="P143" s="56"/>
      <c r="Q143" s="56"/>
      <c r="R143" s="56"/>
      <c r="S143" s="56"/>
      <c r="T143" s="56"/>
      <c r="U143" s="56"/>
      <c r="V143" s="56"/>
      <c r="W143" s="56"/>
      <c r="X143" s="56"/>
      <c r="Y143" s="56"/>
      <c r="Z143" s="56"/>
      <c r="AA143" s="56"/>
      <c r="AB143" s="56"/>
      <c r="AC143" s="56"/>
      <c r="AD143" s="56"/>
      <c r="AE143" s="56"/>
      <c r="AF143" s="56"/>
      <c r="AG143" s="56"/>
      <c r="AH143" s="56"/>
      <c r="AI143" s="56"/>
      <c r="AJ143" s="56"/>
      <c r="AK143" s="56"/>
      <c r="AL143" s="56"/>
      <c r="AM143" s="56"/>
    </row>
    <row r="144" spans="1:39" x14ac:dyDescent="0.15">
      <c r="A144" s="81"/>
      <c r="B144" s="56"/>
      <c r="C144" s="56"/>
      <c r="D144" s="56"/>
      <c r="E144" s="277"/>
      <c r="F144" s="277"/>
      <c r="G144" s="277"/>
      <c r="H144" s="277"/>
      <c r="I144" s="277"/>
      <c r="J144" s="277"/>
      <c r="K144" s="56"/>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56"/>
      <c r="AJ144" s="56"/>
      <c r="AK144" s="56"/>
      <c r="AL144" s="56"/>
      <c r="AM144" s="56"/>
    </row>
    <row r="145" spans="1:39" x14ac:dyDescent="0.15">
      <c r="A145" s="81"/>
      <c r="B145" s="56"/>
      <c r="C145" s="56"/>
      <c r="D145" s="56" t="s">
        <v>466</v>
      </c>
      <c r="E145" s="295">
        <f>F124-H124</f>
        <v>0</v>
      </c>
      <c r="F145" s="282">
        <f>E145</f>
        <v>0</v>
      </c>
      <c r="G145" s="290">
        <f>F145</f>
        <v>0</v>
      </c>
      <c r="H145" s="277"/>
      <c r="I145" s="277"/>
      <c r="J145" s="277"/>
      <c r="K145" s="56"/>
      <c r="L145" s="56"/>
      <c r="M145" s="56"/>
      <c r="N145" s="56"/>
      <c r="O145" s="56"/>
      <c r="P145" s="56"/>
      <c r="Q145" s="56"/>
      <c r="R145" s="56"/>
      <c r="S145" s="56"/>
      <c r="T145" s="56"/>
      <c r="U145" s="56"/>
      <c r="V145" s="56"/>
      <c r="W145" s="56"/>
      <c r="X145" s="56"/>
      <c r="Y145" s="56"/>
      <c r="Z145" s="56"/>
      <c r="AA145" s="56"/>
      <c r="AB145" s="56"/>
      <c r="AC145" s="56"/>
      <c r="AD145" s="56"/>
      <c r="AE145" s="56"/>
      <c r="AF145" s="56"/>
      <c r="AG145" s="56"/>
      <c r="AH145" s="56"/>
      <c r="AI145" s="56"/>
      <c r="AJ145" s="56"/>
      <c r="AK145" s="56"/>
      <c r="AL145" s="56"/>
      <c r="AM145" s="56"/>
    </row>
    <row r="146" spans="1:39" x14ac:dyDescent="0.15">
      <c r="A146" s="81"/>
      <c r="B146" s="56"/>
      <c r="C146" s="56"/>
      <c r="D146" s="56" t="s">
        <v>451</v>
      </c>
      <c r="E146" s="317">
        <f>G209*1000</f>
        <v>0</v>
      </c>
      <c r="F146" s="284">
        <f>E146/1000</f>
        <v>0</v>
      </c>
      <c r="G146" s="291">
        <f>F146</f>
        <v>0</v>
      </c>
      <c r="H146" s="277"/>
      <c r="I146" s="277"/>
      <c r="J146" s="277"/>
      <c r="K146" s="56"/>
      <c r="L146" s="56"/>
      <c r="M146" s="56"/>
      <c r="N146" s="56"/>
      <c r="O146" s="56"/>
      <c r="P146" s="56"/>
      <c r="Q146" s="56"/>
      <c r="R146" s="56"/>
      <c r="S146" s="56"/>
      <c r="T146" s="56"/>
      <c r="U146" s="56"/>
      <c r="V146" s="56"/>
      <c r="W146" s="56"/>
      <c r="X146" s="56"/>
      <c r="Y146" s="56"/>
      <c r="Z146" s="56"/>
      <c r="AA146" s="56"/>
      <c r="AB146" s="56"/>
      <c r="AC146" s="56"/>
      <c r="AD146" s="56"/>
      <c r="AE146" s="56"/>
      <c r="AF146" s="56"/>
      <c r="AG146" s="56"/>
      <c r="AH146" s="56"/>
      <c r="AI146" s="56"/>
      <c r="AJ146" s="56"/>
      <c r="AK146" s="56"/>
      <c r="AL146" s="56"/>
      <c r="AM146" s="56"/>
    </row>
    <row r="147" spans="1:39" x14ac:dyDescent="0.15">
      <c r="A147" s="81"/>
      <c r="B147" s="56"/>
      <c r="C147" s="56"/>
      <c r="D147" s="56" t="s">
        <v>452</v>
      </c>
      <c r="E147" s="314">
        <v>0</v>
      </c>
      <c r="F147" s="315">
        <v>0</v>
      </c>
      <c r="G147" s="292"/>
      <c r="H147" s="277"/>
      <c r="I147" s="277"/>
      <c r="J147" s="277"/>
      <c r="K147" s="56"/>
      <c r="L147" s="56"/>
      <c r="M147" s="56"/>
      <c r="N147" s="56"/>
      <c r="O147" s="56"/>
      <c r="P147" s="56"/>
      <c r="Q147" s="56"/>
      <c r="R147" s="56"/>
      <c r="S147" s="56"/>
      <c r="T147" s="56"/>
      <c r="U147" s="56"/>
      <c r="V147" s="56"/>
      <c r="W147" s="56"/>
      <c r="X147" s="56"/>
      <c r="Y147" s="56"/>
      <c r="Z147" s="56"/>
      <c r="AA147" s="56"/>
      <c r="AB147" s="56"/>
      <c r="AC147" s="56"/>
      <c r="AD147" s="56"/>
      <c r="AE147" s="56"/>
      <c r="AF147" s="56"/>
      <c r="AG147" s="56"/>
      <c r="AH147" s="56"/>
      <c r="AI147" s="56"/>
      <c r="AJ147" s="56"/>
      <c r="AK147" s="56"/>
      <c r="AL147" s="56"/>
      <c r="AM147" s="56"/>
    </row>
    <row r="148" spans="1:39" x14ac:dyDescent="0.15">
      <c r="A148" s="81"/>
      <c r="B148" s="56"/>
      <c r="C148" s="56"/>
      <c r="D148" s="56"/>
      <c r="E148" s="284"/>
      <c r="F148" s="284"/>
      <c r="G148" s="284"/>
      <c r="H148" s="277"/>
      <c r="I148" s="277"/>
      <c r="J148" s="277"/>
      <c r="K148" s="56"/>
      <c r="L148" s="56"/>
      <c r="M148" s="56"/>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6"/>
      <c r="AK148" s="56"/>
      <c r="AL148" s="56"/>
      <c r="AM148" s="56"/>
    </row>
    <row r="149" spans="1:39" x14ac:dyDescent="0.15">
      <c r="A149" s="81"/>
      <c r="B149" s="56"/>
      <c r="C149" s="56"/>
      <c r="D149" s="56"/>
      <c r="E149" s="277"/>
      <c r="F149" s="277"/>
      <c r="G149" s="277"/>
      <c r="H149" s="277"/>
      <c r="I149" s="277"/>
      <c r="J149" s="277"/>
      <c r="K149" s="56"/>
      <c r="L149" s="56"/>
      <c r="M149" s="56"/>
      <c r="N149" s="56"/>
      <c r="O149" s="56"/>
      <c r="P149" s="56"/>
      <c r="Q149" s="56"/>
      <c r="R149" s="56"/>
      <c r="S149" s="56"/>
      <c r="T149" s="56"/>
      <c r="U149" s="56"/>
      <c r="V149" s="56"/>
      <c r="W149" s="56"/>
      <c r="X149" s="56"/>
      <c r="Y149" s="56"/>
      <c r="Z149" s="56"/>
      <c r="AA149" s="56"/>
      <c r="AB149" s="56"/>
      <c r="AC149" s="56"/>
      <c r="AD149" s="56"/>
      <c r="AE149" s="56"/>
      <c r="AF149" s="56"/>
      <c r="AG149" s="56"/>
      <c r="AH149" s="56"/>
      <c r="AI149" s="56"/>
      <c r="AJ149" s="56"/>
      <c r="AK149" s="56"/>
      <c r="AL149" s="56"/>
      <c r="AM149" s="56"/>
    </row>
    <row r="150" spans="1:39" x14ac:dyDescent="0.15">
      <c r="A150" s="81"/>
      <c r="B150" s="56"/>
      <c r="C150" s="56"/>
      <c r="D150" s="56"/>
      <c r="E150" s="277"/>
      <c r="F150" s="277"/>
      <c r="G150" s="277"/>
      <c r="H150" s="277"/>
      <c r="I150" s="277"/>
      <c r="J150" s="277"/>
      <c r="K150" s="56"/>
      <c r="L150" s="56"/>
      <c r="M150" s="56"/>
      <c r="N150" s="56"/>
      <c r="O150" s="56"/>
      <c r="P150" s="56"/>
      <c r="Q150" s="56"/>
      <c r="R150" s="56"/>
      <c r="S150" s="56"/>
      <c r="T150" s="56"/>
      <c r="U150" s="56"/>
      <c r="V150" s="56"/>
      <c r="W150" s="56"/>
      <c r="X150" s="56"/>
      <c r="Y150" s="56"/>
      <c r="Z150" s="56"/>
      <c r="AA150" s="56"/>
      <c r="AB150" s="56"/>
      <c r="AC150" s="56"/>
      <c r="AD150" s="56"/>
      <c r="AE150" s="56"/>
      <c r="AF150" s="56"/>
      <c r="AG150" s="56"/>
      <c r="AH150" s="56"/>
      <c r="AI150" s="56"/>
      <c r="AJ150" s="56"/>
      <c r="AK150" s="56"/>
      <c r="AL150" s="56"/>
      <c r="AM150" s="56"/>
    </row>
    <row r="151" spans="1:39" x14ac:dyDescent="0.15">
      <c r="A151" s="81"/>
      <c r="B151" s="56"/>
      <c r="C151" s="266" t="s">
        <v>468</v>
      </c>
      <c r="D151" s="56"/>
      <c r="E151" s="277"/>
      <c r="F151" s="277"/>
      <c r="G151" s="277"/>
      <c r="H151" s="277"/>
      <c r="I151" s="277"/>
      <c r="J151" s="277"/>
      <c r="K151" s="56"/>
      <c r="L151" s="56"/>
      <c r="M151" s="56"/>
      <c r="N151" s="56"/>
      <c r="O151" s="56"/>
      <c r="P151" s="56"/>
      <c r="Q151" s="56"/>
      <c r="R151" s="56"/>
      <c r="S151" s="56"/>
      <c r="T151" s="56"/>
      <c r="U151" s="56"/>
      <c r="V151" s="56"/>
      <c r="W151" s="56"/>
      <c r="X151" s="56"/>
      <c r="Y151" s="56"/>
      <c r="Z151" s="56"/>
      <c r="AA151" s="56"/>
      <c r="AB151" s="56"/>
      <c r="AC151" s="56"/>
      <c r="AD151" s="56"/>
      <c r="AE151" s="56"/>
      <c r="AF151" s="56"/>
      <c r="AG151" s="56"/>
      <c r="AH151" s="56"/>
      <c r="AI151" s="56"/>
      <c r="AJ151" s="56"/>
      <c r="AK151" s="56"/>
      <c r="AL151" s="56"/>
      <c r="AM151" s="56"/>
    </row>
    <row r="152" spans="1:39" x14ac:dyDescent="0.15">
      <c r="A152" s="81"/>
      <c r="B152" s="56"/>
      <c r="C152" s="56"/>
      <c r="D152" s="56"/>
      <c r="E152" s="277"/>
      <c r="F152" s="277"/>
      <c r="G152" s="277"/>
      <c r="H152" s="277"/>
      <c r="I152" s="277"/>
      <c r="J152" s="277"/>
      <c r="K152" s="56"/>
      <c r="L152" s="56"/>
      <c r="M152" s="56"/>
      <c r="N152" s="56"/>
      <c r="O152" s="56"/>
      <c r="P152" s="56"/>
      <c r="Q152" s="56"/>
      <c r="R152" s="56"/>
      <c r="S152" s="56"/>
      <c r="T152" s="56"/>
      <c r="U152" s="56"/>
      <c r="V152" s="56"/>
      <c r="W152" s="56"/>
      <c r="X152" s="56"/>
      <c r="Y152" s="56"/>
      <c r="Z152" s="56"/>
      <c r="AA152" s="56"/>
      <c r="AB152" s="56"/>
      <c r="AC152" s="56"/>
      <c r="AD152" s="56"/>
      <c r="AE152" s="56"/>
      <c r="AF152" s="56"/>
      <c r="AG152" s="56"/>
      <c r="AH152" s="56"/>
      <c r="AI152" s="56"/>
      <c r="AJ152" s="56"/>
      <c r="AK152" s="56"/>
      <c r="AL152" s="56"/>
      <c r="AM152" s="56"/>
    </row>
    <row r="153" spans="1:39" x14ac:dyDescent="0.15">
      <c r="A153" s="81"/>
      <c r="B153" s="56"/>
      <c r="C153" s="56"/>
      <c r="D153" s="266" t="s">
        <v>178</v>
      </c>
      <c r="E153" s="287" t="s">
        <v>185</v>
      </c>
      <c r="F153" s="287" t="s">
        <v>24</v>
      </c>
      <c r="G153" s="287" t="s">
        <v>159</v>
      </c>
      <c r="H153" s="287" t="s">
        <v>189</v>
      </c>
      <c r="I153" s="277"/>
      <c r="J153" s="277"/>
      <c r="K153" s="56"/>
      <c r="L153" s="56"/>
      <c r="M153" s="56"/>
      <c r="N153" s="56"/>
      <c r="O153" s="56"/>
      <c r="P153" s="56"/>
      <c r="Q153" s="56"/>
      <c r="R153" s="56"/>
      <c r="S153" s="56"/>
      <c r="T153" s="56"/>
      <c r="U153" s="56"/>
      <c r="V153" s="56"/>
      <c r="W153" s="56"/>
      <c r="X153" s="56"/>
      <c r="Y153" s="56"/>
      <c r="Z153" s="56"/>
      <c r="AA153" s="56"/>
      <c r="AB153" s="56"/>
      <c r="AC153" s="56"/>
      <c r="AD153" s="56"/>
      <c r="AE153" s="56"/>
      <c r="AF153" s="56"/>
      <c r="AG153" s="56"/>
      <c r="AH153" s="56"/>
      <c r="AI153" s="56"/>
      <c r="AJ153" s="56"/>
      <c r="AK153" s="56"/>
      <c r="AL153" s="56"/>
      <c r="AM153" s="56"/>
    </row>
    <row r="154" spans="1:39" x14ac:dyDescent="0.15">
      <c r="A154" s="81"/>
      <c r="B154" s="56"/>
      <c r="C154" s="56"/>
      <c r="E154" s="277"/>
      <c r="F154" s="277"/>
      <c r="G154" s="277"/>
      <c r="H154" s="277"/>
      <c r="I154" s="277"/>
      <c r="J154" s="277"/>
      <c r="K154" s="56"/>
      <c r="L154" s="56"/>
      <c r="M154" s="56"/>
      <c r="N154" s="56"/>
      <c r="O154" s="56"/>
      <c r="P154" s="56"/>
      <c r="Q154" s="56"/>
      <c r="R154" s="56"/>
      <c r="S154" s="56"/>
      <c r="T154" s="56"/>
      <c r="U154" s="56"/>
      <c r="V154" s="56"/>
      <c r="W154" s="56"/>
      <c r="X154" s="56"/>
      <c r="Y154" s="56"/>
      <c r="Z154" s="56"/>
      <c r="AA154" s="56"/>
      <c r="AB154" s="56"/>
      <c r="AC154" s="56"/>
      <c r="AD154" s="56"/>
      <c r="AE154" s="56"/>
      <c r="AF154" s="56"/>
      <c r="AG154" s="56"/>
      <c r="AH154" s="56"/>
      <c r="AI154" s="56"/>
      <c r="AJ154" s="56"/>
      <c r="AK154" s="56"/>
      <c r="AL154" s="56"/>
      <c r="AM154" s="56"/>
    </row>
    <row r="155" spans="1:39" x14ac:dyDescent="0.15">
      <c r="A155" s="81"/>
      <c r="B155" s="56"/>
      <c r="D155" s="56" t="s">
        <v>192</v>
      </c>
      <c r="E155" s="295">
        <f>H123</f>
        <v>0</v>
      </c>
      <c r="F155" s="282">
        <v>0.9</v>
      </c>
      <c r="G155" s="308">
        <v>0.37019999999999997</v>
      </c>
      <c r="H155" s="275">
        <f>E155*F155/G155</f>
        <v>0</v>
      </c>
      <c r="I155" s="277"/>
      <c r="J155" s="277" t="s">
        <v>382</v>
      </c>
      <c r="K155" s="56"/>
      <c r="L155" s="56"/>
      <c r="M155" s="56"/>
      <c r="N155" s="56"/>
      <c r="O155" s="56"/>
      <c r="P155" s="56"/>
      <c r="Q155" s="56"/>
      <c r="R155" s="56"/>
      <c r="S155" s="56"/>
      <c r="T155" s="56"/>
      <c r="U155" s="56"/>
      <c r="V155" s="56"/>
      <c r="W155" s="56"/>
      <c r="X155" s="56"/>
      <c r="Y155" s="56"/>
      <c r="Z155" s="56"/>
      <c r="AA155" s="56"/>
      <c r="AB155" s="56"/>
      <c r="AC155" s="56"/>
      <c r="AD155" s="56"/>
      <c r="AE155" s="56"/>
      <c r="AF155" s="56"/>
      <c r="AG155" s="56"/>
      <c r="AH155" s="56"/>
      <c r="AI155" s="56"/>
      <c r="AJ155" s="56"/>
      <c r="AK155" s="56"/>
      <c r="AL155" s="56"/>
      <c r="AM155" s="56"/>
    </row>
    <row r="156" spans="1:39" x14ac:dyDescent="0.15">
      <c r="A156" s="16"/>
      <c r="C156" s="56"/>
      <c r="D156" s="56" t="s">
        <v>199</v>
      </c>
      <c r="E156" s="296">
        <f>$H$155*G156/F156</f>
        <v>0</v>
      </c>
      <c r="F156" s="279">
        <v>0.83</v>
      </c>
      <c r="G156" s="309">
        <v>0.42109999999999997</v>
      </c>
      <c r="H156" s="277"/>
      <c r="I156" s="277"/>
      <c r="J156" s="277"/>
      <c r="K156" s="56"/>
      <c r="L156" s="56"/>
      <c r="M156" s="56"/>
      <c r="N156" s="56"/>
      <c r="O156" s="56"/>
      <c r="P156" s="56"/>
      <c r="Q156" s="56"/>
      <c r="R156" s="56"/>
      <c r="S156" s="56"/>
      <c r="T156" s="56"/>
      <c r="U156" s="56"/>
      <c r="V156" s="56"/>
      <c r="W156" s="56"/>
      <c r="X156" s="56"/>
      <c r="Y156" s="56"/>
      <c r="Z156" s="56"/>
      <c r="AA156" s="56"/>
      <c r="AB156" s="56"/>
      <c r="AC156" s="56"/>
      <c r="AD156" s="56"/>
      <c r="AE156" s="56"/>
      <c r="AF156" s="56"/>
      <c r="AG156" s="56"/>
      <c r="AH156" s="56"/>
      <c r="AI156" s="56"/>
      <c r="AJ156" s="56"/>
      <c r="AK156" s="56"/>
      <c r="AL156" s="56"/>
      <c r="AM156" s="56"/>
    </row>
    <row r="157" spans="1:39" x14ac:dyDescent="0.15">
      <c r="A157" s="11"/>
      <c r="B157" s="56"/>
      <c r="C157" s="56"/>
      <c r="D157" s="56" t="s">
        <v>160</v>
      </c>
      <c r="E157" s="296">
        <f>$H$155*G157/F157</f>
        <v>0</v>
      </c>
      <c r="F157" s="279">
        <v>0.8</v>
      </c>
      <c r="G157" s="309">
        <v>0</v>
      </c>
      <c r="H157" s="277"/>
      <c r="I157" s="277"/>
      <c r="J157" s="277"/>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56"/>
      <c r="AJ157" s="56"/>
      <c r="AK157" s="56"/>
      <c r="AL157" s="56"/>
      <c r="AM157" s="56"/>
    </row>
    <row r="158" spans="1:39" x14ac:dyDescent="0.15">
      <c r="A158" s="11"/>
      <c r="B158" s="56"/>
      <c r="C158" s="56"/>
      <c r="D158" s="56" t="s">
        <v>318</v>
      </c>
      <c r="E158" s="296">
        <f>$H$155*G158/F158</f>
        <v>0</v>
      </c>
      <c r="F158" s="279">
        <v>0.8</v>
      </c>
      <c r="G158" s="309">
        <v>0</v>
      </c>
      <c r="H158" s="277"/>
      <c r="I158" s="277"/>
      <c r="J158" s="277"/>
      <c r="K158" s="56"/>
      <c r="L158" s="56"/>
      <c r="M158" s="56"/>
      <c r="N158" s="56"/>
      <c r="O158" s="56"/>
      <c r="P158" s="56"/>
      <c r="Q158" s="56"/>
      <c r="R158" s="56"/>
      <c r="S158" s="56"/>
      <c r="T158" s="56"/>
      <c r="U158" s="56"/>
      <c r="V158" s="56"/>
      <c r="W158" s="56"/>
      <c r="X158" s="56"/>
      <c r="Y158" s="56"/>
      <c r="Z158" s="56"/>
      <c r="AA158" s="56"/>
      <c r="AB158" s="56"/>
      <c r="AC158" s="56"/>
      <c r="AD158" s="56"/>
      <c r="AE158" s="56"/>
      <c r="AF158" s="56"/>
      <c r="AG158" s="56"/>
      <c r="AH158" s="56"/>
      <c r="AI158" s="56"/>
      <c r="AJ158" s="56"/>
      <c r="AK158" s="56"/>
      <c r="AL158" s="56"/>
      <c r="AM158" s="56"/>
    </row>
    <row r="159" spans="1:39" x14ac:dyDescent="0.15">
      <c r="A159" s="16"/>
      <c r="B159" s="267"/>
      <c r="C159" s="56"/>
      <c r="D159" s="56" t="s">
        <v>384</v>
      </c>
      <c r="E159" s="274">
        <f>$H$155*G159/F159</f>
        <v>0</v>
      </c>
      <c r="F159" s="280">
        <v>1</v>
      </c>
      <c r="G159" s="310">
        <f>1-SUM(G155:G158)</f>
        <v>0.20870000000000011</v>
      </c>
      <c r="H159" s="3"/>
      <c r="I159" s="277"/>
      <c r="J159" s="277"/>
      <c r="K159" s="56"/>
      <c r="L159" s="56"/>
      <c r="M159" s="56"/>
      <c r="N159" s="56"/>
      <c r="O159" s="56"/>
      <c r="P159" s="56"/>
      <c r="Q159" s="56"/>
      <c r="R159" s="56"/>
      <c r="S159" s="56"/>
      <c r="T159" s="56"/>
      <c r="U159" s="56"/>
      <c r="V159" s="56"/>
      <c r="W159" s="56"/>
      <c r="X159" s="56"/>
      <c r="Y159" s="56"/>
      <c r="Z159" s="56"/>
      <c r="AA159" s="56"/>
      <c r="AB159" s="56"/>
      <c r="AC159" s="56"/>
      <c r="AD159" s="56"/>
      <c r="AE159" s="56"/>
      <c r="AF159" s="56"/>
      <c r="AG159" s="56"/>
      <c r="AH159" s="56"/>
      <c r="AI159" s="56"/>
      <c r="AJ159" s="56"/>
      <c r="AK159" s="56"/>
      <c r="AL159" s="56"/>
      <c r="AM159" s="56"/>
    </row>
    <row r="160" spans="1:39" x14ac:dyDescent="0.15">
      <c r="A160" s="11"/>
      <c r="C160" s="56"/>
      <c r="D160" s="56"/>
      <c r="E160" s="277"/>
      <c r="F160" s="277"/>
      <c r="G160" s="277"/>
      <c r="H160" s="277"/>
      <c r="I160" s="277"/>
      <c r="J160" s="277"/>
      <c r="K160" s="56"/>
      <c r="L160" s="56"/>
      <c r="M160" s="56"/>
      <c r="N160" s="56"/>
      <c r="O160" s="56"/>
      <c r="P160" s="56"/>
      <c r="Q160" s="56"/>
      <c r="R160" s="56"/>
      <c r="S160" s="56"/>
      <c r="T160" s="56"/>
      <c r="U160" s="56"/>
      <c r="V160" s="56"/>
      <c r="W160" s="56"/>
      <c r="X160" s="56"/>
      <c r="Y160" s="56"/>
      <c r="Z160" s="56"/>
      <c r="AA160" s="56"/>
      <c r="AB160" s="56"/>
      <c r="AC160" s="56"/>
      <c r="AD160" s="56"/>
      <c r="AE160" s="56"/>
      <c r="AF160" s="56"/>
      <c r="AG160" s="56"/>
      <c r="AH160" s="56"/>
      <c r="AI160" s="56"/>
      <c r="AJ160" s="56"/>
      <c r="AK160" s="56"/>
      <c r="AL160" s="56"/>
      <c r="AM160" s="56"/>
    </row>
    <row r="161" spans="1:39" x14ac:dyDescent="0.15">
      <c r="A161" s="11"/>
      <c r="B161" s="267"/>
      <c r="C161" s="56"/>
      <c r="D161" s="56"/>
      <c r="E161" s="277"/>
      <c r="F161" s="277"/>
      <c r="G161" s="277"/>
      <c r="H161" s="277"/>
      <c r="I161" s="277"/>
      <c r="J161" s="277"/>
      <c r="K161" s="56"/>
      <c r="L161" s="56"/>
      <c r="M161" s="56"/>
      <c r="N161" s="56"/>
      <c r="O161" s="56"/>
      <c r="P161" s="56"/>
      <c r="Q161" s="56"/>
      <c r="R161" s="56"/>
      <c r="S161" s="56"/>
      <c r="T161" s="56"/>
      <c r="U161" s="56"/>
      <c r="V161" s="56"/>
      <c r="W161" s="56"/>
      <c r="X161" s="56"/>
      <c r="Y161" s="56"/>
      <c r="Z161" s="56"/>
      <c r="AA161" s="56"/>
      <c r="AB161" s="56"/>
      <c r="AC161" s="56"/>
      <c r="AD161" s="56"/>
      <c r="AE161" s="56"/>
      <c r="AF161" s="56"/>
      <c r="AG161" s="56"/>
      <c r="AH161" s="56"/>
      <c r="AI161" s="56"/>
      <c r="AJ161" s="56"/>
      <c r="AK161" s="56"/>
      <c r="AL161" s="56"/>
      <c r="AM161" s="56"/>
    </row>
    <row r="162" spans="1:39" x14ac:dyDescent="0.15">
      <c r="A162" s="11"/>
      <c r="B162" s="267"/>
      <c r="C162" s="266"/>
      <c r="D162" s="56"/>
      <c r="E162" s="287" t="s">
        <v>185</v>
      </c>
      <c r="F162" s="287" t="s">
        <v>465</v>
      </c>
      <c r="G162" s="287" t="s">
        <v>189</v>
      </c>
      <c r="H162" s="277"/>
      <c r="I162" s="277"/>
      <c r="J162" s="277"/>
      <c r="K162" s="56"/>
      <c r="L162" s="56"/>
      <c r="M162" s="56"/>
      <c r="N162" s="56"/>
      <c r="O162" s="56"/>
      <c r="P162" s="56"/>
      <c r="Q162" s="56"/>
      <c r="R162" s="56"/>
      <c r="S162" s="56"/>
      <c r="T162" s="56"/>
      <c r="U162" s="56"/>
      <c r="V162" s="56"/>
      <c r="W162" s="56"/>
      <c r="X162" s="56"/>
      <c r="Y162" s="56"/>
      <c r="Z162" s="56"/>
      <c r="AA162" s="56"/>
      <c r="AB162" s="56"/>
      <c r="AC162" s="56"/>
      <c r="AD162" s="56"/>
      <c r="AE162" s="56"/>
      <c r="AF162" s="56"/>
      <c r="AG162" s="56"/>
      <c r="AH162" s="56"/>
      <c r="AI162" s="56"/>
      <c r="AJ162" s="56"/>
      <c r="AK162" s="56"/>
      <c r="AL162" s="56"/>
      <c r="AM162" s="56"/>
    </row>
    <row r="163" spans="1:39" x14ac:dyDescent="0.15">
      <c r="A163" s="81"/>
      <c r="B163" s="267"/>
      <c r="C163" s="266"/>
      <c r="D163" s="56"/>
      <c r="E163" s="286"/>
      <c r="F163" s="286"/>
      <c r="G163" s="286"/>
      <c r="H163" s="277"/>
      <c r="I163" s="277"/>
      <c r="J163" s="277"/>
      <c r="K163" s="56"/>
      <c r="L163" s="56"/>
      <c r="M163" s="56"/>
      <c r="N163" s="56"/>
      <c r="O163" s="56"/>
      <c r="P163" s="56"/>
      <c r="Q163" s="56"/>
      <c r="R163" s="56"/>
      <c r="S163" s="56"/>
      <c r="T163" s="56"/>
      <c r="U163" s="56"/>
      <c r="V163" s="56"/>
      <c r="W163" s="56"/>
      <c r="X163" s="56"/>
      <c r="Y163" s="56"/>
      <c r="Z163" s="56"/>
      <c r="AA163" s="56"/>
      <c r="AB163" s="56"/>
      <c r="AC163" s="56"/>
      <c r="AD163" s="56"/>
      <c r="AE163" s="56"/>
      <c r="AF163" s="56"/>
      <c r="AG163" s="56"/>
      <c r="AH163" s="56"/>
      <c r="AI163" s="56"/>
      <c r="AJ163" s="56"/>
      <c r="AK163" s="56"/>
      <c r="AL163" s="56"/>
      <c r="AM163" s="56"/>
    </row>
    <row r="164" spans="1:39" x14ac:dyDescent="0.15">
      <c r="A164" s="81"/>
      <c r="B164" s="267"/>
      <c r="C164" s="266"/>
      <c r="D164" s="56" t="s">
        <v>466</v>
      </c>
      <c r="E164" s="295">
        <f>F123-E155</f>
        <v>0</v>
      </c>
      <c r="F164" s="282">
        <f>E164</f>
        <v>0</v>
      </c>
      <c r="G164" s="316">
        <f>F164</f>
        <v>0</v>
      </c>
      <c r="H164" s="277"/>
      <c r="I164" s="277"/>
      <c r="J164" s="277"/>
      <c r="K164" s="56"/>
      <c r="L164" s="56"/>
      <c r="M164" s="56"/>
      <c r="N164" s="56"/>
      <c r="O164" s="56"/>
      <c r="P164" s="56"/>
      <c r="Q164" s="56"/>
      <c r="R164" s="56"/>
      <c r="S164" s="56"/>
      <c r="T164" s="56"/>
      <c r="U164" s="56"/>
      <c r="V164" s="56"/>
      <c r="W164" s="56"/>
      <c r="X164" s="56"/>
      <c r="Y164" s="56"/>
      <c r="Z164" s="56"/>
      <c r="AA164" s="56"/>
      <c r="AB164" s="56"/>
      <c r="AC164" s="56"/>
      <c r="AD164" s="56"/>
      <c r="AE164" s="56"/>
      <c r="AF164" s="56"/>
      <c r="AG164" s="56"/>
      <c r="AH164" s="56"/>
      <c r="AI164" s="56"/>
      <c r="AJ164" s="56"/>
      <c r="AK164" s="56"/>
      <c r="AL164" s="56"/>
      <c r="AM164" s="56"/>
    </row>
    <row r="165" spans="1:39" x14ac:dyDescent="0.15">
      <c r="A165" s="81"/>
      <c r="B165" s="56"/>
      <c r="C165" s="56"/>
      <c r="D165" s="56" t="s">
        <v>451</v>
      </c>
      <c r="E165" s="296">
        <f>F209*1000</f>
        <v>0</v>
      </c>
      <c r="F165" s="304">
        <v>0</v>
      </c>
      <c r="G165" s="272">
        <f>F165</f>
        <v>0</v>
      </c>
      <c r="H165" s="277"/>
      <c r="I165" s="277"/>
      <c r="J165" s="277"/>
      <c r="K165" s="56"/>
      <c r="L165" s="56"/>
      <c r="M165" s="56"/>
      <c r="N165" s="56"/>
      <c r="O165" s="56"/>
      <c r="P165" s="56"/>
      <c r="Q165" s="56"/>
      <c r="R165" s="56"/>
      <c r="S165" s="56"/>
      <c r="T165" s="56"/>
      <c r="U165" s="56"/>
      <c r="V165" s="56"/>
      <c r="W165" s="56"/>
      <c r="X165" s="56"/>
      <c r="Y165" s="56"/>
      <c r="Z165" s="56"/>
      <c r="AA165" s="56"/>
      <c r="AB165" s="56"/>
      <c r="AC165" s="56"/>
      <c r="AD165" s="56"/>
      <c r="AE165" s="56"/>
      <c r="AF165" s="56"/>
      <c r="AG165" s="56"/>
      <c r="AH165" s="56"/>
      <c r="AI165" s="56"/>
      <c r="AJ165" s="56"/>
      <c r="AK165" s="56"/>
      <c r="AL165" s="56"/>
      <c r="AM165" s="56"/>
    </row>
    <row r="166" spans="1:39" ht="16" x14ac:dyDescent="0.2">
      <c r="A166" s="81"/>
      <c r="B166" s="56"/>
      <c r="C166" s="56"/>
      <c r="D166" s="56" t="s">
        <v>452</v>
      </c>
      <c r="E166" s="331">
        <v>0</v>
      </c>
      <c r="F166" s="302">
        <v>0</v>
      </c>
      <c r="G166" s="273">
        <f>F166</f>
        <v>0</v>
      </c>
      <c r="H166" s="277"/>
      <c r="I166" s="277"/>
      <c r="J166" s="277"/>
      <c r="K166" s="56"/>
      <c r="L166" s="56"/>
      <c r="M166" s="56"/>
      <c r="N166" s="56"/>
      <c r="O166" s="56"/>
      <c r="P166" s="56"/>
      <c r="Q166" s="56"/>
      <c r="R166" s="56"/>
      <c r="S166" s="56"/>
      <c r="T166" s="56"/>
      <c r="U166" s="56"/>
      <c r="V166" s="56"/>
      <c r="W166" s="56"/>
      <c r="X166" s="56"/>
      <c r="Y166" s="56"/>
      <c r="Z166" s="56"/>
      <c r="AA166" s="56"/>
      <c r="AB166" s="56"/>
      <c r="AC166" s="56"/>
      <c r="AD166" s="56"/>
      <c r="AE166" s="56"/>
      <c r="AF166" s="56"/>
      <c r="AG166" s="56"/>
      <c r="AH166" s="56"/>
      <c r="AI166" s="56"/>
      <c r="AJ166" s="56"/>
      <c r="AK166" s="56"/>
      <c r="AL166" s="56"/>
      <c r="AM166" s="56"/>
    </row>
    <row r="167" spans="1:39" x14ac:dyDescent="0.15">
      <c r="A167" s="81"/>
      <c r="B167" s="56"/>
      <c r="C167" s="56"/>
      <c r="D167" s="56"/>
      <c r="E167" s="56"/>
      <c r="F167" s="277"/>
      <c r="G167" s="277"/>
      <c r="H167" s="277"/>
      <c r="I167" s="277"/>
      <c r="J167" s="277"/>
      <c r="K167" s="56"/>
      <c r="L167" s="56"/>
      <c r="M167" s="56"/>
      <c r="N167" s="56"/>
      <c r="O167" s="56"/>
      <c r="P167" s="56"/>
      <c r="Q167" s="56"/>
      <c r="R167" s="56"/>
      <c r="S167" s="56"/>
      <c r="T167" s="56"/>
      <c r="U167" s="56"/>
      <c r="V167" s="56"/>
      <c r="W167" s="56"/>
      <c r="X167" s="56"/>
      <c r="Y167" s="56"/>
      <c r="Z167" s="56"/>
      <c r="AA167" s="56"/>
      <c r="AB167" s="56"/>
      <c r="AC167" s="56"/>
      <c r="AD167" s="56"/>
      <c r="AE167" s="56"/>
      <c r="AF167" s="56"/>
      <c r="AG167" s="56"/>
      <c r="AH167" s="56"/>
      <c r="AI167" s="56"/>
      <c r="AJ167" s="56"/>
      <c r="AK167" s="56"/>
      <c r="AL167" s="56"/>
      <c r="AM167" s="56"/>
    </row>
    <row r="168" spans="1:39" x14ac:dyDescent="0.15">
      <c r="A168" s="81"/>
      <c r="B168" s="56"/>
      <c r="C168" s="266"/>
      <c r="D168" s="56"/>
      <c r="E168" s="56"/>
      <c r="F168" s="56"/>
      <c r="G168" s="277"/>
      <c r="H168" s="277"/>
      <c r="I168" s="277"/>
      <c r="J168" s="277"/>
      <c r="K168" s="56"/>
      <c r="L168" s="56"/>
      <c r="M168" s="56"/>
      <c r="N168" s="56"/>
      <c r="O168" s="56"/>
      <c r="P168" s="56"/>
      <c r="Q168" s="56"/>
      <c r="R168" s="56"/>
      <c r="S168" s="56"/>
      <c r="T168" s="56"/>
      <c r="U168" s="56"/>
      <c r="V168" s="56"/>
      <c r="W168" s="56"/>
      <c r="X168" s="56"/>
      <c r="Y168" s="56"/>
      <c r="Z168" s="56"/>
      <c r="AA168" s="56"/>
      <c r="AB168" s="56"/>
      <c r="AC168" s="56"/>
      <c r="AD168" s="56"/>
      <c r="AE168" s="56"/>
      <c r="AF168" s="56"/>
      <c r="AG168" s="56"/>
      <c r="AH168" s="56"/>
      <c r="AI168" s="56"/>
      <c r="AJ168" s="56"/>
      <c r="AK168" s="56"/>
      <c r="AL168" s="56"/>
      <c r="AM168" s="56"/>
    </row>
    <row r="169" spans="1:39" x14ac:dyDescent="0.15">
      <c r="A169" s="81"/>
      <c r="B169" s="56"/>
      <c r="C169" s="56"/>
      <c r="E169" s="56"/>
      <c r="F169" s="56"/>
      <c r="G169" s="277"/>
      <c r="H169" s="277"/>
      <c r="I169" s="277"/>
      <c r="J169" s="277"/>
      <c r="K169" s="56"/>
      <c r="L169" s="56"/>
      <c r="M169" s="56"/>
      <c r="N169" s="56"/>
      <c r="O169" s="56"/>
      <c r="P169" s="56"/>
      <c r="Q169" s="56"/>
      <c r="R169" s="56"/>
      <c r="S169" s="56"/>
      <c r="T169" s="56"/>
      <c r="U169" s="56"/>
      <c r="V169" s="56"/>
      <c r="W169" s="56"/>
      <c r="X169" s="56"/>
      <c r="Y169" s="56"/>
      <c r="Z169" s="56"/>
      <c r="AA169" s="56"/>
      <c r="AB169" s="56"/>
      <c r="AC169" s="56"/>
      <c r="AD169" s="56"/>
      <c r="AE169" s="56"/>
      <c r="AF169" s="56"/>
      <c r="AG169" s="56"/>
      <c r="AH169" s="56"/>
      <c r="AI169" s="56"/>
      <c r="AJ169" s="56"/>
      <c r="AK169" s="56"/>
      <c r="AL169" s="56"/>
      <c r="AM169" s="56"/>
    </row>
    <row r="170" spans="1:39" x14ac:dyDescent="0.15">
      <c r="A170" s="81"/>
      <c r="B170" s="56"/>
      <c r="C170" s="56"/>
      <c r="D170" s="56"/>
      <c r="E170" s="56"/>
      <c r="F170" s="56"/>
      <c r="G170" s="277"/>
      <c r="H170" s="277"/>
      <c r="I170" s="277"/>
      <c r="J170" s="277"/>
      <c r="K170" s="56"/>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c r="AJ170" s="56"/>
      <c r="AK170" s="56"/>
      <c r="AL170" s="56"/>
      <c r="AM170" s="56"/>
    </row>
    <row r="171" spans="1:39" x14ac:dyDescent="0.15">
      <c r="A171" s="81"/>
      <c r="B171" s="56"/>
      <c r="C171" s="56"/>
      <c r="D171" s="56"/>
      <c r="E171" s="56"/>
      <c r="F171" s="56"/>
      <c r="G171" s="277"/>
      <c r="H171" s="277"/>
      <c r="I171" s="277"/>
      <c r="J171" s="277"/>
      <c r="K171" s="56"/>
      <c r="L171" s="56"/>
      <c r="M171" s="56"/>
      <c r="N171" s="56"/>
      <c r="O171" s="56"/>
      <c r="P171" s="56"/>
      <c r="Q171" s="56"/>
      <c r="R171" s="56"/>
      <c r="S171" s="56"/>
      <c r="T171" s="56"/>
      <c r="U171" s="56"/>
      <c r="V171" s="56"/>
      <c r="W171" s="56"/>
      <c r="X171" s="56"/>
      <c r="Y171" s="56"/>
      <c r="Z171" s="56"/>
      <c r="AA171" s="56"/>
      <c r="AB171" s="56"/>
      <c r="AC171" s="56"/>
      <c r="AD171" s="56"/>
      <c r="AE171" s="56"/>
      <c r="AF171" s="56"/>
      <c r="AG171" s="56"/>
      <c r="AH171" s="56"/>
      <c r="AI171" s="56"/>
      <c r="AJ171" s="56"/>
      <c r="AK171" s="56"/>
      <c r="AL171" s="56"/>
      <c r="AM171" s="56"/>
    </row>
    <row r="172" spans="1:39" x14ac:dyDescent="0.15">
      <c r="A172" s="81"/>
      <c r="B172" s="56"/>
      <c r="C172" s="56"/>
      <c r="D172" s="56"/>
      <c r="E172" s="56"/>
      <c r="F172" s="56"/>
      <c r="G172" s="277"/>
      <c r="H172" s="277"/>
      <c r="I172" s="277"/>
      <c r="J172" s="277"/>
      <c r="K172" s="56"/>
      <c r="L172" s="56"/>
      <c r="M172" s="56"/>
      <c r="N172" s="56"/>
      <c r="O172" s="56"/>
      <c r="P172" s="56"/>
      <c r="Q172" s="56"/>
      <c r="R172" s="56"/>
      <c r="S172" s="56"/>
      <c r="T172" s="56"/>
      <c r="U172" s="56"/>
      <c r="V172" s="56"/>
      <c r="W172" s="56"/>
      <c r="X172" s="56"/>
      <c r="Y172" s="56"/>
      <c r="Z172" s="56"/>
      <c r="AA172" s="56"/>
      <c r="AB172" s="56"/>
      <c r="AC172" s="56"/>
      <c r="AD172" s="56"/>
      <c r="AE172" s="56"/>
      <c r="AF172" s="56"/>
      <c r="AG172" s="56"/>
      <c r="AH172" s="56"/>
      <c r="AI172" s="56"/>
      <c r="AJ172" s="56"/>
      <c r="AK172" s="56"/>
      <c r="AL172" s="56"/>
      <c r="AM172" s="56"/>
    </row>
    <row r="173" spans="1:39" x14ac:dyDescent="0.15">
      <c r="A173" s="81"/>
      <c r="B173" s="56"/>
      <c r="C173" s="56"/>
      <c r="D173" s="56"/>
      <c r="E173" s="56"/>
      <c r="F173" s="56"/>
      <c r="G173" s="277"/>
      <c r="H173" s="277"/>
      <c r="I173" s="277"/>
      <c r="J173" s="277"/>
      <c r="K173" s="56"/>
      <c r="L173" s="56"/>
      <c r="M173" s="56"/>
      <c r="N173" s="56"/>
      <c r="O173" s="56"/>
      <c r="P173" s="56"/>
      <c r="Q173" s="56"/>
      <c r="R173" s="56"/>
      <c r="S173" s="56"/>
      <c r="T173" s="56"/>
      <c r="U173" s="56"/>
      <c r="V173" s="56"/>
      <c r="W173" s="56"/>
      <c r="X173" s="56"/>
      <c r="Y173" s="56"/>
      <c r="Z173" s="56"/>
      <c r="AA173" s="56"/>
      <c r="AB173" s="56"/>
      <c r="AC173" s="56"/>
      <c r="AD173" s="56"/>
      <c r="AE173" s="56"/>
      <c r="AF173" s="56"/>
      <c r="AG173" s="56"/>
      <c r="AH173" s="56"/>
      <c r="AI173" s="56"/>
      <c r="AJ173" s="56"/>
      <c r="AK173" s="56"/>
      <c r="AL173" s="56"/>
      <c r="AM173" s="56"/>
    </row>
    <row r="174" spans="1:39" x14ac:dyDescent="0.15">
      <c r="A174" s="81"/>
      <c r="B174" s="56"/>
      <c r="C174" s="56"/>
      <c r="D174" s="56"/>
      <c r="E174" s="56"/>
      <c r="F174" s="56"/>
      <c r="G174" s="277"/>
      <c r="H174" s="277"/>
      <c r="I174" s="277"/>
      <c r="J174" s="277"/>
      <c r="K174" s="56"/>
      <c r="L174" s="56"/>
      <c r="M174" s="56"/>
      <c r="N174" s="56"/>
      <c r="O174" s="56"/>
      <c r="P174" s="56"/>
      <c r="Q174" s="56"/>
      <c r="R174" s="56"/>
      <c r="S174" s="56"/>
      <c r="T174" s="56"/>
      <c r="U174" s="56"/>
      <c r="V174" s="56"/>
      <c r="W174" s="56"/>
      <c r="X174" s="56"/>
      <c r="Y174" s="56"/>
      <c r="Z174" s="56"/>
      <c r="AA174" s="56"/>
      <c r="AB174" s="56"/>
      <c r="AC174" s="56"/>
      <c r="AD174" s="56"/>
      <c r="AE174" s="56"/>
      <c r="AF174" s="56"/>
      <c r="AG174" s="56"/>
      <c r="AH174" s="56"/>
      <c r="AI174" s="56"/>
      <c r="AJ174" s="56"/>
      <c r="AK174" s="56"/>
      <c r="AL174" s="56"/>
      <c r="AM174" s="56"/>
    </row>
    <row r="175" spans="1:39" x14ac:dyDescent="0.15">
      <c r="A175" s="11"/>
      <c r="C175" s="56"/>
      <c r="D175" s="56"/>
      <c r="E175" s="56"/>
      <c r="F175" s="56"/>
      <c r="G175" s="277"/>
      <c r="H175" s="277"/>
      <c r="I175" s="277"/>
      <c r="J175" s="277"/>
      <c r="K175" s="56"/>
      <c r="L175" s="56"/>
      <c r="M175" s="56"/>
      <c r="N175" s="56"/>
      <c r="O175" s="56"/>
      <c r="P175" s="56"/>
      <c r="Q175" s="56"/>
      <c r="R175" s="56"/>
      <c r="S175" s="56"/>
      <c r="T175" s="56"/>
      <c r="U175" s="56"/>
      <c r="V175" s="56"/>
      <c r="W175" s="56"/>
      <c r="X175" s="56"/>
      <c r="Y175" s="56"/>
      <c r="Z175" s="56"/>
      <c r="AA175" s="56"/>
      <c r="AB175" s="56"/>
      <c r="AC175" s="56"/>
      <c r="AD175" s="56"/>
      <c r="AE175" s="56"/>
      <c r="AF175" s="56"/>
      <c r="AG175" s="56"/>
      <c r="AH175" s="56"/>
      <c r="AI175" s="56"/>
      <c r="AJ175" s="56"/>
      <c r="AK175" s="56"/>
      <c r="AL175" s="56"/>
      <c r="AM175" s="56"/>
    </row>
    <row r="176" spans="1:39" x14ac:dyDescent="0.15">
      <c r="A176" s="11"/>
      <c r="B176" s="56"/>
      <c r="C176" s="56"/>
      <c r="D176" s="56"/>
      <c r="E176" s="56"/>
      <c r="F176" s="56"/>
      <c r="G176" s="277"/>
      <c r="H176" s="277"/>
      <c r="I176" s="277"/>
      <c r="J176" s="277"/>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6"/>
      <c r="AK176" s="56"/>
      <c r="AL176" s="56"/>
      <c r="AM176" s="56"/>
    </row>
    <row r="177" spans="1:39" x14ac:dyDescent="0.15">
      <c r="A177" s="16"/>
      <c r="B177" s="56"/>
      <c r="C177" s="56"/>
      <c r="D177" s="56"/>
      <c r="E177" s="56"/>
      <c r="F177" s="56"/>
      <c r="G177" s="277"/>
      <c r="H177" s="277"/>
      <c r="I177" s="277"/>
      <c r="J177" s="277"/>
      <c r="K177" s="56"/>
      <c r="L177" s="56"/>
      <c r="M177" s="56"/>
      <c r="N177" s="56"/>
      <c r="O177" s="56"/>
      <c r="P177" s="56"/>
      <c r="Q177" s="56"/>
      <c r="R177" s="56"/>
      <c r="S177" s="56"/>
      <c r="T177" s="56"/>
      <c r="U177" s="56"/>
      <c r="V177" s="56"/>
      <c r="W177" s="56"/>
      <c r="X177" s="56"/>
      <c r="Y177" s="56"/>
      <c r="Z177" s="56"/>
      <c r="AA177" s="56"/>
      <c r="AB177" s="56"/>
      <c r="AC177" s="56"/>
      <c r="AD177" s="56"/>
      <c r="AE177" s="56"/>
      <c r="AF177" s="56"/>
      <c r="AG177" s="56"/>
      <c r="AH177" s="56"/>
      <c r="AI177" s="56"/>
      <c r="AJ177" s="56"/>
      <c r="AK177" s="56"/>
      <c r="AL177" s="56"/>
      <c r="AM177" s="56"/>
    </row>
    <row r="178" spans="1:39" x14ac:dyDescent="0.15">
      <c r="A178" s="81"/>
      <c r="B178" s="56"/>
      <c r="C178" s="56"/>
      <c r="D178" s="56"/>
      <c r="E178" s="56"/>
      <c r="F178" s="56"/>
      <c r="G178" s="277"/>
      <c r="H178" s="277"/>
      <c r="I178" s="277"/>
      <c r="J178" s="277"/>
      <c r="K178" s="56"/>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c r="AJ178" s="56"/>
      <c r="AK178" s="56"/>
      <c r="AL178" s="56"/>
      <c r="AM178" s="56"/>
    </row>
    <row r="179" spans="1:39" x14ac:dyDescent="0.15">
      <c r="A179" s="81"/>
      <c r="B179" s="56"/>
      <c r="C179" s="56"/>
      <c r="D179" s="56"/>
      <c r="E179" s="56"/>
      <c r="F179" s="56"/>
      <c r="G179" s="277"/>
      <c r="H179" s="277"/>
      <c r="I179" s="277"/>
      <c r="J179" s="277"/>
      <c r="K179" s="56"/>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6"/>
      <c r="AK179" s="56"/>
      <c r="AL179" s="56"/>
      <c r="AM179" s="56"/>
    </row>
    <row r="180" spans="1:39" x14ac:dyDescent="0.15">
      <c r="A180" s="16"/>
      <c r="B180" s="56"/>
      <c r="C180" s="266" t="s">
        <v>487</v>
      </c>
      <c r="D180" s="56"/>
      <c r="E180" s="56"/>
      <c r="F180" s="56"/>
      <c r="G180" s="277"/>
      <c r="H180" s="277"/>
      <c r="I180" s="277"/>
      <c r="J180" s="277"/>
      <c r="K180" s="56"/>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c r="AI180" s="56"/>
      <c r="AJ180" s="56"/>
      <c r="AK180" s="56"/>
      <c r="AL180" s="56"/>
      <c r="AM180" s="56"/>
    </row>
    <row r="181" spans="1:39" x14ac:dyDescent="0.15">
      <c r="A181" s="81"/>
      <c r="B181" s="56"/>
      <c r="C181" s="266"/>
      <c r="D181" s="56"/>
      <c r="E181" s="56"/>
      <c r="F181" s="56"/>
      <c r="G181" s="277"/>
      <c r="H181" s="277"/>
      <c r="I181" s="277"/>
      <c r="J181" s="277"/>
      <c r="K181" s="56"/>
      <c r="L181" s="56"/>
      <c r="M181" s="56"/>
      <c r="N181" s="56"/>
      <c r="O181" s="56"/>
      <c r="P181" s="56"/>
      <c r="Q181" s="56"/>
      <c r="R181" s="56"/>
      <c r="S181" s="56"/>
      <c r="T181" s="56"/>
      <c r="U181" s="56"/>
      <c r="V181" s="56"/>
      <c r="W181" s="56"/>
      <c r="X181" s="56"/>
      <c r="Y181" s="56"/>
      <c r="Z181" s="56"/>
      <c r="AA181" s="56"/>
      <c r="AB181" s="56"/>
      <c r="AC181" s="56"/>
      <c r="AD181" s="56"/>
      <c r="AE181" s="56"/>
      <c r="AF181" s="56"/>
      <c r="AG181" s="56"/>
      <c r="AH181" s="56"/>
      <c r="AI181" s="56"/>
      <c r="AJ181" s="56"/>
      <c r="AK181" s="56"/>
      <c r="AL181" s="56"/>
      <c r="AM181" s="56"/>
    </row>
    <row r="182" spans="1:39" x14ac:dyDescent="0.15">
      <c r="A182" s="16"/>
      <c r="B182" s="56"/>
      <c r="C182" s="56"/>
      <c r="D182" s="56" t="s">
        <v>377</v>
      </c>
      <c r="E182" s="56">
        <v>0</v>
      </c>
      <c r="F182" s="56"/>
      <c r="G182" s="277"/>
      <c r="H182" s="277" t="s">
        <v>488</v>
      </c>
      <c r="I182" s="277"/>
      <c r="J182" s="277"/>
      <c r="K182" s="56"/>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c r="AI182" s="56"/>
      <c r="AJ182" s="56"/>
      <c r="AK182" s="56"/>
      <c r="AL182" s="56"/>
      <c r="AM182" s="56"/>
    </row>
    <row r="183" spans="1:39" x14ac:dyDescent="0.15">
      <c r="A183" s="11"/>
      <c r="B183" s="56"/>
      <c r="C183" s="56"/>
      <c r="D183" s="56"/>
      <c r="E183" s="288" t="s">
        <v>443</v>
      </c>
      <c r="F183" s="288" t="s">
        <v>185</v>
      </c>
      <c r="G183" s="287" t="s">
        <v>158</v>
      </c>
      <c r="H183" s="287" t="s">
        <v>489</v>
      </c>
      <c r="I183" s="287" t="s">
        <v>24</v>
      </c>
      <c r="J183" s="287" t="s">
        <v>489</v>
      </c>
      <c r="K183" s="288" t="s">
        <v>189</v>
      </c>
      <c r="L183" s="288" t="s">
        <v>218</v>
      </c>
      <c r="M183" s="288" t="s">
        <v>175</v>
      </c>
      <c r="N183" s="56"/>
      <c r="O183" s="56"/>
      <c r="P183" s="56"/>
      <c r="Q183" s="56"/>
      <c r="R183" s="56"/>
      <c r="S183" s="56"/>
      <c r="T183" s="56"/>
      <c r="U183" s="56"/>
      <c r="V183" s="56"/>
      <c r="W183" s="56"/>
      <c r="X183" s="56"/>
      <c r="Y183" s="56"/>
      <c r="Z183" s="56"/>
      <c r="AA183" s="56"/>
      <c r="AB183" s="56"/>
      <c r="AC183" s="56"/>
      <c r="AD183" s="56"/>
      <c r="AE183" s="56"/>
      <c r="AF183" s="56"/>
      <c r="AG183" s="56"/>
      <c r="AH183" s="56"/>
      <c r="AI183" s="56"/>
      <c r="AJ183" s="56"/>
      <c r="AK183" s="56"/>
      <c r="AL183" s="56"/>
      <c r="AM183" s="56"/>
    </row>
    <row r="184" spans="1:39" x14ac:dyDescent="0.15">
      <c r="A184" s="16"/>
      <c r="C184" s="56"/>
      <c r="D184" s="56" t="s">
        <v>484</v>
      </c>
      <c r="E184" s="224">
        <v>0</v>
      </c>
      <c r="F184" s="20">
        <f>$H$114*E184</f>
        <v>0</v>
      </c>
      <c r="G184" s="282" t="s">
        <v>215</v>
      </c>
      <c r="H184" s="311">
        <f>0.608/(0.608+0.0115)</f>
        <v>0.98143664245359163</v>
      </c>
      <c r="I184" s="282">
        <v>1.6299999999999999E-2</v>
      </c>
      <c r="J184" s="282">
        <v>0.94040000000000001</v>
      </c>
      <c r="K184" s="20">
        <f>F185*H184*I184/J184</f>
        <v>0</v>
      </c>
      <c r="L184" s="20" t="s">
        <v>211</v>
      </c>
      <c r="M184" s="5">
        <v>0</v>
      </c>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6"/>
      <c r="AK184" s="56"/>
      <c r="AL184" s="56"/>
      <c r="AM184" s="56"/>
    </row>
    <row r="185" spans="1:39" x14ac:dyDescent="0.15">
      <c r="A185" s="11"/>
      <c r="B185" s="56"/>
      <c r="C185" s="56"/>
      <c r="D185" s="56" t="s">
        <v>485</v>
      </c>
      <c r="E185" s="312">
        <v>0.2</v>
      </c>
      <c r="F185" s="6">
        <f>$H$114*E185</f>
        <v>0</v>
      </c>
      <c r="G185" s="279" t="s">
        <v>217</v>
      </c>
      <c r="H185" s="313">
        <f>1-H184</f>
        <v>1.8563357546408366E-2</v>
      </c>
      <c r="I185" s="279">
        <v>0.12470000000000001</v>
      </c>
      <c r="J185" s="279">
        <v>0.54359999999999997</v>
      </c>
      <c r="K185" s="6">
        <f>F185*H185*I185/J185</f>
        <v>0</v>
      </c>
      <c r="L185" s="6" t="s">
        <v>212</v>
      </c>
      <c r="M185" s="5">
        <f>K184+K185</f>
        <v>0</v>
      </c>
      <c r="N185" s="56"/>
      <c r="O185" s="56"/>
      <c r="P185" s="56"/>
      <c r="Q185" s="56"/>
      <c r="R185" s="56"/>
      <c r="S185" s="56"/>
      <c r="T185" s="56"/>
      <c r="U185" s="56"/>
      <c r="V185" s="56"/>
      <c r="W185" s="56"/>
      <c r="X185" s="56"/>
      <c r="Y185" s="56"/>
      <c r="Z185" s="56"/>
      <c r="AA185" s="56"/>
      <c r="AB185" s="56"/>
      <c r="AC185" s="56"/>
      <c r="AD185" s="56"/>
      <c r="AE185" s="56"/>
      <c r="AF185" s="56"/>
      <c r="AG185" s="56"/>
      <c r="AH185" s="56"/>
      <c r="AI185" s="56"/>
      <c r="AJ185" s="56"/>
      <c r="AK185" s="56"/>
      <c r="AL185" s="56"/>
      <c r="AM185" s="56"/>
    </row>
    <row r="186" spans="1:39" x14ac:dyDescent="0.15">
      <c r="A186" s="11"/>
      <c r="B186" s="56"/>
      <c r="C186" s="56"/>
      <c r="D186" s="56" t="s">
        <v>486</v>
      </c>
      <c r="E186" s="225">
        <v>0.8</v>
      </c>
      <c r="F186" s="15">
        <f>$H$114*E186</f>
        <v>0</v>
      </c>
      <c r="G186" s="280" t="s">
        <v>216</v>
      </c>
      <c r="H186" s="280">
        <v>1</v>
      </c>
      <c r="I186" s="280">
        <v>0.5</v>
      </c>
      <c r="J186" s="280"/>
      <c r="K186" s="15">
        <f>F186*H186*I186</f>
        <v>0</v>
      </c>
      <c r="L186" s="15" t="s">
        <v>219</v>
      </c>
      <c r="M186" s="5">
        <f>K186/0.3389</f>
        <v>0</v>
      </c>
      <c r="N186" s="56" t="s">
        <v>220</v>
      </c>
      <c r="O186" s="56"/>
      <c r="P186" s="56"/>
      <c r="Q186" s="56"/>
      <c r="R186" s="56"/>
      <c r="S186" s="56"/>
      <c r="T186" s="56"/>
      <c r="U186" s="56"/>
      <c r="V186" s="56"/>
      <c r="W186" s="56"/>
      <c r="X186" s="56"/>
      <c r="Y186" s="56"/>
      <c r="Z186" s="56"/>
      <c r="AA186" s="56"/>
      <c r="AB186" s="56"/>
      <c r="AC186" s="56"/>
      <c r="AD186" s="56"/>
      <c r="AE186" s="56"/>
      <c r="AF186" s="56"/>
      <c r="AG186" s="56"/>
      <c r="AH186" s="56"/>
      <c r="AI186" s="56"/>
      <c r="AJ186" s="56"/>
      <c r="AK186" s="56"/>
      <c r="AL186" s="56"/>
      <c r="AM186" s="56"/>
    </row>
    <row r="187" spans="1:39" x14ac:dyDescent="0.15">
      <c r="A187" s="11"/>
      <c r="B187" s="56"/>
      <c r="C187" s="56"/>
      <c r="D187" s="56"/>
      <c r="E187" s="56"/>
      <c r="F187" s="56"/>
      <c r="G187" s="277"/>
      <c r="H187" s="277"/>
      <c r="I187" s="277">
        <v>0.5</v>
      </c>
      <c r="J187" s="277"/>
      <c r="K187" s="56"/>
      <c r="L187" s="56"/>
      <c r="M187" s="56"/>
      <c r="N187" s="56"/>
      <c r="O187" s="56"/>
      <c r="Q187" s="56"/>
      <c r="R187" s="56"/>
      <c r="S187" s="56"/>
      <c r="T187" s="56"/>
      <c r="U187" s="56"/>
      <c r="V187" s="56"/>
      <c r="W187" s="56"/>
      <c r="X187" s="56"/>
      <c r="Y187" s="56"/>
      <c r="Z187" s="56"/>
      <c r="AA187" s="56"/>
      <c r="AB187" s="56"/>
      <c r="AC187" s="56"/>
      <c r="AD187" s="56"/>
      <c r="AE187" s="56"/>
      <c r="AF187" s="56"/>
      <c r="AG187" s="56"/>
      <c r="AH187" s="56"/>
      <c r="AI187" s="56"/>
      <c r="AJ187" s="56"/>
      <c r="AK187" s="56"/>
      <c r="AL187" s="56"/>
      <c r="AM187" s="56"/>
    </row>
    <row r="188" spans="1:39" x14ac:dyDescent="0.15">
      <c r="A188" s="11"/>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56"/>
      <c r="AJ188" s="56"/>
      <c r="AK188" s="56"/>
      <c r="AL188" s="56"/>
      <c r="AM188" s="56"/>
    </row>
    <row r="189" spans="1:39" x14ac:dyDescent="0.15">
      <c r="A189" s="11"/>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56"/>
      <c r="AJ189" s="56"/>
      <c r="AK189" s="56"/>
      <c r="AL189" s="56"/>
      <c r="AM189" s="56"/>
    </row>
    <row r="190" spans="1:39" x14ac:dyDescent="0.15">
      <c r="A190" s="1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c r="AA190" s="56"/>
      <c r="AB190" s="56"/>
      <c r="AC190" s="56"/>
      <c r="AD190" s="56"/>
      <c r="AE190" s="56"/>
      <c r="AF190" s="56"/>
      <c r="AG190" s="56"/>
      <c r="AH190" s="56"/>
      <c r="AI190" s="56"/>
      <c r="AJ190" s="56"/>
      <c r="AK190" s="56"/>
      <c r="AL190" s="56"/>
      <c r="AM190" s="56"/>
    </row>
    <row r="191" spans="1:39" x14ac:dyDescent="0.15">
      <c r="A191" s="11"/>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c r="AA191" s="56"/>
      <c r="AB191" s="56"/>
      <c r="AC191" s="56"/>
      <c r="AD191" s="56"/>
      <c r="AE191" s="56"/>
      <c r="AF191" s="56"/>
      <c r="AG191" s="56"/>
      <c r="AH191" s="56"/>
      <c r="AI191" s="56"/>
      <c r="AJ191" s="56"/>
      <c r="AK191" s="56"/>
      <c r="AL191" s="56"/>
      <c r="AM191" s="56"/>
    </row>
    <row r="192" spans="1:39" x14ac:dyDescent="0.15">
      <c r="A192" s="1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c r="AA192" s="56"/>
      <c r="AB192" s="56"/>
      <c r="AC192" s="56"/>
      <c r="AD192" s="56"/>
      <c r="AE192" s="56"/>
      <c r="AF192" s="56"/>
      <c r="AG192" s="56"/>
      <c r="AH192" s="56"/>
      <c r="AI192" s="56"/>
      <c r="AJ192" s="56"/>
      <c r="AK192" s="56"/>
      <c r="AL192" s="56"/>
      <c r="AM192" s="56"/>
    </row>
    <row r="193" spans="1:39" x14ac:dyDescent="0.15">
      <c r="A193" s="11"/>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c r="AA193" s="56"/>
      <c r="AB193" s="56"/>
      <c r="AC193" s="56"/>
      <c r="AD193" s="56"/>
      <c r="AE193" s="56"/>
      <c r="AF193" s="56"/>
      <c r="AG193" s="56"/>
      <c r="AH193" s="56"/>
      <c r="AI193" s="56"/>
      <c r="AJ193" s="56"/>
      <c r="AK193" s="56"/>
      <c r="AL193" s="56"/>
      <c r="AM193" s="56"/>
    </row>
    <row r="194" spans="1:39" x14ac:dyDescent="0.15">
      <c r="A194" s="11"/>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c r="AA194" s="56"/>
      <c r="AB194" s="56"/>
      <c r="AC194" s="56"/>
      <c r="AD194" s="56"/>
      <c r="AE194" s="56"/>
      <c r="AF194" s="56"/>
      <c r="AG194" s="56"/>
      <c r="AH194" s="56"/>
      <c r="AI194" s="56"/>
      <c r="AJ194" s="56"/>
      <c r="AK194" s="56"/>
      <c r="AL194" s="56"/>
      <c r="AM194" s="56"/>
    </row>
    <row r="195" spans="1:39" x14ac:dyDescent="0.15">
      <c r="A195" s="11"/>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c r="AA195" s="56"/>
      <c r="AB195" s="56"/>
      <c r="AC195" s="56"/>
      <c r="AD195" s="56"/>
      <c r="AE195" s="56"/>
      <c r="AF195" s="56"/>
      <c r="AG195" s="56"/>
      <c r="AH195" s="56"/>
      <c r="AI195" s="56"/>
      <c r="AJ195" s="56"/>
      <c r="AK195" s="56"/>
      <c r="AL195" s="56"/>
      <c r="AM195" s="56"/>
    </row>
    <row r="196" spans="1:39" x14ac:dyDescent="0.15">
      <c r="A196" s="11"/>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c r="AA196" s="56"/>
      <c r="AB196" s="56"/>
      <c r="AC196" s="56"/>
      <c r="AD196" s="56"/>
      <c r="AE196" s="56"/>
      <c r="AF196" s="56"/>
      <c r="AG196" s="56"/>
      <c r="AH196" s="56"/>
      <c r="AI196" s="56"/>
      <c r="AJ196" s="56"/>
      <c r="AK196" s="56"/>
      <c r="AL196" s="56"/>
      <c r="AM196" s="56"/>
    </row>
    <row r="197" spans="1:39" x14ac:dyDescent="0.15">
      <c r="A197" s="11"/>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c r="AA197" s="56"/>
      <c r="AB197" s="56"/>
      <c r="AC197" s="56"/>
      <c r="AD197" s="56"/>
      <c r="AE197" s="56"/>
      <c r="AF197" s="56"/>
      <c r="AG197" s="56"/>
      <c r="AH197" s="56"/>
      <c r="AI197" s="56"/>
      <c r="AJ197" s="56"/>
      <c r="AK197" s="56"/>
      <c r="AL197" s="56"/>
      <c r="AM197" s="56"/>
    </row>
    <row r="198" spans="1:39" x14ac:dyDescent="0.15">
      <c r="A198" s="1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c r="AA198" s="56"/>
      <c r="AB198" s="56"/>
      <c r="AC198" s="56"/>
      <c r="AD198" s="56"/>
      <c r="AE198" s="56"/>
      <c r="AF198" s="56"/>
      <c r="AG198" s="56"/>
      <c r="AH198" s="56"/>
      <c r="AI198" s="56"/>
      <c r="AJ198" s="56"/>
      <c r="AK198" s="56"/>
      <c r="AL198" s="56"/>
      <c r="AM198" s="56"/>
    </row>
    <row r="199" spans="1:39" x14ac:dyDescent="0.15">
      <c r="A199" s="11"/>
      <c r="B199" s="56"/>
      <c r="C199" s="56"/>
      <c r="D199" s="294" t="s">
        <v>458</v>
      </c>
      <c r="E199" s="267"/>
      <c r="F199" s="267"/>
      <c r="G199" s="267"/>
      <c r="H199" s="267"/>
      <c r="I199" s="56"/>
      <c r="J199" s="56"/>
      <c r="K199" s="56"/>
      <c r="L199" s="56"/>
      <c r="M199" s="56"/>
      <c r="N199" s="56"/>
      <c r="O199" s="56"/>
      <c r="P199" s="56"/>
      <c r="Q199" s="56"/>
      <c r="R199" s="56"/>
      <c r="S199" s="56"/>
      <c r="T199" s="56"/>
      <c r="U199" s="56"/>
      <c r="V199" s="56"/>
      <c r="W199" s="56"/>
      <c r="X199" s="56"/>
      <c r="Y199" s="56"/>
      <c r="Z199" s="56"/>
      <c r="AA199" s="56"/>
      <c r="AB199" s="56"/>
      <c r="AC199" s="56"/>
      <c r="AD199" s="56"/>
      <c r="AE199" s="56"/>
      <c r="AF199" s="56"/>
      <c r="AG199" s="56"/>
      <c r="AH199" s="56"/>
      <c r="AI199" s="56"/>
      <c r="AJ199" s="56"/>
      <c r="AK199" s="56"/>
      <c r="AL199" s="56"/>
      <c r="AM199" s="56"/>
    </row>
    <row r="200" spans="1:39" x14ac:dyDescent="0.15">
      <c r="A200" s="11"/>
      <c r="C200" s="56"/>
      <c r="D200" s="267"/>
      <c r="E200" s="267"/>
      <c r="F200" s="267"/>
      <c r="G200" s="267"/>
      <c r="H200" s="267"/>
      <c r="I200" s="56"/>
      <c r="J200" s="56"/>
      <c r="K200" s="56"/>
      <c r="L200" s="56"/>
      <c r="M200" s="56"/>
      <c r="N200" s="56"/>
      <c r="O200" s="56"/>
      <c r="P200" s="56"/>
      <c r="Q200" s="56"/>
      <c r="R200" s="56"/>
      <c r="S200" s="56"/>
      <c r="T200" s="56"/>
      <c r="U200" s="56"/>
      <c r="V200" s="56"/>
      <c r="W200" s="56"/>
      <c r="X200" s="56"/>
      <c r="Y200" s="56"/>
      <c r="Z200" s="56"/>
      <c r="AA200" s="56"/>
      <c r="AB200" s="56"/>
      <c r="AC200" s="56"/>
      <c r="AD200" s="56"/>
      <c r="AE200" s="56"/>
      <c r="AF200" s="56"/>
      <c r="AG200" s="56"/>
      <c r="AH200" s="56"/>
      <c r="AI200" s="56"/>
      <c r="AJ200" s="56"/>
      <c r="AK200" s="56"/>
      <c r="AL200" s="56"/>
      <c r="AM200" s="56"/>
    </row>
    <row r="201" spans="1:39" x14ac:dyDescent="0.15">
      <c r="A201" s="11"/>
      <c r="B201" s="266"/>
      <c r="C201" s="56"/>
      <c r="D201" s="19" t="s">
        <v>213</v>
      </c>
      <c r="E201" s="20" t="s">
        <v>210</v>
      </c>
      <c r="F201" s="20" t="s">
        <v>210</v>
      </c>
      <c r="G201" s="20" t="s">
        <v>210</v>
      </c>
      <c r="H201" s="21"/>
      <c r="I201" s="56"/>
      <c r="J201" s="56"/>
      <c r="K201" s="56"/>
      <c r="L201" s="56"/>
      <c r="M201" s="56"/>
      <c r="N201" s="56"/>
      <c r="O201" s="56"/>
      <c r="P201" s="56"/>
      <c r="Q201" s="56"/>
      <c r="R201" s="56"/>
      <c r="S201" s="56"/>
      <c r="T201" s="56"/>
      <c r="U201" s="56"/>
      <c r="V201" s="56"/>
      <c r="W201" s="56"/>
      <c r="X201" s="56"/>
      <c r="Y201" s="56"/>
      <c r="Z201" s="56"/>
      <c r="AA201" s="56"/>
      <c r="AB201" s="56"/>
      <c r="AC201" s="56"/>
      <c r="AD201" s="56"/>
      <c r="AE201" s="56"/>
      <c r="AF201" s="56"/>
      <c r="AG201" s="56"/>
      <c r="AH201" s="56"/>
      <c r="AI201" s="56"/>
      <c r="AJ201" s="56"/>
      <c r="AK201" s="56"/>
      <c r="AL201" s="56"/>
      <c r="AM201" s="56"/>
    </row>
    <row r="202" spans="1:39" x14ac:dyDescent="0.15">
      <c r="A202" s="11"/>
      <c r="B202" s="56"/>
      <c r="C202" s="56"/>
      <c r="D202" s="22"/>
      <c r="E202" t="s">
        <v>207</v>
      </c>
      <c r="F202" t="s">
        <v>208</v>
      </c>
      <c r="G202" t="s">
        <v>209</v>
      </c>
      <c r="H202" s="23"/>
      <c r="I202" s="56"/>
      <c r="J202" s="56"/>
      <c r="K202" s="56"/>
      <c r="L202" s="56"/>
      <c r="M202" s="56"/>
      <c r="N202" s="56"/>
      <c r="O202" s="56"/>
      <c r="P202" s="56"/>
      <c r="Q202" s="56"/>
      <c r="R202" s="56"/>
      <c r="S202" s="56"/>
      <c r="T202" s="56"/>
      <c r="U202" s="56"/>
      <c r="V202" s="56"/>
      <c r="W202" s="56"/>
      <c r="X202" s="56"/>
      <c r="Y202" s="56"/>
      <c r="Z202" s="56"/>
      <c r="AA202" s="56"/>
      <c r="AB202" s="56"/>
      <c r="AC202" s="56"/>
      <c r="AD202" s="56"/>
      <c r="AE202" s="56"/>
      <c r="AF202" s="56"/>
      <c r="AG202" s="56"/>
      <c r="AH202" s="56"/>
      <c r="AI202" s="56"/>
      <c r="AJ202" s="56"/>
      <c r="AK202" s="56"/>
      <c r="AL202" s="56"/>
      <c r="AM202" s="56"/>
    </row>
    <row r="203" spans="1:39" ht="16" x14ac:dyDescent="0.2">
      <c r="A203" s="11"/>
      <c r="B203" s="56"/>
      <c r="C203" s="56"/>
      <c r="D203" s="22" t="s">
        <v>374</v>
      </c>
      <c r="E203" s="331">
        <v>0</v>
      </c>
      <c r="F203" s="331">
        <v>0</v>
      </c>
      <c r="G203" s="331">
        <v>0</v>
      </c>
      <c r="H203" s="272" t="s">
        <v>214</v>
      </c>
      <c r="I203" s="56"/>
      <c r="J203" s="56"/>
      <c r="K203" s="56"/>
      <c r="L203" s="56"/>
      <c r="M203" s="56"/>
      <c r="N203" s="56"/>
      <c r="O203" s="56"/>
      <c r="P203" s="56"/>
      <c r="Q203" s="56"/>
      <c r="R203" s="56"/>
      <c r="S203" s="56"/>
      <c r="T203" s="56"/>
      <c r="U203" s="56"/>
      <c r="V203" s="56"/>
      <c r="W203" s="56"/>
      <c r="X203" s="56"/>
      <c r="Y203" s="56"/>
      <c r="Z203" s="56"/>
      <c r="AA203" s="56"/>
      <c r="AB203" s="56"/>
      <c r="AC203" s="56"/>
      <c r="AD203" s="56"/>
      <c r="AE203" s="56"/>
      <c r="AF203" s="56"/>
      <c r="AG203" s="56"/>
      <c r="AH203" s="56"/>
      <c r="AI203" s="56"/>
      <c r="AJ203" s="56"/>
      <c r="AK203" s="56"/>
      <c r="AL203" s="56"/>
    </row>
    <row r="204" spans="1:39" x14ac:dyDescent="0.15">
      <c r="A204" s="11"/>
      <c r="C204" s="56"/>
      <c r="D204" s="22" t="s">
        <v>184</v>
      </c>
      <c r="E204" s="3"/>
      <c r="F204" s="299"/>
      <c r="G204" s="3"/>
      <c r="H204" s="272" t="s">
        <v>179</v>
      </c>
      <c r="I204" s="56"/>
      <c r="J204" s="56"/>
      <c r="K204" s="56"/>
      <c r="L204" s="56"/>
      <c r="M204" s="56"/>
      <c r="N204" s="56"/>
      <c r="O204" s="56"/>
      <c r="P204" s="56"/>
      <c r="Q204" s="56"/>
      <c r="R204" s="56"/>
      <c r="S204" s="56"/>
      <c r="T204" s="56"/>
      <c r="U204" s="56"/>
      <c r="V204" s="56"/>
      <c r="W204" s="56"/>
      <c r="X204" s="56"/>
      <c r="Y204" s="56"/>
      <c r="Z204" s="56"/>
      <c r="AA204" s="56"/>
      <c r="AB204" s="56"/>
      <c r="AC204" s="56"/>
      <c r="AD204" s="56"/>
      <c r="AE204" s="56"/>
      <c r="AF204" s="56"/>
      <c r="AG204" s="56"/>
      <c r="AH204" s="56"/>
      <c r="AI204" s="56"/>
      <c r="AJ204" s="56"/>
      <c r="AK204" s="56"/>
      <c r="AL204" s="56"/>
    </row>
    <row r="205" spans="1:39" x14ac:dyDescent="0.15">
      <c r="A205" s="11"/>
      <c r="B205" s="56"/>
      <c r="C205" s="56"/>
      <c r="D205" s="22"/>
      <c r="E205" s="3"/>
      <c r="F205" s="3"/>
      <c r="G205" s="3"/>
      <c r="H205" s="297" t="s">
        <v>158</v>
      </c>
      <c r="I205" s="56"/>
      <c r="J205" s="56"/>
      <c r="K205" s="56"/>
      <c r="L205" s="56"/>
      <c r="M205" s="56"/>
      <c r="N205" s="56"/>
      <c r="O205" s="56"/>
      <c r="P205" s="56"/>
      <c r="Q205" s="56"/>
      <c r="R205" s="56"/>
      <c r="S205" s="56"/>
      <c r="T205" s="56"/>
      <c r="U205" s="56"/>
      <c r="V205" s="56"/>
      <c r="W205" s="56"/>
      <c r="X205" s="56"/>
      <c r="Y205" s="56"/>
      <c r="Z205" s="56"/>
      <c r="AA205" s="56"/>
      <c r="AB205" s="56"/>
      <c r="AC205" s="56"/>
      <c r="AD205" s="56"/>
      <c r="AE205" s="56"/>
      <c r="AF205" s="56"/>
      <c r="AG205" s="56"/>
      <c r="AH205" s="56"/>
      <c r="AI205" s="56"/>
      <c r="AJ205" s="56"/>
      <c r="AK205" s="56"/>
      <c r="AL205" s="56"/>
    </row>
    <row r="206" spans="1:39" x14ac:dyDescent="0.15">
      <c r="A206" s="11"/>
      <c r="B206" s="56"/>
      <c r="C206" s="56"/>
      <c r="D206" s="22" t="s">
        <v>375</v>
      </c>
      <c r="E206" s="3"/>
      <c r="F206" s="3"/>
      <c r="G206" s="3"/>
      <c r="H206" s="272" t="s">
        <v>179</v>
      </c>
      <c r="I206" s="56"/>
      <c r="J206" s="56"/>
      <c r="K206" s="56"/>
      <c r="L206" s="56"/>
      <c r="M206" s="56"/>
      <c r="N206" s="56"/>
      <c r="O206" s="56"/>
      <c r="P206" s="56"/>
      <c r="Q206" s="56"/>
      <c r="R206" s="56"/>
      <c r="S206" s="56"/>
      <c r="T206" s="56"/>
      <c r="U206" s="56"/>
      <c r="V206" s="56"/>
      <c r="W206" s="56"/>
      <c r="X206" s="56"/>
      <c r="Y206" s="56"/>
      <c r="Z206" s="56"/>
      <c r="AA206" s="56"/>
      <c r="AB206" s="56"/>
      <c r="AC206" s="56"/>
      <c r="AD206" s="56"/>
      <c r="AE206" s="56"/>
      <c r="AF206" s="56"/>
      <c r="AG206" s="56"/>
      <c r="AH206" s="56"/>
      <c r="AI206" s="56"/>
      <c r="AJ206" s="56"/>
      <c r="AK206" s="56"/>
      <c r="AL206" s="56"/>
    </row>
    <row r="207" spans="1:39" x14ac:dyDescent="0.15">
      <c r="A207" s="16"/>
      <c r="B207" s="56"/>
      <c r="C207" s="56"/>
      <c r="D207" s="22"/>
      <c r="E207" s="3"/>
      <c r="F207" s="3"/>
      <c r="G207" s="3"/>
      <c r="H207" s="297" t="s">
        <v>158</v>
      </c>
      <c r="I207" s="56"/>
      <c r="J207" s="56"/>
      <c r="K207" s="56"/>
      <c r="L207" s="56"/>
      <c r="M207" s="56"/>
      <c r="N207" s="56"/>
      <c r="O207" s="56"/>
      <c r="P207" s="56"/>
      <c r="Q207" s="56"/>
      <c r="R207" s="56"/>
      <c r="S207" s="56"/>
      <c r="T207" s="56"/>
      <c r="U207" s="56"/>
      <c r="V207" s="56"/>
      <c r="W207" s="56"/>
      <c r="X207" s="56"/>
      <c r="Y207" s="56"/>
      <c r="Z207" s="56"/>
      <c r="AA207" s="56"/>
      <c r="AB207" s="56"/>
      <c r="AC207" s="56"/>
      <c r="AD207" s="56"/>
      <c r="AE207" s="56"/>
      <c r="AF207" s="56"/>
      <c r="AG207" s="56"/>
      <c r="AH207" s="56"/>
      <c r="AI207" s="56"/>
      <c r="AJ207" s="56"/>
      <c r="AK207" s="56"/>
      <c r="AL207" s="56"/>
    </row>
    <row r="208" spans="1:39" x14ac:dyDescent="0.15">
      <c r="A208" s="11"/>
      <c r="B208" s="56"/>
      <c r="C208" s="56"/>
      <c r="D208" s="22" t="s">
        <v>376</v>
      </c>
      <c r="E208" s="3"/>
      <c r="F208" s="3"/>
      <c r="G208" s="3"/>
      <c r="H208" s="272" t="s">
        <v>179</v>
      </c>
      <c r="I208" s="56"/>
      <c r="J208" s="56"/>
      <c r="K208" s="56"/>
      <c r="L208" s="56"/>
      <c r="M208" s="56"/>
      <c r="N208" s="56"/>
      <c r="O208" s="56"/>
      <c r="P208" s="56"/>
      <c r="Q208" s="56"/>
      <c r="R208" s="56"/>
      <c r="S208" s="56"/>
      <c r="T208" s="56"/>
      <c r="U208" s="56"/>
      <c r="V208" s="56"/>
      <c r="W208" s="56"/>
      <c r="X208" s="56"/>
      <c r="Y208" s="56"/>
      <c r="Z208" s="56"/>
      <c r="AA208" s="56"/>
      <c r="AB208" s="56"/>
      <c r="AC208" s="56"/>
      <c r="AD208" s="56"/>
      <c r="AE208" s="56"/>
      <c r="AF208" s="56"/>
      <c r="AG208" s="56"/>
      <c r="AH208" s="56"/>
      <c r="AI208" s="56"/>
      <c r="AJ208" s="56"/>
      <c r="AK208" s="56"/>
      <c r="AL208" s="56"/>
      <c r="AM208" s="56"/>
    </row>
    <row r="209" spans="1:39" ht="16" x14ac:dyDescent="0.2">
      <c r="A209" s="16"/>
      <c r="B209" s="56"/>
      <c r="C209" s="56"/>
      <c r="D209" s="24"/>
      <c r="E209" s="280"/>
      <c r="F209" s="331">
        <v>0</v>
      </c>
      <c r="G209" s="331">
        <v>0</v>
      </c>
      <c r="H209" s="298" t="s">
        <v>158</v>
      </c>
      <c r="I209" s="56"/>
      <c r="J209" s="56"/>
      <c r="K209" s="56"/>
      <c r="L209" s="56"/>
      <c r="M209" s="56"/>
      <c r="N209" s="56"/>
      <c r="O209" s="56"/>
      <c r="P209" s="56"/>
      <c r="Q209" s="56"/>
      <c r="R209" s="56"/>
      <c r="S209" s="56"/>
      <c r="T209" s="56"/>
      <c r="U209" s="56"/>
      <c r="V209" s="56"/>
      <c r="W209" s="56"/>
      <c r="X209" s="56"/>
      <c r="Y209" s="56"/>
      <c r="Z209" s="56"/>
      <c r="AA209" s="56"/>
      <c r="AB209" s="56"/>
      <c r="AC209" s="56"/>
      <c r="AD209" s="56"/>
      <c r="AE209" s="56"/>
      <c r="AF209" s="56"/>
      <c r="AG209" s="56"/>
      <c r="AH209" s="56"/>
      <c r="AI209" s="56"/>
      <c r="AJ209" s="56"/>
      <c r="AK209" s="56"/>
      <c r="AL209" s="56"/>
      <c r="AM209" s="56"/>
    </row>
    <row r="210" spans="1:39" x14ac:dyDescent="0.15">
      <c r="A210" s="11"/>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c r="AA210" s="56"/>
      <c r="AB210" s="56"/>
      <c r="AC210" s="56"/>
      <c r="AD210" s="56"/>
      <c r="AE210" s="56"/>
      <c r="AF210" s="56"/>
      <c r="AG210" s="56"/>
      <c r="AH210" s="56"/>
      <c r="AI210" s="56"/>
      <c r="AJ210" s="56"/>
      <c r="AK210" s="56"/>
      <c r="AL210" s="56"/>
      <c r="AM210" s="56"/>
    </row>
    <row r="211" spans="1:39" x14ac:dyDescent="0.15">
      <c r="A211" s="11"/>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c r="AA211" s="56"/>
      <c r="AB211" s="56"/>
      <c r="AC211" s="56"/>
      <c r="AD211" s="56"/>
      <c r="AE211" s="56"/>
      <c r="AF211" s="56"/>
      <c r="AG211" s="56"/>
      <c r="AH211" s="56"/>
      <c r="AI211" s="56"/>
      <c r="AJ211" s="56"/>
      <c r="AK211" s="56"/>
      <c r="AL211" s="56"/>
      <c r="AM211" s="56"/>
    </row>
    <row r="212" spans="1:39" x14ac:dyDescent="0.15">
      <c r="A212" s="11"/>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c r="AA212" s="56"/>
      <c r="AB212" s="56"/>
      <c r="AC212" s="56"/>
      <c r="AD212" s="56"/>
      <c r="AE212" s="56"/>
      <c r="AF212" s="56"/>
      <c r="AG212" s="56"/>
      <c r="AH212" s="56"/>
      <c r="AI212" s="56"/>
      <c r="AJ212" s="56"/>
      <c r="AK212" s="56"/>
      <c r="AL212" s="56"/>
      <c r="AM212" s="56"/>
    </row>
    <row r="213" spans="1:39" x14ac:dyDescent="0.15">
      <c r="A213" s="11"/>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c r="AA213" s="56"/>
      <c r="AB213" s="56"/>
      <c r="AC213" s="56"/>
      <c r="AD213" s="56"/>
      <c r="AE213" s="56"/>
      <c r="AF213" s="56"/>
      <c r="AG213" s="56"/>
      <c r="AH213" s="56"/>
      <c r="AI213" s="56"/>
      <c r="AJ213" s="56"/>
      <c r="AK213" s="56"/>
      <c r="AL213" s="56"/>
      <c r="AM213" s="56"/>
    </row>
    <row r="214" spans="1:39" x14ac:dyDescent="0.15">
      <c r="A214" s="11"/>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c r="AA214" s="56"/>
      <c r="AB214" s="56"/>
      <c r="AC214" s="56"/>
      <c r="AD214" s="56"/>
      <c r="AE214" s="56"/>
      <c r="AF214" s="56"/>
      <c r="AG214" s="56"/>
      <c r="AH214" s="56"/>
      <c r="AI214" s="56"/>
      <c r="AJ214" s="56"/>
      <c r="AK214" s="56"/>
      <c r="AL214" s="56"/>
      <c r="AM214" s="56"/>
    </row>
    <row r="215" spans="1:39" x14ac:dyDescent="0.15">
      <c r="A215" s="1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c r="AA215" s="56"/>
      <c r="AB215" s="56"/>
      <c r="AC215" s="56"/>
      <c r="AD215" s="56"/>
      <c r="AE215" s="56"/>
      <c r="AF215" s="56"/>
      <c r="AG215" s="56"/>
      <c r="AH215" s="56"/>
      <c r="AI215" s="56"/>
      <c r="AJ215" s="56"/>
      <c r="AK215" s="56"/>
      <c r="AL215" s="56"/>
      <c r="AM215" s="56"/>
    </row>
    <row r="216" spans="1:39" x14ac:dyDescent="0.15">
      <c r="A216" s="11"/>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c r="AA216" s="56"/>
      <c r="AB216" s="56"/>
      <c r="AC216" s="56"/>
      <c r="AD216" s="56"/>
      <c r="AE216" s="56"/>
      <c r="AF216" s="56"/>
      <c r="AG216" s="56"/>
      <c r="AH216" s="56"/>
      <c r="AI216" s="56"/>
      <c r="AJ216" s="56"/>
      <c r="AK216" s="56"/>
      <c r="AL216" s="56"/>
      <c r="AM216" s="56"/>
    </row>
    <row r="217" spans="1:39" x14ac:dyDescent="0.15">
      <c r="A217" s="1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c r="AA217" s="56"/>
      <c r="AB217" s="56"/>
      <c r="AC217" s="56"/>
      <c r="AD217" s="56"/>
      <c r="AE217" s="56"/>
      <c r="AF217" s="56"/>
      <c r="AG217" s="56"/>
      <c r="AH217" s="56"/>
      <c r="AI217" s="56"/>
      <c r="AJ217" s="56"/>
      <c r="AK217" s="56"/>
      <c r="AL217" s="56"/>
      <c r="AM217" s="56"/>
    </row>
    <row r="218" spans="1:39" x14ac:dyDescent="0.15">
      <c r="A218" s="11"/>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c r="AA218" s="56"/>
      <c r="AB218" s="56"/>
      <c r="AC218" s="56"/>
      <c r="AD218" s="56"/>
      <c r="AE218" s="56"/>
      <c r="AF218" s="56"/>
      <c r="AG218" s="56"/>
      <c r="AH218" s="56"/>
      <c r="AI218" s="56"/>
      <c r="AJ218" s="56"/>
      <c r="AK218" s="56"/>
      <c r="AL218" s="56"/>
      <c r="AM218" s="56"/>
    </row>
    <row r="219" spans="1:39" x14ac:dyDescent="0.15">
      <c r="A219" s="11"/>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c r="AA219" s="56"/>
      <c r="AB219" s="56"/>
      <c r="AC219" s="56"/>
      <c r="AD219" s="56"/>
      <c r="AE219" s="56"/>
      <c r="AF219" s="56"/>
      <c r="AG219" s="56"/>
      <c r="AH219" s="56"/>
      <c r="AI219" s="56"/>
      <c r="AJ219" s="56"/>
      <c r="AK219" s="56"/>
      <c r="AL219" s="56"/>
      <c r="AM219" s="56"/>
    </row>
    <row r="220" spans="1:39" x14ac:dyDescent="0.15">
      <c r="A220" s="11"/>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c r="AA220" s="56"/>
      <c r="AB220" s="56"/>
      <c r="AC220" s="56"/>
      <c r="AD220" s="56"/>
      <c r="AE220" s="56"/>
      <c r="AF220" s="56"/>
      <c r="AG220" s="56"/>
      <c r="AH220" s="56"/>
      <c r="AI220" s="56"/>
      <c r="AJ220" s="56"/>
      <c r="AK220" s="56"/>
      <c r="AL220" s="56"/>
      <c r="AM220" s="56"/>
    </row>
    <row r="221" spans="1:39" x14ac:dyDescent="0.15">
      <c r="A221" s="11"/>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c r="AA221" s="56"/>
      <c r="AB221" s="56"/>
      <c r="AC221" s="56"/>
      <c r="AD221" s="56"/>
      <c r="AE221" s="56"/>
      <c r="AF221" s="56"/>
      <c r="AG221" s="56"/>
      <c r="AH221" s="56"/>
      <c r="AI221" s="56"/>
      <c r="AJ221" s="56"/>
      <c r="AK221" s="56"/>
      <c r="AL221" s="56"/>
      <c r="AM221" s="56"/>
    </row>
    <row r="222" spans="1:39" x14ac:dyDescent="0.15">
      <c r="A222" s="1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c r="AB222" s="56"/>
      <c r="AC222" s="56"/>
      <c r="AD222" s="56"/>
      <c r="AE222" s="56"/>
      <c r="AF222" s="56"/>
      <c r="AG222" s="56"/>
      <c r="AH222" s="56"/>
      <c r="AI222" s="56"/>
      <c r="AJ222" s="56"/>
      <c r="AK222" s="56"/>
      <c r="AL222" s="56"/>
      <c r="AM222" s="56"/>
    </row>
    <row r="223" spans="1:39" x14ac:dyDescent="0.15">
      <c r="A223" s="11"/>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c r="AA223" s="56"/>
      <c r="AB223" s="56"/>
      <c r="AC223" s="56"/>
      <c r="AD223" s="56"/>
      <c r="AE223" s="56"/>
      <c r="AF223" s="56"/>
      <c r="AG223" s="56"/>
      <c r="AH223" s="56"/>
      <c r="AI223" s="56"/>
      <c r="AJ223" s="56"/>
      <c r="AK223" s="56"/>
      <c r="AL223" s="56"/>
      <c r="AM223" s="56"/>
    </row>
    <row r="224" spans="1:39" x14ac:dyDescent="0.15">
      <c r="A224" s="11"/>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c r="AA224" s="56"/>
      <c r="AB224" s="56"/>
      <c r="AC224" s="56"/>
      <c r="AD224" s="56"/>
      <c r="AE224" s="56"/>
      <c r="AF224" s="56"/>
      <c r="AG224" s="56"/>
      <c r="AH224" s="56"/>
      <c r="AI224" s="56"/>
      <c r="AJ224" s="56"/>
      <c r="AK224" s="56"/>
      <c r="AL224" s="56"/>
      <c r="AM224" s="56"/>
    </row>
    <row r="225" spans="1:39" x14ac:dyDescent="0.15">
      <c r="A225" s="11"/>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c r="AA225" s="56"/>
      <c r="AB225" s="56"/>
      <c r="AC225" s="56"/>
      <c r="AD225" s="56"/>
      <c r="AE225" s="56"/>
      <c r="AF225" s="56"/>
      <c r="AG225" s="56"/>
      <c r="AH225" s="56"/>
      <c r="AI225" s="56"/>
      <c r="AJ225" s="56"/>
      <c r="AK225" s="56"/>
      <c r="AL225" s="56"/>
      <c r="AM225" s="56"/>
    </row>
    <row r="226" spans="1:39" x14ac:dyDescent="0.15">
      <c r="A226" s="1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c r="AA226" s="56"/>
      <c r="AB226" s="56"/>
      <c r="AC226" s="56"/>
      <c r="AD226" s="56"/>
      <c r="AE226" s="56"/>
      <c r="AF226" s="56"/>
      <c r="AG226" s="56"/>
      <c r="AH226" s="56"/>
      <c r="AI226" s="56"/>
      <c r="AJ226" s="56"/>
      <c r="AK226" s="56"/>
      <c r="AL226" s="56"/>
      <c r="AM226" s="56"/>
    </row>
    <row r="227" spans="1:39" x14ac:dyDescent="0.15">
      <c r="A227" s="11"/>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c r="AA227" s="56"/>
      <c r="AB227" s="56"/>
      <c r="AC227" s="56"/>
      <c r="AD227" s="56"/>
      <c r="AE227" s="56"/>
      <c r="AF227" s="56"/>
      <c r="AG227" s="56"/>
      <c r="AH227" s="56"/>
      <c r="AI227" s="56"/>
      <c r="AJ227" s="56"/>
      <c r="AK227" s="56"/>
      <c r="AL227" s="56"/>
      <c r="AM227" s="56"/>
    </row>
    <row r="228" spans="1:39" x14ac:dyDescent="0.15">
      <c r="A228" s="1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c r="AA228" s="56"/>
      <c r="AB228" s="56"/>
      <c r="AC228" s="56"/>
      <c r="AD228" s="56"/>
      <c r="AE228" s="56"/>
      <c r="AF228" s="56"/>
      <c r="AG228" s="56"/>
      <c r="AH228" s="56"/>
      <c r="AI228" s="56"/>
      <c r="AJ228" s="56"/>
      <c r="AK228" s="56"/>
      <c r="AL228" s="56"/>
      <c r="AM228" s="56"/>
    </row>
    <row r="229" spans="1:39" x14ac:dyDescent="0.15">
      <c r="A229" s="11"/>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c r="AA229" s="56"/>
      <c r="AB229" s="56"/>
      <c r="AC229" s="56"/>
      <c r="AD229" s="56"/>
      <c r="AE229" s="56"/>
      <c r="AF229" s="56"/>
      <c r="AG229" s="56"/>
      <c r="AH229" s="56"/>
      <c r="AI229" s="56"/>
      <c r="AJ229" s="56"/>
      <c r="AK229" s="56"/>
      <c r="AL229" s="56"/>
      <c r="AM229" s="56"/>
    </row>
    <row r="230" spans="1:39" x14ac:dyDescent="0.15">
      <c r="A230" s="11"/>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c r="AA230" s="56"/>
      <c r="AB230" s="56"/>
      <c r="AC230" s="56"/>
      <c r="AD230" s="56"/>
      <c r="AE230" s="56"/>
      <c r="AF230" s="56"/>
      <c r="AG230" s="56"/>
      <c r="AH230" s="56"/>
      <c r="AI230" s="56"/>
      <c r="AJ230" s="56"/>
      <c r="AK230" s="56"/>
      <c r="AL230" s="56"/>
      <c r="AM230" s="56"/>
    </row>
    <row r="231" spans="1:39" x14ac:dyDescent="0.15">
      <c r="A231" s="11"/>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c r="AA231" s="56"/>
      <c r="AB231" s="56"/>
      <c r="AC231" s="56"/>
      <c r="AD231" s="56"/>
      <c r="AE231" s="56"/>
      <c r="AF231" s="56"/>
      <c r="AG231" s="56"/>
      <c r="AH231" s="56"/>
      <c r="AI231" s="56"/>
      <c r="AJ231" s="56"/>
      <c r="AK231" s="56"/>
      <c r="AL231" s="56"/>
      <c r="AM231" s="56"/>
    </row>
    <row r="232" spans="1:39" x14ac:dyDescent="0.15">
      <c r="A232" s="11"/>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c r="AA232" s="56"/>
      <c r="AB232" s="56"/>
      <c r="AC232" s="56"/>
      <c r="AD232" s="56"/>
      <c r="AE232" s="56"/>
      <c r="AF232" s="56"/>
      <c r="AG232" s="56"/>
      <c r="AH232" s="56"/>
      <c r="AI232" s="56"/>
      <c r="AJ232" s="56"/>
      <c r="AK232" s="56"/>
      <c r="AL232" s="56"/>
      <c r="AM232" s="56"/>
    </row>
    <row r="233" spans="1:39" x14ac:dyDescent="0.15">
      <c r="A233" s="11"/>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c r="AA233" s="56"/>
      <c r="AB233" s="56"/>
      <c r="AC233" s="56"/>
      <c r="AD233" s="56"/>
      <c r="AE233" s="56"/>
      <c r="AF233" s="56"/>
      <c r="AG233" s="56"/>
      <c r="AH233" s="56"/>
      <c r="AI233" s="56"/>
      <c r="AJ233" s="56"/>
      <c r="AK233" s="56"/>
      <c r="AL233" s="56"/>
      <c r="AM233" s="56"/>
    </row>
    <row r="234" spans="1:39" x14ac:dyDescent="0.15">
      <c r="A234" s="1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c r="AA234" s="56"/>
      <c r="AB234" s="56"/>
      <c r="AC234" s="56"/>
      <c r="AD234" s="56"/>
      <c r="AE234" s="56"/>
      <c r="AF234" s="56"/>
      <c r="AG234" s="56"/>
      <c r="AH234" s="56"/>
      <c r="AI234" s="56"/>
      <c r="AJ234" s="56"/>
      <c r="AK234" s="56"/>
      <c r="AL234" s="56"/>
      <c r="AM234" s="56"/>
    </row>
    <row r="235" spans="1:39" x14ac:dyDescent="0.15">
      <c r="A235" s="11"/>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c r="AA235" s="56"/>
      <c r="AB235" s="56"/>
      <c r="AC235" s="56"/>
      <c r="AD235" s="56"/>
      <c r="AE235" s="56"/>
      <c r="AF235" s="56"/>
      <c r="AG235" s="56"/>
      <c r="AH235" s="56"/>
      <c r="AI235" s="56"/>
      <c r="AJ235" s="56"/>
      <c r="AK235" s="56"/>
      <c r="AL235" s="56"/>
      <c r="AM235" s="56"/>
    </row>
    <row r="236" spans="1:39" x14ac:dyDescent="0.15">
      <c r="A236" s="1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c r="AA236" s="56"/>
      <c r="AB236" s="56"/>
      <c r="AC236" s="56"/>
      <c r="AD236" s="56"/>
      <c r="AE236" s="56"/>
      <c r="AF236" s="56"/>
      <c r="AG236" s="56"/>
      <c r="AH236" s="56"/>
      <c r="AI236" s="56"/>
      <c r="AJ236" s="56"/>
      <c r="AK236" s="56"/>
      <c r="AL236" s="56"/>
      <c r="AM236" s="56"/>
    </row>
    <row r="237" spans="1:39" x14ac:dyDescent="0.15">
      <c r="A237" s="11"/>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c r="AA237" s="56"/>
      <c r="AB237" s="56"/>
      <c r="AC237" s="56"/>
      <c r="AD237" s="56"/>
      <c r="AE237" s="56"/>
      <c r="AF237" s="56"/>
      <c r="AG237" s="56"/>
      <c r="AH237" s="56"/>
      <c r="AI237" s="56"/>
      <c r="AJ237" s="56"/>
      <c r="AK237" s="56"/>
      <c r="AL237" s="56"/>
      <c r="AM237" s="56"/>
    </row>
    <row r="238" spans="1:39" x14ac:dyDescent="0.15">
      <c r="A238" s="1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c r="AA238" s="56"/>
      <c r="AB238" s="56"/>
      <c r="AC238" s="56"/>
      <c r="AD238" s="56"/>
      <c r="AE238" s="56"/>
      <c r="AF238" s="56"/>
      <c r="AG238" s="56"/>
      <c r="AH238" s="56"/>
      <c r="AI238" s="56"/>
      <c r="AJ238" s="56"/>
      <c r="AK238" s="56"/>
      <c r="AL238" s="56"/>
      <c r="AM238" s="56"/>
    </row>
    <row r="239" spans="1:39" x14ac:dyDescent="0.15">
      <c r="A239" s="11"/>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c r="AA239" s="56"/>
      <c r="AB239" s="56"/>
      <c r="AC239" s="56"/>
      <c r="AD239" s="56"/>
      <c r="AE239" s="56"/>
      <c r="AF239" s="56"/>
      <c r="AG239" s="56"/>
      <c r="AH239" s="56"/>
      <c r="AI239" s="56"/>
      <c r="AJ239" s="56"/>
      <c r="AK239" s="56"/>
      <c r="AL239" s="56"/>
      <c r="AM239" s="56"/>
    </row>
    <row r="240" spans="1:39" x14ac:dyDescent="0.15">
      <c r="A240" s="11"/>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c r="AA240" s="56"/>
      <c r="AB240" s="56"/>
      <c r="AC240" s="56"/>
      <c r="AD240" s="56"/>
      <c r="AE240" s="56"/>
      <c r="AF240" s="56"/>
      <c r="AG240" s="56"/>
      <c r="AH240" s="56"/>
      <c r="AI240" s="56"/>
      <c r="AJ240" s="56"/>
      <c r="AK240" s="56"/>
      <c r="AL240" s="56"/>
      <c r="AM240" s="56"/>
    </row>
    <row r="241" spans="1:48" x14ac:dyDescent="0.15">
      <c r="A241" s="11"/>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c r="AA241" s="56"/>
      <c r="AB241" s="56"/>
      <c r="AC241" s="56"/>
      <c r="AD241" s="56"/>
      <c r="AE241" s="56"/>
      <c r="AF241" s="56"/>
      <c r="AG241" s="56"/>
      <c r="AH241" s="56"/>
      <c r="AI241" s="56"/>
      <c r="AJ241" s="56"/>
      <c r="AK241" s="56"/>
      <c r="AL241" s="56"/>
      <c r="AM241" s="56"/>
      <c r="AN241" s="56"/>
      <c r="AO241" s="56"/>
      <c r="AP241" s="56"/>
      <c r="AQ241" s="56"/>
      <c r="AR241" s="56"/>
      <c r="AS241" s="56"/>
      <c r="AT241" s="56"/>
      <c r="AU241" s="56"/>
      <c r="AV241" s="56"/>
    </row>
    <row r="242" spans="1:48" x14ac:dyDescent="0.15">
      <c r="A242" s="1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c r="AA242" s="56"/>
      <c r="AB242" s="56"/>
      <c r="AC242" s="56"/>
      <c r="AD242" s="56"/>
      <c r="AE242" s="56"/>
      <c r="AF242" s="56"/>
      <c r="AG242" s="56"/>
      <c r="AH242" s="56"/>
      <c r="AI242" s="56"/>
      <c r="AJ242" s="56"/>
      <c r="AK242" s="56"/>
      <c r="AL242" s="56"/>
      <c r="AM242" s="56"/>
      <c r="AN242" s="56"/>
      <c r="AO242" s="56"/>
      <c r="AP242" s="56"/>
      <c r="AQ242" s="56"/>
      <c r="AR242" s="56"/>
      <c r="AS242" s="56"/>
      <c r="AT242" s="56"/>
      <c r="AU242" s="56"/>
      <c r="AV242" s="56"/>
    </row>
    <row r="243" spans="1:48" x14ac:dyDescent="0.15">
      <c r="A243" s="11"/>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c r="AA243" s="56"/>
      <c r="AB243" s="56"/>
      <c r="AC243" s="56"/>
      <c r="AD243" s="56"/>
      <c r="AE243" s="56"/>
      <c r="AF243" s="56"/>
      <c r="AG243" s="56"/>
      <c r="AH243" s="56"/>
      <c r="AI243" s="56"/>
      <c r="AJ243" s="56"/>
      <c r="AK243" s="56"/>
      <c r="AL243" s="56"/>
      <c r="AM243" s="56"/>
      <c r="AN243" s="56"/>
      <c r="AO243" s="56"/>
      <c r="AP243" s="56"/>
      <c r="AQ243" s="56"/>
      <c r="AR243" s="56"/>
      <c r="AS243" s="56"/>
      <c r="AT243" s="56"/>
      <c r="AU243" s="56"/>
      <c r="AV243" s="56"/>
    </row>
    <row r="244" spans="1:48" x14ac:dyDescent="0.15">
      <c r="A244" s="1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c r="AA244" s="56"/>
      <c r="AB244" s="56"/>
      <c r="AC244" s="56"/>
      <c r="AD244" s="56"/>
      <c r="AE244" s="56"/>
      <c r="AF244" s="56"/>
      <c r="AG244" s="56"/>
      <c r="AH244" s="56"/>
      <c r="AI244" s="56"/>
      <c r="AJ244" s="56"/>
      <c r="AK244" s="56"/>
      <c r="AL244" s="56"/>
      <c r="AM244" s="56"/>
      <c r="AN244" s="56"/>
      <c r="AO244" s="56"/>
      <c r="AP244" s="56"/>
      <c r="AQ244" s="56"/>
      <c r="AR244" s="56"/>
      <c r="AS244" s="56"/>
      <c r="AT244" s="56"/>
      <c r="AU244" s="56"/>
      <c r="AV244" s="56"/>
    </row>
    <row r="245" spans="1:48" x14ac:dyDescent="0.15">
      <c r="A245" s="11"/>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c r="AA245" s="56"/>
      <c r="AB245" s="56"/>
      <c r="AC245" s="56"/>
      <c r="AD245" s="56"/>
      <c r="AE245" s="56"/>
      <c r="AF245" s="56"/>
      <c r="AG245" s="56"/>
      <c r="AH245" s="56"/>
      <c r="AI245" s="56"/>
      <c r="AJ245" s="56"/>
      <c r="AK245" s="56"/>
      <c r="AL245" s="56"/>
      <c r="AM245" s="56"/>
      <c r="AN245" s="56"/>
      <c r="AO245" s="56"/>
      <c r="AP245" s="56"/>
      <c r="AQ245" s="56"/>
      <c r="AR245" s="56"/>
      <c r="AS245" s="56"/>
      <c r="AT245" s="56"/>
      <c r="AU245" s="56"/>
      <c r="AV245" s="56"/>
    </row>
    <row r="246" spans="1:48" x14ac:dyDescent="0.15">
      <c r="A246" s="11"/>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c r="AA246" s="56"/>
      <c r="AB246" s="56"/>
      <c r="AC246" s="56"/>
      <c r="AD246" s="56"/>
      <c r="AE246" s="56"/>
      <c r="AF246" s="56"/>
      <c r="AG246" s="56"/>
      <c r="AH246" s="56"/>
      <c r="AI246" s="56"/>
      <c r="AJ246" s="56"/>
      <c r="AK246" s="56"/>
      <c r="AL246" s="56"/>
      <c r="AM246" s="56"/>
      <c r="AN246" s="56"/>
      <c r="AO246" s="56"/>
      <c r="AP246" s="56"/>
      <c r="AQ246" s="56"/>
      <c r="AR246" s="56"/>
      <c r="AS246" s="56"/>
      <c r="AT246" s="56"/>
      <c r="AU246" s="56"/>
      <c r="AV246" s="56"/>
    </row>
    <row r="247" spans="1:48" x14ac:dyDescent="0.15">
      <c r="A247" s="11"/>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c r="AA247" s="56"/>
      <c r="AB247" s="56"/>
      <c r="AC247" s="56"/>
      <c r="AD247" s="56"/>
      <c r="AE247" s="56"/>
      <c r="AF247" s="56"/>
      <c r="AG247" s="56"/>
      <c r="AH247" s="56"/>
      <c r="AI247" s="56"/>
      <c r="AJ247" s="56"/>
      <c r="AK247" s="56"/>
      <c r="AL247" s="56"/>
      <c r="AM247" s="56"/>
      <c r="AN247" s="56"/>
      <c r="AO247" s="56"/>
      <c r="AP247" s="56"/>
      <c r="AQ247" s="56"/>
      <c r="AR247" s="56"/>
      <c r="AS247" s="56"/>
      <c r="AT247" s="56"/>
      <c r="AU247" s="56"/>
      <c r="AV247" s="56"/>
    </row>
    <row r="248" spans="1:48" x14ac:dyDescent="0.15">
      <c r="A248" s="11"/>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c r="AA248" s="56"/>
      <c r="AB248" s="56"/>
      <c r="AC248" s="56"/>
      <c r="AD248" s="56"/>
      <c r="AE248" s="56"/>
      <c r="AF248" s="56"/>
      <c r="AG248" s="56"/>
      <c r="AH248" s="56"/>
      <c r="AI248" s="56"/>
      <c r="AJ248" s="56"/>
      <c r="AK248" s="56"/>
      <c r="AL248" s="56"/>
      <c r="AM248" s="56"/>
      <c r="AN248" s="56"/>
      <c r="AO248" s="56"/>
      <c r="AP248" s="56"/>
      <c r="AQ248" s="56"/>
      <c r="AR248" s="56"/>
      <c r="AS248" s="56"/>
      <c r="AT248" s="56"/>
      <c r="AU248" s="56"/>
      <c r="AV248" s="56"/>
    </row>
    <row r="249" spans="1:48" x14ac:dyDescent="0.15">
      <c r="A249" s="1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c r="AA249" s="56"/>
      <c r="AB249" s="56"/>
      <c r="AC249" s="56"/>
      <c r="AD249" s="56"/>
      <c r="AE249" s="56"/>
      <c r="AF249" s="56"/>
      <c r="AG249" s="56"/>
      <c r="AH249" s="56"/>
      <c r="AI249" s="56"/>
      <c r="AJ249" s="56"/>
      <c r="AK249" s="56"/>
      <c r="AL249" s="56"/>
      <c r="AM249" s="56"/>
      <c r="AN249" s="56"/>
      <c r="AO249" s="56"/>
      <c r="AP249" s="56"/>
      <c r="AQ249" s="56"/>
      <c r="AR249" s="56"/>
      <c r="AS249" s="56"/>
      <c r="AT249" s="56"/>
      <c r="AU249" s="56"/>
      <c r="AV249" s="56"/>
    </row>
    <row r="250" spans="1:48" x14ac:dyDescent="0.15">
      <c r="A250" s="11"/>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c r="AA250" s="56"/>
      <c r="AB250" s="56"/>
      <c r="AC250" s="56"/>
      <c r="AD250" s="56"/>
      <c r="AE250" s="56"/>
      <c r="AF250" s="56"/>
      <c r="AG250" s="56"/>
      <c r="AH250" s="56"/>
      <c r="AI250" s="56"/>
      <c r="AJ250" s="56"/>
      <c r="AK250" s="56"/>
      <c r="AL250" s="56"/>
      <c r="AM250" s="56"/>
      <c r="AN250" s="56"/>
      <c r="AO250" s="56"/>
      <c r="AP250" s="56"/>
      <c r="AQ250" s="56"/>
      <c r="AR250" s="56"/>
      <c r="AS250" s="56"/>
      <c r="AT250" s="56"/>
      <c r="AU250" s="56"/>
      <c r="AV250" s="56"/>
    </row>
    <row r="251" spans="1:48" x14ac:dyDescent="0.15">
      <c r="A251" s="1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c r="AA251" s="56"/>
      <c r="AB251" s="56"/>
      <c r="AC251" s="56"/>
      <c r="AD251" s="56"/>
      <c r="AE251" s="56"/>
      <c r="AF251" s="56"/>
      <c r="AG251" s="56"/>
      <c r="AH251" s="56"/>
      <c r="AI251" s="56"/>
      <c r="AJ251" s="56"/>
      <c r="AK251" s="56"/>
      <c r="AL251" s="56"/>
      <c r="AM251" s="56"/>
      <c r="AN251" s="56"/>
      <c r="AO251" s="56"/>
      <c r="AP251" s="56"/>
      <c r="AQ251" s="56"/>
      <c r="AR251" s="56"/>
      <c r="AS251" s="56"/>
      <c r="AT251" s="56"/>
      <c r="AU251" s="56"/>
      <c r="AV251" s="56"/>
    </row>
    <row r="252" spans="1:48" x14ac:dyDescent="0.15">
      <c r="A252" s="11"/>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c r="AA252" s="56"/>
      <c r="AB252" s="56"/>
      <c r="AC252" s="56"/>
      <c r="AD252" s="56"/>
      <c r="AE252" s="56"/>
      <c r="AF252" s="56"/>
      <c r="AG252" s="56"/>
      <c r="AH252" s="56"/>
      <c r="AI252" s="56"/>
      <c r="AJ252" s="56"/>
      <c r="AK252" s="56"/>
      <c r="AL252" s="56"/>
      <c r="AM252" s="56"/>
      <c r="AN252" s="56"/>
      <c r="AO252" s="56"/>
      <c r="AP252" s="56"/>
      <c r="AQ252" s="56"/>
      <c r="AR252" s="56"/>
      <c r="AS252" s="56"/>
      <c r="AT252" s="56"/>
      <c r="AU252" s="56"/>
      <c r="AV252" s="56"/>
    </row>
    <row r="253" spans="1:48" x14ac:dyDescent="0.15">
      <c r="A253" s="11"/>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c r="AA253" s="56"/>
      <c r="AB253" s="56"/>
      <c r="AC253" s="56"/>
      <c r="AD253" s="56"/>
      <c r="AE253" s="56"/>
      <c r="AF253" s="56"/>
      <c r="AG253" s="56"/>
      <c r="AH253" s="56"/>
      <c r="AI253" s="56"/>
      <c r="AJ253" s="56"/>
      <c r="AK253" s="56"/>
      <c r="AL253" s="56"/>
      <c r="AM253" s="56"/>
      <c r="AN253" s="56"/>
      <c r="AO253" s="56"/>
      <c r="AP253" s="56"/>
      <c r="AQ253" s="56"/>
      <c r="AR253" s="56"/>
      <c r="AS253" s="56"/>
      <c r="AT253" s="56"/>
      <c r="AU253" s="56"/>
      <c r="AV253" s="56"/>
    </row>
    <row r="254" spans="1:48" x14ac:dyDescent="0.15">
      <c r="A254" s="11"/>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c r="AA254" s="56"/>
      <c r="AB254" s="56"/>
      <c r="AC254" s="56"/>
      <c r="AD254" s="56"/>
      <c r="AE254" s="56"/>
      <c r="AF254" s="56"/>
      <c r="AG254" s="56"/>
      <c r="AH254" s="56"/>
      <c r="AI254" s="56"/>
      <c r="AJ254" s="56"/>
      <c r="AK254" s="56"/>
      <c r="AL254" s="56"/>
      <c r="AM254" s="56"/>
      <c r="AN254" s="56"/>
      <c r="AO254" s="56"/>
      <c r="AP254" s="56"/>
      <c r="AQ254" s="56"/>
      <c r="AR254" s="56"/>
      <c r="AS254" s="56"/>
      <c r="AT254" s="56"/>
      <c r="AU254" s="56"/>
      <c r="AV254" s="56"/>
    </row>
    <row r="255" spans="1:48" x14ac:dyDescent="0.15">
      <c r="A255" s="11"/>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c r="AA255" s="56"/>
      <c r="AB255" s="56"/>
      <c r="AC255" s="56"/>
      <c r="AD255" s="56"/>
      <c r="AE255" s="56"/>
      <c r="AF255" s="56"/>
      <c r="AG255" s="56"/>
      <c r="AH255" s="56"/>
      <c r="AI255" s="56"/>
      <c r="AJ255" s="56"/>
      <c r="AK255" s="56"/>
      <c r="AL255" s="56"/>
      <c r="AM255" s="56"/>
      <c r="AN255" s="56"/>
      <c r="AO255" s="56"/>
      <c r="AP255" s="56"/>
      <c r="AQ255" s="56"/>
      <c r="AR255" s="56"/>
      <c r="AS255" s="56"/>
      <c r="AT255" s="56"/>
      <c r="AU255" s="56"/>
      <c r="AV255" s="56"/>
    </row>
    <row r="256" spans="1:48" x14ac:dyDescent="0.15">
      <c r="A256" s="11"/>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c r="AA256" s="56"/>
      <c r="AB256" s="56"/>
      <c r="AC256" s="56"/>
      <c r="AD256" s="56"/>
      <c r="AE256" s="56"/>
      <c r="AF256" s="56"/>
      <c r="AG256" s="56"/>
      <c r="AH256" s="56"/>
      <c r="AI256" s="56"/>
      <c r="AJ256" s="56"/>
      <c r="AK256" s="56"/>
      <c r="AL256" s="56"/>
      <c r="AM256" s="56"/>
      <c r="AN256" s="56"/>
      <c r="AO256" s="56"/>
      <c r="AP256" s="56"/>
      <c r="AQ256" s="56"/>
      <c r="AR256" s="56"/>
      <c r="AS256" s="56"/>
      <c r="AT256" s="56"/>
      <c r="AU256" s="56"/>
      <c r="AV256" s="56"/>
    </row>
    <row r="257" spans="1:48" x14ac:dyDescent="0.15">
      <c r="A257" s="1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c r="AA257" s="56"/>
      <c r="AB257" s="56"/>
      <c r="AC257" s="56"/>
      <c r="AD257" s="56"/>
      <c r="AE257" s="56"/>
      <c r="AF257" s="56"/>
      <c r="AG257" s="56"/>
      <c r="AH257" s="56"/>
      <c r="AI257" s="56"/>
      <c r="AJ257" s="56"/>
      <c r="AK257" s="56"/>
      <c r="AL257" s="56"/>
      <c r="AM257" s="56"/>
      <c r="AN257" s="56"/>
      <c r="AO257" s="56"/>
      <c r="AP257" s="56"/>
      <c r="AQ257" s="56"/>
      <c r="AR257" s="56"/>
      <c r="AS257" s="56"/>
      <c r="AT257" s="56"/>
      <c r="AU257" s="56"/>
      <c r="AV257" s="56"/>
    </row>
    <row r="258" spans="1:48" x14ac:dyDescent="0.15">
      <c r="A258" s="11"/>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c r="AA258" s="56"/>
      <c r="AB258" s="56"/>
      <c r="AC258" s="56"/>
      <c r="AD258" s="56"/>
      <c r="AE258" s="56"/>
      <c r="AF258" s="56"/>
      <c r="AG258" s="56"/>
      <c r="AH258" s="56"/>
      <c r="AI258" s="56"/>
      <c r="AJ258" s="56"/>
      <c r="AK258" s="56"/>
      <c r="AL258" s="56"/>
      <c r="AM258" s="56"/>
      <c r="AN258" s="56"/>
      <c r="AO258" s="56"/>
      <c r="AP258" s="56"/>
      <c r="AQ258" s="56"/>
      <c r="AR258" s="56"/>
      <c r="AS258" s="56"/>
      <c r="AT258" s="56"/>
      <c r="AU258" s="56"/>
      <c r="AV258" s="56"/>
    </row>
    <row r="259" spans="1:48" x14ac:dyDescent="0.15">
      <c r="A259" s="1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56"/>
      <c r="AG259" s="56"/>
      <c r="AH259" s="56"/>
      <c r="AI259" s="56"/>
      <c r="AJ259" s="56"/>
      <c r="AK259" s="56"/>
      <c r="AL259" s="56"/>
      <c r="AM259" s="56"/>
      <c r="AN259" s="56"/>
      <c r="AO259" s="56"/>
      <c r="AP259" s="56"/>
      <c r="AQ259" s="56"/>
      <c r="AR259" s="56"/>
      <c r="AS259" s="56"/>
      <c r="AT259" s="56"/>
      <c r="AU259" s="56"/>
      <c r="AV259" s="56"/>
    </row>
    <row r="260" spans="1:48" x14ac:dyDescent="0.15">
      <c r="A260" s="11"/>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c r="AA260" s="56"/>
      <c r="AB260" s="56"/>
      <c r="AC260" s="56"/>
      <c r="AD260" s="56"/>
      <c r="AE260" s="56"/>
      <c r="AF260" s="56"/>
      <c r="AG260" s="56"/>
      <c r="AH260" s="56"/>
      <c r="AI260" s="56"/>
      <c r="AJ260" s="56"/>
      <c r="AK260" s="56"/>
      <c r="AL260" s="56"/>
      <c r="AM260" s="56"/>
      <c r="AN260" s="56"/>
      <c r="AO260" s="56"/>
      <c r="AP260" s="56"/>
      <c r="AQ260" s="56"/>
      <c r="AR260" s="56"/>
      <c r="AS260" s="56"/>
      <c r="AT260" s="56"/>
      <c r="AU260" s="56"/>
      <c r="AV260" s="56"/>
    </row>
    <row r="261" spans="1:48" x14ac:dyDescent="0.15">
      <c r="A261" s="11"/>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c r="AA261" s="56"/>
      <c r="AB261" s="56"/>
      <c r="AC261" s="56"/>
      <c r="AD261" s="56"/>
      <c r="AE261" s="56"/>
      <c r="AF261" s="56"/>
      <c r="AG261" s="56"/>
      <c r="AH261" s="56"/>
      <c r="AI261" s="56"/>
      <c r="AJ261" s="56"/>
      <c r="AK261" s="56"/>
      <c r="AL261" s="56"/>
      <c r="AM261" s="56"/>
      <c r="AN261" s="56"/>
      <c r="AO261" s="56"/>
      <c r="AP261" s="56"/>
      <c r="AQ261" s="56"/>
      <c r="AR261" s="56"/>
      <c r="AS261" s="56"/>
      <c r="AT261" s="56"/>
      <c r="AU261" s="56"/>
      <c r="AV261" s="56"/>
    </row>
    <row r="262" spans="1:48" x14ac:dyDescent="0.15">
      <c r="A262" s="11"/>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c r="AA262" s="56"/>
      <c r="AB262" s="56"/>
      <c r="AC262" s="56"/>
      <c r="AD262" s="56"/>
      <c r="AE262" s="56"/>
      <c r="AF262" s="56"/>
      <c r="AG262" s="56"/>
      <c r="AH262" s="56"/>
      <c r="AI262" s="56"/>
      <c r="AJ262" s="56"/>
      <c r="AK262" s="56"/>
      <c r="AL262" s="56"/>
      <c r="AM262" s="56"/>
      <c r="AN262" s="56"/>
      <c r="AO262" s="56"/>
      <c r="AP262" s="56"/>
      <c r="AQ262" s="56"/>
      <c r="AR262" s="56"/>
      <c r="AS262" s="56"/>
      <c r="AT262" s="56"/>
      <c r="AU262" s="56"/>
      <c r="AV262" s="56"/>
    </row>
    <row r="263" spans="1:48" x14ac:dyDescent="0.15">
      <c r="A263" s="11"/>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c r="AA263" s="56"/>
      <c r="AB263" s="56"/>
      <c r="AC263" s="56"/>
      <c r="AD263" s="56"/>
      <c r="AE263" s="56"/>
      <c r="AF263" s="56"/>
      <c r="AG263" s="56"/>
      <c r="AH263" s="56"/>
      <c r="AI263" s="56"/>
      <c r="AJ263" s="56"/>
      <c r="AK263" s="56"/>
      <c r="AL263" s="56"/>
      <c r="AM263" s="56"/>
      <c r="AN263" s="56"/>
      <c r="AO263" s="56"/>
      <c r="AP263" s="56"/>
      <c r="AQ263" s="56"/>
      <c r="AR263" s="56"/>
      <c r="AS263" s="56"/>
      <c r="AT263" s="56"/>
      <c r="AU263" s="56"/>
      <c r="AV263" s="56"/>
    </row>
    <row r="264" spans="1:48" x14ac:dyDescent="0.15">
      <c r="A264" s="11"/>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c r="AA264" s="56"/>
      <c r="AB264" s="56"/>
      <c r="AC264" s="56"/>
      <c r="AD264" s="56"/>
      <c r="AE264" s="56"/>
      <c r="AF264" s="56"/>
      <c r="AG264" s="56"/>
      <c r="AH264" s="56"/>
      <c r="AI264" s="56"/>
      <c r="AJ264" s="56"/>
      <c r="AK264" s="56"/>
      <c r="AL264" s="56"/>
      <c r="AM264" s="56"/>
      <c r="AN264" s="56"/>
      <c r="AO264" s="56"/>
      <c r="AP264" s="56"/>
      <c r="AQ264" s="56"/>
      <c r="AR264" s="56"/>
      <c r="AS264" s="56"/>
      <c r="AT264" s="56"/>
      <c r="AU264" s="56"/>
      <c r="AV264" s="56"/>
    </row>
    <row r="265" spans="1:48" x14ac:dyDescent="0.15">
      <c r="A265" s="1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c r="AA265" s="56"/>
      <c r="AB265" s="56"/>
      <c r="AC265" s="56"/>
      <c r="AD265" s="56"/>
      <c r="AE265" s="56"/>
      <c r="AF265" s="56"/>
      <c r="AG265" s="56"/>
      <c r="AH265" s="56"/>
      <c r="AI265" s="56"/>
      <c r="AJ265" s="56"/>
      <c r="AK265" s="56"/>
      <c r="AL265" s="56"/>
      <c r="AM265" s="56"/>
      <c r="AN265" s="56"/>
      <c r="AO265" s="56"/>
      <c r="AP265" s="56"/>
      <c r="AQ265" s="56"/>
      <c r="AR265" s="56"/>
      <c r="AS265" s="56"/>
      <c r="AT265" s="56"/>
      <c r="AU265" s="56"/>
      <c r="AV265" s="56"/>
    </row>
    <row r="266" spans="1:48" x14ac:dyDescent="0.15">
      <c r="A266" s="11"/>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c r="AA266" s="56"/>
      <c r="AB266" s="56"/>
      <c r="AC266" s="56"/>
      <c r="AD266" s="56"/>
      <c r="AE266" s="56"/>
      <c r="AF266" s="56"/>
      <c r="AG266" s="56"/>
      <c r="AH266" s="56"/>
      <c r="AI266" s="56"/>
      <c r="AJ266" s="56"/>
      <c r="AK266" s="56"/>
      <c r="AL266" s="56"/>
      <c r="AM266" s="56"/>
      <c r="AN266" s="56"/>
      <c r="AO266" s="56"/>
      <c r="AP266" s="56"/>
      <c r="AQ266" s="56"/>
      <c r="AR266" s="56"/>
      <c r="AS266" s="56"/>
      <c r="AT266" s="56"/>
      <c r="AU266" s="56"/>
      <c r="AV266" s="56"/>
    </row>
    <row r="267" spans="1:48" x14ac:dyDescent="0.15">
      <c r="A267" s="1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c r="AA267" s="56"/>
      <c r="AB267" s="56"/>
      <c r="AC267" s="56"/>
      <c r="AD267" s="56"/>
      <c r="AE267" s="56"/>
      <c r="AF267" s="56"/>
      <c r="AG267" s="56"/>
      <c r="AH267" s="56"/>
      <c r="AI267" s="56"/>
      <c r="AJ267" s="56"/>
      <c r="AK267" s="56"/>
      <c r="AL267" s="56"/>
      <c r="AM267" s="56"/>
      <c r="AN267" s="56"/>
      <c r="AO267" s="56"/>
      <c r="AP267" s="56"/>
      <c r="AQ267" s="56"/>
      <c r="AR267" s="56"/>
      <c r="AS267" s="56"/>
      <c r="AT267" s="56"/>
      <c r="AU267" s="56"/>
      <c r="AV267" s="56"/>
    </row>
    <row r="268" spans="1:48" x14ac:dyDescent="0.15">
      <c r="A268" s="11"/>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c r="AA268" s="56"/>
      <c r="AB268" s="56"/>
      <c r="AC268" s="56"/>
      <c r="AD268" s="56"/>
      <c r="AE268" s="56"/>
      <c r="AF268" s="56"/>
      <c r="AG268" s="56"/>
      <c r="AH268" s="56"/>
      <c r="AI268" s="56"/>
      <c r="AJ268" s="56"/>
      <c r="AK268" s="56"/>
      <c r="AL268" s="56"/>
      <c r="AM268" s="56"/>
      <c r="AN268" s="56"/>
      <c r="AO268" s="56"/>
      <c r="AP268" s="56"/>
      <c r="AQ268" s="56"/>
      <c r="AR268" s="56"/>
      <c r="AS268" s="56"/>
      <c r="AT268" s="56"/>
      <c r="AU268" s="56"/>
      <c r="AV268" s="56"/>
    </row>
    <row r="269" spans="1:48" x14ac:dyDescent="0.15">
      <c r="A269" s="11"/>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c r="AA269" s="56"/>
      <c r="AB269" s="56"/>
      <c r="AC269" s="56"/>
      <c r="AD269" s="56"/>
      <c r="AE269" s="56"/>
      <c r="AF269" s="56"/>
      <c r="AG269" s="56"/>
      <c r="AH269" s="56"/>
      <c r="AI269" s="56"/>
      <c r="AJ269" s="56"/>
      <c r="AK269" s="56"/>
      <c r="AL269" s="56"/>
      <c r="AM269" s="56"/>
      <c r="AN269" s="56"/>
      <c r="AO269" s="56"/>
      <c r="AP269" s="56"/>
      <c r="AQ269" s="56"/>
      <c r="AR269" s="56"/>
      <c r="AS269" s="56"/>
      <c r="AT269" s="56"/>
      <c r="AU269" s="56"/>
      <c r="AV269" s="56"/>
    </row>
    <row r="270" spans="1:48" x14ac:dyDescent="0.15">
      <c r="A270" s="11"/>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c r="AA270" s="56"/>
      <c r="AB270" s="56"/>
      <c r="AC270" s="56"/>
      <c r="AD270" s="56"/>
      <c r="AE270" s="56"/>
      <c r="AF270" s="56"/>
      <c r="AG270" s="56"/>
      <c r="AH270" s="56"/>
      <c r="AI270" s="56"/>
      <c r="AJ270" s="56"/>
      <c r="AK270" s="56"/>
      <c r="AL270" s="56"/>
      <c r="AM270" s="56"/>
      <c r="AN270" s="56"/>
      <c r="AO270" s="56"/>
      <c r="AP270" s="56"/>
      <c r="AQ270" s="56"/>
      <c r="AR270" s="56"/>
      <c r="AS270" s="56"/>
      <c r="AT270" s="56"/>
      <c r="AU270" s="56"/>
      <c r="AV270" s="56"/>
    </row>
    <row r="271" spans="1:48" x14ac:dyDescent="0.15">
      <c r="A271" s="11"/>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c r="AB271" s="56"/>
      <c r="AC271" s="56"/>
      <c r="AD271" s="56"/>
      <c r="AE271" s="56"/>
      <c r="AF271" s="56"/>
      <c r="AG271" s="56"/>
      <c r="AH271" s="56"/>
      <c r="AI271" s="56"/>
      <c r="AJ271" s="56"/>
      <c r="AK271" s="56"/>
      <c r="AL271" s="56"/>
      <c r="AM271" s="56"/>
      <c r="AN271" s="56"/>
      <c r="AO271" s="56"/>
      <c r="AP271" s="56"/>
      <c r="AQ271" s="56"/>
      <c r="AR271" s="56"/>
      <c r="AS271" s="56"/>
      <c r="AT271" s="56"/>
      <c r="AU271" s="56"/>
      <c r="AV271" s="56"/>
    </row>
    <row r="272" spans="1:48" x14ac:dyDescent="0.15">
      <c r="A272" s="11"/>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c r="AA272" s="56"/>
      <c r="AB272" s="56"/>
      <c r="AC272" s="56"/>
      <c r="AD272" s="56"/>
      <c r="AE272" s="56"/>
      <c r="AF272" s="56"/>
      <c r="AG272" s="56"/>
      <c r="AH272" s="56"/>
      <c r="AI272" s="56"/>
      <c r="AJ272" s="56"/>
      <c r="AK272" s="56"/>
      <c r="AL272" s="56"/>
      <c r="AM272" s="56"/>
      <c r="AN272" s="56"/>
      <c r="AO272" s="56"/>
      <c r="AP272" s="56"/>
      <c r="AQ272" s="56"/>
      <c r="AR272" s="56"/>
      <c r="AS272" s="56"/>
      <c r="AT272" s="56"/>
      <c r="AU272" s="56"/>
      <c r="AV272" s="56"/>
    </row>
    <row r="273" spans="1:48" x14ac:dyDescent="0.15">
      <c r="A273" s="1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c r="AA273" s="56"/>
      <c r="AB273" s="56"/>
      <c r="AC273" s="56"/>
      <c r="AD273" s="56"/>
      <c r="AE273" s="56"/>
      <c r="AF273" s="56"/>
      <c r="AG273" s="56"/>
      <c r="AH273" s="56"/>
      <c r="AI273" s="56"/>
      <c r="AJ273" s="56"/>
      <c r="AK273" s="56"/>
      <c r="AL273" s="56"/>
      <c r="AM273" s="56"/>
      <c r="AN273" s="56"/>
      <c r="AO273" s="56"/>
      <c r="AP273" s="56"/>
      <c r="AQ273" s="56"/>
      <c r="AR273" s="56"/>
      <c r="AS273" s="56"/>
      <c r="AT273" s="56"/>
      <c r="AU273" s="56"/>
      <c r="AV273" s="56"/>
    </row>
    <row r="274" spans="1:48" x14ac:dyDescent="0.15">
      <c r="A274" s="11"/>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c r="AA274" s="56"/>
      <c r="AB274" s="56"/>
      <c r="AC274" s="56"/>
      <c r="AD274" s="56"/>
      <c r="AE274" s="56"/>
      <c r="AF274" s="56"/>
      <c r="AG274" s="56"/>
      <c r="AH274" s="56"/>
      <c r="AI274" s="56"/>
      <c r="AJ274" s="56"/>
      <c r="AK274" s="56"/>
      <c r="AL274" s="56"/>
      <c r="AM274" s="56"/>
      <c r="AN274" s="56"/>
      <c r="AO274" s="56"/>
      <c r="AP274" s="56"/>
      <c r="AQ274" s="56"/>
      <c r="AR274" s="56"/>
      <c r="AS274" s="56"/>
      <c r="AT274" s="56"/>
      <c r="AU274" s="56"/>
      <c r="AV274" s="56"/>
    </row>
    <row r="275" spans="1:48" x14ac:dyDescent="0.15">
      <c r="A275" s="1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c r="AA275" s="56"/>
      <c r="AB275" s="56"/>
      <c r="AC275" s="56"/>
      <c r="AD275" s="56"/>
      <c r="AE275" s="56"/>
      <c r="AF275" s="56"/>
      <c r="AG275" s="56"/>
      <c r="AH275" s="56"/>
      <c r="AI275" s="56"/>
      <c r="AJ275" s="56"/>
      <c r="AK275" s="56"/>
      <c r="AL275" s="56"/>
      <c r="AM275" s="56"/>
      <c r="AN275" s="56"/>
      <c r="AO275" s="56"/>
      <c r="AP275" s="56"/>
      <c r="AQ275" s="56"/>
      <c r="AR275" s="56"/>
      <c r="AS275" s="56"/>
      <c r="AT275" s="56"/>
      <c r="AU275" s="56"/>
      <c r="AV275" s="56"/>
    </row>
    <row r="276" spans="1:48" x14ac:dyDescent="0.15">
      <c r="A276" s="11"/>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c r="AA276" s="56"/>
      <c r="AB276" s="56"/>
      <c r="AC276" s="56"/>
      <c r="AD276" s="56"/>
      <c r="AE276" s="56"/>
      <c r="AF276" s="56"/>
      <c r="AG276" s="56"/>
      <c r="AH276" s="56"/>
      <c r="AI276" s="56"/>
      <c r="AJ276" s="56"/>
      <c r="AK276" s="56"/>
      <c r="AL276" s="56"/>
      <c r="AM276" s="56"/>
      <c r="AN276" s="56"/>
      <c r="AO276" s="56"/>
      <c r="AP276" s="56"/>
      <c r="AQ276" s="56"/>
      <c r="AR276" s="56"/>
      <c r="AS276" s="56"/>
      <c r="AT276" s="56"/>
      <c r="AU276" s="56"/>
      <c r="AV276" s="56"/>
    </row>
    <row r="277" spans="1:48" x14ac:dyDescent="0.15">
      <c r="A277" s="11"/>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c r="AA277" s="56"/>
      <c r="AB277" s="56"/>
      <c r="AC277" s="56"/>
      <c r="AD277" s="56"/>
      <c r="AE277" s="56"/>
      <c r="AF277" s="56"/>
      <c r="AG277" s="56"/>
      <c r="AH277" s="56"/>
      <c r="AI277" s="56"/>
      <c r="AJ277" s="56"/>
      <c r="AK277" s="56"/>
      <c r="AL277" s="56"/>
      <c r="AM277" s="56"/>
      <c r="AN277" s="56"/>
      <c r="AO277" s="56"/>
      <c r="AP277" s="56"/>
      <c r="AQ277" s="56"/>
      <c r="AR277" s="56"/>
      <c r="AS277" s="56"/>
      <c r="AT277" s="56"/>
      <c r="AU277" s="56"/>
      <c r="AV277" s="56"/>
    </row>
    <row r="278" spans="1:48" x14ac:dyDescent="0.15">
      <c r="A278" s="11"/>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c r="AA278" s="56"/>
      <c r="AB278" s="56"/>
      <c r="AC278" s="56"/>
      <c r="AD278" s="56"/>
      <c r="AE278" s="56"/>
      <c r="AF278" s="56"/>
      <c r="AG278" s="56"/>
      <c r="AH278" s="56"/>
      <c r="AI278" s="56"/>
      <c r="AJ278" s="56"/>
      <c r="AK278" s="56"/>
      <c r="AL278" s="56"/>
      <c r="AM278" s="56"/>
      <c r="AN278" s="56"/>
      <c r="AO278" s="56"/>
      <c r="AP278" s="56"/>
      <c r="AQ278" s="56"/>
      <c r="AR278" s="56"/>
      <c r="AS278" s="56"/>
      <c r="AT278" s="56"/>
      <c r="AU278" s="56"/>
      <c r="AV278" s="56"/>
    </row>
    <row r="279" spans="1:48" x14ac:dyDescent="0.15">
      <c r="A279" s="11"/>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c r="AA279" s="56"/>
      <c r="AB279" s="56"/>
      <c r="AC279" s="56"/>
      <c r="AD279" s="56"/>
      <c r="AE279" s="56"/>
      <c r="AF279" s="56"/>
      <c r="AG279" s="56"/>
      <c r="AH279" s="56"/>
      <c r="AI279" s="56"/>
      <c r="AJ279" s="56"/>
      <c r="AK279" s="56"/>
      <c r="AL279" s="56"/>
      <c r="AM279" s="56"/>
      <c r="AN279" s="56"/>
      <c r="AO279" s="56"/>
      <c r="AP279" s="56"/>
      <c r="AQ279" s="56"/>
      <c r="AR279" s="56"/>
      <c r="AS279" s="56"/>
      <c r="AT279" s="56"/>
      <c r="AU279" s="56"/>
      <c r="AV279" s="56"/>
    </row>
    <row r="280" spans="1:48" x14ac:dyDescent="0.15">
      <c r="A280" s="11"/>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c r="AA280" s="56"/>
      <c r="AB280" s="56"/>
      <c r="AC280" s="56"/>
      <c r="AD280" s="56"/>
      <c r="AE280" s="56"/>
      <c r="AF280" s="56"/>
      <c r="AG280" s="56"/>
      <c r="AH280" s="56"/>
      <c r="AI280" s="56"/>
      <c r="AJ280" s="56"/>
      <c r="AK280" s="56"/>
      <c r="AL280" s="56"/>
      <c r="AM280" s="56"/>
      <c r="AN280" s="56"/>
      <c r="AO280" s="56"/>
      <c r="AP280" s="56"/>
      <c r="AQ280" s="56"/>
      <c r="AR280" s="56"/>
      <c r="AS280" s="56"/>
      <c r="AT280" s="56"/>
      <c r="AU280" s="56"/>
      <c r="AV280" s="56"/>
    </row>
    <row r="281" spans="1:48" x14ac:dyDescent="0.15">
      <c r="A281" s="1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c r="AA281" s="56"/>
      <c r="AB281" s="56"/>
      <c r="AC281" s="56"/>
      <c r="AD281" s="56"/>
      <c r="AE281" s="56"/>
      <c r="AF281" s="56"/>
      <c r="AG281" s="56"/>
      <c r="AH281" s="56"/>
      <c r="AI281" s="56"/>
      <c r="AJ281" s="56"/>
      <c r="AK281" s="56"/>
      <c r="AL281" s="56"/>
      <c r="AM281" s="56"/>
      <c r="AN281" s="56"/>
      <c r="AO281" s="56"/>
      <c r="AP281" s="56"/>
      <c r="AQ281" s="56"/>
      <c r="AR281" s="56"/>
      <c r="AS281" s="56"/>
      <c r="AT281" s="56"/>
      <c r="AU281" s="56"/>
      <c r="AV281" s="56"/>
    </row>
    <row r="282" spans="1:48" x14ac:dyDescent="0.15">
      <c r="A282" s="11"/>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c r="AA282" s="56"/>
      <c r="AB282" s="56"/>
      <c r="AC282" s="56"/>
      <c r="AD282" s="56"/>
      <c r="AE282" s="56"/>
      <c r="AF282" s="56"/>
      <c r="AG282" s="56"/>
      <c r="AH282" s="56"/>
      <c r="AI282" s="56"/>
      <c r="AJ282" s="56"/>
      <c r="AK282" s="56"/>
      <c r="AL282" s="56"/>
      <c r="AM282" s="56"/>
      <c r="AN282" s="56"/>
      <c r="AO282" s="56"/>
      <c r="AP282" s="56"/>
      <c r="AQ282" s="56"/>
      <c r="AR282" s="56"/>
      <c r="AS282" s="56"/>
      <c r="AT282" s="56"/>
      <c r="AU282" s="56"/>
      <c r="AV282" s="56"/>
    </row>
    <row r="283" spans="1:48" x14ac:dyDescent="0.15">
      <c r="A283" s="1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c r="AA283" s="56"/>
      <c r="AB283" s="56"/>
      <c r="AC283" s="56"/>
      <c r="AD283" s="56"/>
      <c r="AE283" s="56"/>
      <c r="AF283" s="56"/>
      <c r="AG283" s="56"/>
      <c r="AH283" s="56"/>
      <c r="AI283" s="56"/>
      <c r="AJ283" s="56"/>
      <c r="AK283" s="56"/>
      <c r="AL283" s="56"/>
      <c r="AM283" s="56"/>
      <c r="AN283" s="56"/>
      <c r="AO283" s="56"/>
      <c r="AP283" s="56"/>
      <c r="AQ283" s="56"/>
      <c r="AR283" s="56"/>
      <c r="AS283" s="56"/>
      <c r="AT283" s="56"/>
      <c r="AU283" s="56"/>
      <c r="AV283" s="56"/>
    </row>
    <row r="284" spans="1:48" x14ac:dyDescent="0.15">
      <c r="A284" s="11"/>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c r="AA284" s="56"/>
      <c r="AB284" s="56"/>
      <c r="AC284" s="56"/>
      <c r="AD284" s="56"/>
      <c r="AE284" s="56"/>
      <c r="AF284" s="56"/>
      <c r="AG284" s="56"/>
      <c r="AH284" s="56"/>
      <c r="AI284" s="56"/>
      <c r="AJ284" s="56"/>
      <c r="AK284" s="56"/>
      <c r="AL284" s="56"/>
      <c r="AM284" s="56"/>
      <c r="AN284" s="56"/>
      <c r="AO284" s="56"/>
      <c r="AP284" s="56"/>
      <c r="AQ284" s="56"/>
      <c r="AR284" s="56"/>
      <c r="AS284" s="56"/>
      <c r="AT284" s="56"/>
      <c r="AU284" s="56"/>
      <c r="AV284" s="56"/>
    </row>
    <row r="285" spans="1:48" x14ac:dyDescent="0.15">
      <c r="A285" s="11"/>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c r="AA285" s="56"/>
      <c r="AB285" s="56"/>
      <c r="AC285" s="56"/>
      <c r="AD285" s="56"/>
      <c r="AE285" s="56"/>
      <c r="AF285" s="56"/>
      <c r="AG285" s="56"/>
      <c r="AH285" s="56"/>
      <c r="AI285" s="56"/>
      <c r="AJ285" s="56"/>
      <c r="AK285" s="56"/>
      <c r="AL285" s="56"/>
      <c r="AM285" s="56"/>
      <c r="AN285" s="56"/>
      <c r="AO285" s="56"/>
      <c r="AP285" s="56"/>
      <c r="AQ285" s="56"/>
      <c r="AR285" s="56"/>
      <c r="AS285" s="56"/>
      <c r="AT285" s="56"/>
      <c r="AU285" s="56"/>
      <c r="AV285" s="56"/>
    </row>
    <row r="286" spans="1:48" x14ac:dyDescent="0.15">
      <c r="A286" s="11"/>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c r="AA286" s="56"/>
      <c r="AB286" s="56"/>
      <c r="AC286" s="56"/>
      <c r="AD286" s="56"/>
      <c r="AE286" s="56"/>
      <c r="AF286" s="56"/>
      <c r="AG286" s="56"/>
      <c r="AH286" s="56"/>
      <c r="AI286" s="56"/>
      <c r="AJ286" s="56"/>
      <c r="AK286" s="56"/>
      <c r="AL286" s="56"/>
      <c r="AM286" s="56"/>
      <c r="AN286" s="56"/>
      <c r="AO286" s="56"/>
      <c r="AP286" s="56"/>
      <c r="AQ286" s="56"/>
      <c r="AR286" s="56"/>
      <c r="AS286" s="56"/>
      <c r="AT286" s="56"/>
      <c r="AU286" s="56"/>
      <c r="AV286" s="56"/>
    </row>
    <row r="287" spans="1:48" x14ac:dyDescent="0.15">
      <c r="A287" s="11"/>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c r="AA287" s="56"/>
      <c r="AB287" s="56"/>
      <c r="AC287" s="56"/>
      <c r="AD287" s="56"/>
      <c r="AE287" s="56"/>
      <c r="AF287" s="56"/>
      <c r="AG287" s="56"/>
      <c r="AH287" s="56"/>
      <c r="AI287" s="56"/>
      <c r="AJ287" s="56"/>
      <c r="AK287" s="56"/>
      <c r="AL287" s="56"/>
      <c r="AM287" s="56"/>
      <c r="AN287" s="56"/>
      <c r="AO287" s="56"/>
      <c r="AP287" s="56"/>
      <c r="AQ287" s="56"/>
      <c r="AR287" s="56"/>
      <c r="AS287" s="56"/>
      <c r="AT287" s="56"/>
      <c r="AU287" s="56"/>
      <c r="AV287" s="56"/>
    </row>
    <row r="288" spans="1:48" x14ac:dyDescent="0.15">
      <c r="A288" s="1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c r="AA288" s="56"/>
      <c r="AB288" s="56"/>
      <c r="AC288" s="56"/>
      <c r="AD288" s="56"/>
      <c r="AE288" s="56"/>
      <c r="AF288" s="56"/>
      <c r="AG288" s="56"/>
      <c r="AH288" s="56"/>
      <c r="AI288" s="56"/>
      <c r="AJ288" s="56"/>
      <c r="AK288" s="56"/>
      <c r="AL288" s="56"/>
      <c r="AM288" s="56"/>
      <c r="AN288" s="56"/>
      <c r="AO288" s="56"/>
      <c r="AP288" s="56"/>
      <c r="AQ288" s="56"/>
      <c r="AR288" s="56"/>
      <c r="AS288" s="56"/>
      <c r="AT288" s="56"/>
      <c r="AU288" s="56"/>
      <c r="AV288" s="56"/>
    </row>
    <row r="289" spans="1:48" x14ac:dyDescent="0.15">
      <c r="A289" s="11"/>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c r="AA289" s="56"/>
      <c r="AB289" s="56"/>
      <c r="AC289" s="56"/>
      <c r="AD289" s="56"/>
      <c r="AE289" s="56"/>
      <c r="AF289" s="56"/>
      <c r="AG289" s="56"/>
      <c r="AH289" s="56"/>
      <c r="AI289" s="56"/>
      <c r="AJ289" s="56"/>
      <c r="AK289" s="56"/>
      <c r="AL289" s="56"/>
      <c r="AM289" s="56"/>
      <c r="AN289" s="56"/>
      <c r="AO289" s="56"/>
      <c r="AP289" s="56"/>
      <c r="AQ289" s="56"/>
      <c r="AR289" s="56"/>
      <c r="AS289" s="56"/>
      <c r="AT289" s="56"/>
      <c r="AU289" s="56"/>
      <c r="AV289" s="56"/>
    </row>
    <row r="290" spans="1:48" x14ac:dyDescent="0.15">
      <c r="A290" s="11"/>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c r="AA290" s="56"/>
      <c r="AB290" s="56"/>
      <c r="AC290" s="56"/>
      <c r="AD290" s="56"/>
      <c r="AE290" s="56"/>
      <c r="AF290" s="56"/>
      <c r="AG290" s="56"/>
      <c r="AH290" s="56"/>
      <c r="AI290" s="56"/>
      <c r="AJ290" s="56"/>
      <c r="AK290" s="56"/>
      <c r="AL290" s="56"/>
      <c r="AM290" s="56"/>
      <c r="AN290" s="56"/>
      <c r="AO290" s="56"/>
      <c r="AP290" s="56"/>
      <c r="AQ290" s="56"/>
      <c r="AR290" s="56"/>
      <c r="AS290" s="56"/>
      <c r="AT290" s="56"/>
      <c r="AU290" s="56"/>
      <c r="AV290" s="56"/>
    </row>
    <row r="291" spans="1:48" x14ac:dyDescent="0.15">
      <c r="A291" s="11"/>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c r="AA291" s="56"/>
      <c r="AB291" s="56"/>
      <c r="AC291" s="56"/>
      <c r="AD291" s="56"/>
      <c r="AE291" s="56"/>
      <c r="AF291" s="56"/>
      <c r="AG291" s="56"/>
      <c r="AH291" s="56"/>
      <c r="AI291" s="56"/>
      <c r="AJ291" s="56"/>
      <c r="AK291" s="56"/>
      <c r="AL291" s="56"/>
      <c r="AM291" s="56"/>
      <c r="AN291" s="56"/>
      <c r="AO291" s="56"/>
      <c r="AP291" s="56"/>
      <c r="AQ291" s="56"/>
      <c r="AR291" s="56"/>
      <c r="AS291" s="56"/>
      <c r="AT291" s="56"/>
      <c r="AU291" s="56"/>
      <c r="AV291" s="56"/>
    </row>
    <row r="292" spans="1:48" x14ac:dyDescent="0.15">
      <c r="A292" s="1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c r="AA292" s="56"/>
      <c r="AB292" s="56"/>
      <c r="AC292" s="56"/>
      <c r="AD292" s="56"/>
      <c r="AE292" s="56"/>
      <c r="AF292" s="56"/>
      <c r="AG292" s="56"/>
      <c r="AH292" s="56"/>
      <c r="AI292" s="56"/>
      <c r="AJ292" s="56"/>
      <c r="AK292" s="56"/>
      <c r="AL292" s="56"/>
      <c r="AM292" s="56"/>
      <c r="AN292" s="56"/>
      <c r="AO292" s="56"/>
      <c r="AP292" s="56"/>
      <c r="AQ292" s="56"/>
      <c r="AR292" s="56"/>
      <c r="AS292" s="56"/>
      <c r="AT292" s="56"/>
      <c r="AU292" s="56"/>
      <c r="AV292" s="56"/>
    </row>
    <row r="293" spans="1:48" x14ac:dyDescent="0.15">
      <c r="A293" s="11"/>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c r="AA293" s="56"/>
      <c r="AB293" s="56"/>
      <c r="AC293" s="56"/>
      <c r="AD293" s="56"/>
      <c r="AE293" s="56"/>
      <c r="AF293" s="56"/>
      <c r="AG293" s="56"/>
      <c r="AH293" s="56"/>
      <c r="AI293" s="56"/>
      <c r="AJ293" s="56"/>
      <c r="AK293" s="56"/>
      <c r="AL293" s="56"/>
      <c r="AM293" s="56"/>
      <c r="AN293" s="56"/>
      <c r="AO293" s="56"/>
      <c r="AP293" s="56"/>
      <c r="AQ293" s="56"/>
      <c r="AR293" s="56"/>
      <c r="AS293" s="56"/>
      <c r="AT293" s="56"/>
      <c r="AU293" s="56"/>
      <c r="AV293" s="56"/>
    </row>
    <row r="294" spans="1:48" x14ac:dyDescent="0.15">
      <c r="A294" s="1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c r="AA294" s="56"/>
      <c r="AB294" s="56"/>
      <c r="AC294" s="56"/>
      <c r="AD294" s="56"/>
      <c r="AE294" s="56"/>
      <c r="AF294" s="56"/>
      <c r="AG294" s="56"/>
      <c r="AH294" s="56"/>
      <c r="AI294" s="56"/>
      <c r="AJ294" s="56"/>
      <c r="AK294" s="56"/>
      <c r="AL294" s="56"/>
      <c r="AM294" s="56"/>
      <c r="AN294" s="56"/>
      <c r="AO294" s="56"/>
      <c r="AP294" s="56"/>
      <c r="AQ294" s="56"/>
      <c r="AR294" s="56"/>
      <c r="AS294" s="56"/>
      <c r="AT294" s="56"/>
      <c r="AU294" s="56"/>
      <c r="AV294" s="56"/>
    </row>
    <row r="295" spans="1:48" x14ac:dyDescent="0.15">
      <c r="A295" s="11"/>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c r="AA295" s="56"/>
      <c r="AB295" s="56"/>
      <c r="AC295" s="56"/>
      <c r="AD295" s="56"/>
      <c r="AE295" s="56"/>
      <c r="AF295" s="56"/>
      <c r="AG295" s="56"/>
      <c r="AH295" s="56"/>
      <c r="AI295" s="56"/>
      <c r="AJ295" s="56"/>
      <c r="AK295" s="56"/>
      <c r="AL295" s="56"/>
      <c r="AM295" s="56"/>
      <c r="AN295" s="56"/>
      <c r="AO295" s="56"/>
      <c r="AP295" s="56"/>
      <c r="AQ295" s="56"/>
      <c r="AR295" s="56"/>
      <c r="AS295" s="56"/>
      <c r="AT295" s="56"/>
      <c r="AU295" s="56"/>
      <c r="AV295" s="56"/>
    </row>
    <row r="296" spans="1:48" x14ac:dyDescent="0.15">
      <c r="A296" s="11"/>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c r="AA296" s="56"/>
      <c r="AB296" s="56"/>
      <c r="AC296" s="56"/>
      <c r="AD296" s="56"/>
      <c r="AE296" s="56"/>
      <c r="AF296" s="56"/>
      <c r="AG296" s="56"/>
      <c r="AH296" s="56"/>
      <c r="AI296" s="56"/>
      <c r="AJ296" s="56"/>
      <c r="AK296" s="56"/>
      <c r="AL296" s="56"/>
      <c r="AM296" s="56"/>
      <c r="AN296" s="56"/>
      <c r="AO296" s="56"/>
      <c r="AP296" s="56"/>
      <c r="AQ296" s="56"/>
      <c r="AR296" s="56"/>
      <c r="AS296" s="56"/>
      <c r="AT296" s="56"/>
      <c r="AU296" s="56"/>
      <c r="AV296" s="56"/>
    </row>
    <row r="297" spans="1:48" x14ac:dyDescent="0.15">
      <c r="A297" s="11"/>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c r="AA297" s="56"/>
      <c r="AB297" s="56"/>
      <c r="AC297" s="56"/>
      <c r="AD297" s="56"/>
      <c r="AE297" s="56"/>
      <c r="AF297" s="56"/>
      <c r="AG297" s="56"/>
      <c r="AH297" s="56"/>
      <c r="AI297" s="56"/>
      <c r="AJ297" s="56"/>
      <c r="AK297" s="56"/>
      <c r="AL297" s="56"/>
      <c r="AM297" s="56"/>
      <c r="AN297" s="56"/>
      <c r="AO297" s="56"/>
      <c r="AP297" s="56"/>
      <c r="AQ297" s="56"/>
      <c r="AR297" s="56"/>
      <c r="AS297" s="56"/>
      <c r="AT297" s="56"/>
      <c r="AU297" s="56"/>
      <c r="AV297" s="56"/>
    </row>
    <row r="298" spans="1:48" x14ac:dyDescent="0.15">
      <c r="A298" s="11"/>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c r="AA298" s="56"/>
      <c r="AB298" s="56"/>
      <c r="AC298" s="56"/>
      <c r="AD298" s="56"/>
      <c r="AE298" s="56"/>
      <c r="AF298" s="56"/>
      <c r="AG298" s="56"/>
      <c r="AH298" s="56"/>
      <c r="AI298" s="56"/>
      <c r="AJ298" s="56"/>
      <c r="AK298" s="56"/>
      <c r="AL298" s="56"/>
      <c r="AM298" s="56"/>
      <c r="AN298" s="56"/>
      <c r="AO298" s="56"/>
      <c r="AP298" s="56"/>
      <c r="AQ298" s="56"/>
      <c r="AR298" s="56"/>
      <c r="AS298" s="56"/>
      <c r="AT298" s="56"/>
      <c r="AU298" s="56"/>
      <c r="AV298" s="56"/>
    </row>
    <row r="299" spans="1:48" x14ac:dyDescent="0.15">
      <c r="A299" s="11"/>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c r="AA299" s="56"/>
      <c r="AB299" s="56"/>
      <c r="AC299" s="56"/>
      <c r="AD299" s="56"/>
      <c r="AE299" s="56"/>
      <c r="AF299" s="56"/>
      <c r="AG299" s="56"/>
      <c r="AH299" s="56"/>
      <c r="AI299" s="56"/>
      <c r="AJ299" s="56"/>
      <c r="AK299" s="56"/>
      <c r="AL299" s="56"/>
      <c r="AM299" s="56"/>
      <c r="AN299" s="56"/>
      <c r="AO299" s="56"/>
      <c r="AP299" s="56"/>
      <c r="AQ299" s="56"/>
      <c r="AR299" s="56"/>
      <c r="AS299" s="56"/>
      <c r="AT299" s="56"/>
      <c r="AU299" s="56"/>
      <c r="AV299" s="56"/>
    </row>
    <row r="300" spans="1:48" x14ac:dyDescent="0.15">
      <c r="A300" s="1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c r="AA300" s="56"/>
      <c r="AB300" s="56"/>
      <c r="AC300" s="56"/>
      <c r="AD300" s="56"/>
      <c r="AE300" s="56"/>
      <c r="AF300" s="56"/>
      <c r="AG300" s="56"/>
      <c r="AH300" s="56"/>
      <c r="AI300" s="56"/>
      <c r="AJ300" s="56"/>
      <c r="AK300" s="56"/>
      <c r="AL300" s="56"/>
      <c r="AM300" s="56"/>
      <c r="AN300" s="56"/>
      <c r="AO300" s="56"/>
      <c r="AP300" s="56"/>
      <c r="AQ300" s="56"/>
      <c r="AR300" s="56"/>
      <c r="AS300" s="56"/>
      <c r="AT300" s="56"/>
      <c r="AU300" s="56"/>
      <c r="AV300" s="56"/>
    </row>
    <row r="301" spans="1:48" x14ac:dyDescent="0.15">
      <c r="A301" s="11"/>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c r="AA301" s="56"/>
      <c r="AB301" s="56"/>
      <c r="AC301" s="56"/>
      <c r="AD301" s="56"/>
      <c r="AE301" s="56"/>
      <c r="AF301" s="56"/>
      <c r="AG301" s="56"/>
      <c r="AH301" s="56"/>
      <c r="AI301" s="56"/>
      <c r="AJ301" s="56"/>
      <c r="AK301" s="56"/>
      <c r="AL301" s="56"/>
      <c r="AM301" s="56"/>
      <c r="AN301" s="56"/>
      <c r="AO301" s="56"/>
      <c r="AP301" s="56"/>
      <c r="AQ301" s="56"/>
      <c r="AR301" s="56"/>
      <c r="AS301" s="56"/>
      <c r="AT301" s="56"/>
      <c r="AU301" s="56"/>
      <c r="AV301" s="56"/>
    </row>
    <row r="302" spans="1:48" x14ac:dyDescent="0.15">
      <c r="A302" s="1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c r="AA302" s="56"/>
      <c r="AB302" s="56"/>
      <c r="AC302" s="56"/>
      <c r="AD302" s="56"/>
      <c r="AE302" s="56"/>
      <c r="AF302" s="56"/>
      <c r="AG302" s="56"/>
      <c r="AH302" s="56"/>
      <c r="AI302" s="56"/>
      <c r="AJ302" s="56"/>
      <c r="AK302" s="56"/>
      <c r="AL302" s="56"/>
      <c r="AM302" s="56"/>
      <c r="AN302" s="56"/>
      <c r="AO302" s="56"/>
      <c r="AP302" s="56"/>
      <c r="AQ302" s="56"/>
      <c r="AR302" s="56"/>
      <c r="AS302" s="56"/>
      <c r="AT302" s="56"/>
      <c r="AU302" s="56"/>
      <c r="AV302" s="56"/>
    </row>
    <row r="303" spans="1:48" x14ac:dyDescent="0.15">
      <c r="A303" s="11"/>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c r="AA303" s="56"/>
      <c r="AB303" s="56"/>
      <c r="AC303" s="56"/>
      <c r="AD303" s="56"/>
      <c r="AE303" s="56"/>
      <c r="AF303" s="56"/>
      <c r="AG303" s="56"/>
      <c r="AH303" s="56"/>
      <c r="AI303" s="56"/>
      <c r="AJ303" s="56"/>
      <c r="AK303" s="56"/>
      <c r="AL303" s="56"/>
      <c r="AM303" s="56"/>
      <c r="AN303" s="56"/>
      <c r="AO303" s="56"/>
      <c r="AP303" s="56"/>
      <c r="AQ303" s="56"/>
      <c r="AR303" s="56"/>
      <c r="AS303" s="56"/>
      <c r="AT303" s="56"/>
      <c r="AU303" s="56"/>
      <c r="AV303" s="56"/>
    </row>
    <row r="304" spans="1:48" x14ac:dyDescent="0.15">
      <c r="A304" s="11"/>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c r="AA304" s="56"/>
      <c r="AB304" s="56"/>
      <c r="AC304" s="56"/>
      <c r="AD304" s="56"/>
      <c r="AE304" s="56"/>
      <c r="AF304" s="56"/>
      <c r="AG304" s="56"/>
      <c r="AH304" s="56"/>
      <c r="AI304" s="56"/>
      <c r="AJ304" s="56"/>
      <c r="AK304" s="56"/>
      <c r="AL304" s="56"/>
      <c r="AM304" s="56"/>
      <c r="AN304" s="56"/>
      <c r="AO304" s="56"/>
      <c r="AP304" s="56"/>
      <c r="AQ304" s="56"/>
      <c r="AR304" s="56"/>
      <c r="AS304" s="56"/>
      <c r="AT304" s="56"/>
      <c r="AU304" s="56"/>
      <c r="AV304" s="56"/>
    </row>
    <row r="305" spans="2:48" x14ac:dyDescent="0.15">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c r="AA305" s="56"/>
      <c r="AB305" s="56"/>
      <c r="AC305" s="56"/>
      <c r="AD305" s="56"/>
      <c r="AE305" s="56"/>
      <c r="AF305" s="56"/>
      <c r="AG305" s="56"/>
      <c r="AH305" s="56"/>
      <c r="AI305" s="56"/>
      <c r="AJ305" s="56"/>
      <c r="AK305" s="56"/>
      <c r="AL305" s="56"/>
      <c r="AM305" s="56"/>
      <c r="AN305" s="56"/>
      <c r="AO305" s="56"/>
      <c r="AP305" s="56"/>
      <c r="AQ305" s="56"/>
      <c r="AR305" s="56"/>
      <c r="AS305" s="56"/>
      <c r="AT305" s="56"/>
      <c r="AU305" s="56"/>
      <c r="AV305" s="56"/>
    </row>
    <row r="306" spans="2:48" x14ac:dyDescent="0.15">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c r="AA306" s="56"/>
      <c r="AB306" s="56"/>
      <c r="AC306" s="56"/>
      <c r="AD306" s="56"/>
      <c r="AE306" s="56"/>
      <c r="AF306" s="56"/>
      <c r="AG306" s="56"/>
      <c r="AH306" s="56"/>
      <c r="AI306" s="56"/>
      <c r="AJ306" s="56"/>
      <c r="AK306" s="56"/>
      <c r="AL306" s="56"/>
      <c r="AM306" s="56"/>
      <c r="AN306" s="56"/>
      <c r="AO306" s="56"/>
      <c r="AP306" s="56"/>
      <c r="AQ306" s="56"/>
      <c r="AR306" s="56"/>
      <c r="AS306" s="56"/>
      <c r="AT306" s="56"/>
      <c r="AU306" s="56"/>
      <c r="AV306" s="56"/>
    </row>
  </sheetData>
  <mergeCells count="1">
    <mergeCell ref="B4:F4"/>
  </mergeCells>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V174"/>
  <sheetViews>
    <sheetView topLeftCell="A13" workbookViewId="0">
      <selection activeCell="C22" sqref="C22"/>
    </sheetView>
  </sheetViews>
  <sheetFormatPr baseColWidth="10" defaultRowHeight="15" x14ac:dyDescent="0.2"/>
  <cols>
    <col min="1" max="1" width="10.83203125" style="339"/>
    <col min="2" max="2" width="25.6640625" style="339" bestFit="1" customWidth="1"/>
    <col min="3" max="3" width="12.5" style="339" bestFit="1" customWidth="1"/>
    <col min="4" max="4" width="58" style="339" customWidth="1"/>
    <col min="5" max="6" width="10.83203125" style="339"/>
    <col min="7" max="7" width="12.83203125" style="339" customWidth="1"/>
    <col min="8" max="8" width="10.83203125" style="339"/>
    <col min="9" max="9" width="11.1640625" style="339" customWidth="1"/>
    <col min="10" max="16384" width="10.83203125" style="339"/>
  </cols>
  <sheetData>
    <row r="1" spans="1:48" ht="30" customHeight="1" thickBot="1" x14ac:dyDescent="0.3">
      <c r="A1" s="333"/>
      <c r="B1" s="332" t="s">
        <v>322</v>
      </c>
      <c r="C1" s="334"/>
      <c r="D1" s="333"/>
      <c r="E1" s="335"/>
      <c r="F1" s="336"/>
      <c r="G1" s="336"/>
      <c r="H1" s="336"/>
      <c r="I1" s="336"/>
      <c r="J1" s="336"/>
      <c r="K1" s="336"/>
      <c r="L1" s="336"/>
      <c r="M1" s="336"/>
      <c r="N1" s="336"/>
      <c r="O1" s="336"/>
      <c r="P1" s="336"/>
      <c r="Q1" s="336"/>
      <c r="R1" s="336"/>
      <c r="S1" s="336"/>
      <c r="T1" s="336"/>
      <c r="U1" s="336"/>
      <c r="V1" s="336"/>
      <c r="W1" s="336"/>
      <c r="X1" s="336"/>
      <c r="Y1" s="336"/>
      <c r="Z1" s="336"/>
      <c r="AA1" s="336"/>
      <c r="AB1" s="336"/>
      <c r="AC1" s="337"/>
      <c r="AD1" s="338"/>
      <c r="AE1" s="338"/>
    </row>
    <row r="2" spans="1:48" x14ac:dyDescent="0.2">
      <c r="A2" s="333"/>
      <c r="B2" s="334"/>
      <c r="C2" s="334"/>
      <c r="D2" s="333"/>
      <c r="E2" s="335"/>
      <c r="F2" s="336"/>
      <c r="G2" s="336"/>
      <c r="H2" s="336"/>
      <c r="I2" s="336"/>
      <c r="J2" s="336"/>
      <c r="K2" s="336"/>
      <c r="L2" s="336"/>
      <c r="M2" s="336"/>
      <c r="N2" s="336"/>
      <c r="O2" s="336"/>
      <c r="P2" s="336"/>
      <c r="Q2" s="336"/>
      <c r="R2" s="336"/>
      <c r="S2" s="336"/>
      <c r="T2" s="336"/>
      <c r="U2" s="336"/>
      <c r="V2" s="336"/>
      <c r="W2" s="336"/>
      <c r="X2" s="336"/>
      <c r="Y2" s="336"/>
      <c r="Z2" s="336"/>
      <c r="AA2" s="336"/>
      <c r="AB2" s="336"/>
    </row>
    <row r="3" spans="1:48" x14ac:dyDescent="0.2">
      <c r="A3" s="333"/>
      <c r="B3" s="438" t="s">
        <v>411</v>
      </c>
      <c r="C3" s="439"/>
      <c r="D3" s="342"/>
      <c r="E3" s="343"/>
      <c r="F3" s="344"/>
      <c r="G3" s="345"/>
      <c r="H3" s="345"/>
      <c r="I3" s="336"/>
      <c r="J3" s="345"/>
      <c r="K3" s="345"/>
      <c r="L3" s="345"/>
      <c r="M3" s="345"/>
      <c r="N3" s="345"/>
      <c r="O3" s="345"/>
      <c r="P3" s="345"/>
      <c r="Q3" s="345"/>
      <c r="R3" s="345"/>
      <c r="S3" s="345"/>
      <c r="T3" s="345"/>
      <c r="U3" s="336"/>
      <c r="V3" s="345"/>
      <c r="W3" s="345"/>
      <c r="X3" s="345"/>
      <c r="Y3" s="345"/>
      <c r="Z3" s="345"/>
      <c r="AA3" s="345"/>
      <c r="AB3" s="345"/>
    </row>
    <row r="4" spans="1:48" ht="12" customHeight="1" x14ac:dyDescent="0.2">
      <c r="A4" s="333"/>
      <c r="B4" s="588" t="s">
        <v>446</v>
      </c>
      <c r="C4" s="589"/>
      <c r="D4" s="589"/>
      <c r="E4" s="589"/>
      <c r="F4" s="590"/>
      <c r="G4" s="340"/>
      <c r="H4" s="340"/>
      <c r="I4" s="336"/>
      <c r="J4" s="340"/>
      <c r="K4" s="340"/>
      <c r="L4" s="340"/>
      <c r="M4" s="340"/>
      <c r="N4" s="340"/>
      <c r="O4" s="340"/>
      <c r="P4" s="340"/>
      <c r="Q4" s="340"/>
      <c r="R4" s="340"/>
      <c r="S4" s="340"/>
      <c r="T4" s="340"/>
      <c r="U4" s="336"/>
      <c r="V4" s="340"/>
      <c r="W4" s="340"/>
      <c r="X4" s="340"/>
      <c r="Y4" s="340"/>
      <c r="Z4" s="340"/>
      <c r="AA4" s="340"/>
      <c r="AB4" s="340"/>
    </row>
    <row r="5" spans="1:48" ht="12" customHeight="1" x14ac:dyDescent="0.2">
      <c r="A5" s="333"/>
      <c r="B5" s="469"/>
      <c r="C5" s="469"/>
      <c r="D5" s="469"/>
      <c r="E5" s="469"/>
      <c r="F5" s="469"/>
      <c r="G5" s="340"/>
      <c r="H5" s="340"/>
      <c r="I5" s="336"/>
      <c r="J5" s="340"/>
      <c r="K5" s="340"/>
      <c r="L5" s="340"/>
      <c r="M5" s="340"/>
      <c r="N5" s="340"/>
      <c r="O5" s="340"/>
      <c r="P5" s="340"/>
      <c r="Q5" s="340"/>
      <c r="R5" s="340"/>
      <c r="S5" s="340"/>
      <c r="T5" s="340"/>
      <c r="U5" s="336"/>
      <c r="V5" s="340"/>
      <c r="W5" s="340"/>
      <c r="X5" s="340"/>
      <c r="Y5" s="340"/>
      <c r="Z5" s="340"/>
      <c r="AA5" s="340"/>
      <c r="AB5" s="340"/>
    </row>
    <row r="6" spans="1:48" ht="12" customHeight="1" x14ac:dyDescent="0.2">
      <c r="A6" s="333"/>
      <c r="B6" s="346" t="s">
        <v>514</v>
      </c>
      <c r="C6" s="469"/>
      <c r="D6" s="469"/>
      <c r="E6" s="469"/>
      <c r="F6" s="469"/>
      <c r="G6" s="340"/>
      <c r="H6" s="340"/>
      <c r="I6" s="336"/>
      <c r="J6" s="340"/>
      <c r="K6" s="340"/>
      <c r="L6" s="340"/>
      <c r="M6" s="340"/>
      <c r="N6" s="340"/>
      <c r="O6" s="340"/>
      <c r="P6" s="340"/>
      <c r="Q6" s="340"/>
      <c r="R6" s="340"/>
      <c r="S6" s="340"/>
      <c r="T6" s="340"/>
      <c r="U6" s="336"/>
      <c r="V6" s="340"/>
      <c r="W6" s="340"/>
      <c r="X6" s="340"/>
      <c r="Y6" s="340"/>
      <c r="Z6" s="340"/>
      <c r="AA6" s="340"/>
      <c r="AB6" s="340"/>
    </row>
    <row r="7" spans="1:48" ht="12" customHeight="1" x14ac:dyDescent="0.2">
      <c r="A7" s="333"/>
      <c r="B7" s="347" t="s">
        <v>512</v>
      </c>
      <c r="C7" s="469"/>
      <c r="D7" s="469"/>
      <c r="E7" s="469"/>
      <c r="F7" s="469"/>
      <c r="G7" s="340"/>
      <c r="H7" s="340"/>
      <c r="I7" s="336"/>
      <c r="J7" s="340"/>
      <c r="K7" s="340"/>
      <c r="L7" s="340"/>
      <c r="M7" s="340"/>
      <c r="N7" s="340"/>
      <c r="O7" s="340"/>
      <c r="P7" s="340"/>
      <c r="Q7" s="340"/>
      <c r="R7" s="340"/>
      <c r="S7" s="340"/>
      <c r="T7" s="340"/>
      <c r="U7" s="336"/>
      <c r="V7" s="340"/>
      <c r="W7" s="340"/>
      <c r="X7" s="340"/>
      <c r="Y7" s="340"/>
      <c r="Z7" s="340"/>
      <c r="AA7" s="340"/>
      <c r="AB7" s="340"/>
    </row>
    <row r="8" spans="1:48" ht="12" customHeight="1" x14ac:dyDescent="0.2">
      <c r="A8" s="333"/>
      <c r="B8" s="348" t="s">
        <v>513</v>
      </c>
      <c r="C8" s="469"/>
      <c r="D8" s="469"/>
      <c r="E8" s="469"/>
      <c r="F8" s="469"/>
      <c r="G8" s="340"/>
      <c r="H8" s="340"/>
      <c r="I8" s="336"/>
      <c r="J8" s="340"/>
      <c r="K8" s="340"/>
      <c r="L8" s="340"/>
      <c r="M8" s="340"/>
      <c r="N8" s="340"/>
      <c r="O8" s="340"/>
      <c r="P8" s="340"/>
      <c r="Q8" s="340"/>
      <c r="R8" s="340"/>
      <c r="S8" s="340"/>
      <c r="T8" s="340"/>
      <c r="U8" s="336"/>
      <c r="V8" s="340"/>
      <c r="W8" s="340"/>
      <c r="X8" s="340"/>
      <c r="Y8" s="340"/>
      <c r="Z8" s="340"/>
      <c r="AA8" s="340"/>
      <c r="AB8" s="340"/>
    </row>
    <row r="9" spans="1:48" ht="12" customHeight="1" x14ac:dyDescent="0.2">
      <c r="A9" s="333"/>
      <c r="B9" s="349" t="s">
        <v>517</v>
      </c>
      <c r="C9" s="469"/>
      <c r="D9" s="469"/>
      <c r="E9" s="469"/>
      <c r="F9" s="469"/>
      <c r="G9" s="340"/>
      <c r="H9" s="340"/>
      <c r="I9" s="336"/>
      <c r="J9" s="340"/>
      <c r="K9" s="340"/>
      <c r="L9" s="340"/>
      <c r="M9" s="340"/>
      <c r="N9" s="340"/>
      <c r="O9" s="340"/>
      <c r="P9" s="340"/>
      <c r="Q9" s="340"/>
      <c r="R9" s="340"/>
      <c r="S9" s="340"/>
      <c r="T9" s="340"/>
      <c r="U9" s="336"/>
      <c r="V9" s="340"/>
      <c r="W9" s="340"/>
      <c r="X9" s="340"/>
      <c r="Y9" s="340"/>
      <c r="Z9" s="340"/>
      <c r="AA9" s="340"/>
      <c r="AB9" s="340"/>
    </row>
    <row r="10" spans="1:48" ht="12" customHeight="1" x14ac:dyDescent="0.2">
      <c r="A10" s="333"/>
      <c r="B10" s="469"/>
      <c r="C10" s="469"/>
      <c r="D10" s="469"/>
      <c r="E10" s="469"/>
      <c r="F10" s="469"/>
      <c r="G10" s="340"/>
      <c r="H10" s="340"/>
      <c r="I10" s="336"/>
      <c r="J10" s="340"/>
      <c r="K10" s="340"/>
      <c r="L10" s="340"/>
      <c r="M10" s="340"/>
      <c r="N10" s="340"/>
      <c r="O10" s="340"/>
      <c r="P10" s="340"/>
      <c r="Q10" s="340"/>
      <c r="R10" s="340"/>
      <c r="S10" s="340"/>
      <c r="T10" s="340"/>
      <c r="U10" s="336"/>
      <c r="V10" s="340"/>
      <c r="W10" s="340"/>
      <c r="X10" s="340"/>
      <c r="Y10" s="340"/>
      <c r="Z10" s="340"/>
      <c r="AA10" s="340"/>
      <c r="AB10" s="340"/>
    </row>
    <row r="11" spans="1:48" ht="16" thickBot="1" x14ac:dyDescent="0.25">
      <c r="B11" s="337"/>
      <c r="C11" s="337"/>
      <c r="D11" s="337"/>
      <c r="E11" s="337"/>
      <c r="F11" s="337"/>
      <c r="G11" s="337"/>
      <c r="H11" s="337"/>
      <c r="I11" s="337"/>
      <c r="J11" s="337"/>
      <c r="K11" s="337"/>
      <c r="L11" s="337"/>
      <c r="M11" s="337"/>
      <c r="N11" s="337"/>
      <c r="O11" s="337"/>
      <c r="P11" s="337"/>
      <c r="Q11" s="337"/>
      <c r="R11" s="337"/>
      <c r="S11" s="337"/>
      <c r="T11" s="337"/>
      <c r="U11" s="337"/>
      <c r="V11" s="337"/>
      <c r="W11" s="337"/>
      <c r="X11" s="337"/>
      <c r="Y11" s="337"/>
      <c r="Z11" s="337"/>
      <c r="AA11" s="337"/>
      <c r="AB11" s="337"/>
    </row>
    <row r="12" spans="1:48" x14ac:dyDescent="0.2">
      <c r="A12" s="350"/>
      <c r="B12" s="351"/>
      <c r="C12" s="351"/>
      <c r="D12" s="351"/>
      <c r="E12" s="351"/>
      <c r="F12" s="351"/>
      <c r="G12" s="351"/>
      <c r="H12" s="351"/>
      <c r="I12" s="351"/>
      <c r="J12" s="351"/>
      <c r="K12" s="351"/>
      <c r="L12" s="351"/>
      <c r="M12" s="351"/>
      <c r="N12" s="351"/>
      <c r="O12" s="351"/>
      <c r="P12" s="351"/>
      <c r="Q12" s="351"/>
      <c r="R12" s="351"/>
      <c r="S12" s="351"/>
      <c r="T12" s="351"/>
      <c r="U12" s="351"/>
      <c r="V12" s="351"/>
      <c r="W12" s="351"/>
      <c r="X12" s="351"/>
      <c r="Y12" s="351"/>
      <c r="Z12" s="351"/>
      <c r="AA12" s="351"/>
      <c r="AB12" s="351"/>
      <c r="AC12" s="351"/>
      <c r="AD12" s="351"/>
      <c r="AE12" s="351"/>
      <c r="AF12" s="351"/>
      <c r="AG12" s="351"/>
      <c r="AH12" s="351"/>
      <c r="AI12" s="351"/>
      <c r="AJ12" s="351"/>
      <c r="AK12" s="351"/>
      <c r="AL12" s="351"/>
      <c r="AM12" s="351"/>
      <c r="AN12" s="351"/>
      <c r="AO12" s="351"/>
      <c r="AP12" s="351"/>
      <c r="AQ12" s="351"/>
      <c r="AR12" s="351"/>
      <c r="AS12" s="351"/>
      <c r="AT12" s="351"/>
    </row>
    <row r="13" spans="1:48" x14ac:dyDescent="0.2">
      <c r="A13" s="395"/>
      <c r="B13" s="351"/>
      <c r="C13" s="351"/>
      <c r="D13" s="353"/>
      <c r="E13" s="351"/>
      <c r="F13" s="351"/>
      <c r="G13" s="351"/>
      <c r="H13" s="351"/>
      <c r="I13" s="351"/>
      <c r="J13" s="351"/>
      <c r="K13" s="351"/>
      <c r="L13" s="351"/>
      <c r="M13" s="351"/>
      <c r="N13" s="351"/>
      <c r="O13" s="351"/>
      <c r="P13" s="351"/>
      <c r="Q13" s="351"/>
      <c r="R13" s="351"/>
      <c r="S13" s="351"/>
      <c r="T13" s="351"/>
      <c r="U13" s="351"/>
      <c r="V13" s="351"/>
      <c r="W13" s="351"/>
      <c r="X13" s="351"/>
      <c r="Y13" s="351"/>
      <c r="Z13" s="351"/>
      <c r="AA13" s="351"/>
      <c r="AB13" s="351"/>
      <c r="AC13" s="351"/>
      <c r="AD13" s="351"/>
      <c r="AE13" s="351"/>
      <c r="AF13" s="351"/>
      <c r="AG13" s="351"/>
      <c r="AH13" s="351"/>
      <c r="AI13" s="351"/>
      <c r="AJ13" s="351"/>
      <c r="AK13" s="351"/>
      <c r="AL13" s="351"/>
      <c r="AM13" s="351"/>
      <c r="AN13" s="351"/>
      <c r="AO13" s="351"/>
      <c r="AP13" s="351"/>
      <c r="AQ13" s="351"/>
      <c r="AR13" s="351"/>
      <c r="AS13" s="351"/>
      <c r="AT13" s="351"/>
    </row>
    <row r="14" spans="1:48" x14ac:dyDescent="0.2">
      <c r="A14" s="395"/>
      <c r="B14" s="351"/>
      <c r="C14" s="351"/>
      <c r="D14" s="353"/>
      <c r="E14" s="351"/>
      <c r="F14" s="351"/>
      <c r="G14" s="351"/>
      <c r="H14" s="351"/>
      <c r="I14" s="351"/>
      <c r="J14" s="351"/>
      <c r="K14" s="351"/>
      <c r="L14" s="351"/>
      <c r="M14" s="351"/>
      <c r="N14" s="351"/>
      <c r="O14" s="351"/>
      <c r="P14" s="351"/>
      <c r="Q14" s="351"/>
      <c r="R14" s="351"/>
      <c r="S14" s="351"/>
      <c r="T14" s="351"/>
      <c r="U14" s="351"/>
      <c r="V14" s="351"/>
      <c r="W14" s="351"/>
      <c r="X14" s="351"/>
      <c r="Y14" s="351"/>
      <c r="Z14" s="351"/>
      <c r="AA14" s="351"/>
      <c r="AB14" s="351"/>
      <c r="AC14" s="351"/>
      <c r="AD14" s="351"/>
      <c r="AE14" s="351"/>
      <c r="AF14" s="351"/>
      <c r="AG14" s="351"/>
      <c r="AH14" s="351"/>
      <c r="AI14" s="351"/>
      <c r="AJ14" s="351"/>
      <c r="AK14" s="351"/>
      <c r="AL14" s="351"/>
      <c r="AM14" s="351"/>
      <c r="AN14" s="351"/>
      <c r="AO14" s="351"/>
      <c r="AP14" s="351"/>
      <c r="AQ14" s="351"/>
      <c r="AR14" s="351"/>
      <c r="AS14" s="351"/>
      <c r="AT14" s="351"/>
    </row>
    <row r="15" spans="1:48" x14ac:dyDescent="0.2">
      <c r="A15" s="395"/>
      <c r="B15" s="351"/>
      <c r="C15" s="351"/>
      <c r="D15" s="355"/>
      <c r="E15" s="363"/>
      <c r="F15" s="401"/>
      <c r="G15" s="351"/>
      <c r="H15" s="351"/>
      <c r="I15" s="351"/>
      <c r="J15" s="351"/>
      <c r="K15" s="351"/>
      <c r="L15" s="351"/>
      <c r="M15" s="351"/>
      <c r="N15" s="351"/>
      <c r="O15" s="351"/>
      <c r="P15" s="351"/>
      <c r="Q15" s="351"/>
      <c r="R15" s="351"/>
      <c r="S15" s="351"/>
      <c r="T15" s="351"/>
      <c r="U15" s="351"/>
      <c r="V15" s="351"/>
      <c r="W15" s="351"/>
      <c r="X15" s="351"/>
      <c r="Y15" s="351"/>
      <c r="Z15" s="351"/>
      <c r="AA15" s="351"/>
      <c r="AB15" s="351"/>
      <c r="AC15" s="351"/>
      <c r="AD15" s="351"/>
      <c r="AE15" s="351"/>
      <c r="AF15" s="351"/>
      <c r="AG15" s="351"/>
      <c r="AH15" s="351"/>
      <c r="AI15" s="351"/>
      <c r="AJ15" s="351"/>
      <c r="AK15" s="351"/>
      <c r="AL15" s="351"/>
      <c r="AM15" s="351"/>
      <c r="AN15" s="351"/>
      <c r="AO15" s="351"/>
      <c r="AP15" s="351"/>
      <c r="AQ15" s="351"/>
      <c r="AR15" s="351"/>
      <c r="AS15" s="351"/>
      <c r="AT15" s="351"/>
      <c r="AU15" s="351"/>
      <c r="AV15" s="351"/>
    </row>
    <row r="16" spans="1:48" x14ac:dyDescent="0.2">
      <c r="A16" s="395"/>
      <c r="B16" s="351"/>
      <c r="C16" s="351"/>
      <c r="D16" s="365"/>
      <c r="E16" s="470">
        <v>2013</v>
      </c>
      <c r="F16" s="471"/>
      <c r="G16" s="351"/>
      <c r="H16" s="351"/>
      <c r="I16" s="351"/>
      <c r="J16" s="351"/>
      <c r="K16" s="351"/>
      <c r="L16" s="351"/>
      <c r="M16" s="351"/>
      <c r="N16" s="351"/>
      <c r="O16" s="351"/>
      <c r="P16" s="351"/>
      <c r="Q16" s="351"/>
      <c r="R16" s="351"/>
      <c r="S16" s="351"/>
      <c r="T16" s="351"/>
      <c r="U16" s="351"/>
      <c r="V16" s="351"/>
      <c r="W16" s="351"/>
      <c r="X16" s="351"/>
      <c r="Y16" s="351"/>
      <c r="Z16" s="351"/>
      <c r="AA16" s="351"/>
      <c r="AB16" s="351"/>
      <c r="AC16" s="351"/>
      <c r="AD16" s="351"/>
      <c r="AE16" s="351"/>
      <c r="AF16" s="351"/>
      <c r="AG16" s="351"/>
      <c r="AH16" s="351"/>
      <c r="AI16" s="351"/>
      <c r="AJ16" s="351"/>
      <c r="AK16" s="351"/>
      <c r="AL16" s="351"/>
      <c r="AM16" s="351"/>
      <c r="AN16" s="351"/>
      <c r="AO16" s="351"/>
      <c r="AP16" s="351"/>
      <c r="AQ16" s="351"/>
      <c r="AR16" s="351"/>
      <c r="AS16" s="351"/>
      <c r="AT16" s="351"/>
      <c r="AU16" s="351"/>
      <c r="AV16" s="351"/>
    </row>
    <row r="17" spans="1:48" x14ac:dyDescent="0.2">
      <c r="A17" s="395"/>
      <c r="B17" s="351"/>
      <c r="C17" s="351"/>
      <c r="D17" s="365" t="str">
        <f>[3]Nulmeting_klimaatmonitor!D73</f>
        <v>Totaal bekend energiegebruik Landbouw (gas en elektr.) [TJ]</v>
      </c>
      <c r="E17" s="339">
        <f>SUM(E18,E19)</f>
        <v>0</v>
      </c>
      <c r="F17" s="451"/>
      <c r="G17" s="351"/>
      <c r="H17" s="351"/>
      <c r="I17" s="351"/>
      <c r="J17" s="351"/>
      <c r="K17" s="351"/>
      <c r="L17" s="351"/>
      <c r="M17" s="351"/>
      <c r="N17" s="351"/>
      <c r="O17" s="351"/>
      <c r="P17" s="351"/>
      <c r="Q17" s="351"/>
      <c r="R17" s="351"/>
      <c r="S17" s="351"/>
      <c r="T17" s="351"/>
      <c r="U17" s="351"/>
      <c r="V17" s="351"/>
      <c r="W17" s="351"/>
      <c r="X17" s="351"/>
      <c r="Y17" s="351"/>
      <c r="Z17" s="351"/>
      <c r="AA17" s="351"/>
      <c r="AB17" s="351"/>
      <c r="AC17" s="351"/>
      <c r="AD17" s="351"/>
      <c r="AE17" s="351"/>
      <c r="AF17" s="351"/>
      <c r="AG17" s="351"/>
      <c r="AH17" s="351"/>
      <c r="AI17" s="351"/>
      <c r="AJ17" s="351"/>
      <c r="AK17" s="351"/>
      <c r="AL17" s="351"/>
      <c r="AM17" s="351"/>
      <c r="AN17" s="351"/>
      <c r="AO17" s="351"/>
      <c r="AP17" s="351"/>
      <c r="AQ17" s="351"/>
      <c r="AR17" s="351"/>
      <c r="AS17" s="351"/>
      <c r="AT17" s="351"/>
      <c r="AU17" s="351"/>
      <c r="AV17" s="351"/>
    </row>
    <row r="18" spans="1:48" x14ac:dyDescent="0.2">
      <c r="A18" s="395"/>
      <c r="B18" s="351"/>
      <c r="C18" s="351"/>
      <c r="D18" s="365" t="str">
        <f>[3]Nulmeting_klimaatmonitor!D74</f>
        <v>Elektriciteitsgebruik Landbouw, bosbouw en visserij (SBI A) [TJ]</v>
      </c>
      <c r="E18" s="360">
        <v>0</v>
      </c>
      <c r="F18" s="451"/>
      <c r="G18" s="351"/>
      <c r="H18" s="351"/>
      <c r="I18" s="351"/>
      <c r="J18" s="351"/>
      <c r="K18" s="351"/>
      <c r="L18" s="351"/>
      <c r="M18" s="351"/>
      <c r="N18" s="351"/>
      <c r="O18" s="351"/>
      <c r="P18" s="351"/>
      <c r="Q18" s="351"/>
      <c r="R18" s="351"/>
      <c r="S18" s="351"/>
      <c r="T18" s="351"/>
      <c r="U18" s="351"/>
      <c r="V18" s="351"/>
      <c r="W18" s="351"/>
      <c r="X18" s="351"/>
      <c r="Y18" s="351"/>
      <c r="Z18" s="351"/>
      <c r="AA18" s="351"/>
      <c r="AB18" s="351"/>
      <c r="AC18" s="351"/>
      <c r="AD18" s="351"/>
      <c r="AE18" s="351"/>
      <c r="AF18" s="351"/>
      <c r="AG18" s="351"/>
      <c r="AH18" s="351"/>
      <c r="AI18" s="351"/>
      <c r="AJ18" s="351"/>
      <c r="AK18" s="351"/>
      <c r="AL18" s="351"/>
      <c r="AM18" s="351"/>
      <c r="AN18" s="351"/>
      <c r="AO18" s="351"/>
      <c r="AP18" s="351"/>
      <c r="AQ18" s="351"/>
      <c r="AR18" s="351"/>
      <c r="AS18" s="351"/>
      <c r="AT18" s="351"/>
      <c r="AU18" s="351"/>
      <c r="AV18" s="351"/>
    </row>
    <row r="19" spans="1:48" x14ac:dyDescent="0.2">
      <c r="A19" s="395"/>
      <c r="B19" s="351"/>
      <c r="C19" s="351"/>
      <c r="D19" s="357" t="str">
        <f>[3]Nulmeting_klimaatmonitor!D75</f>
        <v>Gas geleverd aan Landbouw, bosbouw en visserij (SBI A) [TJ]</v>
      </c>
      <c r="E19" s="360">
        <v>0</v>
      </c>
      <c r="F19" s="392"/>
      <c r="G19" s="351"/>
      <c r="H19" s="351"/>
      <c r="I19" s="351"/>
      <c r="J19" s="351"/>
      <c r="K19" s="351"/>
      <c r="L19" s="351"/>
      <c r="M19" s="351"/>
      <c r="N19" s="351"/>
      <c r="O19" s="351"/>
      <c r="P19" s="351"/>
      <c r="Q19" s="351"/>
      <c r="R19" s="351"/>
      <c r="S19" s="351"/>
      <c r="T19" s="351"/>
      <c r="U19" s="351"/>
      <c r="V19" s="351"/>
      <c r="W19" s="351"/>
      <c r="X19" s="351"/>
      <c r="Y19" s="351"/>
      <c r="Z19" s="351"/>
      <c r="AA19" s="351"/>
      <c r="AB19" s="351"/>
      <c r="AC19" s="351"/>
      <c r="AD19" s="351"/>
      <c r="AE19" s="351"/>
      <c r="AF19" s="351"/>
      <c r="AG19" s="351"/>
      <c r="AH19" s="351"/>
      <c r="AI19" s="351"/>
      <c r="AJ19" s="351"/>
      <c r="AK19" s="351"/>
      <c r="AL19" s="351"/>
      <c r="AM19" s="351"/>
      <c r="AN19" s="351"/>
      <c r="AO19" s="351"/>
      <c r="AP19" s="351"/>
      <c r="AQ19" s="351"/>
      <c r="AR19" s="351"/>
      <c r="AS19" s="351"/>
      <c r="AT19" s="351"/>
      <c r="AU19" s="351"/>
      <c r="AV19" s="351"/>
    </row>
    <row r="20" spans="1:48" ht="14" customHeight="1" x14ac:dyDescent="0.2">
      <c r="A20" s="350"/>
      <c r="B20" s="333"/>
      <c r="C20" s="333"/>
      <c r="D20" s="333"/>
      <c r="E20" s="333"/>
      <c r="F20" s="333"/>
      <c r="G20" s="333"/>
      <c r="H20" s="333"/>
      <c r="I20" s="333"/>
      <c r="J20" s="333"/>
      <c r="K20" s="351"/>
      <c r="L20" s="351"/>
      <c r="M20" s="351"/>
      <c r="N20" s="351"/>
      <c r="O20" s="351"/>
      <c r="P20" s="351"/>
      <c r="Q20" s="351"/>
      <c r="R20" s="351"/>
      <c r="S20" s="351"/>
      <c r="T20" s="351"/>
      <c r="U20" s="351"/>
      <c r="V20" s="351"/>
      <c r="W20" s="351"/>
      <c r="X20" s="351"/>
      <c r="Y20" s="351"/>
      <c r="Z20" s="351"/>
      <c r="AA20" s="351"/>
      <c r="AB20" s="351"/>
      <c r="AC20" s="351"/>
      <c r="AD20" s="351"/>
      <c r="AE20" s="351"/>
      <c r="AF20" s="351"/>
      <c r="AG20" s="351"/>
      <c r="AH20" s="351"/>
      <c r="AI20" s="351"/>
      <c r="AJ20" s="351"/>
      <c r="AK20" s="351"/>
      <c r="AL20" s="351"/>
      <c r="AM20" s="351"/>
      <c r="AN20" s="351"/>
      <c r="AO20" s="351"/>
      <c r="AP20" s="351"/>
      <c r="AQ20" s="351"/>
      <c r="AR20" s="351"/>
      <c r="AS20" s="351"/>
      <c r="AT20" s="351"/>
      <c r="AU20" s="351"/>
      <c r="AV20" s="351"/>
    </row>
    <row r="21" spans="1:48" x14ac:dyDescent="0.2">
      <c r="A21" s="395"/>
      <c r="B21" s="351"/>
      <c r="C21" s="351"/>
      <c r="D21" s="351"/>
      <c r="E21" s="333"/>
      <c r="F21" s="351"/>
      <c r="G21" s="351"/>
      <c r="H21" s="351"/>
      <c r="I21" s="351"/>
      <c r="J21" s="351"/>
      <c r="K21" s="351"/>
      <c r="L21" s="351"/>
      <c r="M21" s="351"/>
      <c r="N21" s="351"/>
      <c r="O21" s="351"/>
      <c r="P21" s="351"/>
      <c r="Q21" s="351"/>
      <c r="R21" s="351"/>
      <c r="S21" s="351"/>
      <c r="T21" s="351"/>
      <c r="U21" s="351"/>
      <c r="V21" s="351"/>
      <c r="W21" s="351"/>
      <c r="X21" s="351"/>
      <c r="Y21" s="351"/>
      <c r="Z21" s="351"/>
      <c r="AA21" s="351"/>
      <c r="AB21" s="351"/>
      <c r="AC21" s="351"/>
      <c r="AD21" s="351"/>
      <c r="AE21" s="351"/>
      <c r="AF21" s="351"/>
      <c r="AG21" s="351"/>
      <c r="AH21" s="351"/>
      <c r="AI21" s="351"/>
      <c r="AJ21" s="351"/>
      <c r="AK21" s="351"/>
      <c r="AL21" s="351"/>
      <c r="AM21" s="351"/>
      <c r="AN21" s="351"/>
      <c r="AO21" s="351"/>
      <c r="AP21" s="351"/>
      <c r="AQ21" s="351"/>
      <c r="AR21" s="351"/>
      <c r="AS21" s="351"/>
      <c r="AT21" s="351"/>
      <c r="AU21" s="351"/>
      <c r="AV21" s="351"/>
    </row>
    <row r="22" spans="1:48" x14ac:dyDescent="0.2">
      <c r="A22" s="395"/>
      <c r="C22" s="353" t="s">
        <v>221</v>
      </c>
      <c r="D22" s="351"/>
      <c r="E22" s="351"/>
      <c r="F22" s="351"/>
      <c r="G22" s="351"/>
      <c r="H22" s="333"/>
      <c r="I22" s="333"/>
      <c r="J22" s="351"/>
      <c r="K22" s="351"/>
      <c r="L22" s="351"/>
      <c r="M22" s="351"/>
      <c r="N22" s="351"/>
      <c r="O22" s="351"/>
      <c r="P22" s="351"/>
      <c r="Q22" s="351"/>
      <c r="R22" s="351"/>
      <c r="S22" s="351"/>
      <c r="T22" s="351"/>
      <c r="U22" s="351"/>
      <c r="V22" s="351"/>
      <c r="W22" s="351"/>
      <c r="X22" s="351"/>
      <c r="Y22" s="351"/>
      <c r="Z22" s="351"/>
      <c r="AA22" s="351"/>
      <c r="AB22" s="351"/>
      <c r="AC22" s="351"/>
      <c r="AD22" s="351"/>
      <c r="AE22" s="351"/>
      <c r="AF22" s="351"/>
      <c r="AG22" s="351"/>
      <c r="AH22" s="351"/>
      <c r="AI22" s="351"/>
      <c r="AJ22" s="351"/>
      <c r="AK22" s="351"/>
      <c r="AL22" s="351"/>
      <c r="AM22" s="351"/>
      <c r="AN22" s="351"/>
      <c r="AO22" s="351"/>
      <c r="AP22" s="351"/>
      <c r="AQ22" s="351"/>
      <c r="AR22" s="351"/>
      <c r="AS22" s="351"/>
      <c r="AT22" s="351"/>
      <c r="AU22" s="351"/>
      <c r="AV22" s="351"/>
    </row>
    <row r="23" spans="1:48" x14ac:dyDescent="0.2">
      <c r="A23" s="350"/>
      <c r="B23" s="351"/>
      <c r="C23" s="351"/>
      <c r="D23" s="351"/>
      <c r="E23" s="351"/>
      <c r="F23" s="351"/>
      <c r="G23" s="351"/>
      <c r="H23" s="333"/>
      <c r="I23" s="333"/>
      <c r="J23" s="351"/>
      <c r="K23" s="351"/>
      <c r="L23" s="351"/>
      <c r="M23" s="351"/>
      <c r="N23" s="351"/>
      <c r="O23" s="351"/>
      <c r="P23" s="351"/>
      <c r="Q23" s="351"/>
      <c r="R23" s="351"/>
      <c r="S23" s="351"/>
      <c r="T23" s="351"/>
      <c r="U23" s="351"/>
      <c r="V23" s="351"/>
      <c r="W23" s="351"/>
      <c r="X23" s="351"/>
      <c r="Y23" s="351"/>
      <c r="Z23" s="351"/>
      <c r="AA23" s="351"/>
      <c r="AB23" s="351"/>
      <c r="AC23" s="351"/>
      <c r="AD23" s="351"/>
      <c r="AE23" s="351"/>
      <c r="AF23" s="351"/>
      <c r="AG23" s="351"/>
      <c r="AH23" s="351"/>
      <c r="AI23" s="351"/>
      <c r="AJ23" s="351"/>
      <c r="AK23" s="351"/>
      <c r="AL23" s="351"/>
      <c r="AM23" s="351"/>
      <c r="AN23" s="351"/>
      <c r="AO23" s="351"/>
      <c r="AP23" s="351"/>
      <c r="AQ23" s="351"/>
      <c r="AR23" s="351"/>
      <c r="AS23" s="351"/>
      <c r="AT23" s="351"/>
      <c r="AU23" s="351"/>
      <c r="AV23" s="351"/>
    </row>
    <row r="24" spans="1:48" x14ac:dyDescent="0.2">
      <c r="A24" s="350"/>
      <c r="B24" s="351"/>
      <c r="C24" s="351"/>
      <c r="D24" s="351" t="s">
        <v>221</v>
      </c>
      <c r="E24" s="360">
        <v>0</v>
      </c>
      <c r="F24" s="351" t="s">
        <v>225</v>
      </c>
      <c r="G24" s="351" t="s">
        <v>507</v>
      </c>
      <c r="H24" s="333"/>
      <c r="I24" s="333"/>
      <c r="J24" s="351"/>
      <c r="K24" s="351"/>
      <c r="L24" s="351"/>
      <c r="M24" s="351"/>
      <c r="N24" s="351"/>
      <c r="O24" s="351"/>
      <c r="P24" s="351"/>
      <c r="Q24" s="351"/>
      <c r="R24" s="351"/>
      <c r="S24" s="351"/>
      <c r="T24" s="351"/>
      <c r="U24" s="351"/>
      <c r="V24" s="351"/>
      <c r="W24" s="351"/>
      <c r="X24" s="351"/>
      <c r="Y24" s="351"/>
      <c r="Z24" s="351"/>
      <c r="AA24" s="351"/>
      <c r="AB24" s="351"/>
      <c r="AC24" s="351"/>
      <c r="AD24" s="351"/>
      <c r="AE24" s="351"/>
      <c r="AF24" s="351"/>
      <c r="AG24" s="351"/>
      <c r="AH24" s="351"/>
      <c r="AI24" s="351"/>
      <c r="AJ24" s="351"/>
      <c r="AK24" s="351"/>
      <c r="AL24" s="351"/>
      <c r="AM24" s="351"/>
      <c r="AN24" s="351"/>
      <c r="AO24" s="351"/>
      <c r="AP24" s="351"/>
      <c r="AQ24" s="351"/>
      <c r="AR24" s="351"/>
      <c r="AS24" s="351"/>
      <c r="AT24" s="351"/>
      <c r="AU24" s="351"/>
      <c r="AV24" s="351"/>
    </row>
    <row r="25" spans="1:48" x14ac:dyDescent="0.2">
      <c r="A25" s="350"/>
      <c r="B25" s="351"/>
      <c r="C25" s="351"/>
      <c r="D25" s="351"/>
      <c r="E25" s="351"/>
      <c r="F25" s="351"/>
      <c r="G25" s="351"/>
      <c r="H25" s="333"/>
      <c r="I25" s="333"/>
      <c r="J25" s="351"/>
      <c r="K25" s="351"/>
      <c r="L25" s="351"/>
      <c r="M25" s="351"/>
      <c r="N25" s="351"/>
      <c r="O25" s="351"/>
      <c r="P25" s="351"/>
      <c r="Q25" s="351"/>
      <c r="R25" s="351"/>
      <c r="S25" s="351"/>
      <c r="T25" s="351"/>
      <c r="U25" s="351"/>
      <c r="V25" s="351"/>
      <c r="W25" s="351"/>
      <c r="X25" s="351"/>
      <c r="Y25" s="351"/>
      <c r="Z25" s="351"/>
      <c r="AA25" s="351"/>
      <c r="AB25" s="351"/>
      <c r="AC25" s="351"/>
      <c r="AD25" s="351"/>
      <c r="AE25" s="351"/>
      <c r="AF25" s="351"/>
      <c r="AG25" s="351"/>
      <c r="AH25" s="351"/>
      <c r="AI25" s="351"/>
      <c r="AJ25" s="351"/>
      <c r="AK25" s="351"/>
      <c r="AL25" s="351"/>
      <c r="AM25" s="351"/>
      <c r="AN25" s="351"/>
      <c r="AO25" s="351"/>
      <c r="AP25" s="351"/>
      <c r="AQ25" s="351"/>
      <c r="AR25" s="351"/>
      <c r="AS25" s="351"/>
      <c r="AT25" s="351"/>
      <c r="AU25" s="351"/>
      <c r="AV25" s="351"/>
    </row>
    <row r="26" spans="1:48" x14ac:dyDescent="0.2">
      <c r="A26" s="352"/>
      <c r="B26" s="351"/>
      <c r="C26" s="351"/>
      <c r="D26" s="333"/>
      <c r="E26" s="333"/>
      <c r="F26" s="333"/>
      <c r="G26" s="333"/>
      <c r="H26" s="333"/>
      <c r="I26" s="333"/>
      <c r="J26" s="351"/>
      <c r="K26" s="351"/>
      <c r="L26" s="351"/>
      <c r="M26" s="351"/>
      <c r="N26" s="351"/>
      <c r="O26" s="351"/>
      <c r="P26" s="351"/>
      <c r="Q26" s="351"/>
      <c r="R26" s="351"/>
      <c r="S26" s="351"/>
      <c r="T26" s="351"/>
      <c r="U26" s="351"/>
      <c r="V26" s="351"/>
      <c r="W26" s="351"/>
      <c r="X26" s="351"/>
      <c r="Y26" s="351"/>
      <c r="Z26" s="351"/>
      <c r="AA26" s="351"/>
      <c r="AB26" s="351"/>
      <c r="AC26" s="351"/>
      <c r="AD26" s="351"/>
      <c r="AE26" s="351"/>
      <c r="AF26" s="351"/>
      <c r="AG26" s="351"/>
      <c r="AH26" s="351"/>
      <c r="AI26" s="351"/>
      <c r="AJ26" s="351"/>
      <c r="AK26" s="351"/>
      <c r="AL26" s="351"/>
      <c r="AM26" s="351"/>
      <c r="AN26" s="351"/>
      <c r="AO26" s="351"/>
      <c r="AP26" s="351"/>
      <c r="AQ26" s="351"/>
      <c r="AR26" s="351"/>
      <c r="AS26" s="351"/>
      <c r="AT26" s="351"/>
      <c r="AU26" s="351"/>
      <c r="AV26" s="351"/>
    </row>
    <row r="27" spans="1:48" x14ac:dyDescent="0.2">
      <c r="A27" s="350"/>
      <c r="B27" s="351"/>
      <c r="C27" s="353" t="s">
        <v>454</v>
      </c>
      <c r="D27" s="333" t="s">
        <v>226</v>
      </c>
      <c r="E27" s="349">
        <v>0</v>
      </c>
      <c r="F27" s="333" t="s">
        <v>222</v>
      </c>
      <c r="G27" s="333"/>
      <c r="H27" s="333"/>
      <c r="I27" s="333"/>
      <c r="J27" s="351"/>
      <c r="K27" s="351"/>
      <c r="L27" s="351"/>
      <c r="M27" s="351"/>
      <c r="N27" s="351"/>
      <c r="O27" s="351"/>
      <c r="P27" s="351"/>
      <c r="Q27" s="351"/>
      <c r="R27" s="351"/>
      <c r="S27" s="351"/>
      <c r="T27" s="351"/>
      <c r="U27" s="351"/>
      <c r="V27" s="351"/>
      <c r="W27" s="351"/>
      <c r="X27" s="351"/>
      <c r="Y27" s="351"/>
      <c r="Z27" s="351"/>
      <c r="AA27" s="351"/>
      <c r="AB27" s="351"/>
      <c r="AC27" s="351"/>
      <c r="AD27" s="351"/>
      <c r="AE27" s="351"/>
      <c r="AF27" s="351"/>
      <c r="AG27" s="351"/>
      <c r="AH27" s="351"/>
      <c r="AI27" s="351"/>
      <c r="AJ27" s="351"/>
      <c r="AK27" s="351"/>
      <c r="AL27" s="351"/>
      <c r="AM27" s="351"/>
      <c r="AN27" s="351"/>
      <c r="AO27" s="351"/>
      <c r="AP27" s="351"/>
      <c r="AQ27" s="351"/>
      <c r="AR27" s="351"/>
      <c r="AS27" s="351"/>
      <c r="AT27" s="351"/>
      <c r="AU27" s="351"/>
      <c r="AV27" s="351"/>
    </row>
    <row r="28" spans="1:48" x14ac:dyDescent="0.2">
      <c r="A28" s="350"/>
      <c r="B28" s="351"/>
      <c r="C28" s="351"/>
      <c r="D28" s="333" t="s">
        <v>227</v>
      </c>
      <c r="E28" s="349">
        <v>0</v>
      </c>
      <c r="F28" s="333" t="s">
        <v>222</v>
      </c>
      <c r="G28" s="333"/>
      <c r="H28" s="333"/>
      <c r="I28" s="333"/>
      <c r="J28" s="351"/>
      <c r="K28" s="351"/>
      <c r="L28" s="351"/>
      <c r="M28" s="351"/>
      <c r="N28" s="351"/>
      <c r="O28" s="351"/>
      <c r="P28" s="351"/>
      <c r="Q28" s="351"/>
      <c r="R28" s="351"/>
      <c r="S28" s="351"/>
      <c r="T28" s="351"/>
      <c r="U28" s="351"/>
      <c r="V28" s="351"/>
      <c r="W28" s="351"/>
      <c r="X28" s="351"/>
      <c r="Y28" s="351"/>
      <c r="Z28" s="351"/>
      <c r="AA28" s="351"/>
      <c r="AB28" s="351"/>
      <c r="AC28" s="351"/>
      <c r="AD28" s="351"/>
      <c r="AE28" s="351"/>
      <c r="AF28" s="351"/>
      <c r="AG28" s="351"/>
      <c r="AH28" s="351"/>
      <c r="AI28" s="351"/>
      <c r="AJ28" s="351"/>
      <c r="AK28" s="351"/>
      <c r="AL28" s="351"/>
      <c r="AM28" s="351"/>
      <c r="AN28" s="351"/>
      <c r="AO28" s="351"/>
      <c r="AP28" s="351"/>
      <c r="AQ28" s="351"/>
      <c r="AR28" s="351"/>
      <c r="AS28" s="351"/>
      <c r="AT28" s="351"/>
      <c r="AU28" s="351"/>
      <c r="AV28" s="351"/>
    </row>
    <row r="29" spans="1:48" x14ac:dyDescent="0.2">
      <c r="A29" s="352"/>
      <c r="B29" s="351"/>
      <c r="C29" s="351"/>
      <c r="D29" s="333"/>
      <c r="E29" s="472"/>
      <c r="F29" s="333"/>
      <c r="G29" s="333"/>
      <c r="H29" s="333"/>
      <c r="I29" s="333"/>
      <c r="J29" s="351"/>
      <c r="K29" s="351"/>
      <c r="L29" s="351"/>
      <c r="M29" s="351"/>
      <c r="N29" s="351"/>
      <c r="O29" s="351"/>
      <c r="P29" s="351"/>
      <c r="Q29" s="351"/>
      <c r="R29" s="351"/>
      <c r="S29" s="351"/>
      <c r="T29" s="351"/>
      <c r="U29" s="351"/>
      <c r="V29" s="351"/>
      <c r="W29" s="351"/>
      <c r="X29" s="351"/>
      <c r="Y29" s="351"/>
      <c r="Z29" s="351"/>
      <c r="AA29" s="351"/>
      <c r="AB29" s="351"/>
      <c r="AC29" s="351"/>
      <c r="AD29" s="351"/>
      <c r="AE29" s="351"/>
      <c r="AF29" s="351"/>
      <c r="AG29" s="351"/>
      <c r="AH29" s="351"/>
      <c r="AI29" s="351"/>
      <c r="AJ29" s="351"/>
      <c r="AK29" s="351"/>
      <c r="AL29" s="351"/>
      <c r="AM29" s="351"/>
      <c r="AN29" s="351"/>
      <c r="AO29" s="351"/>
      <c r="AP29" s="351"/>
      <c r="AQ29" s="351"/>
      <c r="AR29" s="351"/>
      <c r="AS29" s="351"/>
      <c r="AT29" s="351"/>
      <c r="AU29" s="351"/>
      <c r="AV29" s="351"/>
    </row>
    <row r="30" spans="1:48" x14ac:dyDescent="0.2">
      <c r="A30" s="350"/>
      <c r="B30" s="351"/>
      <c r="C30" s="351"/>
      <c r="D30" s="333" t="s">
        <v>490</v>
      </c>
      <c r="E30" s="473">
        <f>E24*3600</f>
        <v>0</v>
      </c>
      <c r="F30" s="333" t="s">
        <v>204</v>
      </c>
      <c r="G30" s="333"/>
      <c r="H30" s="333"/>
      <c r="I30" s="333"/>
      <c r="J30" s="351"/>
      <c r="K30" s="351"/>
      <c r="L30" s="351"/>
      <c r="M30" s="351"/>
      <c r="N30" s="351"/>
      <c r="O30" s="351"/>
      <c r="P30" s="351"/>
      <c r="Q30" s="351"/>
      <c r="R30" s="351"/>
      <c r="S30" s="351"/>
      <c r="T30" s="351"/>
      <c r="U30" s="351"/>
      <c r="V30" s="351"/>
      <c r="W30" s="351"/>
      <c r="X30" s="351"/>
      <c r="Y30" s="351"/>
      <c r="Z30" s="351"/>
      <c r="AA30" s="351"/>
      <c r="AB30" s="351"/>
      <c r="AC30" s="351"/>
      <c r="AD30" s="351"/>
      <c r="AE30" s="351"/>
      <c r="AF30" s="351"/>
      <c r="AG30" s="351"/>
      <c r="AH30" s="351"/>
      <c r="AI30" s="351"/>
      <c r="AJ30" s="351"/>
      <c r="AK30" s="351"/>
      <c r="AL30" s="351"/>
      <c r="AM30" s="351"/>
      <c r="AN30" s="351"/>
      <c r="AO30" s="351"/>
      <c r="AP30" s="351"/>
      <c r="AQ30" s="351"/>
      <c r="AR30" s="351"/>
      <c r="AS30" s="351"/>
      <c r="AT30" s="351"/>
      <c r="AU30" s="351"/>
      <c r="AV30" s="351"/>
    </row>
    <row r="31" spans="1:48" x14ac:dyDescent="0.2">
      <c r="A31" s="350"/>
      <c r="B31" s="351"/>
      <c r="C31" s="351"/>
      <c r="D31" s="333" t="s">
        <v>491</v>
      </c>
      <c r="E31" s="473">
        <f>E30*0.0036</f>
        <v>0</v>
      </c>
      <c r="F31" s="333" t="s">
        <v>18</v>
      </c>
      <c r="G31" s="333"/>
      <c r="H31" s="333"/>
      <c r="I31" s="333"/>
      <c r="J31" s="351"/>
      <c r="K31" s="351"/>
      <c r="L31" s="351"/>
      <c r="M31" s="351"/>
      <c r="N31" s="351"/>
      <c r="O31" s="351"/>
      <c r="P31" s="351"/>
      <c r="Q31" s="351"/>
      <c r="R31" s="351"/>
      <c r="S31" s="351"/>
      <c r="T31" s="351"/>
      <c r="U31" s="351"/>
      <c r="V31" s="351"/>
      <c r="W31" s="351"/>
      <c r="X31" s="351"/>
      <c r="Y31" s="351"/>
      <c r="Z31" s="351"/>
      <c r="AA31" s="351"/>
      <c r="AB31" s="351"/>
      <c r="AC31" s="351"/>
      <c r="AD31" s="351"/>
      <c r="AE31" s="351"/>
      <c r="AF31" s="351"/>
      <c r="AG31" s="351"/>
      <c r="AH31" s="351"/>
      <c r="AI31" s="351"/>
      <c r="AJ31" s="351"/>
      <c r="AK31" s="351"/>
      <c r="AL31" s="351"/>
      <c r="AM31" s="351"/>
      <c r="AN31" s="351"/>
      <c r="AO31" s="351"/>
      <c r="AP31" s="351"/>
      <c r="AQ31" s="351"/>
      <c r="AR31" s="351"/>
      <c r="AS31" s="351"/>
      <c r="AT31" s="351"/>
      <c r="AU31" s="351"/>
      <c r="AV31" s="351"/>
    </row>
    <row r="32" spans="1:48" x14ac:dyDescent="0.2">
      <c r="A32" s="350"/>
      <c r="B32" s="351"/>
      <c r="C32" s="351"/>
      <c r="D32" s="333" t="s">
        <v>492</v>
      </c>
      <c r="E32" s="348">
        <f>E31/0.43</f>
        <v>0</v>
      </c>
      <c r="F32" s="333" t="s">
        <v>18</v>
      </c>
      <c r="G32" s="333" t="s">
        <v>242</v>
      </c>
      <c r="H32" s="474">
        <f>E32*0.47</f>
        <v>0</v>
      </c>
      <c r="I32" s="333" t="s">
        <v>18</v>
      </c>
      <c r="J32" s="351"/>
      <c r="K32" s="351"/>
      <c r="L32" s="351"/>
      <c r="M32" s="351"/>
      <c r="N32" s="351"/>
      <c r="O32" s="351"/>
      <c r="P32" s="351"/>
      <c r="Q32" s="351"/>
      <c r="R32" s="351"/>
      <c r="S32" s="351"/>
      <c r="T32" s="351"/>
      <c r="U32" s="351"/>
      <c r="V32" s="351"/>
      <c r="W32" s="351"/>
      <c r="X32" s="351"/>
      <c r="Y32" s="351"/>
      <c r="Z32" s="351"/>
      <c r="AA32" s="351"/>
      <c r="AB32" s="351"/>
      <c r="AC32" s="351"/>
      <c r="AD32" s="351"/>
      <c r="AE32" s="351"/>
      <c r="AF32" s="351"/>
      <c r="AG32" s="351"/>
      <c r="AH32" s="351"/>
      <c r="AI32" s="351"/>
      <c r="AJ32" s="351"/>
      <c r="AK32" s="351"/>
      <c r="AL32" s="351"/>
      <c r="AM32" s="351"/>
      <c r="AN32" s="351"/>
      <c r="AO32" s="351"/>
      <c r="AP32" s="351"/>
      <c r="AQ32" s="351"/>
      <c r="AR32" s="351"/>
      <c r="AS32" s="351"/>
      <c r="AT32" s="351"/>
      <c r="AU32" s="351"/>
      <c r="AV32" s="351"/>
    </row>
    <row r="33" spans="1:48" x14ac:dyDescent="0.2">
      <c r="A33" s="350"/>
      <c r="B33" s="351"/>
      <c r="C33" s="351"/>
      <c r="D33" s="333"/>
      <c r="E33" s="475"/>
      <c r="F33" s="333"/>
      <c r="G33" s="333"/>
      <c r="H33" s="474"/>
      <c r="I33" s="333"/>
      <c r="J33" s="351"/>
      <c r="K33" s="351"/>
      <c r="L33" s="351"/>
      <c r="M33" s="351"/>
      <c r="N33" s="351"/>
      <c r="O33" s="351"/>
      <c r="P33" s="351"/>
      <c r="Q33" s="351"/>
      <c r="R33" s="351"/>
      <c r="S33" s="351"/>
      <c r="T33" s="351"/>
      <c r="U33" s="351"/>
      <c r="V33" s="351"/>
      <c r="W33" s="351"/>
      <c r="X33" s="351"/>
      <c r="Y33" s="351"/>
      <c r="Z33" s="351"/>
      <c r="AA33" s="351"/>
      <c r="AB33" s="351"/>
      <c r="AC33" s="351"/>
      <c r="AD33" s="351"/>
      <c r="AE33" s="351"/>
      <c r="AF33" s="351"/>
      <c r="AG33" s="351"/>
      <c r="AH33" s="351"/>
      <c r="AI33" s="351"/>
      <c r="AJ33" s="351"/>
      <c r="AK33" s="351"/>
      <c r="AL33" s="351"/>
      <c r="AM33" s="351"/>
      <c r="AN33" s="351"/>
      <c r="AO33" s="351"/>
      <c r="AP33" s="351"/>
      <c r="AQ33" s="351"/>
      <c r="AR33" s="351"/>
      <c r="AS33" s="351"/>
      <c r="AT33" s="351"/>
      <c r="AU33" s="351"/>
      <c r="AV33" s="351"/>
    </row>
    <row r="34" spans="1:48" x14ac:dyDescent="0.2">
      <c r="A34" s="350"/>
      <c r="B34" s="351"/>
      <c r="C34" s="351"/>
      <c r="D34" s="333" t="s">
        <v>233</v>
      </c>
      <c r="E34" s="473">
        <f>E19-E32</f>
        <v>0</v>
      </c>
      <c r="F34" s="333" t="s">
        <v>18</v>
      </c>
      <c r="G34" s="333" t="s">
        <v>243</v>
      </c>
      <c r="H34" s="474"/>
      <c r="I34" s="333"/>
      <c r="J34" s="351"/>
      <c r="K34" s="351"/>
      <c r="L34" s="351"/>
      <c r="M34" s="351"/>
      <c r="N34" s="351"/>
      <c r="O34" s="351"/>
      <c r="P34" s="351"/>
      <c r="Q34" s="351"/>
      <c r="R34" s="351"/>
      <c r="S34" s="351"/>
      <c r="T34" s="351"/>
      <c r="U34" s="351"/>
      <c r="V34" s="351"/>
      <c r="W34" s="351"/>
      <c r="X34" s="351"/>
      <c r="Y34" s="351"/>
      <c r="Z34" s="351"/>
      <c r="AA34" s="351"/>
      <c r="AB34" s="351"/>
      <c r="AC34" s="351"/>
      <c r="AD34" s="351"/>
      <c r="AE34" s="351"/>
      <c r="AF34" s="351"/>
      <c r="AG34" s="351"/>
      <c r="AH34" s="351"/>
      <c r="AI34" s="351"/>
      <c r="AJ34" s="351"/>
      <c r="AK34" s="351"/>
      <c r="AL34" s="351"/>
      <c r="AM34" s="351"/>
      <c r="AN34" s="351"/>
      <c r="AO34" s="351"/>
      <c r="AP34" s="351"/>
      <c r="AQ34" s="351"/>
      <c r="AR34" s="351"/>
      <c r="AS34" s="351"/>
      <c r="AT34" s="351"/>
      <c r="AU34" s="351"/>
      <c r="AV34" s="351"/>
    </row>
    <row r="35" spans="1:48" x14ac:dyDescent="0.2">
      <c r="A35" s="350"/>
      <c r="B35" s="351"/>
      <c r="C35" s="351"/>
      <c r="D35" s="333"/>
      <c r="E35" s="472"/>
      <c r="F35" s="333"/>
      <c r="G35" s="333"/>
      <c r="H35" s="474"/>
      <c r="I35" s="333"/>
      <c r="J35" s="351"/>
      <c r="K35" s="351"/>
      <c r="L35" s="351"/>
      <c r="M35" s="351"/>
      <c r="N35" s="351"/>
      <c r="O35" s="351"/>
      <c r="P35" s="351"/>
      <c r="Q35" s="351"/>
      <c r="R35" s="351"/>
      <c r="S35" s="351"/>
      <c r="T35" s="351"/>
      <c r="U35" s="351"/>
      <c r="V35" s="351"/>
      <c r="W35" s="351"/>
      <c r="X35" s="351"/>
      <c r="Y35" s="351"/>
      <c r="Z35" s="351"/>
      <c r="AA35" s="351"/>
      <c r="AB35" s="351"/>
      <c r="AC35" s="351"/>
      <c r="AD35" s="351"/>
      <c r="AE35" s="351"/>
      <c r="AF35" s="351"/>
      <c r="AG35" s="351"/>
      <c r="AH35" s="351"/>
      <c r="AI35" s="351"/>
      <c r="AJ35" s="351"/>
      <c r="AK35" s="351"/>
      <c r="AL35" s="351"/>
      <c r="AM35" s="351"/>
      <c r="AN35" s="351"/>
      <c r="AO35" s="351"/>
      <c r="AP35" s="351"/>
      <c r="AQ35" s="351"/>
      <c r="AR35" s="351"/>
      <c r="AS35" s="351"/>
      <c r="AT35" s="351"/>
      <c r="AU35" s="351"/>
      <c r="AV35" s="351"/>
    </row>
    <row r="36" spans="1:48" x14ac:dyDescent="0.2">
      <c r="A36" s="350"/>
      <c r="B36" s="351"/>
      <c r="C36" s="351"/>
      <c r="D36" s="333" t="s">
        <v>230</v>
      </c>
      <c r="E36" s="473">
        <f>E31</f>
        <v>0</v>
      </c>
      <c r="F36" s="333" t="s">
        <v>18</v>
      </c>
      <c r="G36" s="333"/>
      <c r="H36" s="474"/>
      <c r="I36" s="333"/>
      <c r="J36" s="333"/>
      <c r="K36" s="351"/>
      <c r="L36" s="351"/>
      <c r="M36" s="351"/>
      <c r="N36" s="351"/>
      <c r="O36" s="351"/>
      <c r="P36" s="351"/>
      <c r="Q36" s="351"/>
      <c r="R36" s="351"/>
      <c r="S36" s="351"/>
      <c r="T36" s="351"/>
      <c r="U36" s="351"/>
      <c r="V36" s="351"/>
      <c r="W36" s="351"/>
      <c r="X36" s="351"/>
      <c r="Y36" s="351"/>
      <c r="Z36" s="351"/>
      <c r="AA36" s="351"/>
      <c r="AB36" s="351"/>
      <c r="AC36" s="351"/>
      <c r="AD36" s="351"/>
      <c r="AE36" s="351"/>
      <c r="AF36" s="351"/>
      <c r="AG36" s="351"/>
      <c r="AH36" s="351"/>
      <c r="AI36" s="351"/>
      <c r="AJ36" s="351"/>
      <c r="AK36" s="351"/>
      <c r="AL36" s="351"/>
      <c r="AM36" s="351"/>
      <c r="AN36" s="351"/>
      <c r="AO36" s="351"/>
      <c r="AP36" s="351"/>
      <c r="AQ36" s="351"/>
      <c r="AR36" s="351"/>
      <c r="AS36" s="351"/>
      <c r="AT36" s="351"/>
      <c r="AU36" s="351"/>
      <c r="AV36" s="351"/>
    </row>
    <row r="37" spans="1:48" x14ac:dyDescent="0.2">
      <c r="A37" s="350"/>
      <c r="B37" s="351"/>
      <c r="C37" s="351"/>
      <c r="D37" s="333" t="s">
        <v>231</v>
      </c>
      <c r="E37" s="473">
        <f>E27*8000*0.0036</f>
        <v>0</v>
      </c>
      <c r="F37" s="333" t="s">
        <v>18</v>
      </c>
      <c r="G37" s="333" t="s">
        <v>242</v>
      </c>
      <c r="H37" s="474">
        <f>E27*8000*0.0036/0.43*0.35</f>
        <v>0</v>
      </c>
      <c r="I37" s="333" t="s">
        <v>18</v>
      </c>
      <c r="J37" s="333"/>
      <c r="K37" s="351"/>
      <c r="L37" s="351"/>
      <c r="M37" s="351"/>
      <c r="N37" s="351"/>
      <c r="O37" s="351"/>
      <c r="P37" s="351"/>
      <c r="Q37" s="351"/>
      <c r="R37" s="351"/>
      <c r="S37" s="351"/>
      <c r="T37" s="351"/>
      <c r="U37" s="351"/>
      <c r="V37" s="351"/>
      <c r="W37" s="351"/>
      <c r="X37" s="351"/>
      <c r="Y37" s="351"/>
      <c r="Z37" s="351"/>
      <c r="AA37" s="351"/>
      <c r="AB37" s="351"/>
      <c r="AC37" s="351"/>
      <c r="AD37" s="351"/>
      <c r="AE37" s="351"/>
      <c r="AF37" s="351"/>
      <c r="AG37" s="351"/>
      <c r="AH37" s="351"/>
      <c r="AI37" s="351"/>
      <c r="AJ37" s="351"/>
      <c r="AK37" s="351"/>
      <c r="AL37" s="351"/>
      <c r="AM37" s="351"/>
      <c r="AN37" s="351"/>
      <c r="AO37" s="351"/>
      <c r="AP37" s="351"/>
      <c r="AQ37" s="351"/>
      <c r="AR37" s="351"/>
      <c r="AS37" s="351"/>
      <c r="AT37" s="351"/>
      <c r="AU37" s="351"/>
      <c r="AV37" s="351"/>
    </row>
    <row r="38" spans="1:48" x14ac:dyDescent="0.2">
      <c r="A38" s="350"/>
      <c r="B38" s="333"/>
      <c r="C38" s="333"/>
      <c r="D38" s="333"/>
      <c r="E38" s="333"/>
      <c r="F38" s="333"/>
      <c r="G38" s="333"/>
      <c r="H38" s="333"/>
      <c r="I38" s="333"/>
      <c r="J38" s="333"/>
      <c r="K38" s="351"/>
      <c r="L38" s="351"/>
      <c r="M38" s="351"/>
      <c r="N38" s="351"/>
      <c r="O38" s="351"/>
      <c r="P38" s="351"/>
      <c r="Q38" s="351"/>
      <c r="R38" s="351"/>
      <c r="S38" s="351"/>
      <c r="T38" s="351"/>
      <c r="U38" s="351"/>
      <c r="V38" s="351"/>
      <c r="W38" s="351"/>
      <c r="X38" s="351"/>
      <c r="Y38" s="351"/>
      <c r="Z38" s="351"/>
      <c r="AA38" s="351"/>
      <c r="AB38" s="351"/>
      <c r="AC38" s="351"/>
      <c r="AD38" s="351"/>
      <c r="AE38" s="351"/>
      <c r="AF38" s="351"/>
      <c r="AG38" s="351"/>
      <c r="AH38" s="351"/>
      <c r="AI38" s="351"/>
      <c r="AJ38" s="351"/>
      <c r="AK38" s="351"/>
      <c r="AL38" s="351"/>
      <c r="AM38" s="351"/>
      <c r="AN38" s="351"/>
      <c r="AO38" s="351"/>
      <c r="AP38" s="351"/>
      <c r="AQ38" s="351"/>
      <c r="AR38" s="351"/>
      <c r="AS38" s="351"/>
      <c r="AT38" s="351"/>
      <c r="AU38" s="351"/>
      <c r="AV38" s="351"/>
    </row>
    <row r="39" spans="1:48" x14ac:dyDescent="0.2">
      <c r="A39" s="350"/>
      <c r="B39" s="333"/>
      <c r="C39" s="333"/>
      <c r="D39" s="333"/>
      <c r="E39" s="333"/>
      <c r="F39" s="333"/>
      <c r="G39" s="333"/>
      <c r="H39" s="333"/>
      <c r="I39" s="333"/>
      <c r="J39" s="333"/>
      <c r="K39" s="351"/>
      <c r="L39" s="351"/>
      <c r="M39" s="351"/>
      <c r="N39" s="351"/>
      <c r="O39" s="351"/>
      <c r="P39" s="351"/>
      <c r="Q39" s="351"/>
      <c r="R39" s="351"/>
      <c r="S39" s="351"/>
      <c r="T39" s="351"/>
      <c r="U39" s="351"/>
      <c r="V39" s="351"/>
      <c r="W39" s="351"/>
      <c r="X39" s="351"/>
      <c r="Y39" s="351"/>
      <c r="Z39" s="351"/>
      <c r="AA39" s="351"/>
      <c r="AB39" s="351"/>
      <c r="AC39" s="351"/>
      <c r="AD39" s="351"/>
      <c r="AE39" s="351"/>
      <c r="AF39" s="351"/>
      <c r="AG39" s="351"/>
      <c r="AH39" s="351"/>
      <c r="AI39" s="351"/>
      <c r="AJ39" s="351"/>
      <c r="AK39" s="351"/>
      <c r="AL39" s="351"/>
      <c r="AM39" s="351"/>
      <c r="AN39" s="351"/>
      <c r="AO39" s="351"/>
      <c r="AP39" s="351"/>
      <c r="AQ39" s="351"/>
      <c r="AR39" s="351"/>
      <c r="AS39" s="351"/>
      <c r="AT39" s="351"/>
      <c r="AU39" s="351"/>
      <c r="AV39" s="351"/>
    </row>
    <row r="40" spans="1:48" x14ac:dyDescent="0.2">
      <c r="A40" s="350"/>
      <c r="C40" s="446" t="s">
        <v>156</v>
      </c>
      <c r="D40" s="472"/>
      <c r="E40" s="472"/>
      <c r="F40" s="333"/>
      <c r="G40" s="333"/>
      <c r="H40" s="333"/>
      <c r="I40" s="333"/>
      <c r="J40" s="333"/>
      <c r="K40" s="351"/>
      <c r="L40" s="351"/>
      <c r="M40" s="351"/>
      <c r="N40" s="351"/>
      <c r="O40" s="351"/>
      <c r="P40" s="351"/>
      <c r="Q40" s="351"/>
      <c r="R40" s="351"/>
      <c r="S40" s="351"/>
      <c r="T40" s="351"/>
      <c r="U40" s="351"/>
      <c r="V40" s="351"/>
      <c r="W40" s="351"/>
      <c r="X40" s="351"/>
      <c r="Y40" s="351"/>
      <c r="Z40" s="351"/>
      <c r="AA40" s="351"/>
      <c r="AB40" s="351"/>
      <c r="AC40" s="351"/>
      <c r="AD40" s="351"/>
      <c r="AE40" s="351"/>
      <c r="AF40" s="351"/>
      <c r="AG40" s="351"/>
      <c r="AH40" s="351"/>
      <c r="AI40" s="351"/>
      <c r="AJ40" s="351"/>
      <c r="AK40" s="351"/>
      <c r="AL40" s="351"/>
      <c r="AM40" s="351"/>
      <c r="AN40" s="351"/>
      <c r="AO40" s="351"/>
      <c r="AP40" s="351"/>
      <c r="AQ40" s="351"/>
      <c r="AR40" s="351"/>
      <c r="AS40" s="351"/>
      <c r="AT40" s="351"/>
      <c r="AU40" s="351"/>
      <c r="AV40" s="351"/>
    </row>
    <row r="41" spans="1:48" x14ac:dyDescent="0.2">
      <c r="A41" s="350"/>
      <c r="B41" s="333"/>
      <c r="C41" s="333"/>
      <c r="D41" s="472" t="s">
        <v>232</v>
      </c>
      <c r="E41" s="473">
        <f>E37+E36</f>
        <v>0</v>
      </c>
      <c r="F41" s="333" t="s">
        <v>18</v>
      </c>
      <c r="G41" s="333"/>
      <c r="H41" s="333"/>
      <c r="I41" s="333"/>
      <c r="J41" s="333"/>
      <c r="K41" s="351"/>
      <c r="L41" s="351"/>
      <c r="N41" s="351"/>
      <c r="O41" s="351"/>
      <c r="P41" s="351"/>
      <c r="Q41" s="351"/>
      <c r="R41" s="351"/>
      <c r="S41" s="351"/>
      <c r="T41" s="351"/>
      <c r="U41" s="351"/>
      <c r="V41" s="351"/>
      <c r="W41" s="351"/>
      <c r="X41" s="351"/>
      <c r="Y41" s="351"/>
      <c r="Z41" s="351"/>
      <c r="AA41" s="351"/>
      <c r="AB41" s="351"/>
      <c r="AC41" s="351"/>
      <c r="AD41" s="351"/>
      <c r="AE41" s="351"/>
      <c r="AF41" s="351"/>
      <c r="AG41" s="351"/>
      <c r="AH41" s="351"/>
      <c r="AI41" s="351"/>
      <c r="AJ41" s="351"/>
      <c r="AK41" s="351"/>
      <c r="AL41" s="351"/>
      <c r="AM41" s="351"/>
      <c r="AN41" s="351"/>
      <c r="AO41" s="351"/>
      <c r="AP41" s="351"/>
      <c r="AQ41" s="351"/>
      <c r="AR41" s="351"/>
      <c r="AS41" s="351"/>
      <c r="AT41" s="351"/>
      <c r="AU41" s="351"/>
      <c r="AV41" s="351"/>
    </row>
    <row r="42" spans="1:48" x14ac:dyDescent="0.2">
      <c r="A42" s="350"/>
      <c r="B42" s="333"/>
      <c r="C42" s="333"/>
      <c r="D42" s="472" t="s">
        <v>238</v>
      </c>
      <c r="E42" s="473">
        <f>E18</f>
        <v>0</v>
      </c>
      <c r="F42" s="333" t="s">
        <v>18</v>
      </c>
      <c r="G42" s="333" t="s">
        <v>237</v>
      </c>
      <c r="H42" s="333"/>
      <c r="I42" s="333"/>
      <c r="J42" s="333"/>
      <c r="K42" s="351"/>
      <c r="L42" s="351"/>
      <c r="M42" s="351"/>
      <c r="N42" s="351"/>
      <c r="O42" s="351"/>
      <c r="P42" s="351"/>
      <c r="Q42" s="351"/>
      <c r="R42" s="351"/>
      <c r="S42" s="351"/>
      <c r="T42" s="351"/>
      <c r="U42" s="351"/>
      <c r="V42" s="351"/>
      <c r="W42" s="351"/>
      <c r="X42" s="351"/>
      <c r="Y42" s="351"/>
      <c r="Z42" s="351"/>
      <c r="AA42" s="351"/>
      <c r="AB42" s="351"/>
      <c r="AC42" s="351"/>
      <c r="AD42" s="351"/>
      <c r="AE42" s="351"/>
      <c r="AF42" s="351"/>
      <c r="AG42" s="351"/>
      <c r="AH42" s="351"/>
      <c r="AI42" s="351"/>
      <c r="AJ42" s="351"/>
      <c r="AK42" s="351"/>
      <c r="AL42" s="351"/>
      <c r="AM42" s="351"/>
      <c r="AN42" s="351"/>
      <c r="AO42" s="351"/>
      <c r="AP42" s="351"/>
      <c r="AQ42" s="351"/>
      <c r="AR42" s="351"/>
      <c r="AS42" s="351"/>
      <c r="AT42" s="351"/>
      <c r="AU42" s="351"/>
      <c r="AV42" s="351"/>
    </row>
    <row r="43" spans="1:48" x14ac:dyDescent="0.2">
      <c r="A43" s="350"/>
      <c r="B43" s="333"/>
      <c r="C43" s="333"/>
      <c r="D43" s="472"/>
      <c r="E43" s="472"/>
      <c r="F43" s="333"/>
      <c r="G43" s="333"/>
      <c r="H43" s="333"/>
      <c r="I43" s="333"/>
      <c r="J43" s="333"/>
      <c r="K43" s="351"/>
      <c r="L43" s="351"/>
      <c r="M43" s="351"/>
      <c r="N43" s="351"/>
      <c r="O43" s="351"/>
      <c r="P43" s="351"/>
      <c r="Q43" s="351"/>
      <c r="R43" s="351"/>
      <c r="S43" s="351"/>
      <c r="T43" s="351"/>
      <c r="U43" s="351"/>
      <c r="V43" s="351"/>
      <c r="W43" s="351"/>
      <c r="X43" s="351"/>
      <c r="Y43" s="351"/>
      <c r="Z43" s="351"/>
      <c r="AA43" s="351"/>
      <c r="AB43" s="351"/>
      <c r="AC43" s="351"/>
      <c r="AD43" s="351"/>
      <c r="AE43" s="351"/>
      <c r="AF43" s="351"/>
      <c r="AG43" s="351"/>
      <c r="AH43" s="351"/>
      <c r="AI43" s="351"/>
      <c r="AJ43" s="351"/>
      <c r="AK43" s="351"/>
      <c r="AL43" s="351"/>
      <c r="AM43" s="351"/>
      <c r="AN43" s="351"/>
      <c r="AO43" s="351"/>
      <c r="AP43" s="351"/>
      <c r="AQ43" s="351"/>
      <c r="AR43" s="351"/>
      <c r="AS43" s="351"/>
      <c r="AT43" s="351"/>
      <c r="AU43" s="351"/>
      <c r="AV43" s="351"/>
    </row>
    <row r="44" spans="1:48" x14ac:dyDescent="0.2">
      <c r="A44" s="350"/>
      <c r="B44" s="333"/>
      <c r="C44" s="333"/>
      <c r="D44" s="472" t="s">
        <v>236</v>
      </c>
      <c r="E44" s="476">
        <f>E42-E48-E49</f>
        <v>0</v>
      </c>
      <c r="F44" s="333" t="s">
        <v>18</v>
      </c>
      <c r="G44" s="333"/>
      <c r="H44" s="333"/>
      <c r="I44" s="333"/>
      <c r="J44" s="333"/>
      <c r="K44" s="351"/>
      <c r="L44" s="351"/>
      <c r="M44" s="351"/>
      <c r="N44" s="351"/>
      <c r="O44" s="351"/>
      <c r="P44" s="351"/>
      <c r="Q44" s="351"/>
      <c r="R44" s="351"/>
      <c r="S44" s="351"/>
      <c r="T44" s="351"/>
      <c r="U44" s="351"/>
      <c r="V44" s="351"/>
      <c r="W44" s="351"/>
      <c r="X44" s="351"/>
      <c r="Y44" s="351"/>
      <c r="Z44" s="351"/>
      <c r="AA44" s="351"/>
      <c r="AB44" s="351"/>
      <c r="AC44" s="351"/>
      <c r="AD44" s="351"/>
      <c r="AE44" s="351"/>
      <c r="AF44" s="351"/>
      <c r="AG44" s="351"/>
      <c r="AH44" s="351"/>
      <c r="AI44" s="351"/>
      <c r="AJ44" s="351"/>
      <c r="AK44" s="351"/>
      <c r="AL44" s="351"/>
      <c r="AM44" s="351"/>
      <c r="AN44" s="351"/>
      <c r="AO44" s="351"/>
      <c r="AP44" s="351"/>
      <c r="AQ44" s="351"/>
      <c r="AR44" s="351"/>
      <c r="AS44" s="351"/>
      <c r="AT44" s="351"/>
      <c r="AU44" s="351"/>
      <c r="AV44" s="351"/>
    </row>
    <row r="45" spans="1:48" x14ac:dyDescent="0.2">
      <c r="A45" s="350"/>
      <c r="B45" s="333"/>
      <c r="C45" s="333"/>
      <c r="D45" s="472"/>
      <c r="E45" s="333"/>
      <c r="F45" s="333"/>
      <c r="G45" s="333"/>
      <c r="H45" s="333"/>
      <c r="I45" s="333"/>
      <c r="J45" s="333"/>
      <c r="K45" s="351"/>
      <c r="L45" s="351"/>
      <c r="M45" s="351"/>
      <c r="N45" s="351"/>
      <c r="O45" s="351"/>
      <c r="P45" s="351"/>
      <c r="Q45" s="351"/>
      <c r="R45" s="351"/>
      <c r="S45" s="351"/>
      <c r="T45" s="351"/>
      <c r="U45" s="351"/>
      <c r="V45" s="351"/>
      <c r="W45" s="351"/>
      <c r="X45" s="351"/>
      <c r="Y45" s="351"/>
      <c r="Z45" s="351"/>
      <c r="AA45" s="351"/>
      <c r="AB45" s="351"/>
      <c r="AC45" s="351"/>
      <c r="AD45" s="351"/>
      <c r="AE45" s="351"/>
      <c r="AF45" s="351"/>
      <c r="AG45" s="351"/>
      <c r="AH45" s="351"/>
      <c r="AI45" s="351"/>
      <c r="AJ45" s="351"/>
      <c r="AK45" s="351"/>
      <c r="AL45" s="351"/>
      <c r="AM45" s="351"/>
      <c r="AN45" s="351"/>
      <c r="AO45" s="351"/>
      <c r="AP45" s="351"/>
      <c r="AQ45" s="351"/>
      <c r="AR45" s="351"/>
      <c r="AS45" s="351"/>
      <c r="AT45" s="351"/>
      <c r="AU45" s="351"/>
      <c r="AV45" s="351"/>
    </row>
    <row r="46" spans="1:48" x14ac:dyDescent="0.2">
      <c r="A46" s="350"/>
      <c r="B46" s="333"/>
      <c r="C46" s="333"/>
      <c r="E46" s="361" t="s">
        <v>21</v>
      </c>
      <c r="F46" s="354" t="s">
        <v>24</v>
      </c>
      <c r="G46" s="354" t="s">
        <v>189</v>
      </c>
      <c r="H46" s="354" t="s">
        <v>159</v>
      </c>
      <c r="I46" s="354" t="s">
        <v>455</v>
      </c>
      <c r="J46" s="333"/>
      <c r="K46" s="351"/>
      <c r="L46" s="351"/>
      <c r="M46" s="351"/>
      <c r="N46" s="351"/>
      <c r="O46" s="351"/>
      <c r="P46" s="351"/>
      <c r="Q46" s="351"/>
      <c r="R46" s="351"/>
      <c r="S46" s="351"/>
      <c r="T46" s="351"/>
      <c r="U46" s="351"/>
      <c r="V46" s="351"/>
      <c r="W46" s="351"/>
      <c r="X46" s="351"/>
      <c r="Y46" s="351"/>
      <c r="Z46" s="351"/>
      <c r="AA46" s="351"/>
      <c r="AB46" s="351"/>
      <c r="AC46" s="351"/>
      <c r="AD46" s="351"/>
      <c r="AE46" s="351"/>
      <c r="AF46" s="351"/>
      <c r="AG46" s="351"/>
      <c r="AH46" s="351"/>
      <c r="AI46" s="351"/>
      <c r="AJ46" s="351"/>
      <c r="AK46" s="351"/>
      <c r="AL46" s="351"/>
      <c r="AM46" s="351"/>
      <c r="AN46" s="351"/>
      <c r="AO46" s="351"/>
      <c r="AP46" s="351"/>
      <c r="AQ46" s="351"/>
      <c r="AR46" s="351"/>
      <c r="AS46" s="351"/>
      <c r="AT46" s="351"/>
      <c r="AU46" s="351"/>
      <c r="AV46" s="351"/>
    </row>
    <row r="47" spans="1:48" x14ac:dyDescent="0.2">
      <c r="A47" s="350"/>
      <c r="B47" s="333"/>
      <c r="C47" s="333"/>
      <c r="D47" s="472"/>
      <c r="E47" s="472"/>
      <c r="F47" s="333"/>
      <c r="G47" s="333"/>
      <c r="H47" s="333"/>
      <c r="I47" s="333"/>
      <c r="J47" s="333"/>
      <c r="K47" s="351"/>
      <c r="L47" s="351"/>
      <c r="M47" s="351"/>
      <c r="N47" s="351"/>
      <c r="O47" s="351"/>
      <c r="P47" s="351"/>
      <c r="Q47" s="351"/>
      <c r="R47" s="351"/>
      <c r="S47" s="351"/>
      <c r="T47" s="351"/>
      <c r="U47" s="351"/>
      <c r="V47" s="351"/>
      <c r="W47" s="351"/>
      <c r="X47" s="351"/>
      <c r="Y47" s="351"/>
      <c r="Z47" s="351"/>
      <c r="AA47" s="351"/>
      <c r="AB47" s="351"/>
      <c r="AC47" s="351"/>
      <c r="AD47" s="351"/>
      <c r="AE47" s="351"/>
      <c r="AF47" s="351"/>
      <c r="AG47" s="351"/>
      <c r="AH47" s="351"/>
      <c r="AI47" s="351"/>
      <c r="AJ47" s="351"/>
      <c r="AK47" s="351"/>
      <c r="AL47" s="351"/>
      <c r="AM47" s="351"/>
      <c r="AN47" s="351"/>
      <c r="AO47" s="351"/>
      <c r="AP47" s="351"/>
      <c r="AQ47" s="351"/>
      <c r="AR47" s="351"/>
      <c r="AS47" s="351"/>
      <c r="AT47" s="351"/>
      <c r="AU47" s="351"/>
      <c r="AV47" s="351"/>
    </row>
    <row r="48" spans="1:48" x14ac:dyDescent="0.2">
      <c r="A48" s="350"/>
      <c r="C48" s="353" t="s">
        <v>178</v>
      </c>
      <c r="D48" s="477" t="s">
        <v>234</v>
      </c>
      <c r="E48" s="349">
        <v>0</v>
      </c>
      <c r="F48" s="362">
        <v>23</v>
      </c>
      <c r="G48" s="362">
        <f>E48*F48</f>
        <v>0</v>
      </c>
      <c r="H48" s="478" t="e">
        <f t="shared" ref="H48:H54" si="0">G48/$G$54</f>
        <v>#DIV/0!</v>
      </c>
      <c r="I48" s="479" t="e">
        <f>H48*100</f>
        <v>#DIV/0!</v>
      </c>
      <c r="J48" s="351"/>
      <c r="K48" s="351" t="s">
        <v>360</v>
      </c>
      <c r="L48" s="351"/>
      <c r="M48" s="351"/>
      <c r="N48" s="351"/>
      <c r="O48" s="351"/>
      <c r="P48" s="351"/>
      <c r="Q48" s="351"/>
      <c r="R48" s="351"/>
      <c r="S48" s="351"/>
      <c r="T48" s="351"/>
      <c r="U48" s="351"/>
      <c r="V48" s="351"/>
      <c r="W48" s="351"/>
      <c r="X48" s="351"/>
      <c r="Y48" s="351"/>
      <c r="Z48" s="351"/>
      <c r="AA48" s="351"/>
      <c r="AB48" s="351"/>
      <c r="AC48" s="351"/>
      <c r="AD48" s="351"/>
      <c r="AE48" s="351"/>
      <c r="AF48" s="351"/>
      <c r="AG48" s="351"/>
      <c r="AH48" s="351"/>
      <c r="AI48" s="351"/>
      <c r="AJ48" s="351"/>
      <c r="AK48" s="351"/>
      <c r="AL48" s="351"/>
      <c r="AM48" s="351"/>
      <c r="AN48" s="351"/>
      <c r="AO48" s="351"/>
      <c r="AP48" s="351"/>
      <c r="AQ48" s="351"/>
      <c r="AR48" s="351"/>
      <c r="AS48" s="351"/>
      <c r="AT48" s="351"/>
      <c r="AU48" s="351"/>
      <c r="AV48" s="351"/>
    </row>
    <row r="49" spans="1:48" x14ac:dyDescent="0.2">
      <c r="A49" s="350"/>
      <c r="B49" s="351"/>
      <c r="C49" s="351"/>
      <c r="D49" s="388" t="s">
        <v>235</v>
      </c>
      <c r="E49" s="480">
        <v>0</v>
      </c>
      <c r="F49" s="366">
        <v>24</v>
      </c>
      <c r="G49" s="366">
        <f>E49*F49</f>
        <v>0</v>
      </c>
      <c r="H49" s="480" t="e">
        <f t="shared" si="0"/>
        <v>#DIV/0!</v>
      </c>
      <c r="I49" s="481" t="e">
        <f t="shared" ref="I49:I53" si="1">H49*100</f>
        <v>#DIV/0!</v>
      </c>
      <c r="J49" s="351"/>
      <c r="K49" s="351"/>
      <c r="L49" s="351"/>
      <c r="M49" s="351"/>
      <c r="N49" s="351"/>
      <c r="O49" s="351"/>
      <c r="P49" s="351"/>
      <c r="Q49" s="351"/>
      <c r="R49" s="351"/>
      <c r="S49" s="351"/>
      <c r="T49" s="351"/>
      <c r="U49" s="351"/>
      <c r="V49" s="351"/>
      <c r="W49" s="351"/>
      <c r="X49" s="351"/>
      <c r="Y49" s="351"/>
      <c r="Z49" s="351"/>
      <c r="AA49" s="351"/>
      <c r="AB49" s="351"/>
      <c r="AC49" s="351"/>
      <c r="AD49" s="351"/>
      <c r="AE49" s="351"/>
      <c r="AF49" s="351"/>
      <c r="AG49" s="351"/>
      <c r="AH49" s="351"/>
      <c r="AI49" s="351"/>
      <c r="AJ49" s="351"/>
      <c r="AK49" s="351"/>
      <c r="AL49" s="351"/>
      <c r="AM49" s="351"/>
      <c r="AN49" s="351"/>
      <c r="AO49" s="351"/>
      <c r="AP49" s="351"/>
      <c r="AQ49" s="351"/>
      <c r="AR49" s="351"/>
      <c r="AS49" s="351"/>
      <c r="AT49" s="351"/>
      <c r="AU49" s="351"/>
      <c r="AV49" s="351"/>
    </row>
    <row r="50" spans="1:48" x14ac:dyDescent="0.2">
      <c r="A50" s="350"/>
      <c r="B50" s="351"/>
      <c r="C50" s="351"/>
      <c r="D50" s="388" t="s">
        <v>187</v>
      </c>
      <c r="E50" s="349">
        <v>0</v>
      </c>
      <c r="F50" s="366">
        <v>0.76080000000000003</v>
      </c>
      <c r="G50" s="366">
        <f>E50*F50</f>
        <v>0</v>
      </c>
      <c r="H50" s="480" t="e">
        <f t="shared" si="0"/>
        <v>#DIV/0!</v>
      </c>
      <c r="I50" s="481" t="e">
        <f t="shared" si="1"/>
        <v>#DIV/0!</v>
      </c>
      <c r="J50" s="351"/>
      <c r="K50" s="351" t="s">
        <v>360</v>
      </c>
      <c r="L50" s="351"/>
      <c r="M50" s="351"/>
      <c r="N50" s="351"/>
      <c r="O50" s="351"/>
      <c r="P50" s="351"/>
      <c r="Q50" s="351"/>
      <c r="R50" s="351"/>
      <c r="S50" s="351"/>
      <c r="T50" s="351"/>
      <c r="U50" s="351"/>
      <c r="V50" s="351"/>
      <c r="W50" s="351"/>
      <c r="X50" s="351"/>
      <c r="Y50" s="351"/>
      <c r="Z50" s="351"/>
      <c r="AA50" s="351"/>
      <c r="AB50" s="351"/>
      <c r="AC50" s="351"/>
      <c r="AD50" s="351"/>
      <c r="AE50" s="351"/>
      <c r="AF50" s="351"/>
      <c r="AG50" s="351"/>
      <c r="AH50" s="351"/>
      <c r="AI50" s="351"/>
      <c r="AJ50" s="351"/>
      <c r="AK50" s="351"/>
      <c r="AL50" s="351"/>
      <c r="AM50" s="351"/>
      <c r="AN50" s="351"/>
      <c r="AO50" s="351"/>
      <c r="AP50" s="351"/>
      <c r="AQ50" s="351"/>
      <c r="AR50" s="351"/>
      <c r="AS50" s="351"/>
      <c r="AT50" s="351"/>
      <c r="AU50" s="351"/>
      <c r="AV50" s="351"/>
    </row>
    <row r="51" spans="1:48" x14ac:dyDescent="0.2">
      <c r="A51" s="350"/>
      <c r="B51" s="351"/>
      <c r="C51" s="351"/>
      <c r="D51" s="388" t="s">
        <v>239</v>
      </c>
      <c r="E51" s="480">
        <f>Transport!E37</f>
        <v>0</v>
      </c>
      <c r="F51" s="366">
        <v>0.78869999999999996</v>
      </c>
      <c r="G51" s="366">
        <f>E51*F51</f>
        <v>0</v>
      </c>
      <c r="H51" s="480" t="e">
        <f t="shared" si="0"/>
        <v>#DIV/0!</v>
      </c>
      <c r="I51" s="481" t="e">
        <f t="shared" si="1"/>
        <v>#DIV/0!</v>
      </c>
      <c r="J51" s="351"/>
      <c r="K51" s="351" t="s">
        <v>252</v>
      </c>
      <c r="L51" s="351"/>
      <c r="M51" s="351"/>
      <c r="N51" s="351"/>
      <c r="O51" s="351"/>
      <c r="P51" s="351"/>
      <c r="Q51" s="351"/>
      <c r="R51" s="351"/>
      <c r="S51" s="351"/>
      <c r="T51" s="351"/>
      <c r="U51" s="351"/>
      <c r="V51" s="351"/>
      <c r="W51" s="351"/>
      <c r="X51" s="351"/>
      <c r="Y51" s="351"/>
      <c r="Z51" s="351"/>
      <c r="AA51" s="351"/>
      <c r="AB51" s="351"/>
      <c r="AC51" s="351"/>
      <c r="AD51" s="351"/>
      <c r="AE51" s="351"/>
      <c r="AF51" s="351"/>
      <c r="AG51" s="351"/>
      <c r="AH51" s="351"/>
      <c r="AI51" s="351"/>
      <c r="AJ51" s="351"/>
      <c r="AK51" s="351"/>
      <c r="AL51" s="351"/>
      <c r="AM51" s="351"/>
      <c r="AN51" s="351"/>
      <c r="AO51" s="351"/>
      <c r="AP51" s="351"/>
      <c r="AQ51" s="351"/>
      <c r="AR51" s="351"/>
      <c r="AS51" s="351"/>
      <c r="AT51" s="351"/>
      <c r="AU51" s="351"/>
      <c r="AV51" s="351"/>
    </row>
    <row r="52" spans="1:48" x14ac:dyDescent="0.2">
      <c r="A52" s="350"/>
      <c r="B52" s="351"/>
      <c r="C52" s="351"/>
      <c r="D52" s="388" t="s">
        <v>240</v>
      </c>
      <c r="E52" s="480">
        <f>E34</f>
        <v>0</v>
      </c>
      <c r="F52" s="366">
        <v>0.9</v>
      </c>
      <c r="G52" s="366">
        <f>E52*F52</f>
        <v>0</v>
      </c>
      <c r="H52" s="480" t="e">
        <f t="shared" si="0"/>
        <v>#DIV/0!</v>
      </c>
      <c r="I52" s="481" t="e">
        <f t="shared" si="1"/>
        <v>#DIV/0!</v>
      </c>
      <c r="J52" s="351"/>
      <c r="K52" s="351"/>
      <c r="L52" s="351"/>
      <c r="M52" s="351"/>
      <c r="O52" s="351"/>
      <c r="P52" s="351"/>
      <c r="Q52" s="351"/>
      <c r="R52" s="351"/>
      <c r="S52" s="351"/>
      <c r="T52" s="351"/>
      <c r="U52" s="351"/>
      <c r="V52" s="351"/>
      <c r="W52" s="351"/>
      <c r="X52" s="351"/>
      <c r="Y52" s="351"/>
      <c r="Z52" s="351"/>
      <c r="AA52" s="351"/>
      <c r="AB52" s="351"/>
      <c r="AC52" s="351"/>
      <c r="AD52" s="351"/>
      <c r="AE52" s="351"/>
      <c r="AF52" s="351"/>
      <c r="AG52" s="351"/>
      <c r="AH52" s="351"/>
      <c r="AI52" s="351"/>
      <c r="AJ52" s="351"/>
      <c r="AK52" s="351"/>
      <c r="AL52" s="351"/>
      <c r="AM52" s="351"/>
      <c r="AN52" s="351"/>
      <c r="AO52" s="351"/>
      <c r="AP52" s="351"/>
      <c r="AQ52" s="351"/>
      <c r="AR52" s="351"/>
      <c r="AS52" s="351"/>
      <c r="AT52" s="351"/>
      <c r="AU52" s="351"/>
      <c r="AV52" s="351"/>
    </row>
    <row r="53" spans="1:48" x14ac:dyDescent="0.2">
      <c r="A53" s="350"/>
      <c r="B53" s="351"/>
      <c r="C53" s="351"/>
      <c r="D53" s="388" t="s">
        <v>241</v>
      </c>
      <c r="E53" s="482">
        <f>H37+H32</f>
        <v>0</v>
      </c>
      <c r="F53" s="366"/>
      <c r="G53" s="366">
        <f>E53</f>
        <v>0</v>
      </c>
      <c r="H53" s="480" t="e">
        <f t="shared" si="0"/>
        <v>#DIV/0!</v>
      </c>
      <c r="I53" s="481" t="e">
        <f t="shared" si="1"/>
        <v>#DIV/0!</v>
      </c>
      <c r="J53" s="351"/>
      <c r="K53" s="351"/>
      <c r="L53" s="351"/>
      <c r="M53" s="351"/>
      <c r="N53" s="351"/>
      <c r="O53" s="351"/>
      <c r="P53" s="351"/>
      <c r="Q53" s="351"/>
      <c r="R53" s="351"/>
      <c r="S53" s="351"/>
      <c r="T53" s="351"/>
      <c r="U53" s="351"/>
      <c r="V53" s="351"/>
      <c r="W53" s="351"/>
      <c r="X53" s="351"/>
      <c r="Y53" s="351"/>
      <c r="Z53" s="351"/>
      <c r="AA53" s="351"/>
      <c r="AB53" s="351"/>
      <c r="AC53" s="351"/>
      <c r="AD53" s="351"/>
      <c r="AE53" s="351"/>
      <c r="AF53" s="351"/>
      <c r="AG53" s="351"/>
      <c r="AH53" s="351"/>
      <c r="AI53" s="351"/>
      <c r="AJ53" s="351"/>
      <c r="AK53" s="351"/>
      <c r="AL53" s="351"/>
      <c r="AM53" s="351"/>
      <c r="AN53" s="351"/>
      <c r="AO53" s="351"/>
      <c r="AP53" s="351"/>
      <c r="AQ53" s="351"/>
      <c r="AR53" s="351"/>
      <c r="AS53" s="351"/>
      <c r="AT53" s="351"/>
      <c r="AU53" s="351"/>
      <c r="AV53" s="351"/>
    </row>
    <row r="54" spans="1:48" x14ac:dyDescent="0.2">
      <c r="A54" s="350"/>
      <c r="B54" s="351"/>
      <c r="C54" s="351"/>
      <c r="D54" s="388" t="s">
        <v>362</v>
      </c>
      <c r="E54" s="366">
        <f>SUM(E48:E53)</f>
        <v>0</v>
      </c>
      <c r="F54" s="366"/>
      <c r="G54" s="480">
        <f>SUM(G48:G53)</f>
        <v>0</v>
      </c>
      <c r="H54" s="366" t="e">
        <f t="shared" si="0"/>
        <v>#DIV/0!</v>
      </c>
      <c r="I54" s="451"/>
      <c r="J54" s="351"/>
      <c r="K54" s="351"/>
      <c r="L54" s="351"/>
      <c r="M54" s="351"/>
      <c r="N54" s="351"/>
      <c r="O54" s="351"/>
      <c r="P54" s="351"/>
      <c r="Q54" s="351"/>
      <c r="R54" s="351"/>
      <c r="S54" s="351"/>
      <c r="T54" s="351"/>
      <c r="U54" s="351"/>
      <c r="V54" s="351"/>
      <c r="W54" s="351"/>
      <c r="X54" s="351"/>
      <c r="Y54" s="351"/>
      <c r="Z54" s="351"/>
      <c r="AA54" s="351"/>
      <c r="AB54" s="351"/>
      <c r="AC54" s="351"/>
      <c r="AD54" s="351"/>
      <c r="AE54" s="351"/>
      <c r="AF54" s="351"/>
      <c r="AG54" s="351"/>
      <c r="AH54" s="351"/>
      <c r="AI54" s="351"/>
      <c r="AJ54" s="351"/>
      <c r="AK54" s="351"/>
      <c r="AL54" s="351"/>
      <c r="AM54" s="351"/>
      <c r="AN54" s="351"/>
      <c r="AO54" s="351"/>
      <c r="AP54" s="351"/>
      <c r="AQ54" s="351"/>
      <c r="AR54" s="351"/>
      <c r="AS54" s="351"/>
      <c r="AT54" s="351"/>
      <c r="AU54" s="351"/>
      <c r="AV54" s="351"/>
    </row>
    <row r="55" spans="1:48" x14ac:dyDescent="0.2">
      <c r="A55" s="350"/>
      <c r="B55" s="351"/>
      <c r="C55" s="351"/>
      <c r="D55" s="390" t="s">
        <v>361</v>
      </c>
      <c r="E55" s="368">
        <f>SUM(E44:E49)</f>
        <v>0</v>
      </c>
      <c r="F55" s="368"/>
      <c r="G55" s="368"/>
      <c r="H55" s="368"/>
      <c r="I55" s="392"/>
      <c r="J55" s="351"/>
      <c r="K55" s="351"/>
      <c r="L55" s="351"/>
      <c r="M55" s="351"/>
      <c r="N55" s="351"/>
      <c r="O55" s="351"/>
      <c r="P55" s="351"/>
      <c r="Q55" s="351"/>
      <c r="R55" s="351"/>
      <c r="S55" s="351"/>
      <c r="T55" s="351"/>
      <c r="U55" s="351"/>
      <c r="V55" s="351"/>
      <c r="W55" s="351"/>
      <c r="X55" s="351"/>
      <c r="Y55" s="351"/>
      <c r="Z55" s="351"/>
      <c r="AA55" s="351"/>
      <c r="AB55" s="351"/>
      <c r="AC55" s="351"/>
      <c r="AD55" s="351"/>
      <c r="AE55" s="351"/>
      <c r="AF55" s="351"/>
      <c r="AG55" s="351"/>
      <c r="AH55" s="351"/>
      <c r="AI55" s="351"/>
      <c r="AJ55" s="351"/>
      <c r="AK55" s="351"/>
      <c r="AL55" s="351"/>
      <c r="AM55" s="351"/>
      <c r="AN55" s="351"/>
      <c r="AO55" s="351"/>
      <c r="AP55" s="351"/>
      <c r="AQ55" s="351"/>
      <c r="AR55" s="351"/>
      <c r="AS55" s="351"/>
      <c r="AT55" s="351"/>
      <c r="AU55" s="351"/>
      <c r="AV55" s="351"/>
    </row>
    <row r="56" spans="1:48" x14ac:dyDescent="0.2">
      <c r="A56" s="350"/>
      <c r="B56" s="351"/>
      <c r="C56" s="351"/>
      <c r="D56" s="356"/>
      <c r="E56" s="356"/>
      <c r="F56" s="351"/>
      <c r="G56" s="351"/>
      <c r="H56" s="351"/>
      <c r="I56" s="351"/>
      <c r="J56" s="351"/>
      <c r="K56" s="351"/>
      <c r="L56" s="351"/>
      <c r="N56" s="351"/>
      <c r="O56" s="351"/>
      <c r="P56" s="351"/>
      <c r="Q56" s="351"/>
      <c r="R56" s="351"/>
      <c r="S56" s="351"/>
      <c r="T56" s="351"/>
      <c r="U56" s="351"/>
      <c r="V56" s="351"/>
      <c r="W56" s="351"/>
      <c r="X56" s="351"/>
      <c r="Y56" s="351"/>
      <c r="Z56" s="351"/>
      <c r="AA56" s="351"/>
      <c r="AB56" s="351"/>
      <c r="AC56" s="351"/>
      <c r="AD56" s="351"/>
      <c r="AE56" s="351"/>
      <c r="AF56" s="351"/>
      <c r="AG56" s="351"/>
      <c r="AH56" s="351"/>
      <c r="AI56" s="351"/>
      <c r="AJ56" s="351"/>
      <c r="AK56" s="351"/>
      <c r="AL56" s="351"/>
      <c r="AM56" s="351"/>
      <c r="AN56" s="351"/>
      <c r="AO56" s="351"/>
      <c r="AP56" s="351"/>
      <c r="AQ56" s="351"/>
      <c r="AR56" s="351"/>
      <c r="AS56" s="351"/>
      <c r="AT56" s="351"/>
      <c r="AU56" s="351"/>
      <c r="AV56" s="351"/>
    </row>
    <row r="57" spans="1:48" x14ac:dyDescent="0.2">
      <c r="A57" s="350"/>
      <c r="B57" s="351"/>
      <c r="C57" s="351"/>
      <c r="D57" s="483"/>
      <c r="E57" s="484"/>
      <c r="F57" s="339" t="s">
        <v>363</v>
      </c>
      <c r="J57" s="351"/>
      <c r="K57" s="351"/>
      <c r="L57" s="351"/>
      <c r="M57" s="351"/>
      <c r="N57" s="351"/>
      <c r="O57" s="351"/>
      <c r="P57" s="351"/>
      <c r="Q57" s="351"/>
      <c r="R57" s="351"/>
      <c r="S57" s="351"/>
      <c r="T57" s="351"/>
      <c r="U57" s="351"/>
      <c r="V57" s="351"/>
      <c r="W57" s="351"/>
      <c r="X57" s="351"/>
      <c r="Y57" s="351"/>
      <c r="Z57" s="351"/>
      <c r="AA57" s="351"/>
      <c r="AB57" s="351"/>
      <c r="AC57" s="351"/>
      <c r="AD57" s="351"/>
      <c r="AE57" s="351"/>
      <c r="AF57" s="351"/>
      <c r="AG57" s="351"/>
      <c r="AH57" s="351"/>
      <c r="AI57" s="351"/>
      <c r="AJ57" s="351"/>
      <c r="AK57" s="351"/>
      <c r="AL57" s="351"/>
      <c r="AM57" s="351"/>
      <c r="AN57" s="351"/>
      <c r="AO57" s="351"/>
      <c r="AP57" s="351"/>
      <c r="AQ57" s="351"/>
      <c r="AR57" s="351"/>
      <c r="AS57" s="351"/>
      <c r="AT57" s="351"/>
      <c r="AU57" s="351"/>
      <c r="AV57" s="351"/>
    </row>
    <row r="58" spans="1:48" x14ac:dyDescent="0.2">
      <c r="A58" s="350"/>
      <c r="B58" s="333"/>
      <c r="C58" s="333"/>
      <c r="D58" s="333"/>
      <c r="E58" s="333"/>
      <c r="F58" s="333"/>
      <c r="G58" s="333"/>
      <c r="H58" s="333"/>
      <c r="I58" s="333"/>
      <c r="J58" s="333"/>
      <c r="K58" s="351"/>
      <c r="L58" s="351"/>
      <c r="M58" s="351"/>
      <c r="N58" s="351"/>
      <c r="O58" s="351"/>
      <c r="P58" s="351"/>
      <c r="Q58" s="351"/>
      <c r="R58" s="351"/>
      <c r="S58" s="351"/>
      <c r="T58" s="351"/>
      <c r="U58" s="351"/>
      <c r="V58" s="351"/>
      <c r="W58" s="351"/>
      <c r="X58" s="351"/>
      <c r="Y58" s="351"/>
      <c r="Z58" s="351"/>
      <c r="AA58" s="351"/>
      <c r="AB58" s="351"/>
      <c r="AC58" s="351"/>
      <c r="AD58" s="351"/>
      <c r="AE58" s="351"/>
      <c r="AF58" s="351"/>
      <c r="AG58" s="351"/>
      <c r="AH58" s="351"/>
      <c r="AI58" s="351"/>
      <c r="AJ58" s="351"/>
      <c r="AK58" s="351"/>
      <c r="AL58" s="351"/>
      <c r="AM58" s="351"/>
      <c r="AN58" s="351"/>
      <c r="AO58" s="351"/>
      <c r="AP58" s="351"/>
      <c r="AQ58" s="351"/>
      <c r="AR58" s="351"/>
      <c r="AS58" s="351"/>
      <c r="AT58" s="351"/>
      <c r="AU58" s="351"/>
      <c r="AV58" s="351"/>
    </row>
    <row r="59" spans="1:48" x14ac:dyDescent="0.2">
      <c r="A59" s="350"/>
      <c r="B59" s="333"/>
      <c r="C59" s="333"/>
      <c r="D59" s="333"/>
      <c r="E59" s="333"/>
      <c r="F59" s="333"/>
      <c r="G59" s="333"/>
      <c r="H59" s="333"/>
      <c r="I59" s="333"/>
      <c r="J59" s="333"/>
      <c r="K59" s="351"/>
      <c r="L59" s="351"/>
      <c r="M59" s="351"/>
      <c r="N59" s="351"/>
      <c r="O59" s="351"/>
      <c r="P59" s="351"/>
      <c r="Q59" s="351"/>
      <c r="R59" s="351"/>
      <c r="S59" s="351"/>
      <c r="T59" s="351"/>
      <c r="U59" s="351"/>
      <c r="V59" s="351"/>
      <c r="W59" s="351"/>
      <c r="X59" s="351"/>
      <c r="Y59" s="351"/>
      <c r="Z59" s="351"/>
      <c r="AA59" s="351"/>
      <c r="AB59" s="351"/>
      <c r="AC59" s="351"/>
      <c r="AD59" s="351"/>
      <c r="AE59" s="351"/>
      <c r="AF59" s="351"/>
      <c r="AG59" s="351"/>
      <c r="AH59" s="351"/>
      <c r="AI59" s="351"/>
      <c r="AJ59" s="351"/>
      <c r="AK59" s="351"/>
      <c r="AL59" s="351"/>
      <c r="AM59" s="351"/>
      <c r="AN59" s="351"/>
      <c r="AO59" s="351"/>
      <c r="AP59" s="351"/>
      <c r="AQ59" s="351"/>
      <c r="AR59" s="351"/>
      <c r="AS59" s="351"/>
      <c r="AT59" s="351"/>
      <c r="AU59" s="351"/>
      <c r="AV59" s="351"/>
    </row>
    <row r="60" spans="1:48" x14ac:dyDescent="0.2">
      <c r="A60" s="350"/>
      <c r="B60" s="333"/>
      <c r="C60" s="333"/>
      <c r="D60" s="333"/>
      <c r="E60" s="333"/>
      <c r="F60" s="333"/>
      <c r="G60" s="333"/>
      <c r="H60" s="333"/>
      <c r="I60" s="333"/>
      <c r="J60" s="333"/>
      <c r="K60" s="351"/>
      <c r="L60" s="351"/>
      <c r="M60" s="351"/>
      <c r="N60" s="351"/>
      <c r="O60" s="351"/>
      <c r="P60" s="351"/>
      <c r="Q60" s="351"/>
      <c r="R60" s="351"/>
      <c r="S60" s="351"/>
      <c r="T60" s="351"/>
      <c r="U60" s="351"/>
      <c r="V60" s="351"/>
      <c r="W60" s="351"/>
      <c r="X60" s="351"/>
      <c r="Y60" s="351"/>
      <c r="Z60" s="351"/>
      <c r="AA60" s="351"/>
      <c r="AB60" s="351"/>
      <c r="AC60" s="351"/>
      <c r="AD60" s="351"/>
      <c r="AE60" s="351"/>
      <c r="AF60" s="351"/>
      <c r="AG60" s="351"/>
      <c r="AH60" s="351"/>
      <c r="AI60" s="351"/>
      <c r="AJ60" s="351"/>
      <c r="AK60" s="351"/>
      <c r="AL60" s="351"/>
      <c r="AM60" s="351"/>
      <c r="AN60" s="351"/>
      <c r="AO60" s="351"/>
      <c r="AP60" s="351"/>
      <c r="AQ60" s="351"/>
      <c r="AR60" s="351"/>
      <c r="AS60" s="351"/>
      <c r="AT60" s="351"/>
      <c r="AU60" s="351"/>
      <c r="AV60" s="351"/>
    </row>
    <row r="61" spans="1:48" x14ac:dyDescent="0.2">
      <c r="A61" s="350"/>
      <c r="B61" s="333"/>
      <c r="C61" s="333"/>
      <c r="D61" s="333"/>
      <c r="E61" s="333"/>
      <c r="F61" s="333"/>
      <c r="G61" s="333"/>
      <c r="H61" s="333"/>
      <c r="I61" s="333"/>
      <c r="J61" s="333"/>
      <c r="K61" s="351"/>
      <c r="L61" s="351"/>
      <c r="M61" s="351"/>
      <c r="N61" s="351"/>
      <c r="O61" s="351"/>
      <c r="P61" s="351"/>
      <c r="Q61" s="351"/>
      <c r="R61" s="351"/>
      <c r="S61" s="351"/>
      <c r="T61" s="351"/>
      <c r="U61" s="351"/>
      <c r="V61" s="351"/>
      <c r="W61" s="351"/>
      <c r="X61" s="351"/>
      <c r="Y61" s="351"/>
      <c r="Z61" s="351"/>
      <c r="AA61" s="351"/>
      <c r="AB61" s="351"/>
      <c r="AC61" s="351"/>
      <c r="AD61" s="351"/>
      <c r="AE61" s="351"/>
      <c r="AF61" s="351"/>
      <c r="AG61" s="351"/>
      <c r="AH61" s="351"/>
      <c r="AI61" s="351"/>
      <c r="AJ61" s="351"/>
      <c r="AK61" s="351"/>
      <c r="AL61" s="351"/>
      <c r="AM61" s="351"/>
      <c r="AN61" s="351"/>
      <c r="AO61" s="351"/>
      <c r="AP61" s="351"/>
      <c r="AQ61" s="351"/>
      <c r="AR61" s="351"/>
      <c r="AS61" s="351"/>
      <c r="AT61" s="351"/>
      <c r="AU61" s="351"/>
      <c r="AV61" s="351"/>
    </row>
    <row r="62" spans="1:48" x14ac:dyDescent="0.2">
      <c r="A62" s="350"/>
      <c r="B62" s="333"/>
      <c r="C62" s="333"/>
      <c r="D62" s="333"/>
      <c r="E62" s="333"/>
      <c r="F62" s="333"/>
      <c r="G62" s="333"/>
      <c r="H62" s="333"/>
      <c r="I62" s="333"/>
      <c r="J62" s="333"/>
      <c r="K62" s="351"/>
      <c r="L62" s="351"/>
      <c r="M62" s="351"/>
      <c r="N62" s="351"/>
      <c r="O62" s="351"/>
      <c r="P62" s="351"/>
      <c r="Q62" s="351"/>
      <c r="R62" s="351"/>
      <c r="S62" s="351"/>
      <c r="T62" s="351"/>
      <c r="U62" s="351"/>
      <c r="V62" s="351"/>
      <c r="W62" s="351"/>
      <c r="X62" s="351"/>
      <c r="Y62" s="351"/>
      <c r="Z62" s="351"/>
      <c r="AA62" s="351"/>
      <c r="AB62" s="351"/>
      <c r="AC62" s="351"/>
      <c r="AD62" s="351"/>
      <c r="AE62" s="351"/>
      <c r="AF62" s="351"/>
      <c r="AG62" s="351"/>
      <c r="AH62" s="351"/>
      <c r="AI62" s="351"/>
      <c r="AJ62" s="351"/>
      <c r="AK62" s="351"/>
      <c r="AL62" s="351"/>
      <c r="AM62" s="351"/>
      <c r="AN62" s="351"/>
      <c r="AO62" s="351"/>
      <c r="AP62" s="351"/>
      <c r="AQ62" s="351"/>
      <c r="AR62" s="351"/>
      <c r="AS62" s="351"/>
      <c r="AT62" s="351"/>
      <c r="AU62" s="351"/>
      <c r="AV62" s="351"/>
    </row>
    <row r="63" spans="1:48" x14ac:dyDescent="0.2">
      <c r="A63" s="350"/>
      <c r="B63" s="333"/>
      <c r="C63" s="333"/>
      <c r="D63" s="333"/>
      <c r="E63" s="333"/>
      <c r="F63" s="333"/>
      <c r="G63" s="333"/>
      <c r="H63" s="333"/>
      <c r="I63" s="333"/>
      <c r="J63" s="333"/>
      <c r="K63" s="351"/>
      <c r="L63" s="351"/>
      <c r="M63" s="351"/>
      <c r="N63" s="351"/>
      <c r="O63" s="351"/>
      <c r="P63" s="351"/>
      <c r="Q63" s="351"/>
      <c r="R63" s="351"/>
      <c r="S63" s="351"/>
      <c r="T63" s="351"/>
      <c r="U63" s="351"/>
      <c r="V63" s="351"/>
      <c r="W63" s="351"/>
      <c r="X63" s="351"/>
      <c r="Y63" s="351"/>
      <c r="Z63" s="351"/>
      <c r="AA63" s="351"/>
      <c r="AB63" s="351"/>
      <c r="AC63" s="351"/>
      <c r="AD63" s="351"/>
      <c r="AE63" s="351"/>
      <c r="AF63" s="351"/>
      <c r="AG63" s="351"/>
      <c r="AH63" s="351"/>
      <c r="AI63" s="351"/>
      <c r="AJ63" s="351"/>
      <c r="AK63" s="351"/>
      <c r="AL63" s="351"/>
      <c r="AM63" s="351"/>
      <c r="AN63" s="351"/>
      <c r="AO63" s="351"/>
      <c r="AP63" s="351"/>
      <c r="AQ63" s="351"/>
      <c r="AR63" s="351"/>
      <c r="AS63" s="351"/>
      <c r="AT63" s="351"/>
      <c r="AU63" s="351"/>
      <c r="AV63" s="351"/>
    </row>
    <row r="64" spans="1:48" x14ac:dyDescent="0.2">
      <c r="A64" s="350"/>
      <c r="B64" s="333"/>
      <c r="C64" s="333"/>
      <c r="D64" s="333"/>
      <c r="E64" s="333"/>
      <c r="F64" s="333"/>
      <c r="G64" s="333"/>
      <c r="H64" s="333"/>
      <c r="I64" s="333"/>
      <c r="J64" s="333"/>
      <c r="K64" s="351"/>
      <c r="L64" s="351"/>
      <c r="M64" s="351"/>
      <c r="O64" s="351"/>
      <c r="P64" s="351"/>
      <c r="Q64" s="351"/>
      <c r="R64" s="351"/>
      <c r="S64" s="351"/>
      <c r="T64" s="351"/>
      <c r="U64" s="351"/>
      <c r="V64" s="351"/>
      <c r="W64" s="351"/>
      <c r="X64" s="351"/>
      <c r="Y64" s="351"/>
      <c r="Z64" s="351"/>
      <c r="AA64" s="351"/>
      <c r="AB64" s="351"/>
      <c r="AC64" s="351"/>
      <c r="AD64" s="351"/>
      <c r="AE64" s="351"/>
      <c r="AF64" s="351"/>
      <c r="AG64" s="351"/>
      <c r="AH64" s="351"/>
      <c r="AI64" s="351"/>
      <c r="AJ64" s="351"/>
      <c r="AK64" s="351"/>
      <c r="AL64" s="351"/>
      <c r="AM64" s="351"/>
      <c r="AN64" s="351"/>
      <c r="AO64" s="351"/>
      <c r="AP64" s="351"/>
      <c r="AQ64" s="351"/>
      <c r="AR64" s="351"/>
      <c r="AS64" s="351"/>
      <c r="AT64" s="351"/>
      <c r="AU64" s="351"/>
      <c r="AV64" s="351"/>
    </row>
    <row r="65" spans="1:48" x14ac:dyDescent="0.2">
      <c r="A65" s="350"/>
      <c r="B65" s="333"/>
      <c r="C65" s="333"/>
      <c r="D65" s="333"/>
      <c r="E65" s="333"/>
      <c r="F65" s="333"/>
      <c r="G65" s="333"/>
      <c r="H65" s="333"/>
      <c r="I65" s="333"/>
      <c r="J65" s="333"/>
      <c r="K65" s="351"/>
      <c r="L65" s="351"/>
      <c r="M65" s="351"/>
      <c r="N65" s="351"/>
      <c r="O65" s="351"/>
      <c r="P65" s="351"/>
      <c r="Q65" s="351"/>
      <c r="R65" s="351"/>
      <c r="S65" s="351"/>
      <c r="T65" s="351"/>
      <c r="U65" s="351"/>
      <c r="V65" s="351"/>
      <c r="W65" s="351"/>
      <c r="X65" s="351"/>
      <c r="Y65" s="351"/>
      <c r="Z65" s="351"/>
      <c r="AA65" s="351"/>
      <c r="AB65" s="351"/>
      <c r="AC65" s="351"/>
      <c r="AD65" s="351"/>
      <c r="AE65" s="351"/>
      <c r="AF65" s="351"/>
      <c r="AG65" s="351"/>
      <c r="AH65" s="351"/>
      <c r="AI65" s="351"/>
      <c r="AJ65" s="351"/>
      <c r="AK65" s="351"/>
      <c r="AL65" s="351"/>
      <c r="AM65" s="351"/>
      <c r="AN65" s="351"/>
      <c r="AO65" s="351"/>
      <c r="AP65" s="351"/>
      <c r="AQ65" s="351"/>
      <c r="AR65" s="351"/>
      <c r="AS65" s="351"/>
      <c r="AT65" s="351"/>
      <c r="AU65" s="351"/>
      <c r="AV65" s="351"/>
    </row>
    <row r="66" spans="1:48" x14ac:dyDescent="0.2">
      <c r="A66" s="350"/>
      <c r="B66" s="333"/>
      <c r="C66" s="333"/>
      <c r="D66" s="333"/>
      <c r="E66" s="333"/>
      <c r="F66" s="333"/>
      <c r="G66" s="333"/>
      <c r="H66" s="333"/>
      <c r="I66" s="333"/>
      <c r="J66" s="333"/>
      <c r="K66" s="351"/>
      <c r="L66" s="351"/>
      <c r="M66" s="351"/>
      <c r="N66" s="351"/>
      <c r="O66" s="351"/>
      <c r="P66" s="351"/>
      <c r="Q66" s="351"/>
      <c r="R66" s="351"/>
      <c r="S66" s="351"/>
      <c r="T66" s="351"/>
      <c r="U66" s="351"/>
      <c r="V66" s="351"/>
      <c r="W66" s="351"/>
      <c r="X66" s="351"/>
      <c r="Y66" s="351"/>
      <c r="Z66" s="351"/>
      <c r="AA66" s="351"/>
      <c r="AB66" s="351"/>
      <c r="AC66" s="351"/>
      <c r="AD66" s="351"/>
      <c r="AE66" s="351"/>
      <c r="AF66" s="351"/>
      <c r="AG66" s="351"/>
      <c r="AH66" s="351"/>
      <c r="AI66" s="351"/>
      <c r="AJ66" s="351"/>
      <c r="AK66" s="351"/>
      <c r="AL66" s="351"/>
      <c r="AM66" s="351"/>
      <c r="AN66" s="351"/>
      <c r="AO66" s="351"/>
      <c r="AP66" s="351"/>
      <c r="AQ66" s="351"/>
      <c r="AR66" s="351"/>
      <c r="AS66" s="351"/>
      <c r="AT66" s="351"/>
      <c r="AU66" s="351"/>
      <c r="AV66" s="351"/>
    </row>
    <row r="67" spans="1:48" x14ac:dyDescent="0.2">
      <c r="A67" s="350"/>
      <c r="B67" s="333"/>
      <c r="C67" s="333"/>
      <c r="D67" s="485"/>
      <c r="E67" s="485"/>
      <c r="F67" s="485"/>
      <c r="G67" s="485"/>
      <c r="H67" s="485"/>
      <c r="I67" s="485"/>
      <c r="J67" s="485"/>
      <c r="K67" s="386"/>
      <c r="L67" s="386"/>
      <c r="M67" s="351"/>
      <c r="N67" s="351"/>
      <c r="O67" s="351"/>
      <c r="P67" s="351"/>
      <c r="Q67" s="351"/>
      <c r="R67" s="351"/>
      <c r="S67" s="351"/>
      <c r="T67" s="351"/>
      <c r="U67" s="351"/>
      <c r="V67" s="351"/>
      <c r="W67" s="351"/>
      <c r="X67" s="351"/>
      <c r="Y67" s="351"/>
      <c r="Z67" s="351"/>
      <c r="AA67" s="351"/>
      <c r="AB67" s="351"/>
      <c r="AC67" s="351"/>
      <c r="AD67" s="351"/>
      <c r="AE67" s="351"/>
      <c r="AF67" s="351"/>
      <c r="AG67" s="351"/>
      <c r="AH67" s="351"/>
      <c r="AI67" s="351"/>
      <c r="AJ67" s="351"/>
      <c r="AK67" s="351"/>
      <c r="AL67" s="351"/>
      <c r="AM67" s="351"/>
      <c r="AN67" s="351"/>
      <c r="AO67" s="351"/>
      <c r="AP67" s="351"/>
      <c r="AQ67" s="351"/>
      <c r="AR67" s="351"/>
      <c r="AS67" s="351"/>
      <c r="AT67" s="351"/>
      <c r="AU67" s="351"/>
      <c r="AV67" s="351"/>
    </row>
    <row r="68" spans="1:48" x14ac:dyDescent="0.2">
      <c r="A68" s="350"/>
      <c r="B68" s="333"/>
      <c r="C68" s="333"/>
      <c r="D68" s="485"/>
      <c r="E68" s="485"/>
      <c r="F68" s="485"/>
      <c r="G68" s="485"/>
      <c r="H68" s="485"/>
      <c r="I68" s="485"/>
      <c r="J68" s="485"/>
      <c r="K68" s="386"/>
      <c r="L68" s="386"/>
      <c r="N68" s="351"/>
      <c r="O68" s="351"/>
      <c r="P68" s="351"/>
      <c r="Q68" s="351"/>
      <c r="R68" s="351"/>
      <c r="S68" s="351"/>
      <c r="T68" s="351"/>
      <c r="U68" s="351"/>
      <c r="V68" s="351"/>
      <c r="W68" s="351"/>
      <c r="X68" s="351"/>
      <c r="Y68" s="351"/>
      <c r="Z68" s="351"/>
      <c r="AA68" s="351"/>
      <c r="AB68" s="351"/>
      <c r="AC68" s="351"/>
      <c r="AD68" s="351"/>
      <c r="AE68" s="351"/>
      <c r="AF68" s="351"/>
      <c r="AG68" s="351"/>
      <c r="AH68" s="351"/>
      <c r="AI68" s="351"/>
      <c r="AJ68" s="351"/>
      <c r="AK68" s="351"/>
      <c r="AL68" s="351"/>
      <c r="AM68" s="351"/>
      <c r="AN68" s="351"/>
      <c r="AO68" s="351"/>
      <c r="AP68" s="351"/>
      <c r="AQ68" s="351"/>
      <c r="AR68" s="351"/>
      <c r="AS68" s="351"/>
      <c r="AT68" s="351"/>
      <c r="AU68" s="351"/>
      <c r="AV68" s="351"/>
    </row>
    <row r="69" spans="1:48" x14ac:dyDescent="0.2">
      <c r="A69" s="350"/>
      <c r="B69" s="485"/>
      <c r="C69" s="485"/>
      <c r="D69" s="485"/>
      <c r="E69" s="485"/>
      <c r="F69" s="485"/>
      <c r="G69" s="485"/>
      <c r="H69" s="485"/>
      <c r="I69" s="485"/>
      <c r="J69" s="386"/>
      <c r="K69" s="386"/>
      <c r="L69" s="386"/>
      <c r="M69" s="351"/>
      <c r="N69" s="351"/>
      <c r="O69" s="351"/>
      <c r="P69" s="351"/>
      <c r="Q69" s="351"/>
      <c r="R69" s="351"/>
      <c r="S69" s="351"/>
      <c r="T69" s="351"/>
      <c r="U69" s="351"/>
      <c r="V69" s="351"/>
      <c r="W69" s="351"/>
      <c r="X69" s="351"/>
      <c r="Y69" s="351"/>
      <c r="Z69" s="351"/>
      <c r="AA69" s="351"/>
      <c r="AB69" s="351"/>
      <c r="AC69" s="351"/>
      <c r="AD69" s="351"/>
      <c r="AE69" s="351"/>
      <c r="AF69" s="351"/>
      <c r="AG69" s="351"/>
      <c r="AH69" s="351"/>
      <c r="AI69" s="351"/>
      <c r="AJ69" s="351"/>
      <c r="AK69" s="351"/>
      <c r="AL69" s="351"/>
      <c r="AM69" s="351"/>
      <c r="AN69" s="351"/>
      <c r="AO69" s="351"/>
      <c r="AP69" s="351"/>
      <c r="AQ69" s="351"/>
      <c r="AR69" s="351"/>
      <c r="AS69" s="351"/>
      <c r="AT69" s="351"/>
      <c r="AU69" s="351"/>
      <c r="AV69" s="351"/>
    </row>
    <row r="70" spans="1:48" x14ac:dyDescent="0.2">
      <c r="A70" s="350"/>
      <c r="B70" s="485"/>
      <c r="C70" s="485"/>
      <c r="D70" s="485"/>
      <c r="E70" s="485"/>
      <c r="F70" s="485"/>
      <c r="G70" s="485"/>
      <c r="H70" s="485"/>
      <c r="I70" s="485"/>
      <c r="J70" s="386"/>
      <c r="K70" s="386"/>
      <c r="L70" s="386"/>
      <c r="M70" s="351"/>
      <c r="N70" s="351"/>
      <c r="O70" s="351"/>
      <c r="P70" s="351"/>
      <c r="Q70" s="351"/>
      <c r="R70" s="351"/>
      <c r="S70" s="351"/>
      <c r="T70" s="351"/>
      <c r="U70" s="351"/>
      <c r="V70" s="351"/>
      <c r="W70" s="351"/>
      <c r="X70" s="351"/>
      <c r="Y70" s="351"/>
      <c r="Z70" s="351"/>
      <c r="AA70" s="351"/>
      <c r="AB70" s="351"/>
      <c r="AC70" s="351"/>
      <c r="AD70" s="351"/>
      <c r="AE70" s="351"/>
      <c r="AF70" s="351"/>
      <c r="AG70" s="351"/>
      <c r="AH70" s="351"/>
      <c r="AI70" s="351"/>
      <c r="AJ70" s="351"/>
      <c r="AK70" s="351"/>
      <c r="AL70" s="351"/>
      <c r="AM70" s="351"/>
      <c r="AN70" s="351"/>
      <c r="AO70" s="351"/>
      <c r="AP70" s="351"/>
      <c r="AQ70" s="351"/>
      <c r="AR70" s="351"/>
      <c r="AS70" s="351"/>
      <c r="AT70" s="351"/>
      <c r="AU70" s="351"/>
      <c r="AV70" s="351"/>
    </row>
    <row r="71" spans="1:48" x14ac:dyDescent="0.2">
      <c r="A71" s="352"/>
      <c r="B71" s="485"/>
      <c r="C71" s="485"/>
      <c r="D71" s="485"/>
      <c r="E71" s="485"/>
      <c r="F71" s="485"/>
      <c r="G71" s="485"/>
      <c r="H71" s="485"/>
      <c r="I71" s="485"/>
      <c r="J71" s="386"/>
      <c r="K71" s="386"/>
      <c r="L71" s="386"/>
      <c r="M71" s="351"/>
      <c r="N71" s="351"/>
      <c r="O71" s="351"/>
      <c r="P71" s="351"/>
      <c r="Q71" s="351"/>
      <c r="R71" s="351"/>
      <c r="S71" s="351"/>
      <c r="T71" s="351"/>
      <c r="U71" s="351"/>
      <c r="V71" s="351"/>
      <c r="W71" s="351"/>
      <c r="X71" s="351"/>
      <c r="Y71" s="351"/>
      <c r="Z71" s="351"/>
      <c r="AA71" s="351"/>
      <c r="AB71" s="351"/>
      <c r="AC71" s="351"/>
      <c r="AD71" s="351"/>
      <c r="AE71" s="351"/>
      <c r="AF71" s="351"/>
      <c r="AG71" s="351"/>
      <c r="AH71" s="351"/>
      <c r="AI71" s="351"/>
      <c r="AJ71" s="351"/>
      <c r="AK71" s="351"/>
      <c r="AL71" s="351"/>
      <c r="AM71" s="351"/>
      <c r="AN71" s="351"/>
      <c r="AO71" s="351"/>
      <c r="AP71" s="351"/>
      <c r="AQ71" s="351"/>
      <c r="AR71" s="351"/>
      <c r="AS71" s="351"/>
      <c r="AT71" s="351"/>
      <c r="AU71" s="351"/>
      <c r="AV71" s="351"/>
    </row>
    <row r="72" spans="1:48" x14ac:dyDescent="0.2">
      <c r="A72" s="350"/>
      <c r="B72" s="485"/>
      <c r="C72" s="485"/>
      <c r="D72" s="485"/>
      <c r="E72" s="485"/>
      <c r="F72" s="485"/>
      <c r="G72" s="485"/>
      <c r="H72" s="485"/>
      <c r="I72" s="485"/>
      <c r="J72" s="386"/>
      <c r="K72" s="386"/>
      <c r="L72" s="386"/>
      <c r="M72" s="351"/>
      <c r="N72" s="351"/>
      <c r="O72" s="351"/>
      <c r="P72" s="351"/>
      <c r="Q72" s="351"/>
      <c r="R72" s="351"/>
      <c r="S72" s="351"/>
      <c r="T72" s="351"/>
      <c r="U72" s="351"/>
      <c r="V72" s="351"/>
      <c r="W72" s="351"/>
      <c r="X72" s="351"/>
      <c r="Y72" s="351"/>
      <c r="Z72" s="351"/>
      <c r="AA72" s="351"/>
      <c r="AB72" s="351"/>
      <c r="AC72" s="351"/>
      <c r="AD72" s="351"/>
      <c r="AE72" s="351"/>
      <c r="AF72" s="351"/>
      <c r="AG72" s="351"/>
      <c r="AH72" s="351"/>
      <c r="AI72" s="351"/>
      <c r="AJ72" s="351"/>
      <c r="AK72" s="351"/>
      <c r="AL72" s="351"/>
      <c r="AM72" s="351"/>
      <c r="AN72" s="351"/>
      <c r="AO72" s="351"/>
      <c r="AP72" s="351"/>
      <c r="AQ72" s="351"/>
      <c r="AR72" s="351"/>
      <c r="AS72" s="351"/>
      <c r="AT72" s="351"/>
      <c r="AU72" s="351"/>
      <c r="AV72" s="351"/>
    </row>
    <row r="73" spans="1:48" x14ac:dyDescent="0.2">
      <c r="A73" s="350"/>
      <c r="B73" s="485"/>
      <c r="C73" s="485"/>
      <c r="D73" s="485"/>
      <c r="E73" s="485"/>
      <c r="F73" s="485"/>
      <c r="G73" s="485"/>
      <c r="H73" s="485"/>
      <c r="I73" s="485"/>
      <c r="J73" s="386"/>
      <c r="K73" s="386"/>
      <c r="L73" s="386"/>
      <c r="M73" s="351"/>
      <c r="O73" s="351"/>
      <c r="P73" s="351"/>
      <c r="Q73" s="351"/>
      <c r="R73" s="351"/>
      <c r="S73" s="351"/>
      <c r="T73" s="351"/>
      <c r="U73" s="351"/>
      <c r="V73" s="351"/>
      <c r="W73" s="351"/>
      <c r="X73" s="351"/>
      <c r="Y73" s="351"/>
      <c r="Z73" s="351"/>
      <c r="AA73" s="351"/>
      <c r="AB73" s="351"/>
      <c r="AC73" s="351"/>
      <c r="AD73" s="351"/>
      <c r="AE73" s="351"/>
      <c r="AF73" s="351"/>
      <c r="AG73" s="351"/>
      <c r="AH73" s="351"/>
      <c r="AI73" s="351"/>
      <c r="AJ73" s="351"/>
      <c r="AK73" s="351"/>
      <c r="AL73" s="351"/>
      <c r="AM73" s="351"/>
      <c r="AN73" s="351"/>
      <c r="AO73" s="351"/>
      <c r="AP73" s="351"/>
      <c r="AQ73" s="351"/>
      <c r="AR73" s="351"/>
      <c r="AS73" s="351"/>
      <c r="AT73" s="351"/>
      <c r="AU73" s="351"/>
      <c r="AV73" s="351"/>
    </row>
    <row r="74" spans="1:48" x14ac:dyDescent="0.2">
      <c r="A74" s="350"/>
      <c r="B74" s="485"/>
      <c r="C74" s="485"/>
      <c r="D74" s="485"/>
      <c r="E74" s="485"/>
      <c r="F74" s="485"/>
      <c r="G74" s="485"/>
      <c r="H74" s="485"/>
      <c r="I74" s="485"/>
      <c r="J74" s="386"/>
      <c r="K74" s="386"/>
      <c r="L74" s="386"/>
      <c r="M74" s="351"/>
      <c r="N74" s="351"/>
      <c r="O74" s="351"/>
      <c r="P74" s="351"/>
      <c r="Q74" s="351"/>
      <c r="R74" s="351"/>
      <c r="S74" s="351"/>
      <c r="T74" s="351"/>
      <c r="U74" s="351"/>
      <c r="V74" s="351"/>
      <c r="W74" s="351"/>
      <c r="X74" s="351"/>
      <c r="Y74" s="351"/>
      <c r="Z74" s="351"/>
      <c r="AA74" s="351"/>
      <c r="AB74" s="351"/>
      <c r="AC74" s="351"/>
      <c r="AD74" s="351"/>
      <c r="AE74" s="351"/>
      <c r="AF74" s="351"/>
      <c r="AG74" s="351"/>
      <c r="AH74" s="351"/>
      <c r="AI74" s="351"/>
      <c r="AJ74" s="351"/>
      <c r="AK74" s="351"/>
      <c r="AL74" s="351"/>
      <c r="AM74" s="351"/>
      <c r="AN74" s="351"/>
      <c r="AO74" s="351"/>
      <c r="AP74" s="351"/>
      <c r="AQ74" s="351"/>
      <c r="AR74" s="351"/>
      <c r="AS74" s="351"/>
      <c r="AT74" s="351"/>
      <c r="AU74" s="351"/>
      <c r="AV74" s="351"/>
    </row>
    <row r="75" spans="1:48" x14ac:dyDescent="0.2">
      <c r="A75" s="350"/>
      <c r="B75" s="485"/>
      <c r="C75" s="485"/>
      <c r="D75" s="485"/>
      <c r="E75" s="485"/>
      <c r="F75" s="485"/>
      <c r="G75" s="485"/>
      <c r="H75" s="485"/>
      <c r="I75" s="485"/>
      <c r="J75" s="386"/>
      <c r="K75" s="386"/>
      <c r="L75" s="386"/>
      <c r="M75" s="351"/>
      <c r="N75" s="351"/>
      <c r="O75" s="351"/>
      <c r="P75" s="351"/>
      <c r="Q75" s="351"/>
      <c r="R75" s="351"/>
      <c r="S75" s="351"/>
      <c r="T75" s="351"/>
      <c r="U75" s="351"/>
      <c r="V75" s="351"/>
      <c r="W75" s="351"/>
      <c r="X75" s="351"/>
      <c r="Y75" s="351"/>
      <c r="Z75" s="351"/>
      <c r="AA75" s="351"/>
      <c r="AB75" s="351"/>
      <c r="AC75" s="351"/>
      <c r="AD75" s="351"/>
      <c r="AE75" s="351"/>
      <c r="AF75" s="351"/>
      <c r="AG75" s="351"/>
      <c r="AH75" s="351"/>
      <c r="AI75" s="351"/>
      <c r="AJ75" s="351"/>
      <c r="AK75" s="351"/>
      <c r="AL75" s="351"/>
      <c r="AM75" s="351"/>
      <c r="AN75" s="351"/>
      <c r="AO75" s="351"/>
      <c r="AP75" s="351"/>
      <c r="AQ75" s="351"/>
      <c r="AR75" s="351"/>
      <c r="AS75" s="351"/>
      <c r="AT75" s="351"/>
      <c r="AU75" s="351"/>
      <c r="AV75" s="351"/>
    </row>
    <row r="76" spans="1:48" x14ac:dyDescent="0.2">
      <c r="A76" s="350"/>
      <c r="B76" s="485"/>
      <c r="C76" s="485"/>
      <c r="D76" s="485"/>
      <c r="E76" s="485"/>
      <c r="F76" s="485"/>
      <c r="G76" s="485"/>
      <c r="H76" s="485"/>
      <c r="I76" s="485"/>
      <c r="J76" s="386"/>
      <c r="K76" s="386"/>
      <c r="L76" s="386"/>
      <c r="M76" s="351"/>
      <c r="N76" s="351"/>
      <c r="O76" s="351"/>
      <c r="P76" s="351"/>
      <c r="Q76" s="351"/>
      <c r="R76" s="351"/>
      <c r="S76" s="351"/>
      <c r="T76" s="351"/>
      <c r="U76" s="351"/>
      <c r="V76" s="351"/>
      <c r="W76" s="351"/>
      <c r="X76" s="351"/>
      <c r="Y76" s="351"/>
      <c r="Z76" s="351"/>
      <c r="AA76" s="351"/>
      <c r="AB76" s="351"/>
      <c r="AC76" s="351"/>
      <c r="AD76" s="351"/>
      <c r="AE76" s="351"/>
      <c r="AF76" s="351"/>
      <c r="AG76" s="351"/>
      <c r="AH76" s="351"/>
      <c r="AI76" s="351"/>
      <c r="AJ76" s="351"/>
      <c r="AK76" s="351"/>
      <c r="AL76" s="351"/>
      <c r="AM76" s="351"/>
      <c r="AN76" s="351"/>
      <c r="AO76" s="351"/>
      <c r="AP76" s="351"/>
      <c r="AQ76" s="351"/>
      <c r="AR76" s="351"/>
      <c r="AS76" s="351"/>
      <c r="AT76" s="351"/>
      <c r="AU76" s="351"/>
      <c r="AV76" s="351"/>
    </row>
    <row r="77" spans="1:48" x14ac:dyDescent="0.2">
      <c r="A77" s="352"/>
      <c r="B77" s="485"/>
      <c r="C77" s="485"/>
      <c r="D77" s="485"/>
      <c r="E77" s="485"/>
      <c r="F77" s="485"/>
      <c r="G77" s="485"/>
      <c r="H77" s="485"/>
      <c r="I77" s="485"/>
      <c r="J77" s="386"/>
      <c r="K77" s="386"/>
      <c r="L77" s="386"/>
      <c r="N77" s="351"/>
      <c r="O77" s="351"/>
      <c r="P77" s="351"/>
      <c r="Q77" s="351"/>
      <c r="R77" s="351"/>
      <c r="S77" s="351"/>
      <c r="T77" s="351"/>
      <c r="U77" s="351"/>
      <c r="V77" s="351"/>
      <c r="W77" s="351"/>
      <c r="X77" s="351"/>
      <c r="Y77" s="351"/>
      <c r="Z77" s="351"/>
      <c r="AA77" s="351"/>
      <c r="AB77" s="351"/>
      <c r="AC77" s="351"/>
      <c r="AD77" s="351"/>
      <c r="AE77" s="351"/>
      <c r="AF77" s="351"/>
      <c r="AG77" s="351"/>
      <c r="AH77" s="351"/>
      <c r="AI77" s="351"/>
      <c r="AJ77" s="351"/>
      <c r="AK77" s="351"/>
      <c r="AL77" s="351"/>
      <c r="AM77" s="351"/>
      <c r="AN77" s="351"/>
      <c r="AO77" s="351"/>
      <c r="AP77" s="351"/>
      <c r="AQ77" s="351"/>
      <c r="AR77" s="351"/>
      <c r="AS77" s="351"/>
      <c r="AT77" s="351"/>
      <c r="AU77" s="351"/>
      <c r="AV77" s="351"/>
    </row>
    <row r="78" spans="1:48" x14ac:dyDescent="0.2">
      <c r="A78" s="350"/>
      <c r="B78" s="485"/>
      <c r="C78" s="485"/>
      <c r="D78" s="485"/>
      <c r="E78" s="485"/>
      <c r="F78" s="485"/>
      <c r="G78" s="485"/>
      <c r="H78" s="485"/>
      <c r="I78" s="485"/>
      <c r="J78" s="386"/>
      <c r="K78" s="386"/>
      <c r="L78" s="386"/>
      <c r="M78" s="351"/>
      <c r="N78" s="351"/>
      <c r="O78" s="351"/>
      <c r="P78" s="351"/>
      <c r="Q78" s="351"/>
      <c r="R78" s="351"/>
      <c r="S78" s="351"/>
      <c r="T78" s="351"/>
      <c r="U78" s="351"/>
      <c r="V78" s="351"/>
      <c r="W78" s="351"/>
      <c r="X78" s="351"/>
      <c r="Y78" s="351"/>
      <c r="Z78" s="351"/>
      <c r="AA78" s="351"/>
      <c r="AB78" s="351"/>
      <c r="AC78" s="351"/>
      <c r="AD78" s="351"/>
      <c r="AE78" s="351"/>
      <c r="AF78" s="351"/>
      <c r="AG78" s="351"/>
      <c r="AH78" s="351"/>
      <c r="AI78" s="351"/>
      <c r="AJ78" s="351"/>
      <c r="AK78" s="351"/>
      <c r="AL78" s="351"/>
      <c r="AM78" s="351"/>
      <c r="AN78" s="351"/>
      <c r="AO78" s="351"/>
      <c r="AP78" s="351"/>
      <c r="AQ78" s="351"/>
      <c r="AR78" s="351"/>
      <c r="AS78" s="351"/>
      <c r="AT78" s="351"/>
      <c r="AU78" s="351"/>
      <c r="AV78" s="351"/>
    </row>
    <row r="79" spans="1:48" x14ac:dyDescent="0.2">
      <c r="A79" s="352"/>
      <c r="B79" s="485"/>
      <c r="C79" s="485"/>
      <c r="D79" s="485"/>
      <c r="E79" s="485"/>
      <c r="F79" s="485"/>
      <c r="G79" s="485"/>
      <c r="H79" s="485"/>
      <c r="I79" s="485"/>
      <c r="J79" s="386"/>
      <c r="K79" s="386"/>
      <c r="L79" s="386"/>
      <c r="M79" s="351"/>
      <c r="N79" s="351"/>
      <c r="O79" s="351"/>
      <c r="P79" s="351"/>
      <c r="Q79" s="351"/>
      <c r="R79" s="351"/>
      <c r="S79" s="351"/>
      <c r="T79" s="351"/>
      <c r="U79" s="351"/>
      <c r="V79" s="351"/>
      <c r="W79" s="351"/>
      <c r="X79" s="351"/>
      <c r="Y79" s="351"/>
      <c r="Z79" s="351"/>
      <c r="AA79" s="351"/>
      <c r="AB79" s="351"/>
      <c r="AC79" s="351"/>
      <c r="AD79" s="351"/>
      <c r="AE79" s="351"/>
      <c r="AF79" s="351"/>
      <c r="AG79" s="351"/>
      <c r="AH79" s="351"/>
      <c r="AI79" s="351"/>
      <c r="AJ79" s="351"/>
      <c r="AK79" s="351"/>
      <c r="AL79" s="351"/>
      <c r="AM79" s="351"/>
      <c r="AN79" s="351"/>
      <c r="AO79" s="351"/>
      <c r="AP79" s="351"/>
      <c r="AQ79" s="351"/>
      <c r="AR79" s="351"/>
      <c r="AS79" s="351"/>
      <c r="AT79" s="351"/>
      <c r="AU79" s="351"/>
      <c r="AV79" s="351"/>
    </row>
    <row r="80" spans="1:48" x14ac:dyDescent="0.2">
      <c r="A80" s="350"/>
      <c r="B80" s="485"/>
      <c r="C80" s="485"/>
      <c r="D80" s="485"/>
      <c r="E80" s="485"/>
      <c r="F80" s="485"/>
      <c r="G80" s="485"/>
      <c r="H80" s="485"/>
      <c r="I80" s="485"/>
      <c r="J80" s="386"/>
      <c r="K80" s="386"/>
      <c r="L80" s="386"/>
      <c r="M80" s="351"/>
      <c r="N80" s="351"/>
      <c r="O80" s="351"/>
      <c r="P80" s="351"/>
      <c r="Q80" s="351"/>
      <c r="R80" s="351"/>
      <c r="S80" s="351"/>
      <c r="T80" s="351"/>
      <c r="U80" s="351"/>
      <c r="V80" s="351"/>
      <c r="W80" s="351"/>
      <c r="X80" s="351"/>
      <c r="Y80" s="351"/>
      <c r="Z80" s="351"/>
      <c r="AA80" s="351"/>
      <c r="AB80" s="351"/>
      <c r="AC80" s="351"/>
      <c r="AD80" s="351"/>
      <c r="AE80" s="351"/>
      <c r="AF80" s="351"/>
      <c r="AG80" s="351"/>
      <c r="AH80" s="351"/>
      <c r="AI80" s="351"/>
      <c r="AJ80" s="351"/>
      <c r="AK80" s="351"/>
      <c r="AL80" s="351"/>
      <c r="AM80" s="351"/>
      <c r="AN80" s="351"/>
      <c r="AO80" s="351"/>
      <c r="AP80" s="351"/>
      <c r="AQ80" s="351"/>
      <c r="AR80" s="351"/>
      <c r="AS80" s="351"/>
      <c r="AT80" s="351"/>
      <c r="AU80" s="351"/>
      <c r="AV80" s="351"/>
    </row>
    <row r="81" spans="1:48" x14ac:dyDescent="0.2">
      <c r="A81" s="350"/>
      <c r="B81" s="351"/>
      <c r="C81" s="351"/>
      <c r="D81" s="485"/>
      <c r="E81" s="485"/>
      <c r="F81" s="485"/>
      <c r="G81" s="485"/>
      <c r="H81" s="485"/>
      <c r="I81" s="485"/>
      <c r="J81" s="485"/>
      <c r="K81" s="386"/>
      <c r="L81" s="386"/>
      <c r="M81" s="351"/>
      <c r="N81" s="351"/>
      <c r="O81" s="351"/>
      <c r="P81" s="351"/>
      <c r="Q81" s="351"/>
      <c r="R81" s="351"/>
      <c r="S81" s="351"/>
      <c r="T81" s="351"/>
      <c r="U81" s="351"/>
      <c r="V81" s="351"/>
      <c r="W81" s="351"/>
      <c r="X81" s="351"/>
      <c r="Y81" s="351"/>
      <c r="Z81" s="351"/>
      <c r="AA81" s="351"/>
      <c r="AB81" s="351"/>
      <c r="AC81" s="351"/>
      <c r="AD81" s="351"/>
      <c r="AE81" s="351"/>
      <c r="AF81" s="351"/>
      <c r="AG81" s="351"/>
      <c r="AH81" s="351"/>
      <c r="AI81" s="351"/>
      <c r="AJ81" s="351"/>
      <c r="AK81" s="351"/>
      <c r="AL81" s="351"/>
      <c r="AM81" s="351"/>
      <c r="AN81" s="351"/>
      <c r="AO81" s="351"/>
      <c r="AP81" s="351"/>
      <c r="AQ81" s="351"/>
      <c r="AR81" s="351"/>
      <c r="AS81" s="351"/>
      <c r="AT81" s="351"/>
      <c r="AU81" s="351"/>
      <c r="AV81" s="351"/>
    </row>
    <row r="82" spans="1:48" x14ac:dyDescent="0.2">
      <c r="A82" s="350"/>
      <c r="B82" s="351"/>
      <c r="C82" s="351"/>
      <c r="D82" s="351"/>
      <c r="E82" s="351"/>
      <c r="F82" s="351"/>
      <c r="G82" s="351"/>
      <c r="H82" s="351"/>
      <c r="I82" s="351"/>
      <c r="J82" s="351"/>
      <c r="K82" s="351"/>
      <c r="L82" s="351"/>
      <c r="M82" s="351"/>
      <c r="N82" s="351"/>
      <c r="O82" s="351"/>
      <c r="P82" s="351"/>
      <c r="Q82" s="351"/>
      <c r="R82" s="351"/>
      <c r="S82" s="351"/>
      <c r="T82" s="351"/>
      <c r="U82" s="351"/>
      <c r="V82" s="351"/>
      <c r="W82" s="351"/>
      <c r="X82" s="351"/>
      <c r="Y82" s="351"/>
      <c r="Z82" s="351"/>
      <c r="AA82" s="351"/>
      <c r="AB82" s="351"/>
      <c r="AC82" s="351"/>
      <c r="AD82" s="351"/>
      <c r="AE82" s="351"/>
      <c r="AF82" s="351"/>
      <c r="AG82" s="351"/>
      <c r="AH82" s="351"/>
      <c r="AI82" s="351"/>
      <c r="AJ82" s="351"/>
      <c r="AK82" s="351"/>
      <c r="AL82" s="351"/>
      <c r="AM82" s="351"/>
      <c r="AN82" s="351"/>
      <c r="AO82" s="351"/>
      <c r="AP82" s="351"/>
      <c r="AQ82" s="351"/>
      <c r="AR82" s="351"/>
      <c r="AS82" s="351"/>
      <c r="AT82" s="351"/>
      <c r="AU82" s="351"/>
      <c r="AV82" s="351"/>
    </row>
    <row r="83" spans="1:48" x14ac:dyDescent="0.2">
      <c r="A83" s="350"/>
      <c r="B83" s="351"/>
      <c r="C83" s="351"/>
      <c r="D83" s="351"/>
      <c r="E83" s="351"/>
      <c r="F83" s="351"/>
      <c r="G83" s="351"/>
      <c r="H83" s="351"/>
      <c r="I83" s="351"/>
      <c r="J83" s="351"/>
      <c r="K83" s="351"/>
      <c r="L83" s="351"/>
      <c r="M83" s="351"/>
      <c r="N83" s="351"/>
      <c r="O83" s="351"/>
      <c r="P83" s="351"/>
      <c r="Q83" s="351"/>
      <c r="R83" s="351"/>
      <c r="S83" s="351"/>
      <c r="T83" s="351"/>
      <c r="U83" s="351"/>
      <c r="V83" s="351"/>
      <c r="W83" s="351"/>
      <c r="X83" s="351"/>
      <c r="Y83" s="351"/>
      <c r="Z83" s="351"/>
      <c r="AA83" s="351"/>
      <c r="AB83" s="351"/>
      <c r="AC83" s="351"/>
      <c r="AD83" s="351"/>
      <c r="AE83" s="351"/>
      <c r="AF83" s="351"/>
      <c r="AG83" s="351"/>
      <c r="AH83" s="351"/>
      <c r="AI83" s="351"/>
      <c r="AJ83" s="351"/>
      <c r="AK83" s="351"/>
      <c r="AL83" s="351"/>
      <c r="AM83" s="351"/>
      <c r="AN83" s="351"/>
      <c r="AO83" s="351"/>
      <c r="AP83" s="351"/>
      <c r="AQ83" s="351"/>
      <c r="AR83" s="351"/>
      <c r="AS83" s="351"/>
      <c r="AT83" s="351"/>
      <c r="AU83" s="351"/>
      <c r="AV83" s="351"/>
    </row>
    <row r="84" spans="1:48" x14ac:dyDescent="0.2">
      <c r="A84" s="350"/>
      <c r="B84" s="351"/>
      <c r="C84" s="351"/>
      <c r="D84" s="351"/>
      <c r="E84" s="351"/>
      <c r="F84" s="351"/>
      <c r="G84" s="351"/>
      <c r="H84" s="351"/>
      <c r="I84" s="351"/>
      <c r="J84" s="351"/>
      <c r="K84" s="351"/>
      <c r="L84" s="351"/>
      <c r="M84" s="351"/>
      <c r="N84" s="351"/>
      <c r="O84" s="351"/>
      <c r="P84" s="351"/>
      <c r="Q84" s="351"/>
      <c r="R84" s="351"/>
      <c r="S84" s="351"/>
      <c r="T84" s="351"/>
      <c r="U84" s="351"/>
      <c r="V84" s="351"/>
      <c r="W84" s="351"/>
      <c r="X84" s="351"/>
      <c r="Y84" s="351"/>
      <c r="Z84" s="351"/>
      <c r="AA84" s="351"/>
      <c r="AB84" s="351"/>
      <c r="AC84" s="351"/>
      <c r="AD84" s="351"/>
      <c r="AE84" s="351"/>
      <c r="AF84" s="351"/>
      <c r="AG84" s="351"/>
      <c r="AH84" s="351"/>
      <c r="AI84" s="351"/>
      <c r="AJ84" s="351"/>
      <c r="AK84" s="351"/>
      <c r="AL84" s="351"/>
      <c r="AM84" s="351"/>
      <c r="AN84" s="351"/>
      <c r="AO84" s="351"/>
      <c r="AP84" s="351"/>
      <c r="AQ84" s="351"/>
      <c r="AR84" s="351"/>
      <c r="AS84" s="351"/>
      <c r="AT84" s="351"/>
      <c r="AU84" s="351"/>
      <c r="AV84" s="351"/>
    </row>
    <row r="85" spans="1:48" x14ac:dyDescent="0.2">
      <c r="A85" s="352"/>
      <c r="B85" s="351"/>
      <c r="C85" s="351"/>
      <c r="D85" s="351"/>
      <c r="E85" s="351"/>
      <c r="F85" s="351"/>
      <c r="G85" s="351"/>
      <c r="H85" s="351"/>
      <c r="I85" s="351"/>
      <c r="J85" s="351"/>
      <c r="K85" s="351"/>
      <c r="L85" s="351"/>
      <c r="M85" s="351"/>
      <c r="N85" s="351"/>
      <c r="O85" s="351"/>
      <c r="P85" s="351"/>
      <c r="Q85" s="351"/>
      <c r="R85" s="351"/>
      <c r="S85" s="351"/>
      <c r="T85" s="351"/>
      <c r="U85" s="351"/>
      <c r="V85" s="351"/>
      <c r="W85" s="351"/>
      <c r="X85" s="351"/>
      <c r="Y85" s="351"/>
      <c r="Z85" s="351"/>
      <c r="AA85" s="351"/>
      <c r="AB85" s="351"/>
      <c r="AC85" s="351"/>
      <c r="AD85" s="351"/>
      <c r="AE85" s="351"/>
      <c r="AF85" s="351"/>
      <c r="AG85" s="351"/>
      <c r="AH85" s="351"/>
      <c r="AI85" s="351"/>
      <c r="AJ85" s="351"/>
      <c r="AK85" s="351"/>
      <c r="AL85" s="351"/>
      <c r="AM85" s="351"/>
      <c r="AN85" s="351"/>
      <c r="AO85" s="351"/>
      <c r="AP85" s="351"/>
      <c r="AQ85" s="351"/>
      <c r="AR85" s="351"/>
      <c r="AS85" s="351"/>
      <c r="AT85" s="351"/>
      <c r="AU85" s="351"/>
      <c r="AV85" s="351"/>
    </row>
    <row r="86" spans="1:48" x14ac:dyDescent="0.2">
      <c r="A86" s="350"/>
      <c r="B86" s="351"/>
      <c r="C86" s="351"/>
      <c r="D86" s="351"/>
      <c r="E86" s="351"/>
      <c r="F86" s="351"/>
      <c r="G86" s="351"/>
      <c r="H86" s="351"/>
      <c r="I86" s="351"/>
      <c r="J86" s="351"/>
      <c r="K86" s="351"/>
      <c r="L86" s="351"/>
      <c r="M86" s="351"/>
      <c r="N86" s="351"/>
      <c r="O86" s="351"/>
      <c r="P86" s="351"/>
      <c r="Q86" s="351"/>
      <c r="R86" s="351"/>
      <c r="S86" s="351"/>
      <c r="T86" s="351"/>
      <c r="U86" s="351"/>
      <c r="V86" s="351"/>
      <c r="W86" s="351"/>
      <c r="X86" s="351"/>
      <c r="Y86" s="351"/>
      <c r="Z86" s="351"/>
      <c r="AA86" s="351"/>
      <c r="AB86" s="351"/>
      <c r="AC86" s="351"/>
      <c r="AD86" s="351"/>
      <c r="AE86" s="351"/>
      <c r="AF86" s="351"/>
      <c r="AG86" s="351"/>
      <c r="AH86" s="351"/>
      <c r="AI86" s="351"/>
      <c r="AJ86" s="351"/>
      <c r="AK86" s="351"/>
      <c r="AL86" s="351"/>
      <c r="AM86" s="351"/>
      <c r="AN86" s="351"/>
      <c r="AO86" s="351"/>
      <c r="AP86" s="351"/>
      <c r="AQ86" s="351"/>
      <c r="AR86" s="351"/>
      <c r="AS86" s="351"/>
      <c r="AT86" s="351"/>
      <c r="AU86" s="351"/>
      <c r="AV86" s="351"/>
    </row>
    <row r="87" spans="1:48" x14ac:dyDescent="0.2">
      <c r="A87" s="352"/>
      <c r="B87" s="351"/>
      <c r="C87" s="351"/>
      <c r="D87" s="351"/>
      <c r="E87" s="351"/>
      <c r="F87" s="351"/>
      <c r="G87" s="351"/>
      <c r="H87" s="351"/>
      <c r="I87" s="351"/>
      <c r="J87" s="351"/>
      <c r="K87" s="351"/>
      <c r="L87" s="351"/>
      <c r="M87" s="351"/>
      <c r="N87" s="351"/>
      <c r="O87" s="351"/>
      <c r="P87" s="351"/>
      <c r="Q87" s="351"/>
      <c r="R87" s="351"/>
      <c r="S87" s="351"/>
      <c r="T87" s="351"/>
      <c r="U87" s="351"/>
      <c r="V87" s="351"/>
      <c r="W87" s="351"/>
      <c r="X87" s="351"/>
      <c r="Y87" s="351"/>
      <c r="Z87" s="351"/>
      <c r="AA87" s="351"/>
      <c r="AB87" s="351"/>
      <c r="AC87" s="351"/>
      <c r="AD87" s="351"/>
      <c r="AE87" s="351"/>
      <c r="AF87" s="351"/>
      <c r="AG87" s="351"/>
      <c r="AH87" s="351"/>
      <c r="AI87" s="351"/>
      <c r="AJ87" s="351"/>
      <c r="AK87" s="351"/>
      <c r="AL87" s="351"/>
      <c r="AM87" s="351"/>
      <c r="AN87" s="351"/>
      <c r="AO87" s="351"/>
      <c r="AP87" s="351"/>
      <c r="AQ87" s="351"/>
      <c r="AR87" s="351"/>
      <c r="AS87" s="351"/>
      <c r="AT87" s="351"/>
      <c r="AU87" s="351"/>
      <c r="AV87" s="351"/>
    </row>
    <row r="88" spans="1:48" x14ac:dyDescent="0.2">
      <c r="A88" s="350"/>
      <c r="B88" s="351"/>
      <c r="C88" s="351"/>
      <c r="D88" s="351"/>
      <c r="E88" s="351"/>
      <c r="F88" s="351"/>
      <c r="G88" s="351"/>
      <c r="H88" s="351"/>
      <c r="I88" s="351"/>
      <c r="J88" s="351"/>
      <c r="K88" s="351"/>
      <c r="L88" s="351"/>
      <c r="M88" s="351"/>
      <c r="N88" s="351"/>
      <c r="O88" s="351"/>
      <c r="P88" s="351"/>
      <c r="Q88" s="351"/>
      <c r="R88" s="351"/>
      <c r="S88" s="351"/>
      <c r="T88" s="351"/>
      <c r="U88" s="351"/>
      <c r="V88" s="351"/>
      <c r="W88" s="351"/>
      <c r="X88" s="351"/>
      <c r="Y88" s="351"/>
      <c r="Z88" s="351"/>
      <c r="AA88" s="351"/>
      <c r="AB88" s="351"/>
      <c r="AC88" s="351"/>
      <c r="AD88" s="351"/>
      <c r="AE88" s="351"/>
      <c r="AF88" s="351"/>
      <c r="AG88" s="351"/>
      <c r="AH88" s="351"/>
      <c r="AI88" s="351"/>
      <c r="AJ88" s="351"/>
      <c r="AK88" s="351"/>
      <c r="AL88" s="351"/>
      <c r="AM88" s="351"/>
      <c r="AN88" s="351"/>
      <c r="AO88" s="351"/>
      <c r="AP88" s="351"/>
      <c r="AQ88" s="351"/>
      <c r="AR88" s="351"/>
      <c r="AS88" s="351"/>
      <c r="AT88" s="351"/>
      <c r="AU88" s="351"/>
      <c r="AV88" s="351"/>
    </row>
    <row r="89" spans="1:48" x14ac:dyDescent="0.2">
      <c r="A89" s="350"/>
      <c r="B89" s="351"/>
      <c r="C89" s="351"/>
      <c r="D89" s="351"/>
      <c r="E89" s="351"/>
      <c r="F89" s="351"/>
      <c r="G89" s="351"/>
      <c r="H89" s="351"/>
      <c r="I89" s="351"/>
      <c r="J89" s="351"/>
      <c r="K89" s="351"/>
      <c r="L89" s="351"/>
      <c r="M89" s="351"/>
      <c r="N89" s="351"/>
      <c r="O89" s="351"/>
      <c r="P89" s="351"/>
      <c r="Q89" s="351"/>
      <c r="R89" s="351"/>
      <c r="S89" s="351"/>
      <c r="T89" s="351"/>
      <c r="U89" s="351"/>
      <c r="V89" s="351"/>
      <c r="W89" s="351"/>
      <c r="X89" s="351"/>
      <c r="Y89" s="351"/>
      <c r="Z89" s="351"/>
      <c r="AA89" s="351"/>
      <c r="AB89" s="351"/>
      <c r="AC89" s="351"/>
      <c r="AD89" s="351"/>
      <c r="AE89" s="351"/>
      <c r="AF89" s="351"/>
      <c r="AG89" s="351"/>
      <c r="AH89" s="351"/>
      <c r="AI89" s="351"/>
      <c r="AJ89" s="351"/>
      <c r="AK89" s="351"/>
      <c r="AL89" s="351"/>
      <c r="AM89" s="351"/>
      <c r="AN89" s="351"/>
      <c r="AO89" s="351"/>
      <c r="AP89" s="351"/>
      <c r="AQ89" s="351"/>
      <c r="AR89" s="351"/>
      <c r="AS89" s="351"/>
      <c r="AT89" s="351"/>
      <c r="AU89" s="351"/>
      <c r="AV89" s="351"/>
    </row>
    <row r="90" spans="1:48" x14ac:dyDescent="0.2">
      <c r="A90" s="350"/>
      <c r="B90" s="351"/>
      <c r="C90" s="351"/>
      <c r="D90" s="351"/>
      <c r="E90" s="351"/>
      <c r="F90" s="351"/>
      <c r="G90" s="351"/>
      <c r="H90" s="351"/>
      <c r="I90" s="351"/>
      <c r="J90" s="351"/>
      <c r="K90" s="351"/>
      <c r="L90" s="351"/>
      <c r="M90" s="351"/>
      <c r="N90" s="351"/>
      <c r="O90" s="351"/>
      <c r="P90" s="351"/>
      <c r="Q90" s="351"/>
      <c r="R90" s="351"/>
      <c r="S90" s="351"/>
      <c r="T90" s="351"/>
      <c r="U90" s="351"/>
      <c r="V90" s="351"/>
      <c r="W90" s="351"/>
      <c r="X90" s="351"/>
      <c r="Y90" s="351"/>
      <c r="Z90" s="351"/>
      <c r="AA90" s="351"/>
      <c r="AB90" s="351"/>
      <c r="AC90" s="351"/>
      <c r="AD90" s="351"/>
      <c r="AE90" s="351"/>
      <c r="AF90" s="351"/>
      <c r="AG90" s="351"/>
      <c r="AH90" s="351"/>
      <c r="AI90" s="351"/>
      <c r="AJ90" s="351"/>
      <c r="AK90" s="351"/>
      <c r="AL90" s="351"/>
      <c r="AM90" s="351"/>
      <c r="AN90" s="351"/>
      <c r="AO90" s="351"/>
      <c r="AP90" s="351"/>
      <c r="AQ90" s="351"/>
      <c r="AR90" s="351"/>
      <c r="AS90" s="351"/>
      <c r="AT90" s="351"/>
      <c r="AU90" s="351"/>
      <c r="AV90" s="351"/>
    </row>
    <row r="91" spans="1:48" x14ac:dyDescent="0.2">
      <c r="A91" s="350"/>
      <c r="B91" s="351"/>
      <c r="C91" s="351"/>
      <c r="D91" s="351"/>
      <c r="E91" s="351"/>
      <c r="F91" s="351"/>
      <c r="G91" s="351"/>
      <c r="H91" s="351"/>
      <c r="I91" s="351"/>
      <c r="J91" s="351"/>
      <c r="K91" s="351"/>
      <c r="L91" s="351"/>
      <c r="M91" s="351"/>
      <c r="N91" s="351"/>
      <c r="O91" s="351"/>
      <c r="P91" s="351"/>
      <c r="Q91" s="351"/>
      <c r="R91" s="351"/>
      <c r="S91" s="351"/>
      <c r="T91" s="351"/>
      <c r="U91" s="351"/>
      <c r="V91" s="351"/>
      <c r="W91" s="351"/>
      <c r="X91" s="351"/>
      <c r="Y91" s="351"/>
      <c r="Z91" s="351"/>
      <c r="AA91" s="351"/>
      <c r="AB91" s="351"/>
      <c r="AC91" s="351"/>
      <c r="AD91" s="351"/>
      <c r="AE91" s="351"/>
      <c r="AF91" s="351"/>
      <c r="AG91" s="351"/>
      <c r="AH91" s="351"/>
      <c r="AI91" s="351"/>
      <c r="AJ91" s="351"/>
      <c r="AK91" s="351"/>
      <c r="AL91" s="351"/>
      <c r="AM91" s="351"/>
      <c r="AN91" s="351"/>
      <c r="AO91" s="351"/>
      <c r="AP91" s="351"/>
      <c r="AQ91" s="351"/>
      <c r="AR91" s="351"/>
      <c r="AS91" s="351"/>
      <c r="AT91" s="351"/>
      <c r="AU91" s="351"/>
      <c r="AV91" s="351"/>
    </row>
    <row r="92" spans="1:48" x14ac:dyDescent="0.2">
      <c r="A92" s="352"/>
      <c r="B92" s="351"/>
      <c r="C92" s="351"/>
      <c r="D92" s="351"/>
      <c r="E92" s="351"/>
      <c r="F92" s="351"/>
      <c r="G92" s="351"/>
      <c r="H92" s="351"/>
      <c r="I92" s="351"/>
      <c r="J92" s="351"/>
      <c r="K92" s="351"/>
      <c r="L92" s="351"/>
      <c r="M92" s="351"/>
      <c r="N92" s="351"/>
      <c r="O92" s="351"/>
      <c r="P92" s="351"/>
      <c r="Q92" s="351"/>
      <c r="R92" s="351"/>
      <c r="S92" s="351"/>
      <c r="T92" s="351"/>
      <c r="U92" s="351"/>
      <c r="V92" s="351"/>
      <c r="W92" s="351"/>
      <c r="X92" s="351"/>
      <c r="Y92" s="351"/>
      <c r="Z92" s="351"/>
      <c r="AA92" s="351"/>
      <c r="AB92" s="351"/>
      <c r="AC92" s="351"/>
      <c r="AD92" s="351"/>
      <c r="AE92" s="351"/>
      <c r="AF92" s="351"/>
      <c r="AG92" s="351"/>
      <c r="AH92" s="351"/>
      <c r="AI92" s="351"/>
      <c r="AJ92" s="351"/>
      <c r="AK92" s="351"/>
      <c r="AL92" s="351"/>
      <c r="AM92" s="351"/>
      <c r="AN92" s="351"/>
      <c r="AO92" s="351"/>
      <c r="AP92" s="351"/>
      <c r="AQ92" s="351"/>
      <c r="AR92" s="351"/>
      <c r="AS92" s="351"/>
      <c r="AT92" s="351"/>
      <c r="AU92" s="351"/>
      <c r="AV92" s="351"/>
    </row>
    <row r="93" spans="1:48" x14ac:dyDescent="0.2">
      <c r="A93" s="350"/>
      <c r="B93" s="351"/>
      <c r="C93" s="351"/>
      <c r="D93" s="351"/>
      <c r="E93" s="351"/>
      <c r="F93" s="351"/>
      <c r="G93" s="351"/>
      <c r="H93" s="351"/>
      <c r="I93" s="351"/>
      <c r="J93" s="351"/>
      <c r="K93" s="351"/>
      <c r="L93" s="351"/>
      <c r="M93" s="351"/>
      <c r="N93" s="351"/>
      <c r="O93" s="351"/>
      <c r="P93" s="351"/>
      <c r="Q93" s="351"/>
      <c r="R93" s="351"/>
      <c r="S93" s="351"/>
      <c r="T93" s="351"/>
      <c r="U93" s="351"/>
      <c r="V93" s="351"/>
      <c r="W93" s="351"/>
      <c r="X93" s="351"/>
      <c r="Y93" s="351"/>
      <c r="Z93" s="351"/>
      <c r="AA93" s="351"/>
      <c r="AB93" s="351"/>
      <c r="AC93" s="351"/>
      <c r="AD93" s="351"/>
      <c r="AE93" s="351"/>
      <c r="AF93" s="351"/>
      <c r="AG93" s="351"/>
      <c r="AH93" s="351"/>
      <c r="AI93" s="351"/>
      <c r="AJ93" s="351"/>
      <c r="AK93" s="351"/>
      <c r="AL93" s="351"/>
      <c r="AM93" s="351"/>
      <c r="AN93" s="351"/>
      <c r="AO93" s="351"/>
      <c r="AP93" s="351"/>
      <c r="AQ93" s="351"/>
      <c r="AR93" s="351"/>
      <c r="AS93" s="351"/>
      <c r="AT93" s="351"/>
      <c r="AU93" s="351"/>
      <c r="AV93" s="351"/>
    </row>
    <row r="94" spans="1:48" x14ac:dyDescent="0.2">
      <c r="A94" s="350"/>
      <c r="B94" s="351"/>
      <c r="C94" s="351"/>
      <c r="D94" s="351"/>
      <c r="E94" s="351"/>
      <c r="F94" s="351"/>
      <c r="G94" s="351"/>
      <c r="H94" s="351"/>
      <c r="I94" s="351"/>
      <c r="J94" s="351"/>
      <c r="K94" s="351"/>
      <c r="L94" s="351"/>
      <c r="M94" s="351"/>
      <c r="N94" s="351"/>
      <c r="O94" s="351"/>
      <c r="P94" s="351"/>
      <c r="Q94" s="351"/>
      <c r="R94" s="351"/>
      <c r="S94" s="351"/>
      <c r="T94" s="351"/>
      <c r="U94" s="351"/>
      <c r="V94" s="351"/>
      <c r="W94" s="351"/>
      <c r="X94" s="351"/>
      <c r="Y94" s="351"/>
      <c r="Z94" s="351"/>
      <c r="AA94" s="351"/>
      <c r="AB94" s="351"/>
      <c r="AC94" s="351"/>
      <c r="AD94" s="351"/>
      <c r="AE94" s="351"/>
      <c r="AF94" s="351"/>
      <c r="AG94" s="351"/>
      <c r="AH94" s="351"/>
      <c r="AI94" s="351"/>
      <c r="AJ94" s="351"/>
      <c r="AK94" s="351"/>
      <c r="AL94" s="351"/>
      <c r="AM94" s="351"/>
      <c r="AN94" s="351"/>
      <c r="AO94" s="351"/>
      <c r="AP94" s="351"/>
      <c r="AQ94" s="351"/>
      <c r="AR94" s="351"/>
      <c r="AS94" s="351"/>
      <c r="AT94" s="351"/>
      <c r="AU94" s="351"/>
      <c r="AV94" s="351"/>
    </row>
    <row r="95" spans="1:48" x14ac:dyDescent="0.2">
      <c r="A95" s="350"/>
      <c r="B95" s="351"/>
      <c r="C95" s="351"/>
      <c r="D95" s="351"/>
      <c r="E95" s="351"/>
      <c r="F95" s="351"/>
      <c r="G95" s="351"/>
      <c r="H95" s="351"/>
      <c r="I95" s="351"/>
      <c r="J95" s="351"/>
      <c r="K95" s="351"/>
      <c r="L95" s="351"/>
      <c r="M95" s="351"/>
      <c r="N95" s="351"/>
      <c r="O95" s="351"/>
      <c r="P95" s="351"/>
      <c r="Q95" s="351"/>
      <c r="R95" s="351"/>
      <c r="S95" s="351"/>
      <c r="T95" s="351"/>
      <c r="U95" s="351"/>
      <c r="V95" s="351"/>
      <c r="W95" s="351"/>
      <c r="X95" s="351"/>
      <c r="Y95" s="351"/>
      <c r="Z95" s="351"/>
      <c r="AA95" s="351"/>
      <c r="AB95" s="351"/>
      <c r="AC95" s="351"/>
      <c r="AD95" s="351"/>
      <c r="AE95" s="351"/>
      <c r="AF95" s="351"/>
      <c r="AG95" s="351"/>
      <c r="AH95" s="351"/>
      <c r="AI95" s="351"/>
      <c r="AJ95" s="351"/>
      <c r="AK95" s="351"/>
      <c r="AL95" s="351"/>
      <c r="AM95" s="351"/>
      <c r="AN95" s="351"/>
      <c r="AO95" s="351"/>
      <c r="AP95" s="351"/>
      <c r="AQ95" s="351"/>
      <c r="AR95" s="351"/>
      <c r="AS95" s="351"/>
      <c r="AT95" s="351"/>
      <c r="AU95" s="351"/>
      <c r="AV95" s="351"/>
    </row>
    <row r="96" spans="1:48" x14ac:dyDescent="0.2">
      <c r="A96" s="352"/>
      <c r="B96" s="351"/>
      <c r="C96" s="351"/>
      <c r="D96" s="351"/>
      <c r="E96" s="351"/>
      <c r="F96" s="351"/>
      <c r="G96" s="351"/>
      <c r="H96" s="351"/>
      <c r="I96" s="351"/>
      <c r="J96" s="351"/>
      <c r="K96" s="351"/>
      <c r="L96" s="351"/>
      <c r="M96" s="351"/>
      <c r="N96" s="351"/>
      <c r="O96" s="351"/>
      <c r="P96" s="351"/>
      <c r="Q96" s="351"/>
      <c r="R96" s="351"/>
      <c r="S96" s="351"/>
      <c r="T96" s="351"/>
      <c r="U96" s="351"/>
      <c r="V96" s="351"/>
      <c r="W96" s="351"/>
      <c r="X96" s="351"/>
      <c r="Y96" s="351"/>
      <c r="Z96" s="351"/>
      <c r="AA96" s="351"/>
      <c r="AB96" s="351"/>
      <c r="AC96" s="351"/>
      <c r="AD96" s="351"/>
      <c r="AE96" s="351"/>
      <c r="AF96" s="351"/>
      <c r="AG96" s="351"/>
      <c r="AH96" s="351"/>
      <c r="AI96" s="351"/>
      <c r="AJ96" s="351"/>
      <c r="AK96" s="351"/>
      <c r="AL96" s="351"/>
      <c r="AM96" s="351"/>
      <c r="AN96" s="351"/>
      <c r="AO96" s="351"/>
      <c r="AP96" s="351"/>
      <c r="AQ96" s="351"/>
      <c r="AR96" s="351"/>
      <c r="AS96" s="351"/>
      <c r="AT96" s="351"/>
      <c r="AU96" s="351"/>
      <c r="AV96" s="351"/>
    </row>
    <row r="97" spans="1:48" x14ac:dyDescent="0.2">
      <c r="A97" s="350"/>
      <c r="B97" s="351"/>
      <c r="C97" s="351"/>
      <c r="D97" s="351"/>
      <c r="E97" s="351"/>
      <c r="F97" s="351"/>
      <c r="G97" s="351"/>
      <c r="H97" s="351"/>
      <c r="I97" s="351"/>
      <c r="J97" s="351"/>
      <c r="K97" s="351"/>
      <c r="L97" s="351"/>
      <c r="M97" s="351"/>
      <c r="N97" s="351"/>
      <c r="O97" s="351"/>
      <c r="P97" s="351"/>
      <c r="Q97" s="351"/>
      <c r="R97" s="351"/>
      <c r="S97" s="351"/>
      <c r="T97" s="351"/>
      <c r="U97" s="351"/>
      <c r="V97" s="351"/>
      <c r="W97" s="351"/>
      <c r="X97" s="351"/>
      <c r="Y97" s="351"/>
      <c r="Z97" s="351"/>
      <c r="AA97" s="351"/>
      <c r="AB97" s="351"/>
      <c r="AC97" s="351"/>
      <c r="AD97" s="351"/>
      <c r="AE97" s="351"/>
      <c r="AF97" s="351"/>
      <c r="AG97" s="351"/>
      <c r="AH97" s="351"/>
      <c r="AI97" s="351"/>
      <c r="AJ97" s="351"/>
      <c r="AK97" s="351"/>
      <c r="AL97" s="351"/>
      <c r="AM97" s="351"/>
      <c r="AN97" s="351"/>
      <c r="AO97" s="351"/>
      <c r="AP97" s="351"/>
      <c r="AQ97" s="351"/>
      <c r="AR97" s="351"/>
      <c r="AS97" s="351"/>
      <c r="AT97" s="351"/>
      <c r="AU97" s="351"/>
      <c r="AV97" s="351"/>
    </row>
    <row r="98" spans="1:48" x14ac:dyDescent="0.2">
      <c r="A98" s="352"/>
      <c r="B98" s="351"/>
      <c r="C98" s="351"/>
      <c r="D98" s="351"/>
      <c r="E98" s="351"/>
      <c r="F98" s="351"/>
      <c r="G98" s="351"/>
      <c r="H98" s="351"/>
      <c r="I98" s="351"/>
      <c r="J98" s="351"/>
      <c r="K98" s="351"/>
      <c r="L98" s="351"/>
      <c r="M98" s="351"/>
      <c r="N98" s="351"/>
      <c r="O98" s="351"/>
      <c r="P98" s="351"/>
      <c r="Q98" s="351"/>
      <c r="R98" s="351"/>
      <c r="S98" s="351"/>
      <c r="T98" s="351"/>
      <c r="U98" s="351"/>
      <c r="V98" s="351"/>
      <c r="W98" s="351"/>
      <c r="X98" s="351"/>
      <c r="Y98" s="351"/>
      <c r="Z98" s="351"/>
      <c r="AA98" s="351"/>
      <c r="AB98" s="351"/>
      <c r="AC98" s="351"/>
      <c r="AD98" s="351"/>
      <c r="AE98" s="351"/>
      <c r="AF98" s="351"/>
      <c r="AG98" s="351"/>
      <c r="AH98" s="351"/>
      <c r="AI98" s="351"/>
      <c r="AJ98" s="351"/>
      <c r="AK98" s="351"/>
      <c r="AL98" s="351"/>
      <c r="AM98" s="351"/>
      <c r="AN98" s="351"/>
      <c r="AO98" s="351"/>
      <c r="AP98" s="351"/>
      <c r="AQ98" s="351"/>
      <c r="AR98" s="351"/>
      <c r="AS98" s="351"/>
      <c r="AT98" s="351"/>
      <c r="AU98" s="351"/>
      <c r="AV98" s="351"/>
    </row>
    <row r="99" spans="1:48" x14ac:dyDescent="0.2">
      <c r="A99" s="350"/>
      <c r="B99" s="351"/>
      <c r="C99" s="351"/>
      <c r="D99" s="351"/>
      <c r="E99" s="351"/>
      <c r="F99" s="351"/>
      <c r="G99" s="351"/>
      <c r="H99" s="351"/>
      <c r="I99" s="351"/>
      <c r="J99" s="351"/>
      <c r="K99" s="351"/>
      <c r="L99" s="351"/>
      <c r="M99" s="351"/>
      <c r="N99" s="351"/>
      <c r="O99" s="351"/>
      <c r="P99" s="351"/>
      <c r="Q99" s="351"/>
      <c r="R99" s="351"/>
      <c r="S99" s="351"/>
      <c r="T99" s="351"/>
      <c r="U99" s="351"/>
      <c r="V99" s="351"/>
      <c r="W99" s="351"/>
      <c r="X99" s="351"/>
      <c r="Y99" s="351"/>
      <c r="Z99" s="351"/>
      <c r="AA99" s="351"/>
      <c r="AB99" s="351"/>
      <c r="AC99" s="351"/>
      <c r="AD99" s="351"/>
      <c r="AE99" s="351"/>
      <c r="AF99" s="351"/>
      <c r="AG99" s="351"/>
      <c r="AH99" s="351"/>
      <c r="AI99" s="351"/>
      <c r="AJ99" s="351"/>
      <c r="AK99" s="351"/>
      <c r="AL99" s="351"/>
      <c r="AM99" s="351"/>
      <c r="AN99" s="351"/>
      <c r="AO99" s="351"/>
      <c r="AP99" s="351"/>
      <c r="AQ99" s="351"/>
      <c r="AR99" s="351"/>
      <c r="AS99" s="351"/>
      <c r="AT99" s="351"/>
      <c r="AU99" s="351"/>
      <c r="AV99" s="351"/>
    </row>
    <row r="100" spans="1:48" x14ac:dyDescent="0.2">
      <c r="A100" s="350"/>
      <c r="B100" s="351"/>
      <c r="C100" s="351"/>
      <c r="D100" s="351"/>
      <c r="E100" s="351"/>
      <c r="F100" s="351"/>
      <c r="G100" s="351"/>
      <c r="H100" s="351"/>
      <c r="I100" s="351"/>
      <c r="J100" s="351"/>
      <c r="K100" s="351"/>
      <c r="L100" s="351"/>
      <c r="M100" s="351"/>
      <c r="N100" s="351"/>
      <c r="O100" s="351"/>
      <c r="P100" s="351"/>
      <c r="Q100" s="351"/>
      <c r="R100" s="351"/>
      <c r="S100" s="351"/>
      <c r="T100" s="351"/>
      <c r="U100" s="351"/>
      <c r="V100" s="351"/>
      <c r="W100" s="351"/>
      <c r="X100" s="351"/>
      <c r="Y100" s="351"/>
      <c r="Z100" s="351"/>
      <c r="AA100" s="351"/>
      <c r="AB100" s="351"/>
      <c r="AC100" s="351"/>
      <c r="AD100" s="351"/>
      <c r="AE100" s="351"/>
      <c r="AF100" s="351"/>
      <c r="AG100" s="351"/>
      <c r="AH100" s="351"/>
      <c r="AI100" s="351"/>
      <c r="AJ100" s="351"/>
      <c r="AK100" s="351"/>
      <c r="AL100" s="351"/>
      <c r="AM100" s="351"/>
      <c r="AN100" s="351"/>
      <c r="AO100" s="351"/>
      <c r="AP100" s="351"/>
      <c r="AQ100" s="351"/>
      <c r="AR100" s="351"/>
      <c r="AS100" s="351"/>
      <c r="AT100" s="351"/>
      <c r="AU100" s="351"/>
      <c r="AV100" s="351"/>
    </row>
    <row r="101" spans="1:48" x14ac:dyDescent="0.2">
      <c r="A101" s="350"/>
      <c r="B101" s="351"/>
      <c r="C101" s="351"/>
      <c r="D101" s="351"/>
      <c r="E101" s="351"/>
      <c r="F101" s="351"/>
      <c r="G101" s="351"/>
      <c r="H101" s="351"/>
      <c r="I101" s="351"/>
      <c r="J101" s="351"/>
      <c r="K101" s="351"/>
      <c r="L101" s="351"/>
      <c r="M101" s="351"/>
      <c r="N101" s="351"/>
      <c r="O101" s="351"/>
      <c r="P101" s="351"/>
      <c r="Q101" s="351"/>
      <c r="R101" s="351"/>
      <c r="S101" s="351"/>
      <c r="T101" s="351"/>
      <c r="U101" s="351"/>
      <c r="V101" s="351"/>
      <c r="W101" s="351"/>
      <c r="X101" s="351"/>
      <c r="Y101" s="351"/>
      <c r="Z101" s="351"/>
      <c r="AA101" s="351"/>
      <c r="AB101" s="351"/>
      <c r="AC101" s="351"/>
      <c r="AD101" s="351"/>
      <c r="AE101" s="351"/>
      <c r="AF101" s="351"/>
      <c r="AG101" s="351"/>
      <c r="AH101" s="351"/>
      <c r="AI101" s="351"/>
      <c r="AJ101" s="351"/>
      <c r="AK101" s="351"/>
      <c r="AL101" s="351"/>
      <c r="AM101" s="351"/>
      <c r="AN101" s="351"/>
      <c r="AO101" s="351"/>
      <c r="AP101" s="351"/>
      <c r="AQ101" s="351"/>
      <c r="AR101" s="351"/>
      <c r="AS101" s="351"/>
      <c r="AT101" s="351"/>
      <c r="AU101" s="351"/>
      <c r="AV101" s="351"/>
    </row>
    <row r="102" spans="1:48" x14ac:dyDescent="0.2">
      <c r="A102" s="350"/>
      <c r="B102" s="351"/>
      <c r="C102" s="351"/>
      <c r="D102" s="351"/>
      <c r="E102" s="351"/>
      <c r="F102" s="351"/>
      <c r="G102" s="351"/>
      <c r="H102" s="351"/>
      <c r="I102" s="351"/>
      <c r="J102" s="351"/>
      <c r="K102" s="351"/>
      <c r="L102" s="351"/>
      <c r="M102" s="351"/>
      <c r="N102" s="351"/>
      <c r="O102" s="351"/>
      <c r="P102" s="351"/>
      <c r="Q102" s="351"/>
      <c r="R102" s="351"/>
      <c r="S102" s="351"/>
      <c r="T102" s="351"/>
      <c r="U102" s="351"/>
      <c r="V102" s="351"/>
      <c r="W102" s="351"/>
      <c r="X102" s="351"/>
      <c r="Y102" s="351"/>
      <c r="Z102" s="351"/>
      <c r="AA102" s="351"/>
      <c r="AB102" s="351"/>
      <c r="AC102" s="351"/>
      <c r="AD102" s="351"/>
      <c r="AE102" s="351"/>
      <c r="AF102" s="351"/>
      <c r="AG102" s="351"/>
      <c r="AH102" s="351"/>
      <c r="AI102" s="351"/>
      <c r="AJ102" s="351"/>
      <c r="AK102" s="351"/>
      <c r="AL102" s="351"/>
      <c r="AM102" s="351"/>
      <c r="AN102" s="351"/>
      <c r="AO102" s="351"/>
      <c r="AP102" s="351"/>
      <c r="AQ102" s="351"/>
      <c r="AR102" s="351"/>
      <c r="AS102" s="351"/>
      <c r="AT102" s="351"/>
      <c r="AU102" s="351"/>
      <c r="AV102" s="351"/>
    </row>
    <row r="103" spans="1:48" x14ac:dyDescent="0.2">
      <c r="A103" s="350"/>
      <c r="B103" s="351"/>
      <c r="C103" s="351"/>
      <c r="D103" s="351"/>
      <c r="E103" s="351"/>
      <c r="F103" s="351"/>
      <c r="G103" s="351"/>
      <c r="H103" s="351"/>
      <c r="I103" s="351"/>
      <c r="J103" s="351"/>
      <c r="K103" s="351"/>
      <c r="L103" s="351"/>
      <c r="M103" s="351"/>
      <c r="N103" s="351"/>
      <c r="O103" s="351"/>
      <c r="P103" s="351"/>
      <c r="Q103" s="351"/>
      <c r="R103" s="351"/>
      <c r="S103" s="351"/>
      <c r="T103" s="351"/>
      <c r="U103" s="351"/>
      <c r="V103" s="351"/>
      <c r="W103" s="351"/>
      <c r="X103" s="351"/>
      <c r="Y103" s="351"/>
      <c r="Z103" s="351"/>
      <c r="AA103" s="351"/>
      <c r="AB103" s="351"/>
      <c r="AC103" s="351"/>
      <c r="AD103" s="351"/>
      <c r="AE103" s="351"/>
      <c r="AF103" s="351"/>
      <c r="AG103" s="351"/>
      <c r="AH103" s="351"/>
      <c r="AI103" s="351"/>
      <c r="AJ103" s="351"/>
      <c r="AK103" s="351"/>
      <c r="AL103" s="351"/>
      <c r="AM103" s="351"/>
      <c r="AN103" s="351"/>
      <c r="AO103" s="351"/>
      <c r="AP103" s="351"/>
      <c r="AQ103" s="351"/>
      <c r="AR103" s="351"/>
      <c r="AS103" s="351"/>
      <c r="AT103" s="351"/>
      <c r="AU103" s="351"/>
      <c r="AV103" s="351"/>
    </row>
    <row r="104" spans="1:48" x14ac:dyDescent="0.2">
      <c r="A104" s="352"/>
      <c r="B104" s="351"/>
      <c r="C104" s="351"/>
      <c r="D104" s="351"/>
      <c r="E104" s="351"/>
      <c r="F104" s="351"/>
      <c r="G104" s="351"/>
      <c r="H104" s="351"/>
      <c r="I104" s="351"/>
      <c r="J104" s="351"/>
      <c r="K104" s="351"/>
      <c r="L104" s="351"/>
      <c r="M104" s="351"/>
      <c r="N104" s="351"/>
      <c r="O104" s="351"/>
      <c r="P104" s="351"/>
      <c r="Q104" s="351"/>
      <c r="R104" s="351"/>
      <c r="S104" s="351"/>
      <c r="T104" s="351"/>
      <c r="U104" s="351"/>
      <c r="V104" s="351"/>
      <c r="W104" s="351"/>
      <c r="X104" s="351"/>
      <c r="Y104" s="351"/>
      <c r="Z104" s="351"/>
      <c r="AA104" s="351"/>
      <c r="AB104" s="351"/>
      <c r="AC104" s="351"/>
      <c r="AD104" s="351"/>
      <c r="AE104" s="351"/>
      <c r="AF104" s="351"/>
      <c r="AG104" s="351"/>
      <c r="AH104" s="351"/>
      <c r="AI104" s="351"/>
      <c r="AJ104" s="351"/>
      <c r="AK104" s="351"/>
      <c r="AL104" s="351"/>
      <c r="AM104" s="351"/>
      <c r="AN104" s="351"/>
      <c r="AO104" s="351"/>
      <c r="AP104" s="351"/>
      <c r="AQ104" s="351"/>
      <c r="AR104" s="351"/>
      <c r="AS104" s="351"/>
      <c r="AT104" s="351"/>
      <c r="AU104" s="351"/>
      <c r="AV104" s="351"/>
    </row>
    <row r="105" spans="1:48" x14ac:dyDescent="0.2">
      <c r="A105" s="350"/>
      <c r="B105" s="351"/>
      <c r="C105" s="351"/>
      <c r="D105" s="351"/>
      <c r="E105" s="351"/>
      <c r="F105" s="351"/>
      <c r="G105" s="351"/>
      <c r="H105" s="351"/>
      <c r="I105" s="351"/>
      <c r="J105" s="351"/>
      <c r="K105" s="351"/>
      <c r="L105" s="351"/>
      <c r="M105" s="351"/>
      <c r="N105" s="351"/>
      <c r="O105" s="351"/>
      <c r="P105" s="351"/>
      <c r="Q105" s="351"/>
      <c r="R105" s="351"/>
      <c r="S105" s="351"/>
      <c r="T105" s="351"/>
      <c r="U105" s="351"/>
      <c r="V105" s="351"/>
      <c r="W105" s="351"/>
      <c r="X105" s="351"/>
      <c r="Y105" s="351"/>
      <c r="Z105" s="351"/>
      <c r="AA105" s="351"/>
      <c r="AB105" s="351"/>
      <c r="AC105" s="351"/>
      <c r="AD105" s="351"/>
      <c r="AE105" s="351"/>
      <c r="AF105" s="351"/>
      <c r="AG105" s="351"/>
      <c r="AH105" s="351"/>
      <c r="AI105" s="351"/>
      <c r="AJ105" s="351"/>
      <c r="AK105" s="351"/>
      <c r="AL105" s="351"/>
      <c r="AM105" s="351"/>
      <c r="AN105" s="351"/>
      <c r="AO105" s="351"/>
      <c r="AP105" s="351"/>
      <c r="AQ105" s="351"/>
      <c r="AR105" s="351"/>
      <c r="AS105" s="351"/>
      <c r="AT105" s="351"/>
      <c r="AU105" s="351"/>
      <c r="AV105" s="351"/>
    </row>
    <row r="106" spans="1:48" x14ac:dyDescent="0.2">
      <c r="A106" s="352"/>
      <c r="B106" s="351"/>
      <c r="C106" s="351"/>
      <c r="D106" s="351"/>
      <c r="E106" s="351"/>
      <c r="F106" s="351"/>
      <c r="G106" s="351"/>
      <c r="H106" s="351"/>
      <c r="I106" s="351"/>
      <c r="J106" s="351"/>
      <c r="K106" s="351"/>
      <c r="L106" s="351"/>
      <c r="M106" s="351"/>
      <c r="N106" s="351"/>
      <c r="O106" s="351"/>
      <c r="P106" s="351"/>
      <c r="Q106" s="351"/>
      <c r="R106" s="351"/>
      <c r="S106" s="351"/>
      <c r="T106" s="351"/>
      <c r="U106" s="351"/>
      <c r="V106" s="351"/>
      <c r="W106" s="351"/>
      <c r="X106" s="351"/>
      <c r="Y106" s="351"/>
      <c r="Z106" s="351"/>
      <c r="AA106" s="351"/>
      <c r="AB106" s="351"/>
      <c r="AC106" s="351"/>
      <c r="AD106" s="351"/>
      <c r="AE106" s="351"/>
      <c r="AF106" s="351"/>
      <c r="AG106" s="351"/>
      <c r="AH106" s="351"/>
      <c r="AI106" s="351"/>
      <c r="AJ106" s="351"/>
      <c r="AK106" s="351"/>
      <c r="AL106" s="351"/>
      <c r="AM106" s="351"/>
      <c r="AN106" s="351"/>
      <c r="AO106" s="351"/>
      <c r="AP106" s="351"/>
      <c r="AQ106" s="351"/>
      <c r="AR106" s="351"/>
      <c r="AS106" s="351"/>
      <c r="AT106" s="351"/>
      <c r="AU106" s="351"/>
      <c r="AV106" s="351"/>
    </row>
    <row r="107" spans="1:48" x14ac:dyDescent="0.2">
      <c r="A107" s="350"/>
      <c r="B107" s="351"/>
      <c r="C107" s="351"/>
      <c r="D107" s="351"/>
      <c r="E107" s="351"/>
      <c r="F107" s="351"/>
      <c r="G107" s="351"/>
      <c r="H107" s="351"/>
      <c r="I107" s="351"/>
      <c r="J107" s="351"/>
      <c r="K107" s="351"/>
      <c r="L107" s="351"/>
      <c r="M107" s="351"/>
      <c r="N107" s="351"/>
      <c r="O107" s="351"/>
      <c r="P107" s="351"/>
      <c r="Q107" s="351"/>
      <c r="R107" s="351"/>
      <c r="S107" s="351"/>
      <c r="T107" s="351"/>
      <c r="U107" s="351"/>
      <c r="V107" s="351"/>
      <c r="W107" s="351"/>
      <c r="X107" s="351"/>
      <c r="Y107" s="351"/>
      <c r="Z107" s="351"/>
      <c r="AA107" s="351"/>
      <c r="AB107" s="351"/>
      <c r="AC107" s="351"/>
      <c r="AD107" s="351"/>
      <c r="AE107" s="351"/>
      <c r="AF107" s="351"/>
      <c r="AG107" s="351"/>
      <c r="AH107" s="351"/>
      <c r="AI107" s="351"/>
      <c r="AJ107" s="351"/>
      <c r="AK107" s="351"/>
      <c r="AL107" s="351"/>
      <c r="AM107" s="351"/>
      <c r="AN107" s="351"/>
      <c r="AO107" s="351"/>
      <c r="AP107" s="351"/>
      <c r="AQ107" s="351"/>
      <c r="AR107" s="351"/>
      <c r="AS107" s="351"/>
      <c r="AT107" s="351"/>
      <c r="AU107" s="351"/>
      <c r="AV107" s="351"/>
    </row>
    <row r="108" spans="1:48" x14ac:dyDescent="0.2">
      <c r="A108" s="352"/>
      <c r="B108" s="351"/>
      <c r="C108" s="351"/>
      <c r="D108" s="351"/>
      <c r="E108" s="351"/>
      <c r="F108" s="351"/>
      <c r="G108" s="351"/>
      <c r="H108" s="351"/>
      <c r="I108" s="351"/>
      <c r="J108" s="351"/>
      <c r="K108" s="351"/>
      <c r="L108" s="351"/>
      <c r="M108" s="351"/>
      <c r="N108" s="351"/>
      <c r="O108" s="351"/>
      <c r="P108" s="351"/>
      <c r="Q108" s="351"/>
      <c r="R108" s="351"/>
      <c r="S108" s="351"/>
      <c r="T108" s="351"/>
      <c r="U108" s="351"/>
      <c r="V108" s="351"/>
      <c r="W108" s="351"/>
      <c r="X108" s="351"/>
      <c r="Y108" s="351"/>
      <c r="Z108" s="351"/>
      <c r="AA108" s="351"/>
      <c r="AB108" s="351"/>
      <c r="AC108" s="351"/>
      <c r="AD108" s="351"/>
      <c r="AE108" s="351"/>
      <c r="AF108" s="351"/>
      <c r="AG108" s="351"/>
      <c r="AH108" s="351"/>
      <c r="AI108" s="351"/>
      <c r="AJ108" s="351"/>
      <c r="AK108" s="351"/>
      <c r="AL108" s="351"/>
      <c r="AM108" s="351"/>
      <c r="AN108" s="351"/>
      <c r="AO108" s="351"/>
      <c r="AP108" s="351"/>
      <c r="AQ108" s="351"/>
      <c r="AR108" s="351"/>
      <c r="AS108" s="351"/>
      <c r="AT108" s="351"/>
      <c r="AU108" s="351"/>
      <c r="AV108" s="351"/>
    </row>
    <row r="109" spans="1:48" x14ac:dyDescent="0.2">
      <c r="A109" s="350"/>
      <c r="B109" s="351"/>
      <c r="C109" s="351"/>
      <c r="D109" s="351"/>
      <c r="E109" s="351"/>
      <c r="F109" s="351"/>
      <c r="G109" s="351"/>
      <c r="H109" s="351"/>
      <c r="I109" s="351"/>
      <c r="J109" s="351"/>
      <c r="K109" s="351"/>
      <c r="L109" s="351"/>
      <c r="M109" s="351"/>
      <c r="N109" s="351"/>
      <c r="O109" s="351"/>
      <c r="P109" s="351"/>
      <c r="Q109" s="351"/>
      <c r="R109" s="351"/>
      <c r="S109" s="351"/>
      <c r="T109" s="351"/>
      <c r="U109" s="351"/>
      <c r="V109" s="351"/>
      <c r="W109" s="351"/>
      <c r="X109" s="351"/>
      <c r="Y109" s="351"/>
      <c r="Z109" s="351"/>
      <c r="AA109" s="351"/>
      <c r="AB109" s="351"/>
      <c r="AC109" s="351"/>
      <c r="AD109" s="351"/>
      <c r="AE109" s="351"/>
      <c r="AF109" s="351"/>
      <c r="AG109" s="351"/>
      <c r="AH109" s="351"/>
      <c r="AI109" s="351"/>
      <c r="AJ109" s="351"/>
      <c r="AK109" s="351"/>
      <c r="AL109" s="351"/>
      <c r="AM109" s="351"/>
      <c r="AN109" s="351"/>
      <c r="AO109" s="351"/>
      <c r="AP109" s="351"/>
      <c r="AQ109" s="351"/>
      <c r="AR109" s="351"/>
      <c r="AS109" s="351"/>
      <c r="AT109" s="351"/>
      <c r="AU109" s="351"/>
      <c r="AV109" s="351"/>
    </row>
    <row r="110" spans="1:48" x14ac:dyDescent="0.2">
      <c r="A110" s="350"/>
      <c r="B110" s="351"/>
      <c r="C110" s="351"/>
      <c r="D110" s="351"/>
      <c r="E110" s="351"/>
      <c r="F110" s="351"/>
      <c r="G110" s="351"/>
      <c r="H110" s="351"/>
      <c r="I110" s="351"/>
      <c r="J110" s="351"/>
      <c r="K110" s="351"/>
      <c r="L110" s="351"/>
      <c r="M110" s="351"/>
      <c r="N110" s="351"/>
      <c r="O110" s="351"/>
      <c r="P110" s="351"/>
      <c r="Q110" s="351"/>
      <c r="R110" s="351"/>
      <c r="S110" s="351"/>
      <c r="T110" s="351"/>
      <c r="U110" s="351"/>
      <c r="V110" s="351"/>
      <c r="W110" s="351"/>
      <c r="X110" s="351"/>
      <c r="Y110" s="351"/>
      <c r="Z110" s="351"/>
      <c r="AA110" s="351"/>
      <c r="AB110" s="351"/>
      <c r="AC110" s="351"/>
      <c r="AD110" s="351"/>
      <c r="AE110" s="351"/>
      <c r="AF110" s="351"/>
      <c r="AG110" s="351"/>
      <c r="AH110" s="351"/>
      <c r="AI110" s="351"/>
      <c r="AJ110" s="351"/>
      <c r="AK110" s="351"/>
      <c r="AL110" s="351"/>
      <c r="AM110" s="351"/>
      <c r="AN110" s="351"/>
      <c r="AO110" s="351"/>
      <c r="AP110" s="351"/>
      <c r="AQ110" s="351"/>
      <c r="AR110" s="351"/>
      <c r="AS110" s="351"/>
      <c r="AT110" s="351"/>
      <c r="AU110" s="351"/>
      <c r="AV110" s="351"/>
    </row>
    <row r="111" spans="1:48" x14ac:dyDescent="0.2">
      <c r="A111" s="350"/>
      <c r="B111" s="351"/>
      <c r="C111" s="351"/>
      <c r="D111" s="351"/>
      <c r="E111" s="351"/>
      <c r="F111" s="351"/>
      <c r="G111" s="351"/>
      <c r="H111" s="351"/>
      <c r="I111" s="351"/>
      <c r="J111" s="351"/>
      <c r="K111" s="351"/>
      <c r="L111" s="351"/>
      <c r="M111" s="351"/>
      <c r="N111" s="351"/>
      <c r="O111" s="351"/>
      <c r="P111" s="351"/>
      <c r="Q111" s="351"/>
      <c r="R111" s="351"/>
      <c r="S111" s="351"/>
      <c r="T111" s="351"/>
      <c r="U111" s="351"/>
      <c r="V111" s="351"/>
      <c r="W111" s="351"/>
      <c r="X111" s="351"/>
      <c r="Y111" s="351"/>
      <c r="Z111" s="351"/>
      <c r="AA111" s="351"/>
      <c r="AB111" s="351"/>
      <c r="AC111" s="351"/>
      <c r="AD111" s="351"/>
      <c r="AE111" s="351"/>
      <c r="AF111" s="351"/>
      <c r="AG111" s="351"/>
      <c r="AH111" s="351"/>
      <c r="AI111" s="351"/>
      <c r="AJ111" s="351"/>
      <c r="AK111" s="351"/>
      <c r="AL111" s="351"/>
      <c r="AM111" s="351"/>
      <c r="AN111" s="351"/>
      <c r="AO111" s="351"/>
      <c r="AP111" s="351"/>
      <c r="AQ111" s="351"/>
      <c r="AR111" s="351"/>
      <c r="AS111" s="351"/>
      <c r="AT111" s="351"/>
      <c r="AU111" s="351"/>
      <c r="AV111" s="351"/>
    </row>
    <row r="112" spans="1:48" x14ac:dyDescent="0.2">
      <c r="A112" s="352"/>
      <c r="B112" s="351"/>
      <c r="C112" s="351"/>
      <c r="D112" s="351"/>
      <c r="E112" s="351"/>
      <c r="F112" s="351"/>
      <c r="G112" s="351"/>
      <c r="H112" s="351"/>
      <c r="I112" s="351"/>
      <c r="J112" s="351"/>
      <c r="K112" s="351"/>
      <c r="L112" s="351"/>
      <c r="M112" s="351"/>
      <c r="N112" s="351"/>
      <c r="O112" s="351"/>
      <c r="P112" s="351"/>
      <c r="Q112" s="351"/>
      <c r="R112" s="351"/>
      <c r="S112" s="351"/>
      <c r="T112" s="351"/>
      <c r="U112" s="351"/>
      <c r="V112" s="351"/>
      <c r="W112" s="351"/>
      <c r="X112" s="351"/>
      <c r="Y112" s="351"/>
      <c r="Z112" s="351"/>
      <c r="AA112" s="351"/>
      <c r="AB112" s="351"/>
      <c r="AC112" s="351"/>
      <c r="AD112" s="351"/>
      <c r="AE112" s="351"/>
      <c r="AF112" s="351"/>
      <c r="AG112" s="351"/>
      <c r="AH112" s="351"/>
      <c r="AI112" s="351"/>
      <c r="AJ112" s="351"/>
      <c r="AK112" s="351"/>
      <c r="AL112" s="351"/>
      <c r="AM112" s="351"/>
      <c r="AN112" s="351"/>
      <c r="AO112" s="351"/>
      <c r="AP112" s="351"/>
      <c r="AQ112" s="351"/>
      <c r="AR112" s="351"/>
      <c r="AS112" s="351"/>
      <c r="AT112" s="351"/>
      <c r="AU112" s="351"/>
      <c r="AV112" s="351"/>
    </row>
    <row r="113" spans="1:48" x14ac:dyDescent="0.2">
      <c r="A113" s="350"/>
      <c r="B113" s="351"/>
      <c r="C113" s="351"/>
      <c r="D113" s="351"/>
      <c r="E113" s="351"/>
      <c r="F113" s="351"/>
      <c r="G113" s="351"/>
      <c r="H113" s="351"/>
      <c r="I113" s="351"/>
      <c r="J113" s="351"/>
      <c r="K113" s="351"/>
      <c r="L113" s="351"/>
      <c r="M113" s="351"/>
      <c r="N113" s="351"/>
      <c r="O113" s="351"/>
      <c r="P113" s="351"/>
      <c r="Q113" s="351"/>
      <c r="R113" s="351"/>
      <c r="S113" s="351"/>
      <c r="T113" s="351"/>
      <c r="U113" s="351"/>
      <c r="V113" s="351"/>
      <c r="W113" s="351"/>
      <c r="X113" s="351"/>
      <c r="Y113" s="351"/>
      <c r="Z113" s="351"/>
      <c r="AA113" s="351"/>
      <c r="AB113" s="351"/>
      <c r="AC113" s="351"/>
      <c r="AD113" s="351"/>
      <c r="AE113" s="351"/>
      <c r="AF113" s="351"/>
      <c r="AG113" s="351"/>
      <c r="AH113" s="351"/>
      <c r="AI113" s="351"/>
      <c r="AJ113" s="351"/>
      <c r="AK113" s="351"/>
      <c r="AL113" s="351"/>
      <c r="AM113" s="351"/>
      <c r="AN113" s="351"/>
      <c r="AO113" s="351"/>
      <c r="AP113" s="351"/>
      <c r="AQ113" s="351"/>
      <c r="AR113" s="351"/>
      <c r="AS113" s="351"/>
      <c r="AT113" s="351"/>
      <c r="AU113" s="351"/>
      <c r="AV113" s="351"/>
    </row>
    <row r="114" spans="1:48" x14ac:dyDescent="0.2">
      <c r="A114" s="352"/>
      <c r="B114" s="351"/>
      <c r="C114" s="351"/>
      <c r="D114" s="351"/>
      <c r="E114" s="351"/>
      <c r="F114" s="351"/>
      <c r="G114" s="351"/>
      <c r="H114" s="351"/>
      <c r="I114" s="351"/>
      <c r="J114" s="351"/>
      <c r="K114" s="351"/>
      <c r="L114" s="351"/>
      <c r="M114" s="386"/>
      <c r="N114" s="351"/>
      <c r="O114" s="351"/>
      <c r="P114" s="351"/>
      <c r="Q114" s="351"/>
      <c r="R114" s="351"/>
      <c r="S114" s="351"/>
      <c r="T114" s="351"/>
      <c r="U114" s="351"/>
      <c r="V114" s="351"/>
      <c r="W114" s="351"/>
      <c r="X114" s="351"/>
      <c r="Y114" s="351"/>
      <c r="Z114" s="351"/>
      <c r="AA114" s="351"/>
      <c r="AB114" s="351"/>
      <c r="AC114" s="351"/>
      <c r="AD114" s="351"/>
      <c r="AE114" s="351"/>
      <c r="AF114" s="351"/>
      <c r="AG114" s="351"/>
      <c r="AH114" s="351"/>
      <c r="AI114" s="351"/>
      <c r="AJ114" s="351"/>
      <c r="AK114" s="351"/>
      <c r="AL114" s="351"/>
      <c r="AM114" s="351"/>
      <c r="AN114" s="351"/>
      <c r="AO114" s="351"/>
      <c r="AP114" s="351"/>
      <c r="AQ114" s="351"/>
      <c r="AR114" s="351"/>
      <c r="AS114" s="351"/>
      <c r="AT114" s="351"/>
      <c r="AU114" s="351"/>
      <c r="AV114" s="351"/>
    </row>
    <row r="115" spans="1:48" x14ac:dyDescent="0.2">
      <c r="A115" s="350"/>
      <c r="B115" s="351"/>
      <c r="C115" s="351"/>
      <c r="D115" s="351"/>
      <c r="E115" s="351"/>
      <c r="F115" s="351"/>
      <c r="G115" s="351"/>
      <c r="H115" s="351"/>
      <c r="I115" s="351"/>
      <c r="J115" s="351"/>
      <c r="K115" s="351"/>
      <c r="L115" s="351"/>
      <c r="M115" s="386"/>
      <c r="N115" s="351"/>
      <c r="O115" s="351"/>
      <c r="P115" s="351"/>
      <c r="Q115" s="351"/>
      <c r="R115" s="351"/>
      <c r="S115" s="351"/>
      <c r="T115" s="351"/>
      <c r="U115" s="351"/>
      <c r="V115" s="351"/>
      <c r="W115" s="351"/>
      <c r="X115" s="351"/>
      <c r="Y115" s="351"/>
      <c r="Z115" s="351"/>
      <c r="AA115" s="351"/>
      <c r="AB115" s="351"/>
      <c r="AC115" s="351"/>
      <c r="AD115" s="351"/>
      <c r="AE115" s="351"/>
      <c r="AF115" s="351"/>
      <c r="AG115" s="351"/>
      <c r="AH115" s="351"/>
      <c r="AI115" s="351"/>
      <c r="AJ115" s="351"/>
      <c r="AK115" s="351"/>
      <c r="AL115" s="351"/>
      <c r="AM115" s="351"/>
      <c r="AN115" s="351"/>
      <c r="AO115" s="351"/>
      <c r="AP115" s="351"/>
      <c r="AQ115" s="351"/>
      <c r="AR115" s="351"/>
      <c r="AS115" s="351"/>
      <c r="AT115" s="351"/>
      <c r="AU115" s="351"/>
      <c r="AV115" s="351"/>
    </row>
    <row r="116" spans="1:48" x14ac:dyDescent="0.2">
      <c r="A116" s="350"/>
      <c r="B116" s="351"/>
      <c r="C116" s="351"/>
      <c r="D116" s="351"/>
      <c r="E116" s="351"/>
      <c r="F116" s="351"/>
      <c r="G116" s="351"/>
      <c r="H116" s="351"/>
      <c r="I116" s="351"/>
      <c r="J116" s="351"/>
      <c r="K116" s="351"/>
      <c r="L116" s="351"/>
      <c r="M116" s="386"/>
      <c r="N116" s="351"/>
      <c r="O116" s="351"/>
      <c r="P116" s="351"/>
      <c r="Q116" s="351"/>
      <c r="R116" s="351"/>
      <c r="S116" s="351"/>
      <c r="T116" s="351"/>
      <c r="U116" s="351"/>
      <c r="V116" s="351"/>
      <c r="W116" s="351"/>
      <c r="X116" s="351"/>
      <c r="Y116" s="351"/>
      <c r="Z116" s="351"/>
      <c r="AA116" s="351"/>
      <c r="AB116" s="351"/>
      <c r="AC116" s="351"/>
      <c r="AD116" s="351"/>
      <c r="AE116" s="351"/>
      <c r="AF116" s="351"/>
      <c r="AG116" s="351"/>
      <c r="AH116" s="351"/>
      <c r="AI116" s="351"/>
      <c r="AJ116" s="351"/>
      <c r="AK116" s="351"/>
      <c r="AL116" s="351"/>
      <c r="AM116" s="351"/>
      <c r="AN116" s="351"/>
      <c r="AO116" s="351"/>
      <c r="AP116" s="351"/>
      <c r="AQ116" s="351"/>
      <c r="AR116" s="351"/>
      <c r="AS116" s="351"/>
      <c r="AT116" s="351"/>
      <c r="AU116" s="351"/>
      <c r="AV116" s="351"/>
    </row>
    <row r="117" spans="1:48" x14ac:dyDescent="0.2">
      <c r="A117" s="350"/>
      <c r="B117" s="351"/>
      <c r="C117" s="351"/>
      <c r="D117" s="351"/>
      <c r="E117" s="351"/>
      <c r="F117" s="351"/>
      <c r="G117" s="351"/>
      <c r="H117" s="351"/>
      <c r="I117" s="351"/>
      <c r="J117" s="351"/>
      <c r="K117" s="351"/>
      <c r="L117" s="351"/>
      <c r="M117" s="386"/>
      <c r="N117" s="351"/>
      <c r="O117" s="351"/>
      <c r="P117" s="351"/>
      <c r="Q117" s="351"/>
      <c r="R117" s="351"/>
      <c r="S117" s="351"/>
      <c r="T117" s="351"/>
      <c r="U117" s="351"/>
      <c r="V117" s="351"/>
      <c r="W117" s="351"/>
      <c r="X117" s="351"/>
      <c r="Y117" s="351"/>
      <c r="Z117" s="351"/>
      <c r="AA117" s="351"/>
      <c r="AB117" s="351"/>
      <c r="AC117" s="351"/>
      <c r="AD117" s="351"/>
      <c r="AE117" s="351"/>
      <c r="AF117" s="351"/>
      <c r="AG117" s="351"/>
      <c r="AH117" s="351"/>
      <c r="AI117" s="351"/>
      <c r="AJ117" s="351"/>
      <c r="AK117" s="351"/>
      <c r="AL117" s="351"/>
      <c r="AM117" s="351"/>
      <c r="AN117" s="351"/>
      <c r="AO117" s="351"/>
      <c r="AP117" s="351"/>
      <c r="AQ117" s="351"/>
      <c r="AR117" s="351"/>
      <c r="AS117" s="351"/>
      <c r="AT117" s="351"/>
      <c r="AU117" s="351"/>
      <c r="AV117" s="351"/>
    </row>
    <row r="118" spans="1:48" x14ac:dyDescent="0.2">
      <c r="A118" s="350"/>
      <c r="B118" s="351"/>
      <c r="C118" s="351"/>
      <c r="D118" s="351"/>
      <c r="E118" s="351"/>
      <c r="F118" s="351"/>
      <c r="G118" s="351"/>
      <c r="H118" s="351"/>
      <c r="I118" s="351"/>
      <c r="J118" s="351"/>
      <c r="K118" s="351"/>
      <c r="L118" s="351"/>
      <c r="M118" s="386"/>
      <c r="N118" s="351"/>
      <c r="O118" s="351"/>
      <c r="P118" s="351"/>
      <c r="Q118" s="351"/>
      <c r="R118" s="351"/>
      <c r="S118" s="351"/>
      <c r="T118" s="351"/>
      <c r="U118" s="351"/>
      <c r="V118" s="351"/>
      <c r="W118" s="351"/>
      <c r="X118" s="351"/>
      <c r="Y118" s="351"/>
      <c r="Z118" s="351"/>
      <c r="AA118" s="351"/>
      <c r="AB118" s="351"/>
      <c r="AC118" s="351"/>
      <c r="AD118" s="351"/>
      <c r="AE118" s="351"/>
      <c r="AF118" s="351"/>
      <c r="AG118" s="351"/>
      <c r="AH118" s="351"/>
      <c r="AI118" s="351"/>
      <c r="AJ118" s="351"/>
      <c r="AK118" s="351"/>
      <c r="AL118" s="351"/>
      <c r="AM118" s="351"/>
      <c r="AN118" s="351"/>
      <c r="AO118" s="351"/>
      <c r="AP118" s="351"/>
      <c r="AQ118" s="351"/>
      <c r="AR118" s="351"/>
      <c r="AS118" s="351"/>
      <c r="AT118" s="351"/>
      <c r="AU118" s="351"/>
      <c r="AV118" s="351"/>
    </row>
    <row r="119" spans="1:48" x14ac:dyDescent="0.2">
      <c r="A119" s="352"/>
      <c r="B119" s="351"/>
      <c r="C119" s="351"/>
      <c r="D119" s="351"/>
      <c r="E119" s="351"/>
      <c r="F119" s="351"/>
      <c r="G119" s="351"/>
      <c r="H119" s="351"/>
      <c r="I119" s="351"/>
      <c r="J119" s="351"/>
      <c r="K119" s="351"/>
      <c r="L119" s="351"/>
      <c r="M119" s="386"/>
      <c r="N119" s="351"/>
      <c r="O119" s="351"/>
      <c r="P119" s="351"/>
      <c r="Q119" s="351"/>
      <c r="R119" s="351"/>
      <c r="S119" s="351"/>
      <c r="T119" s="351"/>
      <c r="U119" s="351"/>
      <c r="V119" s="351"/>
      <c r="W119" s="351"/>
      <c r="X119" s="351"/>
      <c r="Y119" s="351"/>
      <c r="Z119" s="351"/>
      <c r="AA119" s="351"/>
      <c r="AB119" s="351"/>
      <c r="AC119" s="351"/>
      <c r="AD119" s="351"/>
      <c r="AE119" s="351"/>
      <c r="AF119" s="351"/>
      <c r="AG119" s="351"/>
      <c r="AH119" s="351"/>
      <c r="AI119" s="351"/>
      <c r="AJ119" s="351"/>
      <c r="AK119" s="351"/>
      <c r="AL119" s="351"/>
      <c r="AM119" s="351"/>
      <c r="AN119" s="351"/>
      <c r="AO119" s="351"/>
      <c r="AP119" s="351"/>
      <c r="AQ119" s="351"/>
      <c r="AR119" s="351"/>
      <c r="AS119" s="351"/>
      <c r="AT119" s="351"/>
      <c r="AU119" s="351"/>
      <c r="AV119" s="351"/>
    </row>
    <row r="120" spans="1:48" x14ac:dyDescent="0.2">
      <c r="A120" s="350"/>
      <c r="B120" s="351"/>
      <c r="C120" s="351"/>
      <c r="D120" s="351"/>
      <c r="E120" s="351"/>
      <c r="F120" s="351"/>
      <c r="G120" s="351"/>
      <c r="H120" s="351"/>
      <c r="I120" s="351"/>
      <c r="J120" s="351"/>
      <c r="K120" s="351"/>
      <c r="L120" s="351"/>
      <c r="M120" s="386"/>
      <c r="N120" s="351"/>
      <c r="O120" s="351"/>
      <c r="P120" s="351"/>
      <c r="Q120" s="351"/>
      <c r="R120" s="351"/>
      <c r="S120" s="351"/>
      <c r="T120" s="351"/>
      <c r="U120" s="351"/>
      <c r="V120" s="351"/>
      <c r="W120" s="351"/>
      <c r="X120" s="351"/>
      <c r="Y120" s="351"/>
      <c r="Z120" s="351"/>
      <c r="AA120" s="351"/>
      <c r="AB120" s="351"/>
      <c r="AC120" s="351"/>
      <c r="AD120" s="351"/>
      <c r="AE120" s="351"/>
      <c r="AF120" s="351"/>
      <c r="AG120" s="351"/>
      <c r="AH120" s="351"/>
      <c r="AI120" s="351"/>
      <c r="AJ120" s="351"/>
      <c r="AK120" s="351"/>
      <c r="AL120" s="351"/>
      <c r="AM120" s="351"/>
      <c r="AN120" s="351"/>
      <c r="AO120" s="351"/>
      <c r="AP120" s="351"/>
      <c r="AQ120" s="351"/>
      <c r="AR120" s="351"/>
      <c r="AS120" s="351"/>
      <c r="AT120" s="351"/>
      <c r="AU120" s="351"/>
      <c r="AV120" s="351"/>
    </row>
    <row r="121" spans="1:48" x14ac:dyDescent="0.2">
      <c r="A121" s="352"/>
      <c r="B121" s="351"/>
      <c r="C121" s="351"/>
      <c r="D121" s="351"/>
      <c r="E121" s="351"/>
      <c r="F121" s="351"/>
      <c r="G121" s="351"/>
      <c r="H121" s="351"/>
      <c r="I121" s="351"/>
      <c r="J121" s="351"/>
      <c r="K121" s="351"/>
      <c r="L121" s="351"/>
      <c r="M121" s="386"/>
      <c r="N121" s="351"/>
      <c r="O121" s="351"/>
      <c r="P121" s="351"/>
      <c r="Q121" s="351"/>
      <c r="R121" s="351"/>
      <c r="S121" s="351"/>
      <c r="T121" s="351"/>
      <c r="U121" s="351"/>
      <c r="V121" s="351"/>
      <c r="W121" s="351"/>
      <c r="X121" s="351"/>
      <c r="Y121" s="351"/>
      <c r="Z121" s="351"/>
      <c r="AA121" s="351"/>
      <c r="AB121" s="351"/>
      <c r="AC121" s="351"/>
      <c r="AD121" s="351"/>
      <c r="AE121" s="351"/>
      <c r="AF121" s="351"/>
      <c r="AG121" s="351"/>
      <c r="AH121" s="351"/>
      <c r="AI121" s="351"/>
      <c r="AJ121" s="351"/>
      <c r="AK121" s="351"/>
      <c r="AL121" s="351"/>
      <c r="AM121" s="351"/>
      <c r="AN121" s="351"/>
      <c r="AO121" s="351"/>
      <c r="AP121" s="351"/>
      <c r="AQ121" s="351"/>
      <c r="AR121" s="351"/>
      <c r="AS121" s="351"/>
      <c r="AT121" s="351"/>
      <c r="AU121" s="351"/>
      <c r="AV121" s="351"/>
    </row>
    <row r="122" spans="1:48" x14ac:dyDescent="0.2">
      <c r="A122" s="350"/>
      <c r="B122" s="351"/>
      <c r="C122" s="351"/>
      <c r="D122" s="351"/>
      <c r="E122" s="351"/>
      <c r="F122" s="351"/>
      <c r="G122" s="351"/>
      <c r="H122" s="351"/>
      <c r="I122" s="351"/>
      <c r="J122" s="351"/>
      <c r="K122" s="351"/>
      <c r="L122" s="351"/>
      <c r="M122" s="386"/>
      <c r="N122" s="351"/>
      <c r="O122" s="351"/>
      <c r="P122" s="351"/>
      <c r="Q122" s="351"/>
      <c r="R122" s="351"/>
      <c r="S122" s="351"/>
      <c r="T122" s="351"/>
      <c r="U122" s="351"/>
      <c r="V122" s="351"/>
      <c r="W122" s="351"/>
      <c r="X122" s="351"/>
      <c r="Y122" s="351"/>
      <c r="Z122" s="351"/>
      <c r="AA122" s="351"/>
      <c r="AB122" s="351"/>
      <c r="AC122" s="351"/>
      <c r="AD122" s="351"/>
      <c r="AE122" s="351"/>
      <c r="AF122" s="351"/>
      <c r="AG122" s="351"/>
      <c r="AH122" s="351"/>
      <c r="AI122" s="351"/>
      <c r="AJ122" s="351"/>
      <c r="AK122" s="351"/>
      <c r="AL122" s="351"/>
      <c r="AM122" s="351"/>
      <c r="AN122" s="351"/>
      <c r="AO122" s="351"/>
      <c r="AP122" s="351"/>
      <c r="AQ122" s="351"/>
      <c r="AR122" s="351"/>
      <c r="AS122" s="351"/>
      <c r="AT122" s="351"/>
      <c r="AU122" s="351"/>
      <c r="AV122" s="351"/>
    </row>
    <row r="123" spans="1:48" x14ac:dyDescent="0.2">
      <c r="A123" s="350"/>
      <c r="B123" s="351"/>
      <c r="C123" s="351"/>
      <c r="D123" s="351"/>
      <c r="E123" s="351"/>
      <c r="F123" s="351"/>
      <c r="G123" s="351"/>
      <c r="H123" s="351"/>
      <c r="I123" s="351"/>
      <c r="J123" s="351"/>
      <c r="K123" s="351"/>
      <c r="L123" s="351"/>
      <c r="M123" s="386"/>
      <c r="N123" s="351"/>
      <c r="O123" s="351"/>
      <c r="P123" s="351"/>
      <c r="Q123" s="351"/>
      <c r="R123" s="351"/>
      <c r="S123" s="351"/>
      <c r="T123" s="351"/>
      <c r="U123" s="351"/>
      <c r="V123" s="351"/>
      <c r="W123" s="351"/>
      <c r="X123" s="351"/>
      <c r="Y123" s="351"/>
      <c r="Z123" s="351"/>
      <c r="AA123" s="351"/>
      <c r="AB123" s="351"/>
      <c r="AC123" s="351"/>
      <c r="AD123" s="351"/>
      <c r="AE123" s="351"/>
      <c r="AF123" s="351"/>
      <c r="AG123" s="351"/>
      <c r="AH123" s="351"/>
      <c r="AI123" s="351"/>
      <c r="AJ123" s="351"/>
      <c r="AK123" s="351"/>
      <c r="AL123" s="351"/>
      <c r="AM123" s="351"/>
      <c r="AN123" s="351"/>
      <c r="AO123" s="351"/>
      <c r="AP123" s="351"/>
      <c r="AQ123" s="351"/>
      <c r="AR123" s="351"/>
      <c r="AS123" s="351"/>
      <c r="AT123" s="351"/>
      <c r="AU123" s="351"/>
      <c r="AV123" s="351"/>
    </row>
    <row r="124" spans="1:48" x14ac:dyDescent="0.2">
      <c r="A124" s="350"/>
      <c r="B124" s="351"/>
      <c r="C124" s="351"/>
      <c r="D124" s="351"/>
      <c r="E124" s="351"/>
      <c r="F124" s="351"/>
      <c r="G124" s="351"/>
      <c r="H124" s="351"/>
      <c r="I124" s="351"/>
      <c r="J124" s="351"/>
      <c r="K124" s="351"/>
      <c r="L124" s="351"/>
      <c r="M124" s="386"/>
      <c r="N124" s="351"/>
      <c r="O124" s="351"/>
      <c r="P124" s="351"/>
      <c r="Q124" s="351"/>
      <c r="R124" s="351"/>
      <c r="S124" s="351"/>
      <c r="T124" s="351"/>
      <c r="U124" s="351"/>
      <c r="V124" s="351"/>
      <c r="W124" s="351"/>
      <c r="X124" s="351"/>
      <c r="Y124" s="351"/>
      <c r="Z124" s="351"/>
      <c r="AA124" s="351"/>
      <c r="AB124" s="351"/>
      <c r="AC124" s="351"/>
      <c r="AD124" s="351"/>
      <c r="AE124" s="351"/>
      <c r="AF124" s="351"/>
      <c r="AG124" s="351"/>
      <c r="AH124" s="351"/>
      <c r="AI124" s="351"/>
      <c r="AJ124" s="351"/>
      <c r="AK124" s="351"/>
      <c r="AL124" s="351"/>
      <c r="AM124" s="351"/>
      <c r="AN124" s="351"/>
      <c r="AO124" s="351"/>
      <c r="AP124" s="351"/>
      <c r="AQ124" s="351"/>
      <c r="AR124" s="351"/>
      <c r="AS124" s="351"/>
      <c r="AT124" s="351"/>
      <c r="AU124" s="351"/>
      <c r="AV124" s="351"/>
    </row>
    <row r="125" spans="1:48" x14ac:dyDescent="0.2">
      <c r="A125" s="350"/>
      <c r="B125" s="351"/>
      <c r="C125" s="351"/>
      <c r="D125" s="351"/>
      <c r="E125" s="351"/>
      <c r="F125" s="351"/>
      <c r="G125" s="351"/>
      <c r="H125" s="351"/>
      <c r="I125" s="351"/>
      <c r="J125" s="351"/>
      <c r="K125" s="351"/>
      <c r="L125" s="351"/>
      <c r="M125" s="386"/>
      <c r="N125" s="351"/>
      <c r="O125" s="351"/>
      <c r="P125" s="351"/>
      <c r="Q125" s="351"/>
      <c r="R125" s="351"/>
      <c r="S125" s="351"/>
      <c r="T125" s="351"/>
      <c r="U125" s="351"/>
      <c r="V125" s="351"/>
      <c r="W125" s="351"/>
      <c r="X125" s="351"/>
      <c r="Y125" s="351"/>
      <c r="Z125" s="351"/>
      <c r="AA125" s="351"/>
      <c r="AB125" s="351"/>
      <c r="AC125" s="351"/>
      <c r="AD125" s="351"/>
      <c r="AE125" s="351"/>
      <c r="AF125" s="351"/>
      <c r="AG125" s="351"/>
      <c r="AH125" s="351"/>
      <c r="AI125" s="351"/>
      <c r="AJ125" s="351"/>
      <c r="AK125" s="351"/>
      <c r="AL125" s="351"/>
      <c r="AM125" s="351"/>
      <c r="AN125" s="351"/>
      <c r="AO125" s="351"/>
      <c r="AP125" s="351"/>
      <c r="AQ125" s="351"/>
      <c r="AR125" s="351"/>
      <c r="AS125" s="351"/>
      <c r="AT125" s="351"/>
      <c r="AU125" s="351"/>
      <c r="AV125" s="351"/>
    </row>
    <row r="126" spans="1:48" x14ac:dyDescent="0.2">
      <c r="A126" s="350"/>
      <c r="B126" s="351"/>
      <c r="C126" s="351"/>
      <c r="D126" s="351"/>
      <c r="E126" s="351"/>
      <c r="F126" s="351"/>
      <c r="G126" s="351"/>
      <c r="H126" s="351"/>
      <c r="I126" s="351"/>
      <c r="J126" s="351"/>
      <c r="K126" s="351"/>
      <c r="L126" s="351"/>
      <c r="M126" s="386"/>
      <c r="N126" s="351"/>
      <c r="O126" s="351"/>
      <c r="P126" s="351"/>
      <c r="Q126" s="351"/>
      <c r="R126" s="351"/>
      <c r="S126" s="351"/>
      <c r="T126" s="351"/>
      <c r="U126" s="351"/>
      <c r="V126" s="351"/>
      <c r="W126" s="351"/>
      <c r="X126" s="351"/>
      <c r="Y126" s="351"/>
      <c r="Z126" s="351"/>
      <c r="AA126" s="351"/>
      <c r="AB126" s="351"/>
      <c r="AC126" s="351"/>
      <c r="AD126" s="351"/>
      <c r="AE126" s="351"/>
      <c r="AF126" s="351"/>
      <c r="AG126" s="351"/>
      <c r="AH126" s="351"/>
      <c r="AI126" s="351"/>
      <c r="AJ126" s="351"/>
      <c r="AK126" s="351"/>
      <c r="AL126" s="351"/>
      <c r="AM126" s="351"/>
      <c r="AN126" s="351"/>
      <c r="AO126" s="351"/>
      <c r="AP126" s="351"/>
      <c r="AQ126" s="351"/>
      <c r="AR126" s="351"/>
      <c r="AS126" s="351"/>
      <c r="AT126" s="351"/>
      <c r="AU126" s="351"/>
      <c r="AV126" s="351"/>
    </row>
    <row r="127" spans="1:48" x14ac:dyDescent="0.2">
      <c r="A127" s="352"/>
      <c r="B127" s="351"/>
      <c r="C127" s="351"/>
      <c r="D127" s="351"/>
      <c r="E127" s="351"/>
      <c r="F127" s="351"/>
      <c r="G127" s="351"/>
      <c r="H127" s="351"/>
      <c r="I127" s="351"/>
      <c r="J127" s="351"/>
      <c r="K127" s="351"/>
      <c r="L127" s="351"/>
      <c r="M127" s="386"/>
      <c r="N127" s="351"/>
      <c r="O127" s="351"/>
      <c r="P127" s="351"/>
      <c r="Q127" s="351"/>
      <c r="R127" s="351"/>
      <c r="S127" s="351"/>
      <c r="T127" s="351"/>
      <c r="U127" s="351"/>
      <c r="V127" s="351"/>
      <c r="W127" s="351"/>
      <c r="X127" s="351"/>
      <c r="Y127" s="351"/>
      <c r="Z127" s="351"/>
      <c r="AA127" s="351"/>
      <c r="AB127" s="351"/>
      <c r="AC127" s="351"/>
      <c r="AD127" s="351"/>
      <c r="AE127" s="351"/>
      <c r="AF127" s="351"/>
      <c r="AG127" s="351"/>
      <c r="AH127" s="351"/>
      <c r="AI127" s="351"/>
      <c r="AJ127" s="351"/>
      <c r="AK127" s="351"/>
      <c r="AL127" s="351"/>
      <c r="AM127" s="351"/>
      <c r="AN127" s="351"/>
      <c r="AO127" s="351"/>
      <c r="AP127" s="351"/>
      <c r="AQ127" s="351"/>
      <c r="AR127" s="351"/>
      <c r="AS127" s="351"/>
      <c r="AT127" s="351"/>
      <c r="AU127" s="351"/>
      <c r="AV127" s="351"/>
    </row>
    <row r="128" spans="1:48" x14ac:dyDescent="0.2">
      <c r="A128" s="350"/>
      <c r="B128" s="351"/>
      <c r="C128" s="351"/>
      <c r="D128" s="351"/>
      <c r="E128" s="351"/>
      <c r="F128" s="351"/>
      <c r="G128" s="351"/>
      <c r="H128" s="351"/>
      <c r="I128" s="351"/>
      <c r="J128" s="351"/>
      <c r="K128" s="351"/>
      <c r="L128" s="351"/>
      <c r="M128" s="386"/>
      <c r="N128" s="351"/>
      <c r="O128" s="351"/>
      <c r="P128" s="351"/>
      <c r="Q128" s="351"/>
      <c r="R128" s="351"/>
      <c r="S128" s="351"/>
      <c r="T128" s="351"/>
      <c r="U128" s="351"/>
      <c r="V128" s="351"/>
      <c r="W128" s="351"/>
      <c r="X128" s="351"/>
      <c r="Y128" s="351"/>
      <c r="Z128" s="351"/>
      <c r="AA128" s="351"/>
      <c r="AB128" s="351"/>
      <c r="AC128" s="351"/>
      <c r="AD128" s="351"/>
      <c r="AE128" s="351"/>
      <c r="AF128" s="351"/>
      <c r="AG128" s="351"/>
      <c r="AH128" s="351"/>
      <c r="AI128" s="351"/>
      <c r="AJ128" s="351"/>
      <c r="AK128" s="351"/>
      <c r="AL128" s="351"/>
      <c r="AM128" s="351"/>
      <c r="AN128" s="351"/>
      <c r="AO128" s="351"/>
      <c r="AP128" s="351"/>
      <c r="AQ128" s="351"/>
      <c r="AR128" s="351"/>
      <c r="AS128" s="351"/>
      <c r="AT128" s="351"/>
      <c r="AU128" s="351"/>
      <c r="AV128" s="351"/>
    </row>
    <row r="129" spans="1:48" x14ac:dyDescent="0.2">
      <c r="A129" s="352"/>
      <c r="B129" s="351"/>
      <c r="C129" s="351"/>
      <c r="D129" s="351"/>
      <c r="E129" s="351"/>
      <c r="F129" s="351"/>
      <c r="G129" s="351"/>
      <c r="H129" s="351"/>
      <c r="I129" s="351"/>
      <c r="J129" s="351"/>
      <c r="K129" s="351"/>
      <c r="L129" s="351"/>
      <c r="M129" s="351"/>
      <c r="N129" s="351"/>
      <c r="O129" s="351"/>
      <c r="P129" s="351"/>
      <c r="Q129" s="351"/>
      <c r="R129" s="351"/>
      <c r="S129" s="351"/>
      <c r="T129" s="351"/>
      <c r="U129" s="351"/>
      <c r="V129" s="351"/>
      <c r="W129" s="351"/>
      <c r="X129" s="351"/>
      <c r="Y129" s="351"/>
      <c r="Z129" s="351"/>
      <c r="AA129" s="351"/>
      <c r="AB129" s="351"/>
      <c r="AC129" s="351"/>
      <c r="AD129" s="351"/>
      <c r="AE129" s="351"/>
      <c r="AF129" s="351"/>
      <c r="AG129" s="351"/>
      <c r="AH129" s="351"/>
      <c r="AI129" s="351"/>
      <c r="AJ129" s="351"/>
      <c r="AK129" s="351"/>
      <c r="AL129" s="351"/>
      <c r="AM129" s="351"/>
      <c r="AN129" s="351"/>
      <c r="AO129" s="351"/>
      <c r="AP129" s="351"/>
      <c r="AQ129" s="351"/>
      <c r="AR129" s="351"/>
      <c r="AS129" s="351"/>
      <c r="AT129" s="351"/>
      <c r="AU129" s="351"/>
      <c r="AV129" s="351"/>
    </row>
    <row r="130" spans="1:48" x14ac:dyDescent="0.2">
      <c r="A130" s="350"/>
      <c r="B130" s="351"/>
      <c r="C130" s="351"/>
      <c r="D130" s="351"/>
      <c r="E130" s="351"/>
      <c r="F130" s="351"/>
      <c r="G130" s="351"/>
      <c r="H130" s="351"/>
      <c r="I130" s="351"/>
      <c r="J130" s="351"/>
      <c r="K130" s="351"/>
      <c r="L130" s="351"/>
      <c r="M130" s="351"/>
      <c r="N130" s="351"/>
      <c r="O130" s="351"/>
      <c r="P130" s="351"/>
      <c r="Q130" s="351"/>
      <c r="R130" s="351"/>
      <c r="S130" s="351"/>
      <c r="T130" s="351"/>
      <c r="U130" s="351"/>
      <c r="V130" s="351"/>
      <c r="W130" s="351"/>
      <c r="X130" s="351"/>
      <c r="Y130" s="351"/>
      <c r="Z130" s="351"/>
      <c r="AA130" s="351"/>
      <c r="AB130" s="351"/>
      <c r="AC130" s="351"/>
      <c r="AD130" s="351"/>
      <c r="AE130" s="351"/>
      <c r="AF130" s="351"/>
      <c r="AG130" s="351"/>
      <c r="AH130" s="351"/>
      <c r="AI130" s="351"/>
      <c r="AJ130" s="351"/>
      <c r="AK130" s="351"/>
      <c r="AL130" s="351"/>
      <c r="AM130" s="351"/>
      <c r="AN130" s="351"/>
      <c r="AO130" s="351"/>
      <c r="AP130" s="351"/>
      <c r="AQ130" s="351"/>
      <c r="AR130" s="351"/>
      <c r="AS130" s="351"/>
      <c r="AT130" s="351"/>
      <c r="AU130" s="351"/>
      <c r="AV130" s="351"/>
    </row>
    <row r="131" spans="1:48" x14ac:dyDescent="0.2">
      <c r="A131" s="350"/>
      <c r="B131" s="351"/>
      <c r="C131" s="351"/>
      <c r="D131" s="351"/>
      <c r="E131" s="351"/>
      <c r="F131" s="351"/>
      <c r="G131" s="351"/>
      <c r="H131" s="351"/>
      <c r="I131" s="351"/>
      <c r="J131" s="351"/>
      <c r="K131" s="351"/>
      <c r="L131" s="351"/>
      <c r="M131" s="351"/>
      <c r="N131" s="351"/>
      <c r="O131" s="351"/>
      <c r="P131" s="351"/>
      <c r="Q131" s="351"/>
      <c r="R131" s="351"/>
      <c r="S131" s="351"/>
      <c r="T131" s="351"/>
      <c r="U131" s="351"/>
      <c r="V131" s="351"/>
      <c r="W131" s="351"/>
      <c r="X131" s="351"/>
      <c r="Y131" s="351"/>
      <c r="Z131" s="351"/>
      <c r="AA131" s="351"/>
      <c r="AB131" s="351"/>
      <c r="AC131" s="351"/>
      <c r="AD131" s="351"/>
      <c r="AE131" s="351"/>
      <c r="AF131" s="351"/>
      <c r="AG131" s="351"/>
      <c r="AH131" s="351"/>
      <c r="AI131" s="351"/>
      <c r="AJ131" s="351"/>
      <c r="AK131" s="351"/>
      <c r="AL131" s="351"/>
      <c r="AM131" s="351"/>
      <c r="AN131" s="351"/>
      <c r="AO131" s="351"/>
      <c r="AP131" s="351"/>
      <c r="AQ131" s="351"/>
      <c r="AR131" s="351"/>
      <c r="AS131" s="351"/>
      <c r="AT131" s="351"/>
      <c r="AU131" s="351"/>
      <c r="AV131" s="351"/>
    </row>
    <row r="132" spans="1:48" x14ac:dyDescent="0.2">
      <c r="A132" s="350"/>
      <c r="B132" s="351"/>
      <c r="C132" s="351"/>
      <c r="D132" s="351"/>
      <c r="E132" s="351"/>
      <c r="F132" s="351"/>
      <c r="G132" s="351"/>
      <c r="H132" s="351"/>
      <c r="I132" s="351"/>
      <c r="J132" s="351"/>
      <c r="K132" s="351"/>
      <c r="L132" s="351"/>
      <c r="M132" s="351"/>
      <c r="N132" s="351"/>
      <c r="O132" s="351"/>
      <c r="P132" s="351"/>
      <c r="Q132" s="351"/>
      <c r="R132" s="351"/>
      <c r="S132" s="351"/>
      <c r="T132" s="351"/>
      <c r="U132" s="351"/>
      <c r="V132" s="351"/>
      <c r="W132" s="351"/>
      <c r="X132" s="351"/>
      <c r="Y132" s="351"/>
      <c r="Z132" s="351"/>
      <c r="AA132" s="351"/>
      <c r="AB132" s="351"/>
      <c r="AC132" s="351"/>
      <c r="AD132" s="351"/>
      <c r="AE132" s="351"/>
      <c r="AF132" s="351"/>
      <c r="AG132" s="351"/>
      <c r="AH132" s="351"/>
      <c r="AI132" s="351"/>
      <c r="AJ132" s="351"/>
      <c r="AK132" s="351"/>
      <c r="AL132" s="351"/>
      <c r="AM132" s="351"/>
      <c r="AN132" s="351"/>
      <c r="AO132" s="351"/>
      <c r="AP132" s="351"/>
      <c r="AQ132" s="351"/>
      <c r="AR132" s="351"/>
      <c r="AS132" s="351"/>
      <c r="AT132" s="351"/>
      <c r="AU132" s="351"/>
      <c r="AV132" s="351"/>
    </row>
    <row r="133" spans="1:48" x14ac:dyDescent="0.2">
      <c r="A133" s="350"/>
      <c r="B133" s="351"/>
      <c r="C133" s="351"/>
      <c r="D133" s="351"/>
      <c r="E133" s="351"/>
      <c r="F133" s="351"/>
      <c r="G133" s="351"/>
      <c r="H133" s="351"/>
      <c r="I133" s="351"/>
      <c r="J133" s="351"/>
      <c r="K133" s="351"/>
      <c r="L133" s="351"/>
      <c r="M133" s="351"/>
      <c r="N133" s="351"/>
      <c r="O133" s="351"/>
      <c r="P133" s="351"/>
      <c r="Q133" s="351"/>
      <c r="R133" s="351"/>
      <c r="S133" s="351"/>
      <c r="T133" s="351"/>
      <c r="U133" s="351"/>
      <c r="V133" s="351"/>
      <c r="W133" s="351"/>
      <c r="X133" s="351"/>
      <c r="Y133" s="351"/>
      <c r="Z133" s="351"/>
      <c r="AA133" s="351"/>
      <c r="AB133" s="351"/>
      <c r="AC133" s="351"/>
      <c r="AD133" s="351"/>
      <c r="AE133" s="351"/>
      <c r="AF133" s="351"/>
      <c r="AG133" s="351"/>
      <c r="AH133" s="351"/>
      <c r="AI133" s="351"/>
      <c r="AJ133" s="351"/>
      <c r="AK133" s="351"/>
      <c r="AL133" s="351"/>
      <c r="AM133" s="351"/>
      <c r="AN133" s="351"/>
      <c r="AO133" s="351"/>
      <c r="AP133" s="351"/>
      <c r="AQ133" s="351"/>
      <c r="AR133" s="351"/>
      <c r="AS133" s="351"/>
      <c r="AT133" s="351"/>
      <c r="AU133" s="351"/>
      <c r="AV133" s="351"/>
    </row>
    <row r="134" spans="1:48" x14ac:dyDescent="0.2">
      <c r="A134" s="350"/>
      <c r="B134" s="351"/>
      <c r="C134" s="351"/>
      <c r="D134" s="351"/>
      <c r="E134" s="351"/>
      <c r="F134" s="351"/>
      <c r="G134" s="351"/>
      <c r="H134" s="351"/>
      <c r="I134" s="351"/>
      <c r="J134" s="351"/>
      <c r="K134" s="351"/>
      <c r="L134" s="351"/>
      <c r="M134" s="351"/>
      <c r="N134" s="351"/>
      <c r="O134" s="351"/>
      <c r="P134" s="351"/>
      <c r="Q134" s="351"/>
      <c r="R134" s="351"/>
      <c r="S134" s="351"/>
      <c r="T134" s="351"/>
      <c r="U134" s="351"/>
      <c r="V134" s="351"/>
      <c r="W134" s="351"/>
      <c r="X134" s="351"/>
      <c r="Y134" s="351"/>
      <c r="Z134" s="351"/>
      <c r="AA134" s="351"/>
      <c r="AB134" s="351"/>
      <c r="AC134" s="351"/>
      <c r="AD134" s="351"/>
      <c r="AE134" s="351"/>
      <c r="AF134" s="351"/>
      <c r="AG134" s="351"/>
      <c r="AH134" s="351"/>
      <c r="AI134" s="351"/>
      <c r="AJ134" s="351"/>
      <c r="AK134" s="351"/>
      <c r="AL134" s="351"/>
      <c r="AM134" s="351"/>
      <c r="AN134" s="351"/>
      <c r="AO134" s="351"/>
      <c r="AP134" s="351"/>
      <c r="AQ134" s="351"/>
      <c r="AR134" s="351"/>
      <c r="AS134" s="351"/>
      <c r="AT134" s="351"/>
      <c r="AU134" s="351"/>
      <c r="AV134" s="351"/>
    </row>
    <row r="135" spans="1:48" x14ac:dyDescent="0.2">
      <c r="A135" s="352"/>
      <c r="B135" s="351"/>
      <c r="C135" s="351"/>
      <c r="D135" s="351"/>
      <c r="E135" s="351"/>
      <c r="F135" s="351"/>
      <c r="G135" s="351"/>
      <c r="H135" s="351"/>
      <c r="I135" s="351"/>
      <c r="J135" s="351"/>
      <c r="K135" s="351"/>
      <c r="L135" s="351"/>
      <c r="M135" s="351"/>
      <c r="N135" s="351"/>
      <c r="O135" s="351"/>
      <c r="P135" s="351"/>
      <c r="Q135" s="351"/>
      <c r="R135" s="351"/>
      <c r="S135" s="351"/>
      <c r="T135" s="351"/>
      <c r="U135" s="351"/>
      <c r="V135" s="351"/>
      <c r="W135" s="351"/>
      <c r="X135" s="351"/>
      <c r="Y135" s="351"/>
      <c r="Z135" s="351"/>
      <c r="AA135" s="351"/>
      <c r="AB135" s="351"/>
      <c r="AC135" s="351"/>
      <c r="AD135" s="351"/>
      <c r="AE135" s="351"/>
      <c r="AF135" s="351"/>
      <c r="AG135" s="351"/>
      <c r="AH135" s="351"/>
      <c r="AI135" s="351"/>
      <c r="AJ135" s="351"/>
      <c r="AK135" s="351"/>
      <c r="AL135" s="351"/>
      <c r="AM135" s="351"/>
      <c r="AN135" s="351"/>
      <c r="AO135" s="351"/>
      <c r="AP135" s="351"/>
      <c r="AQ135" s="351"/>
      <c r="AR135" s="351"/>
      <c r="AS135" s="351"/>
      <c r="AT135" s="351"/>
      <c r="AU135" s="351"/>
      <c r="AV135" s="351"/>
    </row>
    <row r="136" spans="1:48" x14ac:dyDescent="0.2">
      <c r="A136" s="350"/>
      <c r="B136" s="351"/>
      <c r="C136" s="351"/>
      <c r="D136" s="351"/>
      <c r="E136" s="351"/>
      <c r="F136" s="351"/>
      <c r="G136" s="351"/>
      <c r="H136" s="351"/>
      <c r="I136" s="351"/>
      <c r="J136" s="351"/>
      <c r="K136" s="351"/>
      <c r="L136" s="351"/>
      <c r="M136" s="351"/>
      <c r="N136" s="351"/>
      <c r="O136" s="351"/>
      <c r="P136" s="351"/>
      <c r="Q136" s="351"/>
      <c r="R136" s="351"/>
      <c r="S136" s="351"/>
      <c r="T136" s="351"/>
      <c r="U136" s="351"/>
      <c r="V136" s="351"/>
      <c r="W136" s="351"/>
      <c r="X136" s="351"/>
      <c r="Y136" s="351"/>
      <c r="Z136" s="351"/>
      <c r="AA136" s="351"/>
      <c r="AB136" s="351"/>
      <c r="AC136" s="351"/>
      <c r="AD136" s="351"/>
      <c r="AE136" s="351"/>
      <c r="AF136" s="351"/>
      <c r="AG136" s="351"/>
      <c r="AH136" s="351"/>
      <c r="AI136" s="351"/>
      <c r="AJ136" s="351"/>
      <c r="AK136" s="351"/>
      <c r="AL136" s="351"/>
      <c r="AM136" s="351"/>
      <c r="AN136" s="351"/>
      <c r="AO136" s="351"/>
      <c r="AP136" s="351"/>
      <c r="AQ136" s="351"/>
      <c r="AR136" s="351"/>
      <c r="AS136" s="351"/>
      <c r="AT136" s="351"/>
      <c r="AU136" s="351"/>
      <c r="AV136" s="351"/>
    </row>
    <row r="137" spans="1:48" x14ac:dyDescent="0.2">
      <c r="A137" s="352"/>
      <c r="B137" s="351"/>
      <c r="C137" s="351"/>
      <c r="D137" s="351"/>
      <c r="E137" s="351"/>
      <c r="F137" s="351"/>
      <c r="G137" s="351"/>
      <c r="H137" s="351"/>
      <c r="I137" s="351"/>
      <c r="J137" s="351"/>
      <c r="K137" s="351"/>
      <c r="L137" s="351"/>
      <c r="M137" s="351"/>
      <c r="N137" s="351"/>
      <c r="O137" s="351"/>
      <c r="P137" s="351"/>
      <c r="Q137" s="351"/>
      <c r="R137" s="351"/>
      <c r="S137" s="351"/>
      <c r="T137" s="351"/>
      <c r="U137" s="351"/>
      <c r="V137" s="351"/>
      <c r="W137" s="351"/>
      <c r="X137" s="351"/>
      <c r="Y137" s="351"/>
      <c r="Z137" s="351"/>
      <c r="AA137" s="351"/>
      <c r="AB137" s="351"/>
      <c r="AC137" s="351"/>
      <c r="AD137" s="351"/>
      <c r="AE137" s="351"/>
      <c r="AF137" s="351"/>
      <c r="AG137" s="351"/>
      <c r="AH137" s="351"/>
      <c r="AI137" s="351"/>
      <c r="AJ137" s="351"/>
      <c r="AK137" s="351"/>
      <c r="AL137" s="351"/>
      <c r="AM137" s="351"/>
      <c r="AN137" s="351"/>
      <c r="AO137" s="351"/>
      <c r="AP137" s="351"/>
      <c r="AQ137" s="351"/>
      <c r="AR137" s="351"/>
      <c r="AS137" s="351"/>
      <c r="AT137" s="351"/>
      <c r="AU137" s="351"/>
      <c r="AV137" s="351"/>
    </row>
    <row r="138" spans="1:48" x14ac:dyDescent="0.2">
      <c r="A138" s="350"/>
      <c r="B138" s="351"/>
      <c r="C138" s="351"/>
      <c r="D138" s="351"/>
      <c r="E138" s="351"/>
      <c r="F138" s="351"/>
      <c r="G138" s="351"/>
      <c r="H138" s="351"/>
      <c r="I138" s="351"/>
      <c r="J138" s="351"/>
      <c r="K138" s="351"/>
      <c r="L138" s="351"/>
      <c r="M138" s="351"/>
      <c r="N138" s="351"/>
      <c r="O138" s="351"/>
      <c r="P138" s="351"/>
      <c r="Q138" s="351"/>
      <c r="R138" s="351"/>
      <c r="S138" s="351"/>
      <c r="T138" s="351"/>
      <c r="U138" s="351"/>
      <c r="V138" s="351"/>
      <c r="W138" s="351"/>
      <c r="X138" s="351"/>
      <c r="Y138" s="351"/>
      <c r="Z138" s="351"/>
      <c r="AA138" s="351"/>
      <c r="AB138" s="351"/>
      <c r="AC138" s="351"/>
      <c r="AD138" s="351"/>
      <c r="AE138" s="351"/>
      <c r="AF138" s="351"/>
      <c r="AG138" s="351"/>
      <c r="AH138" s="351"/>
      <c r="AI138" s="351"/>
      <c r="AJ138" s="351"/>
      <c r="AK138" s="351"/>
      <c r="AL138" s="351"/>
      <c r="AM138" s="351"/>
      <c r="AN138" s="351"/>
      <c r="AO138" s="351"/>
      <c r="AP138" s="351"/>
      <c r="AQ138" s="351"/>
      <c r="AR138" s="351"/>
      <c r="AS138" s="351"/>
      <c r="AT138" s="351"/>
      <c r="AU138" s="351"/>
      <c r="AV138" s="351"/>
    </row>
    <row r="139" spans="1:48" x14ac:dyDescent="0.2">
      <c r="A139" s="350"/>
      <c r="B139" s="351"/>
      <c r="C139" s="351"/>
      <c r="D139" s="351"/>
      <c r="E139" s="351"/>
      <c r="F139" s="351"/>
      <c r="G139" s="351"/>
      <c r="H139" s="351"/>
      <c r="I139" s="351"/>
      <c r="J139" s="351"/>
      <c r="K139" s="351"/>
      <c r="L139" s="351"/>
      <c r="M139" s="351"/>
      <c r="N139" s="351"/>
      <c r="O139" s="351"/>
      <c r="P139" s="351"/>
      <c r="Q139" s="351"/>
      <c r="R139" s="351"/>
      <c r="S139" s="351"/>
      <c r="T139" s="351"/>
      <c r="U139" s="351"/>
      <c r="V139" s="351"/>
      <c r="W139" s="351"/>
      <c r="X139" s="351"/>
      <c r="Y139" s="351"/>
      <c r="Z139" s="351"/>
      <c r="AA139" s="351"/>
      <c r="AB139" s="351"/>
      <c r="AC139" s="351"/>
      <c r="AD139" s="351"/>
      <c r="AE139" s="351"/>
      <c r="AF139" s="351"/>
      <c r="AG139" s="351"/>
      <c r="AH139" s="351"/>
      <c r="AI139" s="351"/>
      <c r="AJ139" s="351"/>
      <c r="AK139" s="351"/>
      <c r="AL139" s="351"/>
      <c r="AM139" s="351"/>
      <c r="AN139" s="351"/>
      <c r="AO139" s="351"/>
      <c r="AP139" s="351"/>
      <c r="AQ139" s="351"/>
      <c r="AR139" s="351"/>
      <c r="AS139" s="351"/>
      <c r="AT139" s="351"/>
      <c r="AU139" s="351"/>
      <c r="AV139" s="351"/>
    </row>
    <row r="140" spans="1:48" x14ac:dyDescent="0.2">
      <c r="A140" s="350"/>
      <c r="B140" s="351"/>
      <c r="C140" s="351"/>
      <c r="D140" s="351"/>
      <c r="E140" s="351"/>
      <c r="F140" s="351"/>
      <c r="G140" s="351"/>
      <c r="H140" s="351"/>
      <c r="I140" s="351"/>
      <c r="J140" s="351"/>
      <c r="K140" s="351"/>
      <c r="L140" s="351"/>
      <c r="M140" s="351"/>
      <c r="N140" s="351"/>
      <c r="O140" s="351"/>
      <c r="P140" s="351"/>
      <c r="Q140" s="351"/>
      <c r="R140" s="351"/>
      <c r="S140" s="351"/>
      <c r="T140" s="351"/>
      <c r="U140" s="351"/>
      <c r="V140" s="351"/>
      <c r="W140" s="351"/>
      <c r="X140" s="351"/>
      <c r="Y140" s="351"/>
      <c r="Z140" s="351"/>
      <c r="AA140" s="351"/>
      <c r="AB140" s="351"/>
      <c r="AC140" s="351"/>
      <c r="AD140" s="351"/>
      <c r="AE140" s="351"/>
      <c r="AF140" s="351"/>
      <c r="AG140" s="351"/>
      <c r="AH140" s="351"/>
      <c r="AI140" s="351"/>
      <c r="AJ140" s="351"/>
      <c r="AK140" s="351"/>
      <c r="AL140" s="351"/>
      <c r="AM140" s="351"/>
      <c r="AN140" s="351"/>
      <c r="AO140" s="351"/>
      <c r="AP140" s="351"/>
      <c r="AQ140" s="351"/>
      <c r="AR140" s="351"/>
      <c r="AS140" s="351"/>
      <c r="AT140" s="351"/>
      <c r="AU140" s="351"/>
      <c r="AV140" s="351"/>
    </row>
    <row r="141" spans="1:48" x14ac:dyDescent="0.2">
      <c r="A141" s="350"/>
      <c r="B141" s="351"/>
      <c r="C141" s="351"/>
      <c r="D141" s="351"/>
      <c r="E141" s="351"/>
      <c r="F141" s="351"/>
      <c r="G141" s="351"/>
      <c r="H141" s="351"/>
      <c r="I141" s="351"/>
      <c r="J141" s="351"/>
      <c r="K141" s="351"/>
      <c r="L141" s="351"/>
      <c r="M141" s="351"/>
      <c r="N141" s="351"/>
      <c r="O141" s="351"/>
      <c r="P141" s="351"/>
      <c r="Q141" s="351"/>
      <c r="R141" s="351"/>
      <c r="S141" s="351"/>
      <c r="T141" s="351"/>
      <c r="U141" s="351"/>
      <c r="V141" s="351"/>
      <c r="W141" s="351"/>
      <c r="X141" s="351"/>
      <c r="Y141" s="351"/>
      <c r="Z141" s="351"/>
      <c r="AA141" s="351"/>
      <c r="AB141" s="351"/>
      <c r="AC141" s="351"/>
      <c r="AD141" s="351"/>
      <c r="AE141" s="351"/>
      <c r="AF141" s="351"/>
      <c r="AG141" s="351"/>
      <c r="AH141" s="351"/>
      <c r="AI141" s="351"/>
      <c r="AJ141" s="351"/>
      <c r="AK141" s="351"/>
      <c r="AL141" s="351"/>
      <c r="AM141" s="351"/>
      <c r="AN141" s="351"/>
      <c r="AO141" s="351"/>
      <c r="AP141" s="351"/>
      <c r="AQ141" s="351"/>
      <c r="AR141" s="351"/>
      <c r="AS141" s="351"/>
      <c r="AT141" s="351"/>
      <c r="AU141" s="351"/>
      <c r="AV141" s="351"/>
    </row>
    <row r="142" spans="1:48" x14ac:dyDescent="0.2">
      <c r="A142" s="350"/>
      <c r="B142" s="351"/>
      <c r="C142" s="351"/>
      <c r="D142" s="351"/>
      <c r="E142" s="351"/>
      <c r="F142" s="351"/>
      <c r="G142" s="351"/>
      <c r="H142" s="351"/>
      <c r="I142" s="351"/>
      <c r="J142" s="351"/>
      <c r="K142" s="351"/>
      <c r="L142" s="351"/>
      <c r="M142" s="351"/>
      <c r="N142" s="351"/>
      <c r="O142" s="351"/>
      <c r="P142" s="351"/>
      <c r="Q142" s="351"/>
      <c r="R142" s="351"/>
      <c r="S142" s="351"/>
      <c r="T142" s="351"/>
      <c r="U142" s="351"/>
      <c r="V142" s="351"/>
      <c r="W142" s="351"/>
      <c r="X142" s="351"/>
      <c r="Y142" s="351"/>
      <c r="Z142" s="351"/>
      <c r="AA142" s="351"/>
      <c r="AB142" s="351"/>
      <c r="AC142" s="351"/>
      <c r="AD142" s="351"/>
      <c r="AE142" s="351"/>
      <c r="AF142" s="351"/>
      <c r="AG142" s="351"/>
      <c r="AH142" s="351"/>
      <c r="AI142" s="351"/>
      <c r="AJ142" s="351"/>
      <c r="AK142" s="351"/>
      <c r="AL142" s="351"/>
      <c r="AM142" s="351"/>
      <c r="AN142" s="351"/>
      <c r="AO142" s="351"/>
      <c r="AP142" s="351"/>
      <c r="AQ142" s="351"/>
      <c r="AR142" s="351"/>
      <c r="AS142" s="351"/>
      <c r="AT142" s="351"/>
      <c r="AU142" s="351"/>
      <c r="AV142" s="351"/>
    </row>
    <row r="143" spans="1:48" x14ac:dyDescent="0.2">
      <c r="A143" s="352"/>
      <c r="B143" s="351"/>
      <c r="C143" s="351"/>
      <c r="D143" s="351"/>
      <c r="E143" s="351"/>
      <c r="F143" s="351"/>
      <c r="G143" s="351"/>
      <c r="H143" s="351"/>
      <c r="I143" s="351"/>
      <c r="J143" s="351"/>
      <c r="K143" s="351"/>
      <c r="L143" s="351"/>
      <c r="M143" s="351"/>
      <c r="N143" s="351"/>
      <c r="O143" s="351"/>
      <c r="P143" s="351"/>
      <c r="Q143" s="351"/>
      <c r="R143" s="351"/>
      <c r="S143" s="351"/>
      <c r="T143" s="351"/>
      <c r="U143" s="351"/>
      <c r="V143" s="351"/>
      <c r="W143" s="351"/>
      <c r="X143" s="351"/>
      <c r="Y143" s="351"/>
      <c r="Z143" s="351"/>
      <c r="AA143" s="351"/>
      <c r="AB143" s="351"/>
      <c r="AC143" s="351"/>
      <c r="AD143" s="351"/>
      <c r="AE143" s="351"/>
      <c r="AF143" s="351"/>
      <c r="AG143" s="351"/>
      <c r="AH143" s="351"/>
      <c r="AI143" s="351"/>
      <c r="AJ143" s="351"/>
      <c r="AK143" s="351"/>
      <c r="AL143" s="351"/>
      <c r="AM143" s="351"/>
      <c r="AN143" s="351"/>
      <c r="AO143" s="351"/>
      <c r="AP143" s="351"/>
      <c r="AQ143" s="351"/>
      <c r="AR143" s="351"/>
      <c r="AS143" s="351"/>
      <c r="AT143" s="351"/>
      <c r="AU143" s="351"/>
      <c r="AV143" s="351"/>
    </row>
    <row r="144" spans="1:48" x14ac:dyDescent="0.2">
      <c r="A144" s="350"/>
      <c r="B144" s="351"/>
      <c r="C144" s="351"/>
      <c r="D144" s="351"/>
      <c r="E144" s="351"/>
      <c r="F144" s="351"/>
      <c r="G144" s="351"/>
      <c r="H144" s="351"/>
      <c r="I144" s="351"/>
      <c r="J144" s="351"/>
      <c r="K144" s="351"/>
      <c r="L144" s="351"/>
      <c r="M144" s="351"/>
      <c r="N144" s="351"/>
      <c r="O144" s="351"/>
      <c r="P144" s="351"/>
      <c r="Q144" s="351"/>
      <c r="R144" s="351"/>
      <c r="S144" s="351"/>
      <c r="T144" s="351"/>
      <c r="U144" s="351"/>
      <c r="V144" s="351"/>
      <c r="W144" s="351"/>
      <c r="X144" s="351"/>
      <c r="Y144" s="351"/>
      <c r="Z144" s="351"/>
      <c r="AA144" s="351"/>
      <c r="AB144" s="351"/>
      <c r="AC144" s="351"/>
      <c r="AD144" s="351"/>
      <c r="AE144" s="351"/>
      <c r="AF144" s="351"/>
      <c r="AG144" s="351"/>
      <c r="AH144" s="351"/>
      <c r="AI144" s="351"/>
      <c r="AJ144" s="351"/>
      <c r="AK144" s="351"/>
      <c r="AL144" s="351"/>
      <c r="AM144" s="351"/>
      <c r="AN144" s="351"/>
      <c r="AO144" s="351"/>
      <c r="AP144" s="351"/>
      <c r="AQ144" s="351"/>
      <c r="AR144" s="351"/>
      <c r="AS144" s="351"/>
      <c r="AT144" s="351"/>
      <c r="AU144" s="351"/>
      <c r="AV144" s="351"/>
    </row>
    <row r="145" spans="1:48" x14ac:dyDescent="0.2">
      <c r="A145" s="352"/>
      <c r="B145" s="351"/>
      <c r="C145" s="351"/>
      <c r="D145" s="351"/>
      <c r="E145" s="351"/>
      <c r="F145" s="351"/>
      <c r="G145" s="351"/>
      <c r="H145" s="351"/>
      <c r="I145" s="351"/>
      <c r="J145" s="351"/>
      <c r="K145" s="351"/>
      <c r="L145" s="351"/>
      <c r="M145" s="351"/>
      <c r="N145" s="351"/>
      <c r="O145" s="351"/>
      <c r="P145" s="351"/>
      <c r="Q145" s="351"/>
      <c r="R145" s="351"/>
      <c r="S145" s="351"/>
      <c r="T145" s="351"/>
      <c r="U145" s="351"/>
      <c r="V145" s="351"/>
      <c r="W145" s="351"/>
      <c r="X145" s="351"/>
      <c r="Y145" s="351"/>
      <c r="Z145" s="351"/>
      <c r="AA145" s="351"/>
      <c r="AB145" s="351"/>
      <c r="AC145" s="351"/>
      <c r="AD145" s="351"/>
      <c r="AE145" s="351"/>
      <c r="AF145" s="351"/>
      <c r="AG145" s="351"/>
      <c r="AH145" s="351"/>
      <c r="AI145" s="351"/>
      <c r="AJ145" s="351"/>
      <c r="AK145" s="351"/>
      <c r="AL145" s="351"/>
      <c r="AM145" s="351"/>
      <c r="AN145" s="351"/>
      <c r="AO145" s="351"/>
      <c r="AP145" s="351"/>
      <c r="AQ145" s="351"/>
      <c r="AR145" s="351"/>
      <c r="AS145" s="351"/>
      <c r="AT145" s="351"/>
      <c r="AU145" s="351"/>
      <c r="AV145" s="351"/>
    </row>
    <row r="146" spans="1:48" x14ac:dyDescent="0.2">
      <c r="A146" s="350"/>
      <c r="B146" s="351"/>
      <c r="C146" s="351"/>
      <c r="D146" s="351"/>
      <c r="E146" s="351"/>
      <c r="F146" s="351"/>
      <c r="G146" s="351"/>
      <c r="H146" s="351"/>
      <c r="I146" s="351"/>
      <c r="J146" s="351"/>
      <c r="K146" s="351"/>
      <c r="L146" s="351"/>
      <c r="M146" s="351"/>
      <c r="N146" s="351"/>
      <c r="O146" s="351"/>
      <c r="P146" s="351"/>
      <c r="Q146" s="351"/>
      <c r="R146" s="351"/>
      <c r="S146" s="351"/>
      <c r="T146" s="351"/>
      <c r="U146" s="351"/>
      <c r="V146" s="351"/>
      <c r="W146" s="351"/>
      <c r="X146" s="351"/>
      <c r="Y146" s="351"/>
      <c r="Z146" s="351"/>
      <c r="AA146" s="351"/>
      <c r="AB146" s="351"/>
      <c r="AC146" s="351"/>
      <c r="AD146" s="351"/>
      <c r="AE146" s="351"/>
      <c r="AF146" s="351"/>
      <c r="AG146" s="351"/>
      <c r="AH146" s="351"/>
      <c r="AI146" s="351"/>
      <c r="AJ146" s="351"/>
      <c r="AK146" s="351"/>
      <c r="AL146" s="351"/>
      <c r="AM146" s="351"/>
      <c r="AN146" s="351"/>
      <c r="AO146" s="351"/>
      <c r="AP146" s="351"/>
      <c r="AQ146" s="351"/>
      <c r="AR146" s="351"/>
      <c r="AS146" s="351"/>
      <c r="AT146" s="351"/>
      <c r="AU146" s="351"/>
      <c r="AV146" s="351"/>
    </row>
    <row r="147" spans="1:48" x14ac:dyDescent="0.2">
      <c r="A147" s="350"/>
      <c r="B147" s="351"/>
      <c r="C147" s="351"/>
      <c r="D147" s="351"/>
      <c r="E147" s="351"/>
      <c r="F147" s="351"/>
      <c r="G147" s="351"/>
      <c r="H147" s="351"/>
      <c r="I147" s="351"/>
      <c r="J147" s="351"/>
      <c r="K147" s="351"/>
      <c r="L147" s="351"/>
      <c r="M147" s="351"/>
      <c r="N147" s="351"/>
      <c r="O147" s="351"/>
      <c r="P147" s="351"/>
      <c r="Q147" s="351"/>
      <c r="R147" s="351"/>
      <c r="S147" s="351"/>
      <c r="T147" s="351"/>
      <c r="U147" s="351"/>
      <c r="V147" s="351"/>
      <c r="W147" s="351"/>
      <c r="X147" s="351"/>
      <c r="Y147" s="351"/>
      <c r="Z147" s="351"/>
      <c r="AA147" s="351"/>
      <c r="AB147" s="351"/>
      <c r="AC147" s="351"/>
      <c r="AD147" s="351"/>
      <c r="AE147" s="351"/>
      <c r="AF147" s="351"/>
      <c r="AG147" s="351"/>
      <c r="AH147" s="351"/>
      <c r="AI147" s="351"/>
      <c r="AJ147" s="351"/>
      <c r="AK147" s="351"/>
      <c r="AL147" s="351"/>
      <c r="AM147" s="351"/>
      <c r="AN147" s="351"/>
      <c r="AO147" s="351"/>
      <c r="AP147" s="351"/>
      <c r="AQ147" s="351"/>
      <c r="AR147" s="351"/>
      <c r="AS147" s="351"/>
      <c r="AT147" s="351"/>
      <c r="AU147" s="351"/>
      <c r="AV147" s="351"/>
    </row>
    <row r="148" spans="1:48" x14ac:dyDescent="0.2">
      <c r="A148" s="350"/>
      <c r="B148" s="351"/>
      <c r="C148" s="351"/>
      <c r="D148" s="351"/>
      <c r="E148" s="351"/>
      <c r="F148" s="351"/>
      <c r="G148" s="351"/>
      <c r="H148" s="351"/>
      <c r="I148" s="351"/>
      <c r="J148" s="351"/>
      <c r="K148" s="351"/>
      <c r="L148" s="351"/>
      <c r="M148" s="351"/>
      <c r="N148" s="351"/>
      <c r="O148" s="351"/>
      <c r="P148" s="351"/>
      <c r="Q148" s="351"/>
      <c r="R148" s="351"/>
      <c r="S148" s="351"/>
      <c r="T148" s="351"/>
      <c r="U148" s="351"/>
      <c r="V148" s="351"/>
      <c r="W148" s="351"/>
      <c r="X148" s="351"/>
      <c r="Y148" s="351"/>
      <c r="Z148" s="351"/>
      <c r="AA148" s="351"/>
      <c r="AB148" s="351"/>
      <c r="AC148" s="351"/>
      <c r="AD148" s="351"/>
      <c r="AE148" s="351"/>
      <c r="AF148" s="351"/>
      <c r="AG148" s="351"/>
      <c r="AH148" s="351"/>
      <c r="AI148" s="351"/>
      <c r="AJ148" s="351"/>
      <c r="AK148" s="351"/>
      <c r="AL148" s="351"/>
      <c r="AM148" s="351"/>
      <c r="AN148" s="351"/>
      <c r="AO148" s="351"/>
      <c r="AP148" s="351"/>
      <c r="AQ148" s="351"/>
      <c r="AR148" s="351"/>
      <c r="AS148" s="351"/>
      <c r="AT148" s="351"/>
      <c r="AU148" s="351"/>
      <c r="AV148" s="351"/>
    </row>
    <row r="149" spans="1:48" x14ac:dyDescent="0.2">
      <c r="A149" s="350"/>
    </row>
    <row r="150" spans="1:48" x14ac:dyDescent="0.2">
      <c r="A150" s="350"/>
    </row>
    <row r="151" spans="1:48" x14ac:dyDescent="0.2">
      <c r="A151" s="352"/>
    </row>
    <row r="152" spans="1:48" x14ac:dyDescent="0.2">
      <c r="A152" s="350"/>
    </row>
    <row r="153" spans="1:48" x14ac:dyDescent="0.2">
      <c r="A153" s="352"/>
    </row>
    <row r="154" spans="1:48" x14ac:dyDescent="0.2">
      <c r="A154" s="350"/>
    </row>
    <row r="155" spans="1:48" x14ac:dyDescent="0.2">
      <c r="A155" s="350"/>
    </row>
    <row r="156" spans="1:48" x14ac:dyDescent="0.2">
      <c r="A156" s="350"/>
    </row>
    <row r="157" spans="1:48" x14ac:dyDescent="0.2">
      <c r="A157" s="350"/>
    </row>
    <row r="158" spans="1:48" x14ac:dyDescent="0.2">
      <c r="A158" s="352"/>
    </row>
    <row r="159" spans="1:48" x14ac:dyDescent="0.2">
      <c r="A159" s="350"/>
    </row>
    <row r="160" spans="1:48" x14ac:dyDescent="0.2">
      <c r="A160" s="350"/>
    </row>
    <row r="161" spans="1:1" x14ac:dyDescent="0.2">
      <c r="A161" s="350"/>
    </row>
    <row r="162" spans="1:1" x14ac:dyDescent="0.2">
      <c r="A162" s="352"/>
    </row>
    <row r="163" spans="1:1" x14ac:dyDescent="0.2">
      <c r="A163" s="350"/>
    </row>
    <row r="164" spans="1:1" x14ac:dyDescent="0.2">
      <c r="A164" s="352"/>
    </row>
    <row r="165" spans="1:1" x14ac:dyDescent="0.2">
      <c r="A165" s="350"/>
    </row>
    <row r="166" spans="1:1" x14ac:dyDescent="0.2">
      <c r="A166" s="350"/>
    </row>
    <row r="167" spans="1:1" x14ac:dyDescent="0.2">
      <c r="A167" s="350"/>
    </row>
    <row r="168" spans="1:1" x14ac:dyDescent="0.2">
      <c r="A168" s="350"/>
    </row>
    <row r="169" spans="1:1" x14ac:dyDescent="0.2">
      <c r="A169" s="350"/>
    </row>
    <row r="170" spans="1:1" x14ac:dyDescent="0.2">
      <c r="A170" s="352"/>
    </row>
    <row r="171" spans="1:1" x14ac:dyDescent="0.2">
      <c r="A171" s="350"/>
    </row>
    <row r="172" spans="1:1" x14ac:dyDescent="0.2">
      <c r="A172" s="352"/>
    </row>
    <row r="173" spans="1:1" x14ac:dyDescent="0.2">
      <c r="A173" s="350"/>
    </row>
    <row r="174" spans="1:1" x14ac:dyDescent="0.2">
      <c r="A174" s="350"/>
    </row>
  </sheetData>
  <mergeCells count="1">
    <mergeCell ref="B4:F4"/>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Inleiding</vt:lpstr>
      <vt:lpstr>ad file</vt:lpstr>
      <vt:lpstr>Dashboard</vt:lpstr>
      <vt:lpstr>Huishoudens</vt:lpstr>
      <vt:lpstr>Gebied</vt:lpstr>
      <vt:lpstr>Gebouwen</vt:lpstr>
      <vt:lpstr>Transport</vt:lpstr>
      <vt:lpstr>Industrie</vt:lpstr>
      <vt:lpstr>Landbouw</vt:lpstr>
      <vt:lpstr>Energie</vt:lpstr>
      <vt:lpstr>Hernieuwbare_energie</vt:lpstr>
      <vt:lpstr>Efficiencies</vt:lpstr>
      <vt:lpstr>Central_producers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2016-02-25T11:26:36Z</dcterms:created>
  <dcterms:modified xsi:type="dcterms:W3CDTF">2017-02-28T16:50:53Z</dcterms:modified>
</cp:coreProperties>
</file>