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autoCompressPictures="0"/>
  <mc:AlternateContent xmlns:mc="http://schemas.openxmlformats.org/markup-compatibility/2006">
    <mc:Choice Requires="x15">
      <x15ac:absPath xmlns:x15ac="http://schemas.microsoft.com/office/spreadsheetml/2010/11/ac" url="/Users/dorinevandervlies/Dropbox (Quintel)/Quintel/Projects/201606_ETMoses voor Groningen/Dataset/ETM/"/>
    </mc:Choice>
  </mc:AlternateContent>
  <bookViews>
    <workbookView xWindow="0" yWindow="460" windowWidth="27760" windowHeight="17540" firstSheet="2" activeTab="10"/>
  </bookViews>
  <sheets>
    <sheet name="Inleiding" sheetId="18" r:id="rId1"/>
    <sheet name="Dashboard" sheetId="17" r:id="rId2"/>
    <sheet name="Huishoudens" sheetId="13" r:id="rId3"/>
    <sheet name="Gebied" sheetId="27" r:id="rId4"/>
    <sheet name="Gebouwen" sheetId="14" r:id="rId5"/>
    <sheet name="Transport" sheetId="12" r:id="rId6"/>
    <sheet name="Industrie" sheetId="15" r:id="rId7"/>
    <sheet name="Landbouw" sheetId="16" r:id="rId8"/>
    <sheet name="Energie" sheetId="19" r:id="rId9"/>
    <sheet name="Hernieuwbare_energie" sheetId="2" r:id="rId10"/>
    <sheet name="ETM_waardes_2035_blanco" sheetId="23" r:id="rId11"/>
    <sheet name="ETM_inputs_2035_blanco" sheetId="24" r:id="rId12"/>
    <sheet name="ETM_waardes_2035_IABR" sheetId="25" r:id="rId13"/>
    <sheet name="ETM_inputs_2035_IABR" sheetId="26" r:id="rId14"/>
    <sheet name="Efficiencies" sheetId="9" r:id="rId15"/>
    <sheet name="Central_producers" sheetId="11" r:id="rId16"/>
  </sheets>
  <externalReferences>
    <externalReference r:id="rId17"/>
    <externalReference r:id="rId18"/>
    <externalReference r:id="rId19"/>
    <externalReference r:id="rId20"/>
  </externalReferences>
  <definedNames>
    <definedName name="Final_demand_residences">'[1]Fuel aggregation'!$L$11</definedName>
    <definedName name="Final_demand_space_heating" localSheetId="8">Gebouwen!#REF!</definedName>
    <definedName name="Final_demand_space_heating" localSheetId="11">Gebouwen!#REF!</definedName>
    <definedName name="Final_demand_space_heating" localSheetId="13">Gebouwen!#REF!</definedName>
    <definedName name="Final_demand_space_heating" localSheetId="10">Gebouwen!#REF!</definedName>
    <definedName name="Final_demand_space_heating" localSheetId="12">Gebouwen!#REF!</definedName>
    <definedName name="Final_demand_space_heating" localSheetId="3">[2]Gebouwen!#REF!</definedName>
    <definedName name="Final_demand_space_heating">Gebouwen!#REF!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3" i="12" l="1"/>
  <c r="E19" i="23"/>
  <c r="E28" i="23"/>
  <c r="E25" i="23"/>
  <c r="E18" i="23"/>
  <c r="E26" i="23"/>
  <c r="E17" i="23"/>
  <c r="G12" i="27"/>
  <c r="G11" i="27"/>
  <c r="G10" i="27"/>
  <c r="E24" i="23"/>
  <c r="G25" i="23"/>
  <c r="D24" i="24"/>
  <c r="E43" i="12"/>
  <c r="E44" i="12"/>
  <c r="E45" i="12"/>
  <c r="E46" i="12"/>
  <c r="E47" i="12"/>
  <c r="E42" i="12"/>
  <c r="F74" i="27"/>
  <c r="G47" i="13"/>
  <c r="G43" i="13"/>
  <c r="G44" i="13"/>
  <c r="G45" i="13"/>
  <c r="G46" i="13"/>
  <c r="G48" i="13"/>
  <c r="G50" i="13"/>
  <c r="G51" i="13"/>
  <c r="G52" i="13"/>
  <c r="G53" i="13"/>
  <c r="G54" i="13"/>
  <c r="H47" i="13"/>
  <c r="E84" i="13"/>
  <c r="G57" i="13"/>
  <c r="G58" i="13"/>
  <c r="G59" i="13"/>
  <c r="G60" i="13"/>
  <c r="E67" i="23"/>
  <c r="G67" i="23"/>
  <c r="D66" i="24"/>
  <c r="E68" i="23"/>
  <c r="G26" i="13"/>
  <c r="G27" i="13"/>
  <c r="G28" i="13"/>
  <c r="G29" i="13"/>
  <c r="G30" i="13"/>
  <c r="G31" i="13"/>
  <c r="G32" i="13"/>
  <c r="G34" i="13"/>
  <c r="G35" i="13"/>
  <c r="G36" i="13"/>
  <c r="G37" i="13"/>
  <c r="G38" i="13"/>
  <c r="E65" i="23"/>
  <c r="G65" i="23"/>
  <c r="D64" i="24"/>
  <c r="E66" i="23"/>
  <c r="G66" i="19"/>
  <c r="F83" i="19"/>
  <c r="F82" i="19"/>
  <c r="F81" i="19"/>
  <c r="F80" i="19"/>
  <c r="F79" i="19"/>
  <c r="F70" i="19"/>
  <c r="F71" i="19"/>
  <c r="F72" i="19"/>
  <c r="F73" i="19"/>
  <c r="F74" i="19"/>
  <c r="D75" i="19"/>
  <c r="G83" i="19"/>
  <c r="H83" i="19"/>
  <c r="G74" i="19"/>
  <c r="H74" i="19"/>
  <c r="I83" i="19"/>
  <c r="J83" i="19"/>
  <c r="G82" i="19"/>
  <c r="H82" i="19"/>
  <c r="G73" i="19"/>
  <c r="H73" i="19"/>
  <c r="I82" i="19"/>
  <c r="J82" i="19"/>
  <c r="G81" i="19"/>
  <c r="H81" i="19"/>
  <c r="G72" i="19"/>
  <c r="H72" i="19"/>
  <c r="I81" i="19"/>
  <c r="J81" i="19"/>
  <c r="G80" i="19"/>
  <c r="H80" i="19"/>
  <c r="G71" i="19"/>
  <c r="H71" i="19"/>
  <c r="I80" i="19"/>
  <c r="J80" i="19"/>
  <c r="G79" i="19"/>
  <c r="H79" i="19"/>
  <c r="G70" i="19"/>
  <c r="H70" i="19"/>
  <c r="I79" i="19"/>
  <c r="J79" i="19"/>
  <c r="E26" i="25"/>
  <c r="G26" i="25"/>
  <c r="G25" i="25"/>
  <c r="E24" i="25"/>
  <c r="G24" i="25"/>
  <c r="E30" i="25"/>
  <c r="G26" i="23"/>
  <c r="E18" i="25"/>
  <c r="D10" i="25"/>
  <c r="E96" i="23"/>
  <c r="E97" i="23"/>
  <c r="E98" i="23"/>
  <c r="G90" i="13"/>
  <c r="G91" i="13"/>
  <c r="G92" i="13"/>
  <c r="G93" i="13"/>
  <c r="H89" i="13"/>
  <c r="E108" i="23"/>
  <c r="H90" i="13"/>
  <c r="E109" i="23"/>
  <c r="H91" i="13"/>
  <c r="E110" i="23"/>
  <c r="H92" i="13"/>
  <c r="E111" i="23"/>
  <c r="G66" i="13"/>
  <c r="G64" i="13"/>
  <c r="G65" i="13"/>
  <c r="G67" i="13"/>
  <c r="G68" i="13"/>
  <c r="H66" i="13"/>
  <c r="E112" i="23"/>
  <c r="H67" i="13"/>
  <c r="E113" i="23"/>
  <c r="H64" i="13"/>
  <c r="E114" i="23"/>
  <c r="H65" i="13"/>
  <c r="E115" i="23"/>
  <c r="H68" i="13"/>
  <c r="E116" i="23"/>
  <c r="H57" i="13"/>
  <c r="E117" i="23"/>
  <c r="H58" i="13"/>
  <c r="E118" i="23"/>
  <c r="H59" i="13"/>
  <c r="E119" i="23"/>
  <c r="E120" i="23"/>
  <c r="G71" i="13"/>
  <c r="G72" i="13"/>
  <c r="G73" i="13"/>
  <c r="H71" i="13"/>
  <c r="E121" i="23"/>
  <c r="H72" i="13"/>
  <c r="E122" i="23"/>
  <c r="H73" i="13"/>
  <c r="E123" i="23"/>
  <c r="H26" i="13"/>
  <c r="E124" i="23"/>
  <c r="H27" i="13"/>
  <c r="E125" i="23"/>
  <c r="H28" i="13"/>
  <c r="E126" i="23"/>
  <c r="H29" i="13"/>
  <c r="E127" i="23"/>
  <c r="H30" i="13"/>
  <c r="E128" i="23"/>
  <c r="H31" i="13"/>
  <c r="E129" i="23"/>
  <c r="H32" i="13"/>
  <c r="E130" i="23"/>
  <c r="H33" i="13"/>
  <c r="E131" i="23"/>
  <c r="H34" i="13"/>
  <c r="E132" i="23"/>
  <c r="H35" i="13"/>
  <c r="E133" i="23"/>
  <c r="H36" i="13"/>
  <c r="E134" i="23"/>
  <c r="G42" i="13"/>
  <c r="H42" i="13"/>
  <c r="E135" i="23"/>
  <c r="H43" i="13"/>
  <c r="E136" i="23"/>
  <c r="H44" i="13"/>
  <c r="E137" i="23"/>
  <c r="H45" i="13"/>
  <c r="E138" i="23"/>
  <c r="H46" i="13"/>
  <c r="E139" i="23"/>
  <c r="E140" i="23"/>
  <c r="H48" i="13"/>
  <c r="E141" i="23"/>
  <c r="E142" i="23"/>
  <c r="H50" i="13"/>
  <c r="E143" i="23"/>
  <c r="H51" i="13"/>
  <c r="E144" i="23"/>
  <c r="H52" i="13"/>
  <c r="E145" i="23"/>
  <c r="H53" i="13"/>
  <c r="E146" i="23"/>
  <c r="H54" i="13"/>
  <c r="E147" i="23"/>
  <c r="E152" i="23"/>
  <c r="E153" i="23"/>
  <c r="E154" i="23"/>
  <c r="E155" i="23"/>
  <c r="E156" i="23"/>
  <c r="E157" i="23"/>
  <c r="E158" i="23"/>
  <c r="E159" i="23"/>
  <c r="G159" i="15"/>
  <c r="E160" i="23"/>
  <c r="E161" i="23"/>
  <c r="G42" i="12"/>
  <c r="G43" i="12"/>
  <c r="G44" i="12"/>
  <c r="G45" i="12"/>
  <c r="G47" i="12"/>
  <c r="H42" i="12"/>
  <c r="E166" i="23"/>
  <c r="E167" i="23"/>
  <c r="H44" i="12"/>
  <c r="E168" i="23"/>
  <c r="H45" i="12"/>
  <c r="E169" i="23"/>
  <c r="H46" i="12"/>
  <c r="E170" i="23"/>
  <c r="H47" i="12"/>
  <c r="E171" i="23"/>
  <c r="E192" i="23"/>
  <c r="E88" i="23"/>
  <c r="E89" i="23"/>
  <c r="E90" i="23"/>
  <c r="E91" i="23"/>
  <c r="E92" i="23"/>
  <c r="E93" i="23"/>
  <c r="E94" i="23"/>
  <c r="E95" i="23"/>
  <c r="E99" i="23"/>
  <c r="E100" i="23"/>
  <c r="E101" i="23"/>
  <c r="E102" i="23"/>
  <c r="E103" i="23"/>
  <c r="E104" i="23"/>
  <c r="E105" i="23"/>
  <c r="E106" i="23"/>
  <c r="E107" i="23"/>
  <c r="E172" i="23"/>
  <c r="E173" i="23"/>
  <c r="E174" i="23"/>
  <c r="E175" i="23"/>
  <c r="E176" i="23"/>
  <c r="E177" i="23"/>
  <c r="E178" i="23"/>
  <c r="E179" i="23"/>
  <c r="E180" i="23"/>
  <c r="E181" i="23"/>
  <c r="E182" i="23"/>
  <c r="E183" i="23"/>
  <c r="E184" i="23"/>
  <c r="E185" i="23"/>
  <c r="E186" i="23"/>
  <c r="E187" i="23"/>
  <c r="E188" i="23"/>
  <c r="E189" i="23"/>
  <c r="E190" i="23"/>
  <c r="E191" i="23"/>
  <c r="E193" i="23"/>
  <c r="E194" i="23"/>
  <c r="E195" i="23"/>
  <c r="E196" i="23"/>
  <c r="E197" i="23"/>
  <c r="E198" i="23"/>
  <c r="E199" i="23"/>
  <c r="G88" i="23"/>
  <c r="D85" i="24"/>
  <c r="G89" i="23"/>
  <c r="D86" i="24"/>
  <c r="G90" i="23"/>
  <c r="D87" i="24"/>
  <c r="G91" i="23"/>
  <c r="D88" i="24"/>
  <c r="G92" i="23"/>
  <c r="D89" i="24"/>
  <c r="G93" i="23"/>
  <c r="D90" i="24"/>
  <c r="G94" i="23"/>
  <c r="D91" i="24"/>
  <c r="G95" i="23"/>
  <c r="D92" i="24"/>
  <c r="G96" i="23"/>
  <c r="D93" i="24"/>
  <c r="G97" i="23"/>
  <c r="D94" i="24"/>
  <c r="G98" i="23"/>
  <c r="D95" i="24"/>
  <c r="G99" i="23"/>
  <c r="D96" i="24"/>
  <c r="G100" i="23"/>
  <c r="D97" i="24"/>
  <c r="G101" i="23"/>
  <c r="D98" i="24"/>
  <c r="G102" i="23"/>
  <c r="D99" i="24"/>
  <c r="G103" i="23"/>
  <c r="D100" i="24"/>
  <c r="G104" i="23"/>
  <c r="D101" i="24"/>
  <c r="G105" i="23"/>
  <c r="D102" i="24"/>
  <c r="G106" i="23"/>
  <c r="D103" i="24"/>
  <c r="G107" i="23"/>
  <c r="D104" i="24"/>
  <c r="G108" i="23"/>
  <c r="D105" i="24"/>
  <c r="G109" i="23"/>
  <c r="D106" i="24"/>
  <c r="G110" i="23"/>
  <c r="D107" i="24"/>
  <c r="G111" i="23"/>
  <c r="D108" i="24"/>
  <c r="G112" i="23"/>
  <c r="D109" i="24"/>
  <c r="G113" i="23"/>
  <c r="D110" i="24"/>
  <c r="G114" i="23"/>
  <c r="D111" i="24"/>
  <c r="G115" i="23"/>
  <c r="D112" i="24"/>
  <c r="G116" i="23"/>
  <c r="D113" i="24"/>
  <c r="G117" i="23"/>
  <c r="D114" i="24"/>
  <c r="G118" i="23"/>
  <c r="D115" i="24"/>
  <c r="G119" i="23"/>
  <c r="D116" i="24"/>
  <c r="G120" i="23"/>
  <c r="D117" i="24"/>
  <c r="G121" i="23"/>
  <c r="D118" i="24"/>
  <c r="G122" i="23"/>
  <c r="D119" i="24"/>
  <c r="G123" i="23"/>
  <c r="D120" i="24"/>
  <c r="G124" i="23"/>
  <c r="D121" i="24"/>
  <c r="G125" i="23"/>
  <c r="D122" i="24"/>
  <c r="G126" i="23"/>
  <c r="D123" i="24"/>
  <c r="G127" i="23"/>
  <c r="D124" i="24"/>
  <c r="G128" i="23"/>
  <c r="D125" i="24"/>
  <c r="G129" i="23"/>
  <c r="D126" i="24"/>
  <c r="G130" i="23"/>
  <c r="D127" i="24"/>
  <c r="G131" i="23"/>
  <c r="D128" i="24"/>
  <c r="G132" i="23"/>
  <c r="D129" i="24"/>
  <c r="G133" i="23"/>
  <c r="D130" i="24"/>
  <c r="G134" i="23"/>
  <c r="D131" i="24"/>
  <c r="G135" i="23"/>
  <c r="D132" i="24"/>
  <c r="G136" i="23"/>
  <c r="D133" i="24"/>
  <c r="G137" i="23"/>
  <c r="D134" i="24"/>
  <c r="G138" i="23"/>
  <c r="D135" i="24"/>
  <c r="G139" i="23"/>
  <c r="D136" i="24"/>
  <c r="G140" i="23"/>
  <c r="D137" i="24"/>
  <c r="G141" i="23"/>
  <c r="D138" i="24"/>
  <c r="G142" i="23"/>
  <c r="D139" i="24"/>
  <c r="G143" i="23"/>
  <c r="D140" i="24"/>
  <c r="G144" i="23"/>
  <c r="D141" i="24"/>
  <c r="G145" i="23"/>
  <c r="D142" i="24"/>
  <c r="G146" i="23"/>
  <c r="D143" i="24"/>
  <c r="G147" i="23"/>
  <c r="D144" i="24"/>
  <c r="E30" i="23"/>
  <c r="E45" i="19"/>
  <c r="E48" i="12"/>
  <c r="G249" i="25"/>
  <c r="E246" i="26"/>
  <c r="D246" i="26"/>
  <c r="G248" i="25"/>
  <c r="E245" i="26"/>
  <c r="D245" i="26"/>
  <c r="G247" i="25"/>
  <c r="E244" i="26"/>
  <c r="D244" i="26"/>
  <c r="E243" i="26"/>
  <c r="D243" i="26"/>
  <c r="E242" i="26"/>
  <c r="D242" i="26"/>
  <c r="E28" i="2"/>
  <c r="E244" i="25"/>
  <c r="G244" i="25"/>
  <c r="E241" i="26"/>
  <c r="D241" i="26"/>
  <c r="E243" i="25"/>
  <c r="G243" i="25"/>
  <c r="E240" i="26"/>
  <c r="D240" i="26"/>
  <c r="G242" i="25"/>
  <c r="E239" i="26"/>
  <c r="D239" i="26"/>
  <c r="E98" i="15"/>
  <c r="E241" i="25"/>
  <c r="G241" i="25"/>
  <c r="E238" i="26"/>
  <c r="D238" i="26"/>
  <c r="E240" i="25"/>
  <c r="G240" i="25"/>
  <c r="E237" i="26"/>
  <c r="D237" i="26"/>
  <c r="E97" i="15"/>
  <c r="E239" i="25"/>
  <c r="G239" i="25"/>
  <c r="E236" i="26"/>
  <c r="D236" i="26"/>
  <c r="G238" i="25"/>
  <c r="E235" i="26"/>
  <c r="D235" i="26"/>
  <c r="G237" i="25"/>
  <c r="E234" i="26"/>
  <c r="D234" i="26"/>
  <c r="G236" i="25"/>
  <c r="E233" i="26"/>
  <c r="D233" i="26"/>
  <c r="G235" i="25"/>
  <c r="E232" i="26"/>
  <c r="D232" i="26"/>
  <c r="G234" i="25"/>
  <c r="E231" i="26"/>
  <c r="D231" i="26"/>
  <c r="G233" i="25"/>
  <c r="E230" i="26"/>
  <c r="D230" i="26"/>
  <c r="G232" i="25"/>
  <c r="E229" i="26"/>
  <c r="D229" i="26"/>
  <c r="G45" i="19"/>
  <c r="F60" i="19"/>
  <c r="G60" i="19"/>
  <c r="H60" i="19"/>
  <c r="F51" i="19"/>
  <c r="G51" i="19"/>
  <c r="H51" i="19"/>
  <c r="I60" i="19"/>
  <c r="J60" i="19"/>
  <c r="E231" i="25"/>
  <c r="G231" i="25"/>
  <c r="E228" i="26"/>
  <c r="D228" i="26"/>
  <c r="F59" i="19"/>
  <c r="G59" i="19"/>
  <c r="H59" i="19"/>
  <c r="F50" i="19"/>
  <c r="G50" i="19"/>
  <c r="H50" i="19"/>
  <c r="I59" i="19"/>
  <c r="J59" i="19"/>
  <c r="E230" i="25"/>
  <c r="G230" i="25"/>
  <c r="E227" i="26"/>
  <c r="D227" i="26"/>
  <c r="G229" i="25"/>
  <c r="E226" i="26"/>
  <c r="D226" i="26"/>
  <c r="G228" i="25"/>
  <c r="E225" i="26"/>
  <c r="D225" i="26"/>
  <c r="F62" i="19"/>
  <c r="G62" i="19"/>
  <c r="H62" i="19"/>
  <c r="F53" i="19"/>
  <c r="G53" i="19"/>
  <c r="H53" i="19"/>
  <c r="I62" i="19"/>
  <c r="J62" i="19"/>
  <c r="E227" i="25"/>
  <c r="G227" i="25"/>
  <c r="E224" i="26"/>
  <c r="D224" i="26"/>
  <c r="G226" i="25"/>
  <c r="E223" i="26"/>
  <c r="D223" i="26"/>
  <c r="G225" i="25"/>
  <c r="E222" i="26"/>
  <c r="D222" i="26"/>
  <c r="G224" i="25"/>
  <c r="E221" i="26"/>
  <c r="D221" i="26"/>
  <c r="G223" i="25"/>
  <c r="E220" i="26"/>
  <c r="D220" i="26"/>
  <c r="G222" i="25"/>
  <c r="E219" i="26"/>
  <c r="D219" i="26"/>
  <c r="G221" i="25"/>
  <c r="E218" i="26"/>
  <c r="D218" i="26"/>
  <c r="G220" i="25"/>
  <c r="E217" i="26"/>
  <c r="D217" i="26"/>
  <c r="G219" i="25"/>
  <c r="E216" i="26"/>
  <c r="D216" i="26"/>
  <c r="G218" i="25"/>
  <c r="E215" i="26"/>
  <c r="D215" i="26"/>
  <c r="G217" i="25"/>
  <c r="E214" i="26"/>
  <c r="D214" i="26"/>
  <c r="F58" i="19"/>
  <c r="G58" i="19"/>
  <c r="H58" i="19"/>
  <c r="F49" i="19"/>
  <c r="G49" i="19"/>
  <c r="H49" i="19"/>
  <c r="I58" i="19"/>
  <c r="J58" i="19"/>
  <c r="E216" i="25"/>
  <c r="G216" i="25"/>
  <c r="E213" i="26"/>
  <c r="D213" i="26"/>
  <c r="G215" i="25"/>
  <c r="E212" i="26"/>
  <c r="D212" i="26"/>
  <c r="G214" i="25"/>
  <c r="E211" i="26"/>
  <c r="D211" i="26"/>
  <c r="G213" i="25"/>
  <c r="E210" i="26"/>
  <c r="D210" i="26"/>
  <c r="G212" i="25"/>
  <c r="E209" i="26"/>
  <c r="D209" i="26"/>
  <c r="G211" i="25"/>
  <c r="E208" i="26"/>
  <c r="D208" i="26"/>
  <c r="G210" i="25"/>
  <c r="E207" i="26"/>
  <c r="D207" i="26"/>
  <c r="G209" i="25"/>
  <c r="E206" i="26"/>
  <c r="D206" i="26"/>
  <c r="G208" i="25"/>
  <c r="E205" i="26"/>
  <c r="D205" i="26"/>
  <c r="G207" i="25"/>
  <c r="E204" i="26"/>
  <c r="D204" i="26"/>
  <c r="G206" i="25"/>
  <c r="E203" i="26"/>
  <c r="D203" i="26"/>
  <c r="G205" i="25"/>
  <c r="E202" i="26"/>
  <c r="D202" i="26"/>
  <c r="G204" i="25"/>
  <c r="E201" i="26"/>
  <c r="D201" i="26"/>
  <c r="G203" i="25"/>
  <c r="E200" i="26"/>
  <c r="D200" i="26"/>
  <c r="G202" i="25"/>
  <c r="E199" i="26"/>
  <c r="D199" i="26"/>
  <c r="G201" i="25"/>
  <c r="E198" i="26"/>
  <c r="D198" i="26"/>
  <c r="E200" i="25"/>
  <c r="G200" i="25"/>
  <c r="E197" i="26"/>
  <c r="D197" i="26"/>
  <c r="E199" i="25"/>
  <c r="G199" i="25"/>
  <c r="E196" i="26"/>
  <c r="D196" i="26"/>
  <c r="E195" i="26"/>
  <c r="D195" i="26"/>
  <c r="E86" i="25"/>
  <c r="E89" i="25"/>
  <c r="E93" i="25"/>
  <c r="E90" i="25"/>
  <c r="E91" i="25"/>
  <c r="E92" i="25"/>
  <c r="E98" i="25"/>
  <c r="E100" i="25"/>
  <c r="E103" i="25"/>
  <c r="E104" i="25"/>
  <c r="E105" i="25"/>
  <c r="E197" i="25"/>
  <c r="E87" i="25"/>
  <c r="E88" i="25"/>
  <c r="E97" i="25"/>
  <c r="E99" i="25"/>
  <c r="E101" i="25"/>
  <c r="E102" i="25"/>
  <c r="E170" i="25"/>
  <c r="E171" i="25"/>
  <c r="E172" i="25"/>
  <c r="E173" i="25"/>
  <c r="E174" i="25"/>
  <c r="E175" i="25"/>
  <c r="E176" i="25"/>
  <c r="E177" i="25"/>
  <c r="E178" i="25"/>
  <c r="E179" i="25"/>
  <c r="E180" i="25"/>
  <c r="E181" i="25"/>
  <c r="E182" i="25"/>
  <c r="E183" i="25"/>
  <c r="E184" i="25"/>
  <c r="E185" i="25"/>
  <c r="E186" i="25"/>
  <c r="E187" i="25"/>
  <c r="E188" i="25"/>
  <c r="E189" i="25"/>
  <c r="E191" i="25"/>
  <c r="E192" i="25"/>
  <c r="E193" i="25"/>
  <c r="E194" i="25"/>
  <c r="E195" i="25"/>
  <c r="E196" i="25"/>
  <c r="E94" i="25"/>
  <c r="E95" i="25"/>
  <c r="E96" i="25"/>
  <c r="E106" i="25"/>
  <c r="E107" i="25"/>
  <c r="E108" i="25"/>
  <c r="E109" i="25"/>
  <c r="E110" i="25"/>
  <c r="E111" i="25"/>
  <c r="E112" i="25"/>
  <c r="E113" i="25"/>
  <c r="E114" i="25"/>
  <c r="E115" i="25"/>
  <c r="E116" i="25"/>
  <c r="E117" i="25"/>
  <c r="E118" i="25"/>
  <c r="E119" i="25"/>
  <c r="E120" i="25"/>
  <c r="E121" i="25"/>
  <c r="E122" i="25"/>
  <c r="E123" i="25"/>
  <c r="E124" i="25"/>
  <c r="E125" i="25"/>
  <c r="E126" i="25"/>
  <c r="E127" i="25"/>
  <c r="E128" i="25"/>
  <c r="E129" i="25"/>
  <c r="E130" i="25"/>
  <c r="E131" i="25"/>
  <c r="E132" i="25"/>
  <c r="E133" i="25"/>
  <c r="E134" i="25"/>
  <c r="E135" i="25"/>
  <c r="E136" i="25"/>
  <c r="E137" i="25"/>
  <c r="E138" i="25"/>
  <c r="E139" i="25"/>
  <c r="E140" i="25"/>
  <c r="E141" i="25"/>
  <c r="E142" i="25"/>
  <c r="E143" i="25"/>
  <c r="E144" i="25"/>
  <c r="E145" i="25"/>
  <c r="E150" i="25"/>
  <c r="E151" i="25"/>
  <c r="E152" i="25"/>
  <c r="E153" i="25"/>
  <c r="E154" i="25"/>
  <c r="E155" i="25"/>
  <c r="E156" i="25"/>
  <c r="E157" i="25"/>
  <c r="E158" i="25"/>
  <c r="E159" i="25"/>
  <c r="E164" i="25"/>
  <c r="E165" i="25"/>
  <c r="E166" i="25"/>
  <c r="E167" i="25"/>
  <c r="E168" i="25"/>
  <c r="E169" i="25"/>
  <c r="E190" i="25"/>
  <c r="G197" i="25"/>
  <c r="E194" i="26"/>
  <c r="D194" i="26"/>
  <c r="G196" i="25"/>
  <c r="E193" i="26"/>
  <c r="D193" i="26"/>
  <c r="G195" i="25"/>
  <c r="E192" i="26"/>
  <c r="D192" i="26"/>
  <c r="G194" i="25"/>
  <c r="E191" i="26"/>
  <c r="D191" i="26"/>
  <c r="G193" i="25"/>
  <c r="E190" i="26"/>
  <c r="D190" i="26"/>
  <c r="G192" i="25"/>
  <c r="E189" i="26"/>
  <c r="D189" i="26"/>
  <c r="G191" i="25"/>
  <c r="E188" i="26"/>
  <c r="D188" i="26"/>
  <c r="G190" i="25"/>
  <c r="E187" i="26"/>
  <c r="D187" i="26"/>
  <c r="E186" i="26"/>
  <c r="D186" i="26"/>
  <c r="E185" i="26"/>
  <c r="D185" i="26"/>
  <c r="E184" i="26"/>
  <c r="D184" i="26"/>
  <c r="E183" i="26"/>
  <c r="D183" i="26"/>
  <c r="E182" i="26"/>
  <c r="D182" i="26"/>
  <c r="E181" i="26"/>
  <c r="D181" i="26"/>
  <c r="E180" i="26"/>
  <c r="D180" i="26"/>
  <c r="E179" i="26"/>
  <c r="D179" i="26"/>
  <c r="E178" i="26"/>
  <c r="D178" i="26"/>
  <c r="E177" i="26"/>
  <c r="D177" i="26"/>
  <c r="E176" i="26"/>
  <c r="D176" i="26"/>
  <c r="G178" i="25"/>
  <c r="E175" i="26"/>
  <c r="D175" i="26"/>
  <c r="G177" i="25"/>
  <c r="E174" i="26"/>
  <c r="D174" i="26"/>
  <c r="G176" i="25"/>
  <c r="E173" i="26"/>
  <c r="D173" i="26"/>
  <c r="G175" i="25"/>
  <c r="E172" i="26"/>
  <c r="D172" i="26"/>
  <c r="E171" i="26"/>
  <c r="D171" i="26"/>
  <c r="E170" i="26"/>
  <c r="D170" i="26"/>
  <c r="E169" i="26"/>
  <c r="D169" i="26"/>
  <c r="E168" i="26"/>
  <c r="D168" i="26"/>
  <c r="E167" i="26"/>
  <c r="D167" i="26"/>
  <c r="G169" i="25"/>
  <c r="E166" i="26"/>
  <c r="D166" i="26"/>
  <c r="G168" i="25"/>
  <c r="E165" i="26"/>
  <c r="D165" i="26"/>
  <c r="G167" i="25"/>
  <c r="E164" i="26"/>
  <c r="D164" i="26"/>
  <c r="G166" i="25"/>
  <c r="E163" i="26"/>
  <c r="D163" i="26"/>
  <c r="G165" i="25"/>
  <c r="E162" i="26"/>
  <c r="D162" i="26"/>
  <c r="G164" i="25"/>
  <c r="E161" i="26"/>
  <c r="D161" i="26"/>
  <c r="E160" i="26"/>
  <c r="D160" i="26"/>
  <c r="E159" i="26"/>
  <c r="D159" i="26"/>
  <c r="E158" i="26"/>
  <c r="D158" i="26"/>
  <c r="E157" i="26"/>
  <c r="D157" i="26"/>
  <c r="G159" i="25"/>
  <c r="E156" i="26"/>
  <c r="D156" i="26"/>
  <c r="G158" i="25"/>
  <c r="E155" i="26"/>
  <c r="D155" i="26"/>
  <c r="G157" i="25"/>
  <c r="E154" i="26"/>
  <c r="D154" i="26"/>
  <c r="G156" i="25"/>
  <c r="E153" i="26"/>
  <c r="D153" i="26"/>
  <c r="G155" i="25"/>
  <c r="E152" i="26"/>
  <c r="D152" i="26"/>
  <c r="G154" i="25"/>
  <c r="E151" i="26"/>
  <c r="D151" i="26"/>
  <c r="G153" i="25"/>
  <c r="E150" i="26"/>
  <c r="D150" i="26"/>
  <c r="G152" i="25"/>
  <c r="E149" i="26"/>
  <c r="D149" i="26"/>
  <c r="G151" i="25"/>
  <c r="E148" i="26"/>
  <c r="D148" i="26"/>
  <c r="G150" i="25"/>
  <c r="E147" i="26"/>
  <c r="D147" i="26"/>
  <c r="E146" i="26"/>
  <c r="D146" i="26"/>
  <c r="E145" i="26"/>
  <c r="D145" i="26"/>
  <c r="E144" i="26"/>
  <c r="D144" i="26"/>
  <c r="G146" i="25"/>
  <c r="E143" i="26"/>
  <c r="D143" i="26"/>
  <c r="G145" i="25"/>
  <c r="E142" i="26"/>
  <c r="D142" i="26"/>
  <c r="G144" i="25"/>
  <c r="E141" i="26"/>
  <c r="D141" i="26"/>
  <c r="G143" i="25"/>
  <c r="E140" i="26"/>
  <c r="D140" i="26"/>
  <c r="G142" i="25"/>
  <c r="E139" i="26"/>
  <c r="D139" i="26"/>
  <c r="G141" i="25"/>
  <c r="E138" i="26"/>
  <c r="D138" i="26"/>
  <c r="G140" i="25"/>
  <c r="E137" i="26"/>
  <c r="D137" i="26"/>
  <c r="G139" i="25"/>
  <c r="E136" i="26"/>
  <c r="D136" i="26"/>
  <c r="G138" i="25"/>
  <c r="E135" i="26"/>
  <c r="D135" i="26"/>
  <c r="G137" i="25"/>
  <c r="E134" i="26"/>
  <c r="D134" i="26"/>
  <c r="G136" i="25"/>
  <c r="E133" i="26"/>
  <c r="D133" i="26"/>
  <c r="G135" i="25"/>
  <c r="E132" i="26"/>
  <c r="D132" i="26"/>
  <c r="G134" i="25"/>
  <c r="E131" i="26"/>
  <c r="D131" i="26"/>
  <c r="G133" i="25"/>
  <c r="E130" i="26"/>
  <c r="D130" i="26"/>
  <c r="G132" i="25"/>
  <c r="E129" i="26"/>
  <c r="D129" i="26"/>
  <c r="G131" i="25"/>
  <c r="E128" i="26"/>
  <c r="D128" i="26"/>
  <c r="G130" i="25"/>
  <c r="E127" i="26"/>
  <c r="D127" i="26"/>
  <c r="G129" i="25"/>
  <c r="E126" i="26"/>
  <c r="D126" i="26"/>
  <c r="G128" i="25"/>
  <c r="E125" i="26"/>
  <c r="D125" i="26"/>
  <c r="G127" i="25"/>
  <c r="E124" i="26"/>
  <c r="D124" i="26"/>
  <c r="G126" i="25"/>
  <c r="E123" i="26"/>
  <c r="D123" i="26"/>
  <c r="G125" i="25"/>
  <c r="E122" i="26"/>
  <c r="D122" i="26"/>
  <c r="G124" i="25"/>
  <c r="E121" i="26"/>
  <c r="D121" i="26"/>
  <c r="G123" i="25"/>
  <c r="E120" i="26"/>
  <c r="D120" i="26"/>
  <c r="G122" i="25"/>
  <c r="E119" i="26"/>
  <c r="D119" i="26"/>
  <c r="G121" i="25"/>
  <c r="E118" i="26"/>
  <c r="D118" i="26"/>
  <c r="G120" i="25"/>
  <c r="E117" i="26"/>
  <c r="D117" i="26"/>
  <c r="G119" i="25"/>
  <c r="E116" i="26"/>
  <c r="D116" i="26"/>
  <c r="G118" i="25"/>
  <c r="E115" i="26"/>
  <c r="D115" i="26"/>
  <c r="G117" i="25"/>
  <c r="E114" i="26"/>
  <c r="D114" i="26"/>
  <c r="G116" i="25"/>
  <c r="E113" i="26"/>
  <c r="D113" i="26"/>
  <c r="G115" i="25"/>
  <c r="E112" i="26"/>
  <c r="D112" i="26"/>
  <c r="G114" i="25"/>
  <c r="E111" i="26"/>
  <c r="D111" i="26"/>
  <c r="G113" i="25"/>
  <c r="E110" i="26"/>
  <c r="D110" i="26"/>
  <c r="G112" i="25"/>
  <c r="E109" i="26"/>
  <c r="D109" i="26"/>
  <c r="G111" i="25"/>
  <c r="E108" i="26"/>
  <c r="D108" i="26"/>
  <c r="G110" i="25"/>
  <c r="E107" i="26"/>
  <c r="D107" i="26"/>
  <c r="G109" i="25"/>
  <c r="E106" i="26"/>
  <c r="D106" i="26"/>
  <c r="G108" i="25"/>
  <c r="E105" i="26"/>
  <c r="D105" i="26"/>
  <c r="G107" i="25"/>
  <c r="E104" i="26"/>
  <c r="D104" i="26"/>
  <c r="G106" i="25"/>
  <c r="E103" i="26"/>
  <c r="D103" i="26"/>
  <c r="G105" i="25"/>
  <c r="E102" i="26"/>
  <c r="D102" i="26"/>
  <c r="G104" i="25"/>
  <c r="E101" i="26"/>
  <c r="D101" i="26"/>
  <c r="G103" i="25"/>
  <c r="E100" i="26"/>
  <c r="D100" i="26"/>
  <c r="G102" i="25"/>
  <c r="E99" i="26"/>
  <c r="D99" i="26"/>
  <c r="G101" i="25"/>
  <c r="E98" i="26"/>
  <c r="D98" i="26"/>
  <c r="G100" i="25"/>
  <c r="E97" i="26"/>
  <c r="D97" i="26"/>
  <c r="G99" i="25"/>
  <c r="E96" i="26"/>
  <c r="D96" i="26"/>
  <c r="G98" i="25"/>
  <c r="E95" i="26"/>
  <c r="D95" i="26"/>
  <c r="G97" i="25"/>
  <c r="E94" i="26"/>
  <c r="D94" i="26"/>
  <c r="G96" i="25"/>
  <c r="E93" i="26"/>
  <c r="D93" i="26"/>
  <c r="G95" i="25"/>
  <c r="E92" i="26"/>
  <c r="D92" i="26"/>
  <c r="G94" i="25"/>
  <c r="E91" i="26"/>
  <c r="D91" i="26"/>
  <c r="G93" i="25"/>
  <c r="E90" i="26"/>
  <c r="D90" i="26"/>
  <c r="G92" i="25"/>
  <c r="E89" i="26"/>
  <c r="D89" i="26"/>
  <c r="G91" i="25"/>
  <c r="E88" i="26"/>
  <c r="D88" i="26"/>
  <c r="G90" i="25"/>
  <c r="E87" i="26"/>
  <c r="D87" i="26"/>
  <c r="G89" i="25"/>
  <c r="E86" i="26"/>
  <c r="D86" i="26"/>
  <c r="G88" i="25"/>
  <c r="E85" i="26"/>
  <c r="D85" i="26"/>
  <c r="G87" i="25"/>
  <c r="E84" i="26"/>
  <c r="D84" i="26"/>
  <c r="G86" i="25"/>
  <c r="E83" i="26"/>
  <c r="D83" i="26"/>
  <c r="G85" i="25"/>
  <c r="E82" i="26"/>
  <c r="D82" i="26"/>
  <c r="G84" i="25"/>
  <c r="E81" i="26"/>
  <c r="D81" i="26"/>
  <c r="G83" i="25"/>
  <c r="E80" i="26"/>
  <c r="D80" i="26"/>
  <c r="G82" i="25"/>
  <c r="E79" i="26"/>
  <c r="D79" i="26"/>
  <c r="G81" i="25"/>
  <c r="E78" i="26"/>
  <c r="D78" i="26"/>
  <c r="G80" i="25"/>
  <c r="E77" i="26"/>
  <c r="D77" i="26"/>
  <c r="G53" i="12"/>
  <c r="G54" i="12"/>
  <c r="G55" i="12"/>
  <c r="G56" i="12"/>
  <c r="G57" i="12"/>
  <c r="E76" i="25"/>
  <c r="G76" i="25"/>
  <c r="D75" i="26"/>
  <c r="H16" i="12"/>
  <c r="H17" i="12"/>
  <c r="H18" i="12"/>
  <c r="H19" i="12"/>
  <c r="E75" i="25"/>
  <c r="G75" i="25"/>
  <c r="D74" i="26"/>
  <c r="F26" i="12"/>
  <c r="H26" i="12"/>
  <c r="E74" i="25"/>
  <c r="G74" i="25"/>
  <c r="D73" i="26"/>
  <c r="E73" i="25"/>
  <c r="G73" i="25"/>
  <c r="D72" i="26"/>
  <c r="G48" i="12"/>
  <c r="E72" i="25"/>
  <c r="G72" i="25"/>
  <c r="D71" i="26"/>
  <c r="G48" i="16"/>
  <c r="G49" i="16"/>
  <c r="G50" i="16"/>
  <c r="E51" i="16"/>
  <c r="G51" i="16"/>
  <c r="E30" i="16"/>
  <c r="E31" i="16"/>
  <c r="E32" i="16"/>
  <c r="E34" i="16"/>
  <c r="E52" i="16"/>
  <c r="G52" i="16"/>
  <c r="H37" i="16"/>
  <c r="H32" i="16"/>
  <c r="E53" i="16"/>
  <c r="G53" i="16"/>
  <c r="G54" i="16"/>
  <c r="E71" i="25"/>
  <c r="G71" i="25"/>
  <c r="D70" i="26"/>
  <c r="G70" i="25"/>
  <c r="D69" i="26"/>
  <c r="G69" i="13"/>
  <c r="E69" i="25"/>
  <c r="G69" i="25"/>
  <c r="D68" i="26"/>
  <c r="E68" i="25"/>
  <c r="G68" i="25"/>
  <c r="D67" i="26"/>
  <c r="G55" i="13"/>
  <c r="E67" i="25"/>
  <c r="G67" i="25"/>
  <c r="D66" i="26"/>
  <c r="E66" i="25"/>
  <c r="G66" i="25"/>
  <c r="D65" i="26"/>
  <c r="E65" i="25"/>
  <c r="G65" i="25"/>
  <c r="D64" i="26"/>
  <c r="G74" i="13"/>
  <c r="E64" i="25"/>
  <c r="G64" i="25"/>
  <c r="D63" i="26"/>
  <c r="F185" i="15"/>
  <c r="H184" i="15"/>
  <c r="K184" i="15"/>
  <c r="H185" i="15"/>
  <c r="K185" i="15"/>
  <c r="M185" i="15"/>
  <c r="E63" i="25"/>
  <c r="G63" i="25"/>
  <c r="D62" i="26"/>
  <c r="E62" i="25"/>
  <c r="G62" i="25"/>
  <c r="D61" i="26"/>
  <c r="F186" i="15"/>
  <c r="K186" i="15"/>
  <c r="M186" i="15"/>
  <c r="E61" i="25"/>
  <c r="G61" i="25"/>
  <c r="D60" i="26"/>
  <c r="E60" i="25"/>
  <c r="G60" i="25"/>
  <c r="D59" i="26"/>
  <c r="D58" i="26"/>
  <c r="E58" i="25"/>
  <c r="G58" i="25"/>
  <c r="D57" i="26"/>
  <c r="E146" i="15"/>
  <c r="F146" i="15"/>
  <c r="G146" i="15"/>
  <c r="E57" i="25"/>
  <c r="G57" i="25"/>
  <c r="D56" i="26"/>
  <c r="E155" i="15"/>
  <c r="H155" i="15"/>
  <c r="E56" i="25"/>
  <c r="G56" i="25"/>
  <c r="D55" i="26"/>
  <c r="G166" i="15"/>
  <c r="E55" i="25"/>
  <c r="G55" i="25"/>
  <c r="D54" i="26"/>
  <c r="G97" i="15"/>
  <c r="I97" i="15"/>
  <c r="G98" i="15"/>
  <c r="I98" i="15"/>
  <c r="I100" i="15"/>
  <c r="E102" i="15"/>
  <c r="F125" i="15"/>
  <c r="E122" i="15"/>
  <c r="E123" i="15"/>
  <c r="F123" i="15"/>
  <c r="E164" i="15"/>
  <c r="F164" i="15"/>
  <c r="E54" i="25"/>
  <c r="G54" i="25"/>
  <c r="D53" i="26"/>
  <c r="E53" i="25"/>
  <c r="G53" i="25"/>
  <c r="D52" i="26"/>
  <c r="G165" i="15"/>
  <c r="E52" i="25"/>
  <c r="G52" i="25"/>
  <c r="D51" i="26"/>
  <c r="G57" i="14"/>
  <c r="G58" i="14"/>
  <c r="G59" i="14"/>
  <c r="G60" i="14"/>
  <c r="E51" i="25"/>
  <c r="G51" i="25"/>
  <c r="D50" i="26"/>
  <c r="E50" i="25"/>
  <c r="G50" i="25"/>
  <c r="D49" i="26"/>
  <c r="G49" i="14"/>
  <c r="G50" i="14"/>
  <c r="G52" i="14"/>
  <c r="E49" i="25"/>
  <c r="G49" i="25"/>
  <c r="D48" i="26"/>
  <c r="G37" i="14"/>
  <c r="G23" i="14"/>
  <c r="G39" i="14"/>
  <c r="E27" i="14"/>
  <c r="E42" i="14"/>
  <c r="G42" i="14"/>
  <c r="G44" i="14"/>
  <c r="G45" i="14"/>
  <c r="E48" i="25"/>
  <c r="G48" i="25"/>
  <c r="D47" i="26"/>
  <c r="D42" i="26"/>
  <c r="D41" i="26"/>
  <c r="D40" i="26"/>
  <c r="D39" i="26"/>
  <c r="D38" i="26"/>
  <c r="D37" i="26"/>
  <c r="G37" i="25"/>
  <c r="D36" i="26"/>
  <c r="G36" i="25"/>
  <c r="D35" i="26"/>
  <c r="E35" i="25"/>
  <c r="G35" i="25"/>
  <c r="D34" i="26"/>
  <c r="G34" i="25"/>
  <c r="D33" i="26"/>
  <c r="G33" i="25"/>
  <c r="D32" i="26"/>
  <c r="D31" i="26"/>
  <c r="D30" i="26"/>
  <c r="G30" i="25"/>
  <c r="D29" i="26"/>
  <c r="G29" i="25"/>
  <c r="D28" i="26"/>
  <c r="E19" i="25"/>
  <c r="E28" i="25"/>
  <c r="G28" i="25"/>
  <c r="D27" i="26"/>
  <c r="G27" i="25"/>
  <c r="D26" i="26"/>
  <c r="D25" i="26"/>
  <c r="D24" i="26"/>
  <c r="D23" i="26"/>
  <c r="E23" i="25"/>
  <c r="G23" i="25"/>
  <c r="D22" i="26"/>
  <c r="D21" i="26"/>
  <c r="D13" i="26"/>
  <c r="G21" i="25"/>
  <c r="D20" i="26"/>
  <c r="G20" i="25"/>
  <c r="D19" i="26"/>
  <c r="G19" i="25"/>
  <c r="D18" i="26"/>
  <c r="G18" i="25"/>
  <c r="D17" i="26"/>
  <c r="G17" i="25"/>
  <c r="D16" i="26"/>
  <c r="D15" i="26"/>
  <c r="G15" i="25"/>
  <c r="D14" i="26"/>
  <c r="E247" i="26"/>
  <c r="D247" i="26"/>
  <c r="K242" i="25"/>
  <c r="K241" i="25"/>
  <c r="K240" i="25"/>
  <c r="K239" i="25"/>
  <c r="K238" i="25"/>
  <c r="K237" i="25"/>
  <c r="K236" i="25"/>
  <c r="K235" i="25"/>
  <c r="K234" i="25"/>
  <c r="K233" i="25"/>
  <c r="K232" i="25"/>
  <c r="K231" i="25"/>
  <c r="K230" i="25"/>
  <c r="K229" i="25"/>
  <c r="K228" i="25"/>
  <c r="K227" i="25"/>
  <c r="K226" i="25"/>
  <c r="K225" i="25"/>
  <c r="K224" i="25"/>
  <c r="K223" i="25"/>
  <c r="K222" i="25"/>
  <c r="K221" i="25"/>
  <c r="K220" i="25"/>
  <c r="K219" i="25"/>
  <c r="K218" i="25"/>
  <c r="K217" i="25"/>
  <c r="K216" i="25"/>
  <c r="K215" i="25"/>
  <c r="K214" i="25"/>
  <c r="K213" i="25"/>
  <c r="K212" i="25"/>
  <c r="K211" i="25"/>
  <c r="K210" i="25"/>
  <c r="K209" i="25"/>
  <c r="K208" i="25"/>
  <c r="K207" i="25"/>
  <c r="K206" i="25"/>
  <c r="K205" i="25"/>
  <c r="K204" i="25"/>
  <c r="K203" i="25"/>
  <c r="K202" i="25"/>
  <c r="K201" i="25"/>
  <c r="K200" i="25"/>
  <c r="K199" i="25"/>
  <c r="K197" i="25"/>
  <c r="K196" i="25"/>
  <c r="K195" i="25"/>
  <c r="K194" i="25"/>
  <c r="K193" i="25"/>
  <c r="K192" i="25"/>
  <c r="K191" i="25"/>
  <c r="K190" i="25"/>
  <c r="K189" i="25"/>
  <c r="K188" i="25"/>
  <c r="K187" i="25"/>
  <c r="K186" i="25"/>
  <c r="K185" i="25"/>
  <c r="K184" i="25"/>
  <c r="K183" i="25"/>
  <c r="K182" i="25"/>
  <c r="K181" i="25"/>
  <c r="K180" i="25"/>
  <c r="K179" i="25"/>
  <c r="K178" i="25"/>
  <c r="K177" i="25"/>
  <c r="K176" i="25"/>
  <c r="K175" i="25"/>
  <c r="K174" i="25"/>
  <c r="K173" i="25"/>
  <c r="K172" i="25"/>
  <c r="K171" i="25"/>
  <c r="K170" i="25"/>
  <c r="K169" i="25"/>
  <c r="K168" i="25"/>
  <c r="K167" i="25"/>
  <c r="K166" i="25"/>
  <c r="K165" i="25"/>
  <c r="K164" i="25"/>
  <c r="K163" i="25"/>
  <c r="K162" i="25"/>
  <c r="K161" i="25"/>
  <c r="K160" i="25"/>
  <c r="K159" i="25"/>
  <c r="K158" i="25"/>
  <c r="K157" i="25"/>
  <c r="K156" i="25"/>
  <c r="K155" i="25"/>
  <c r="K154" i="25"/>
  <c r="K153" i="25"/>
  <c r="K152" i="25"/>
  <c r="K151" i="25"/>
  <c r="K150" i="25"/>
  <c r="K149" i="25"/>
  <c r="K148" i="25"/>
  <c r="K147" i="25"/>
  <c r="K146" i="25"/>
  <c r="K145" i="25"/>
  <c r="K144" i="25"/>
  <c r="K143" i="25"/>
  <c r="K142" i="25"/>
  <c r="K141" i="25"/>
  <c r="K140" i="25"/>
  <c r="K139" i="25"/>
  <c r="K138" i="25"/>
  <c r="K137" i="25"/>
  <c r="K136" i="25"/>
  <c r="K135" i="25"/>
  <c r="K134" i="25"/>
  <c r="K133" i="25"/>
  <c r="K132" i="25"/>
  <c r="K131" i="25"/>
  <c r="K130" i="25"/>
  <c r="K129" i="25"/>
  <c r="K128" i="25"/>
  <c r="K127" i="25"/>
  <c r="K126" i="25"/>
  <c r="K125" i="25"/>
  <c r="K124" i="25"/>
  <c r="K123" i="25"/>
  <c r="K122" i="25"/>
  <c r="K121" i="25"/>
  <c r="K120" i="25"/>
  <c r="K119" i="25"/>
  <c r="K118" i="25"/>
  <c r="K117" i="25"/>
  <c r="K116" i="25"/>
  <c r="K115" i="25"/>
  <c r="K114" i="25"/>
  <c r="K113" i="25"/>
  <c r="K112" i="25"/>
  <c r="K111" i="25"/>
  <c r="K110" i="25"/>
  <c r="K109" i="25"/>
  <c r="K108" i="25"/>
  <c r="K107" i="25"/>
  <c r="K106" i="25"/>
  <c r="K105" i="25"/>
  <c r="K104" i="25"/>
  <c r="K103" i="25"/>
  <c r="K102" i="25"/>
  <c r="K101" i="25"/>
  <c r="K100" i="25"/>
  <c r="K99" i="25"/>
  <c r="K98" i="25"/>
  <c r="K97" i="25"/>
  <c r="K96" i="25"/>
  <c r="K95" i="25"/>
  <c r="K94" i="25"/>
  <c r="K93" i="25"/>
  <c r="K92" i="25"/>
  <c r="E23" i="9"/>
  <c r="K91" i="25"/>
  <c r="K90" i="25"/>
  <c r="K89" i="25"/>
  <c r="K88" i="25"/>
  <c r="K87" i="25"/>
  <c r="K86" i="25"/>
  <c r="K85" i="25"/>
  <c r="K84" i="25"/>
  <c r="K83" i="25"/>
  <c r="K82" i="25"/>
  <c r="K81" i="25"/>
  <c r="K80" i="25"/>
  <c r="G47" i="25"/>
  <c r="F30" i="19"/>
  <c r="G30" i="19"/>
  <c r="F21" i="19"/>
  <c r="G21" i="19"/>
  <c r="H30" i="19"/>
  <c r="I30" i="19"/>
  <c r="F34" i="19"/>
  <c r="G34" i="19"/>
  <c r="F25" i="19"/>
  <c r="G25" i="19"/>
  <c r="H34" i="19"/>
  <c r="I34" i="19"/>
  <c r="E229" i="23"/>
  <c r="E233" i="23"/>
  <c r="E232" i="23"/>
  <c r="E218" i="23"/>
  <c r="F61" i="19"/>
  <c r="G61" i="19"/>
  <c r="H61" i="19"/>
  <c r="F52" i="19"/>
  <c r="G52" i="19"/>
  <c r="H52" i="19"/>
  <c r="I61" i="19"/>
  <c r="J61" i="19"/>
  <c r="F33" i="19"/>
  <c r="F32" i="19"/>
  <c r="F31" i="19"/>
  <c r="F24" i="19"/>
  <c r="F23" i="19"/>
  <c r="F22" i="19"/>
  <c r="G33" i="19"/>
  <c r="G24" i="19"/>
  <c r="H33" i="19"/>
  <c r="I33" i="19"/>
  <c r="G32" i="19"/>
  <c r="G23" i="19"/>
  <c r="H32" i="19"/>
  <c r="I32" i="19"/>
  <c r="G31" i="19"/>
  <c r="G22" i="19"/>
  <c r="H31" i="19"/>
  <c r="I31" i="19"/>
  <c r="E246" i="23"/>
  <c r="G246" i="23"/>
  <c r="E245" i="23"/>
  <c r="G245" i="23"/>
  <c r="G244" i="23"/>
  <c r="E243" i="23"/>
  <c r="G243" i="23"/>
  <c r="E242" i="23"/>
  <c r="G242" i="23"/>
  <c r="E241" i="23"/>
  <c r="G241" i="23"/>
  <c r="G240" i="23"/>
  <c r="G239" i="23"/>
  <c r="G238" i="23"/>
  <c r="G237" i="23"/>
  <c r="G236" i="23"/>
  <c r="G235" i="23"/>
  <c r="G234" i="23"/>
  <c r="G233" i="23"/>
  <c r="G232" i="23"/>
  <c r="G231" i="23"/>
  <c r="G230" i="23"/>
  <c r="G229" i="23"/>
  <c r="G228" i="23"/>
  <c r="G227" i="23"/>
  <c r="G226" i="23"/>
  <c r="G225" i="23"/>
  <c r="G224" i="23"/>
  <c r="G223" i="23"/>
  <c r="G222" i="23"/>
  <c r="G221" i="23"/>
  <c r="G220" i="23"/>
  <c r="G219" i="23"/>
  <c r="G218" i="23"/>
  <c r="G217" i="23"/>
  <c r="G216" i="23"/>
  <c r="G215" i="23"/>
  <c r="G214" i="23"/>
  <c r="G213" i="23"/>
  <c r="G212" i="23"/>
  <c r="G211" i="23"/>
  <c r="G210" i="23"/>
  <c r="G209" i="23"/>
  <c r="G208" i="23"/>
  <c r="G207" i="23"/>
  <c r="G206" i="23"/>
  <c r="G205" i="23"/>
  <c r="G204" i="23"/>
  <c r="G203" i="23"/>
  <c r="E202" i="23"/>
  <c r="G202" i="23"/>
  <c r="G18" i="23"/>
  <c r="G17" i="23"/>
  <c r="D197" i="24"/>
  <c r="E197" i="24"/>
  <c r="E23" i="23"/>
  <c r="E70" i="23"/>
  <c r="F95" i="17"/>
  <c r="F94" i="17"/>
  <c r="F93" i="17"/>
  <c r="F92" i="17"/>
  <c r="F91" i="17"/>
  <c r="F90" i="17"/>
  <c r="F89" i="17"/>
  <c r="F88" i="17"/>
  <c r="F14" i="17"/>
  <c r="E22" i="13"/>
  <c r="E17" i="16"/>
  <c r="E65" i="12"/>
  <c r="F64" i="12"/>
  <c r="F65" i="12"/>
  <c r="E63" i="12"/>
  <c r="F62" i="12"/>
  <c r="F63" i="12"/>
  <c r="H56" i="12"/>
  <c r="H51" i="16"/>
  <c r="G169" i="23"/>
  <c r="E60" i="23"/>
  <c r="G60" i="23"/>
  <c r="H37" i="13"/>
  <c r="E39" i="14"/>
  <c r="E37" i="14"/>
  <c r="E60" i="14"/>
  <c r="E52" i="14"/>
  <c r="F16" i="14"/>
  <c r="E44" i="14"/>
  <c r="E69" i="14"/>
  <c r="F17" i="14"/>
  <c r="E45" i="14"/>
  <c r="G65" i="14"/>
  <c r="G69" i="14"/>
  <c r="E30" i="14"/>
  <c r="E31" i="14"/>
  <c r="I17" i="12"/>
  <c r="G193" i="23"/>
  <c r="H183" i="17"/>
  <c r="F183" i="17"/>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05" i="23"/>
  <c r="K204" i="23"/>
  <c r="K203" i="23"/>
  <c r="K202" i="23"/>
  <c r="K201" i="23"/>
  <c r="E159" i="15"/>
  <c r="E158" i="15"/>
  <c r="E157" i="15"/>
  <c r="E156" i="15"/>
  <c r="E124" i="15"/>
  <c r="F126" i="15"/>
  <c r="F124" i="15"/>
  <c r="E145" i="15"/>
  <c r="F145" i="15"/>
  <c r="G145" i="15"/>
  <c r="E57" i="23"/>
  <c r="G15" i="23"/>
  <c r="E42" i="16"/>
  <c r="E37" i="16"/>
  <c r="E36" i="16"/>
  <c r="E41" i="16"/>
  <c r="E44" i="16"/>
  <c r="E55" i="16"/>
  <c r="H54" i="16"/>
  <c r="E54" i="16"/>
  <c r="H53" i="16"/>
  <c r="I53" i="16"/>
  <c r="H52" i="16"/>
  <c r="I52" i="16"/>
  <c r="I51" i="16"/>
  <c r="H50" i="16"/>
  <c r="I50" i="16"/>
  <c r="H49" i="16"/>
  <c r="I49" i="16"/>
  <c r="H48" i="16"/>
  <c r="I48" i="16"/>
  <c r="D19" i="16"/>
  <c r="D18" i="16"/>
  <c r="D17" i="16"/>
  <c r="E27" i="15"/>
  <c r="E26" i="15"/>
  <c r="F278" i="17"/>
  <c r="F277" i="17"/>
  <c r="F276" i="17"/>
  <c r="F275" i="17"/>
  <c r="F274" i="17"/>
  <c r="H49" i="14"/>
  <c r="H50" i="14"/>
  <c r="H51" i="14"/>
  <c r="H36" i="14"/>
  <c r="H37" i="14"/>
  <c r="H38" i="14"/>
  <c r="H39" i="14"/>
  <c r="H40" i="14"/>
  <c r="H41" i="14"/>
  <c r="H42" i="14"/>
  <c r="H43" i="14"/>
  <c r="H44" i="14"/>
  <c r="G30" i="14"/>
  <c r="H26" i="14"/>
  <c r="H53" i="12"/>
  <c r="H54" i="12"/>
  <c r="H55" i="12"/>
  <c r="F165" i="17"/>
  <c r="F189" i="17"/>
  <c r="F188" i="17"/>
  <c r="I18" i="12"/>
  <c r="G194" i="23"/>
  <c r="F184" i="17"/>
  <c r="G192" i="23"/>
  <c r="F182" i="17"/>
  <c r="G199" i="23"/>
  <c r="F178" i="17"/>
  <c r="G195" i="23"/>
  <c r="F177" i="17"/>
  <c r="G197" i="23"/>
  <c r="F176" i="17"/>
  <c r="G196" i="23"/>
  <c r="F175" i="17"/>
  <c r="G198" i="23"/>
  <c r="F174" i="17"/>
  <c r="G170" i="23"/>
  <c r="F170" i="17"/>
  <c r="G166" i="23"/>
  <c r="F169" i="17"/>
  <c r="G168" i="23"/>
  <c r="F168" i="17"/>
  <c r="G171" i="23"/>
  <c r="F167" i="17"/>
  <c r="G167" i="23"/>
  <c r="F166" i="17"/>
  <c r="F157" i="17"/>
  <c r="F156" i="17"/>
  <c r="F154" i="17"/>
  <c r="F153" i="17"/>
  <c r="F152" i="17"/>
  <c r="F151" i="17"/>
  <c r="F150" i="17"/>
  <c r="F147" i="17"/>
  <c r="G82" i="23"/>
  <c r="G87" i="23"/>
  <c r="F114" i="17"/>
  <c r="F113" i="17"/>
  <c r="F112" i="17"/>
  <c r="F111" i="17"/>
  <c r="F110" i="17"/>
  <c r="F142" i="17"/>
  <c r="F137" i="17"/>
  <c r="F136" i="17"/>
  <c r="F135" i="17"/>
  <c r="F131" i="17"/>
  <c r="F130" i="17"/>
  <c r="F129" i="17"/>
  <c r="H30" i="14"/>
  <c r="F125" i="17"/>
  <c r="H29" i="14"/>
  <c r="F124" i="17"/>
  <c r="H28" i="14"/>
  <c r="F123" i="17"/>
  <c r="H27" i="14"/>
  <c r="F122" i="17"/>
  <c r="F121" i="17"/>
  <c r="F117" i="17"/>
  <c r="F116" i="17"/>
  <c r="F115" i="17"/>
  <c r="F109" i="17"/>
  <c r="F102" i="17"/>
  <c r="F101" i="17"/>
  <c r="G21" i="23"/>
  <c r="F17" i="17"/>
  <c r="G28" i="23"/>
  <c r="F18" i="17"/>
  <c r="G29" i="23"/>
  <c r="F19" i="17"/>
  <c r="G19" i="23"/>
  <c r="F16" i="17"/>
  <c r="F15" i="17"/>
  <c r="G24" i="23"/>
  <c r="F13" i="17"/>
  <c r="F47" i="17"/>
  <c r="F46" i="17"/>
  <c r="F45" i="17"/>
  <c r="F44" i="17"/>
  <c r="F43" i="17"/>
  <c r="F42" i="17"/>
  <c r="F41" i="17"/>
  <c r="F40" i="17"/>
  <c r="F39" i="17"/>
  <c r="F38" i="17"/>
  <c r="E38" i="13"/>
  <c r="F26" i="17"/>
  <c r="F36" i="17"/>
  <c r="F84" i="17"/>
  <c r="F83" i="17"/>
  <c r="F82" i="17"/>
  <c r="F81" i="17"/>
  <c r="F80" i="17"/>
  <c r="F76" i="17"/>
  <c r="F75" i="17"/>
  <c r="F74" i="17"/>
  <c r="F70" i="17"/>
  <c r="F69" i="17"/>
  <c r="F68" i="17"/>
  <c r="F64" i="17"/>
  <c r="F63" i="17"/>
  <c r="F62" i="17"/>
  <c r="F61" i="17"/>
  <c r="F60" i="17"/>
  <c r="F59" i="17"/>
  <c r="F58" i="17"/>
  <c r="F57" i="17"/>
  <c r="F56" i="17"/>
  <c r="F55" i="17"/>
  <c r="F54" i="17"/>
  <c r="F53" i="17"/>
  <c r="F52" i="17"/>
  <c r="F31" i="17"/>
  <c r="E69" i="13"/>
  <c r="F30" i="17"/>
  <c r="E74" i="13"/>
  <c r="F29" i="17"/>
  <c r="E60" i="13"/>
  <c r="F28" i="17"/>
  <c r="E55" i="13"/>
  <c r="F27" i="17"/>
  <c r="F23" i="17"/>
  <c r="E21" i="13"/>
  <c r="E35" i="23"/>
  <c r="D37" i="24"/>
  <c r="D38" i="24"/>
  <c r="D39" i="24"/>
  <c r="D40" i="24"/>
  <c r="D41" i="24"/>
  <c r="H117" i="15"/>
  <c r="H118" i="15"/>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G249" i="23"/>
  <c r="E246" i="24"/>
  <c r="G250" i="23"/>
  <c r="E247" i="24"/>
  <c r="G251" i="23"/>
  <c r="E248" i="24"/>
  <c r="E201" i="23"/>
  <c r="G201" i="23"/>
  <c r="E198" i="24"/>
  <c r="D199" i="24"/>
  <c r="D200" i="24"/>
  <c r="D201" i="24"/>
  <c r="D202" i="24"/>
  <c r="D203" i="24"/>
  <c r="D204" i="24"/>
  <c r="D205" i="24"/>
  <c r="D206" i="24"/>
  <c r="D207" i="24"/>
  <c r="D208" i="24"/>
  <c r="D209" i="24"/>
  <c r="D210" i="24"/>
  <c r="D211" i="24"/>
  <c r="D212" i="24"/>
  <c r="D213" i="24"/>
  <c r="D214" i="24"/>
  <c r="D215" i="24"/>
  <c r="D216" i="24"/>
  <c r="D217" i="24"/>
  <c r="D218" i="24"/>
  <c r="D219" i="24"/>
  <c r="D220" i="24"/>
  <c r="D221" i="24"/>
  <c r="D222" i="24"/>
  <c r="D223" i="24"/>
  <c r="D224" i="24"/>
  <c r="D225" i="24"/>
  <c r="D226" i="24"/>
  <c r="D227" i="24"/>
  <c r="D228" i="24"/>
  <c r="D229" i="24"/>
  <c r="D230" i="24"/>
  <c r="D231" i="24"/>
  <c r="D232" i="24"/>
  <c r="D233" i="24"/>
  <c r="D234" i="24"/>
  <c r="D235" i="24"/>
  <c r="D236" i="24"/>
  <c r="D237" i="24"/>
  <c r="D238" i="24"/>
  <c r="D239" i="24"/>
  <c r="D240" i="24"/>
  <c r="D241" i="24"/>
  <c r="D242" i="24"/>
  <c r="D243" i="24"/>
  <c r="D244" i="24"/>
  <c r="D245" i="24"/>
  <c r="D246" i="24"/>
  <c r="D247" i="24"/>
  <c r="D248" i="24"/>
  <c r="D198" i="24"/>
  <c r="G83" i="23"/>
  <c r="E80" i="24"/>
  <c r="G84" i="23"/>
  <c r="E81" i="24"/>
  <c r="G85" i="23"/>
  <c r="E82" i="24"/>
  <c r="G86" i="23"/>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G148" i="23"/>
  <c r="E145" i="24"/>
  <c r="E146" i="24"/>
  <c r="E147" i="24"/>
  <c r="E148" i="24"/>
  <c r="G152" i="23"/>
  <c r="E149" i="24"/>
  <c r="G153" i="23"/>
  <c r="E150" i="24"/>
  <c r="G154" i="23"/>
  <c r="E151" i="24"/>
  <c r="G155" i="23"/>
  <c r="E152" i="24"/>
  <c r="G156" i="23"/>
  <c r="E153" i="24"/>
  <c r="G157" i="23"/>
  <c r="E154" i="24"/>
  <c r="G158" i="23"/>
  <c r="E155" i="24"/>
  <c r="G159" i="23"/>
  <c r="E156" i="24"/>
  <c r="G160" i="23"/>
  <c r="E157" i="24"/>
  <c r="G161" i="23"/>
  <c r="E158" i="24"/>
  <c r="E159" i="24"/>
  <c r="E160" i="24"/>
  <c r="E161" i="24"/>
  <c r="E162" i="24"/>
  <c r="E163" i="24"/>
  <c r="E164" i="24"/>
  <c r="E165" i="24"/>
  <c r="E166" i="24"/>
  <c r="E167" i="24"/>
  <c r="E168" i="24"/>
  <c r="E169" i="24"/>
  <c r="E170" i="24"/>
  <c r="E171" i="24"/>
  <c r="E172" i="24"/>
  <c r="E173" i="24"/>
  <c r="G177" i="23"/>
  <c r="E174" i="24"/>
  <c r="G178" i="23"/>
  <c r="E175" i="24"/>
  <c r="G179" i="23"/>
  <c r="E176" i="24"/>
  <c r="G180" i="23"/>
  <c r="E177" i="24"/>
  <c r="E178" i="24"/>
  <c r="E179" i="24"/>
  <c r="E180" i="24"/>
  <c r="E181" i="24"/>
  <c r="E182" i="24"/>
  <c r="E183" i="24"/>
  <c r="E184" i="24"/>
  <c r="E185" i="24"/>
  <c r="E186" i="24"/>
  <c r="E187" i="24"/>
  <c r="E188" i="24"/>
  <c r="E189" i="24"/>
  <c r="E190" i="24"/>
  <c r="E191" i="24"/>
  <c r="E192" i="24"/>
  <c r="E193" i="24"/>
  <c r="E194" i="24"/>
  <c r="E195" i="24"/>
  <c r="E196" i="24"/>
  <c r="E79" i="24"/>
  <c r="D80" i="24"/>
  <c r="D81" i="24"/>
  <c r="D82" i="24"/>
  <c r="D83" i="24"/>
  <c r="D8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79" i="24"/>
  <c r="E49" i="23"/>
  <c r="G49" i="23"/>
  <c r="D48" i="24"/>
  <c r="E51" i="23"/>
  <c r="G51" i="23"/>
  <c r="D50" i="24"/>
  <c r="E52" i="23"/>
  <c r="G52" i="23"/>
  <c r="D51" i="24"/>
  <c r="E53" i="23"/>
  <c r="G53" i="23"/>
  <c r="D52" i="24"/>
  <c r="E54" i="23"/>
  <c r="G54" i="23"/>
  <c r="D53" i="24"/>
  <c r="E55" i="23"/>
  <c r="G55" i="23"/>
  <c r="D54" i="24"/>
  <c r="E56" i="23"/>
  <c r="G56" i="23"/>
  <c r="D55" i="24"/>
  <c r="G57" i="23"/>
  <c r="D56" i="24"/>
  <c r="E58" i="23"/>
  <c r="G58" i="23"/>
  <c r="D57" i="24"/>
  <c r="D58" i="24"/>
  <c r="D59" i="24"/>
  <c r="E61" i="23"/>
  <c r="G61" i="23"/>
  <c r="D60" i="24"/>
  <c r="E62" i="23"/>
  <c r="G62" i="23"/>
  <c r="D61" i="24"/>
  <c r="E63" i="23"/>
  <c r="G63" i="23"/>
  <c r="D62" i="24"/>
  <c r="E64" i="23"/>
  <c r="G64" i="23"/>
  <c r="D63" i="24"/>
  <c r="G66" i="23"/>
  <c r="D65" i="24"/>
  <c r="G68" i="23"/>
  <c r="D67" i="24"/>
  <c r="E69" i="23"/>
  <c r="G69" i="23"/>
  <c r="D68" i="24"/>
  <c r="G70" i="23"/>
  <c r="D69" i="24"/>
  <c r="E71" i="23"/>
  <c r="G71" i="23"/>
  <c r="D70" i="24"/>
  <c r="G72" i="23"/>
  <c r="D71" i="24"/>
  <c r="E73" i="23"/>
  <c r="G73" i="23"/>
  <c r="D72" i="24"/>
  <c r="E74" i="23"/>
  <c r="G74" i="23"/>
  <c r="D73" i="24"/>
  <c r="E75" i="23"/>
  <c r="G75" i="23"/>
  <c r="D74" i="24"/>
  <c r="E76" i="23"/>
  <c r="G76" i="23"/>
  <c r="D75" i="24"/>
  <c r="E77" i="23"/>
  <c r="G77" i="23"/>
  <c r="D76" i="24"/>
  <c r="E78" i="23"/>
  <c r="G78" i="23"/>
  <c r="D77" i="24"/>
  <c r="E48" i="23"/>
  <c r="G48" i="23"/>
  <c r="D47" i="24"/>
  <c r="D14" i="24"/>
  <c r="D15" i="24"/>
  <c r="D16" i="24"/>
  <c r="D17" i="24"/>
  <c r="D18" i="24"/>
  <c r="G20" i="23"/>
  <c r="D19" i="24"/>
  <c r="D20" i="24"/>
  <c r="D21" i="24"/>
  <c r="G23" i="23"/>
  <c r="D22" i="24"/>
  <c r="D23" i="24"/>
  <c r="D25" i="24"/>
  <c r="G27" i="23"/>
  <c r="D26" i="24"/>
  <c r="D27" i="24"/>
  <c r="D28" i="24"/>
  <c r="G30" i="23"/>
  <c r="D29" i="24"/>
  <c r="D30" i="24"/>
  <c r="D31" i="24"/>
  <c r="G33" i="23"/>
  <c r="D32" i="24"/>
  <c r="G34" i="23"/>
  <c r="D33" i="24"/>
  <c r="G35" i="23"/>
  <c r="D34" i="24"/>
  <c r="G36" i="23"/>
  <c r="D35" i="24"/>
  <c r="G37" i="23"/>
  <c r="D36" i="24"/>
  <c r="D42" i="24"/>
  <c r="D13" i="24"/>
  <c r="E249" i="24"/>
  <c r="D249" i="24"/>
  <c r="K199" i="23"/>
  <c r="K198" i="23"/>
  <c r="K197" i="23"/>
  <c r="K196" i="23"/>
  <c r="K195" i="23"/>
  <c r="K194" i="23"/>
  <c r="K193" i="23"/>
  <c r="K192" i="23"/>
  <c r="K191" i="23"/>
  <c r="K190" i="23"/>
  <c r="K189" i="23"/>
  <c r="K188" i="23"/>
  <c r="K187" i="23"/>
  <c r="K186" i="23"/>
  <c r="K185" i="23"/>
  <c r="K184" i="23"/>
  <c r="K183" i="23"/>
  <c r="K182" i="23"/>
  <c r="K181" i="23"/>
  <c r="K180" i="23"/>
  <c r="K179" i="23"/>
  <c r="K178" i="23"/>
  <c r="K177" i="23"/>
  <c r="K176" i="23"/>
  <c r="K175" i="23"/>
  <c r="K174" i="23"/>
  <c r="K173" i="23"/>
  <c r="K172" i="23"/>
  <c r="K171" i="23"/>
  <c r="K170" i="23"/>
  <c r="K169" i="23"/>
  <c r="K168" i="23"/>
  <c r="K167" i="23"/>
  <c r="K166" i="23"/>
  <c r="K165" i="23"/>
  <c r="K164" i="23"/>
  <c r="K163" i="23"/>
  <c r="K162" i="23"/>
  <c r="K161" i="23"/>
  <c r="K160" i="23"/>
  <c r="K159" i="23"/>
  <c r="K158" i="23"/>
  <c r="K157" i="23"/>
  <c r="K156" i="23"/>
  <c r="K155" i="23"/>
  <c r="K154" i="23"/>
  <c r="K153" i="23"/>
  <c r="K152" i="23"/>
  <c r="K151" i="23"/>
  <c r="K150" i="23"/>
  <c r="K149" i="23"/>
  <c r="K148" i="23"/>
  <c r="K147" i="23"/>
  <c r="K146" i="23"/>
  <c r="K145" i="23"/>
  <c r="K144" i="23"/>
  <c r="K143" i="23"/>
  <c r="K142" i="23"/>
  <c r="K141" i="23"/>
  <c r="K140" i="23"/>
  <c r="K139" i="23"/>
  <c r="K138" i="23"/>
  <c r="K137" i="23"/>
  <c r="K136" i="23"/>
  <c r="K135" i="23"/>
  <c r="K134" i="23"/>
  <c r="K133" i="23"/>
  <c r="K132" i="23"/>
  <c r="K131" i="23"/>
  <c r="K130" i="23"/>
  <c r="K129" i="23"/>
  <c r="K128" i="23"/>
  <c r="K127" i="23"/>
  <c r="K126" i="23"/>
  <c r="K125" i="23"/>
  <c r="K124" i="23"/>
  <c r="K123" i="23"/>
  <c r="K122" i="23"/>
  <c r="K121" i="23"/>
  <c r="K120" i="23"/>
  <c r="K119" i="23"/>
  <c r="K118" i="23"/>
  <c r="K117" i="23"/>
  <c r="K116" i="23"/>
  <c r="K115" i="23"/>
  <c r="K114" i="23"/>
  <c r="K113" i="23"/>
  <c r="K112" i="23"/>
  <c r="K111" i="23"/>
  <c r="K110" i="23"/>
  <c r="K109" i="23"/>
  <c r="K108" i="23"/>
  <c r="K107" i="23"/>
  <c r="K106" i="23"/>
  <c r="K105" i="23"/>
  <c r="K104" i="23"/>
  <c r="K103" i="23"/>
  <c r="K102" i="23"/>
  <c r="K101" i="23"/>
  <c r="K100" i="23"/>
  <c r="K99" i="23"/>
  <c r="K98" i="23"/>
  <c r="K97" i="23"/>
  <c r="K96" i="23"/>
  <c r="K95" i="23"/>
  <c r="K94" i="23"/>
  <c r="K93" i="23"/>
  <c r="K92" i="23"/>
  <c r="K91" i="23"/>
  <c r="K90" i="23"/>
  <c r="K89" i="23"/>
  <c r="K88" i="23"/>
  <c r="K87" i="23"/>
  <c r="K86" i="23"/>
  <c r="K85" i="23"/>
  <c r="K84" i="23"/>
  <c r="K83" i="23"/>
  <c r="K82" i="23"/>
  <c r="G47" i="23"/>
  <c r="G94" i="13"/>
  <c r="E94" i="13"/>
  <c r="G164" i="15"/>
  <c r="E165" i="15"/>
  <c r="E26" i="12"/>
  <c r="E28" i="12"/>
  <c r="K97" i="15"/>
  <c r="K98" i="15"/>
  <c r="K100" i="15"/>
  <c r="H125" i="15"/>
  <c r="E125" i="15"/>
  <c r="G117" i="15"/>
  <c r="H27" i="12"/>
  <c r="H28" i="12"/>
  <c r="F28" i="12"/>
  <c r="I27" i="12"/>
  <c r="I26" i="12"/>
  <c r="G31" i="14"/>
  <c r="F267" i="17"/>
  <c r="F266" i="17"/>
  <c r="F262" i="17"/>
  <c r="F258" i="17"/>
  <c r="F259" i="17"/>
  <c r="F260" i="17"/>
  <c r="F261" i="17"/>
  <c r="F257" i="17"/>
  <c r="F247" i="17"/>
  <c r="F248" i="17"/>
  <c r="F249" i="17"/>
  <c r="F250" i="17"/>
  <c r="F251" i="17"/>
  <c r="F252" i="17"/>
  <c r="F253" i="17"/>
  <c r="F239" i="17"/>
  <c r="F242" i="17"/>
  <c r="F243" i="17"/>
  <c r="F244" i="17"/>
  <c r="F245" i="17"/>
  <c r="F198" i="17"/>
  <c r="F199" i="17"/>
  <c r="F200" i="17"/>
  <c r="F201" i="17"/>
  <c r="F202" i="17"/>
  <c r="F203" i="17"/>
  <c r="F204" i="17"/>
  <c r="F205" i="17"/>
  <c r="F206" i="17"/>
  <c r="F207" i="17"/>
  <c r="F208" i="17"/>
  <c r="F209" i="17"/>
  <c r="F210" i="17"/>
  <c r="F211" i="17"/>
  <c r="F212" i="17"/>
  <c r="F213" i="17"/>
  <c r="F214" i="17"/>
  <c r="F192" i="17"/>
  <c r="F235" i="17"/>
  <c r="F236" i="17"/>
  <c r="F234" i="17"/>
  <c r="F227" i="17"/>
  <c r="F226" i="17"/>
  <c r="F228" i="17"/>
  <c r="F229" i="17"/>
  <c r="F230" i="17"/>
  <c r="F218" i="17"/>
  <c r="F219" i="17"/>
  <c r="F220" i="17"/>
  <c r="F221" i="17"/>
  <c r="F222" i="17"/>
  <c r="F195" i="17"/>
  <c r="F196" i="17"/>
  <c r="E114" i="15"/>
  <c r="E115" i="15"/>
  <c r="E116" i="15"/>
  <c r="E117" i="15"/>
  <c r="F13" i="15"/>
  <c r="F12" i="15"/>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F184" i="15"/>
  <c r="F115" i="15"/>
  <c r="F116" i="15"/>
  <c r="F117" i="15"/>
  <c r="F114" i="15"/>
  <c r="E18" i="14"/>
  <c r="I19" i="12"/>
  <c r="F19" i="12"/>
  <c r="E22" i="9"/>
  <c r="E57" i="12"/>
  <c r="H57" i="12"/>
  <c r="H48" i="12"/>
  <c r="F103" i="17"/>
  <c r="F104" i="17"/>
  <c r="F98" i="17"/>
  <c r="F141" i="17"/>
  <c r="E50" i="23"/>
  <c r="G50" i="23"/>
  <c r="D49" i="24"/>
</calcChain>
</file>

<file path=xl/sharedStrings.xml><?xml version="1.0" encoding="utf-8"?>
<sst xmlns="http://schemas.openxmlformats.org/spreadsheetml/2006/main" count="2480" uniqueCount="995">
  <si>
    <t/>
  </si>
  <si>
    <t>Energiegebruik winning van delfstoffen (gas en elektr.) [TJ]</t>
  </si>
  <si>
    <t>Energiegebruik energieproductie (alleen elektr.) [TJ]</t>
  </si>
  <si>
    <t>Energiegebruik industrie (gas en elektr.) [TJ]</t>
  </si>
  <si>
    <t>Energiegebruik bouwnijverheid (gas en elektr.) [TJ]</t>
  </si>
  <si>
    <t>households_useful_demand_heat_per_person_both</t>
  </si>
  <si>
    <t>households_useful_demand_electric_appliances_both</t>
  </si>
  <si>
    <t>households_number_of_inhabitants_both</t>
  </si>
  <si>
    <t>areable_land</t>
  </si>
  <si>
    <t>coast_line</t>
  </si>
  <si>
    <t>land_available_for_solar</t>
  </si>
  <si>
    <t>number_of_inhabitants_present</t>
  </si>
  <si>
    <t>onshore_suitable_for_wind</t>
  </si>
  <si>
    <t>agriculture_useful_demand_electricity_both</t>
  </si>
  <si>
    <t>industry_useful_demand_for_chemical_electricity_both</t>
  </si>
  <si>
    <t>industry_useful_demand_for_chemical_crude_oil_non_energetic_both</t>
  </si>
  <si>
    <t>industry_useful_demand_for_chemical_network_gas_non_energetic_both</t>
  </si>
  <si>
    <t>industry_useful_demand_for_chemical_other_non_energetic_both</t>
  </si>
  <si>
    <t>industry_useful_demand_for_chemical_useable_heat_both</t>
  </si>
  <si>
    <t>industry_useful_demand_for_other_crude_oil_non_energetic_both</t>
  </si>
  <si>
    <t>industry_useful_demand_for_other_electricity_both</t>
  </si>
  <si>
    <t>industry_useful_demand_for_other_network_gas_non_energetic_both</t>
  </si>
  <si>
    <t>industry_useful_demand_for_other_useable_heat_both</t>
  </si>
  <si>
    <t>transport_useful_demand_car_kms_both</t>
  </si>
  <si>
    <t>transport_useful_demand_planes_both</t>
  </si>
  <si>
    <t>transport_useful_demand_trains_both</t>
  </si>
  <si>
    <t>transport_useful_demand_truck_kms_both</t>
  </si>
  <si>
    <t>buildings_solar_pv_solar_radiation_market_penetration_both</t>
  </si>
  <si>
    <t>households_solar_pv_solar_radiation_market_penetration_both</t>
  </si>
  <si>
    <t>buildings_useful_demand_for_space_heating_both</t>
  </si>
  <si>
    <t>Totaal elektriciteitsgebruik woningen [TJ]</t>
  </si>
  <si>
    <t>Totaal gasgebruik gas woningen (temperatuurgecorrigeerd) [TJ]</t>
  </si>
  <si>
    <t>Totaal bekend energiegebruik Industrie en Energie, excl. gasgebruik Energieproductie [TJ]</t>
  </si>
  <si>
    <t>Elektriciteitsgebruik Industrie (SBI C) [TJ]</t>
  </si>
  <si>
    <t>Gas geleverd aan Industrie (SBI C) [TJ]</t>
  </si>
  <si>
    <t>Elektriciteitsgebruik Winning van delfstoffen (SBI B) [TJ]</t>
  </si>
  <si>
    <t>Gasgebruik Winning van delfstoffen (SBI B) [TJ]</t>
  </si>
  <si>
    <t>Elektriciteitsgebruik Bouwnijverheid (SBI F) [TJ]</t>
  </si>
  <si>
    <t>Gasgebruik Bouwnijverheid (SBI F) [TJ]</t>
  </si>
  <si>
    <t>Energiegebruik afvalverwerking (gas en elektr.) [TJ]</t>
  </si>
  <si>
    <t>Elektriciteitsgebruik Afvalverwerking [TJ]</t>
  </si>
  <si>
    <t>Gasgebruik Afvalverwerking [TJ]</t>
  </si>
  <si>
    <t>TJ/kWh</t>
  </si>
  <si>
    <t>households_water_heater_combined_network_gas_share_present</t>
  </si>
  <si>
    <t>Aanname</t>
  </si>
  <si>
    <t>TJ</t>
  </si>
  <si>
    <t>%</t>
  </si>
  <si>
    <t>transport_car_using_diesel_mix_share_present</t>
  </si>
  <si>
    <t>transport_car_using_gasoline_mix_share_present</t>
  </si>
  <si>
    <t>transport_car_using_hydrogen_share_present</t>
  </si>
  <si>
    <t>transport_car_using_electricity_share_present</t>
  </si>
  <si>
    <t>transport_car_using_compressed_natural_gas_share_present</t>
  </si>
  <si>
    <t>transport_car_using_lpg_share_present</t>
  </si>
  <si>
    <t>transport_truck_using_compressed_natural_gas_share_present</t>
  </si>
  <si>
    <t>transport_truck_using_diesel_mix_share_present</t>
  </si>
  <si>
    <t>transport_truck_using_electricity_share_present</t>
  </si>
  <si>
    <t>transport_truck_using_gasoline_mix_share_present</t>
  </si>
  <si>
    <t>transport_truck_using_lng_mix_share_present</t>
  </si>
  <si>
    <t>transport_useful_demand_ship_kms_both</t>
  </si>
  <si>
    <t>agriculture_useful_demand_useable_heat_both</t>
  </si>
  <si>
    <t>Gelderland</t>
  </si>
  <si>
    <t>Eindjaar</t>
  </si>
  <si>
    <t>Startjaar</t>
  </si>
  <si>
    <t>AREA data</t>
  </si>
  <si>
    <t>UD data</t>
  </si>
  <si>
    <t>Shares</t>
  </si>
  <si>
    <t>Scaling to the size of number_of_residences gives</t>
  </si>
  <si>
    <t>Data [TJ]</t>
  </si>
  <si>
    <t>ETM (scaled, unedited) [TJ]</t>
  </si>
  <si>
    <t>Correction</t>
  </si>
  <si>
    <t>agriculture_burner_crude_oil_share_present</t>
  </si>
  <si>
    <t>agri_heat_present</t>
  </si>
  <si>
    <t>agriculture_burner_network_gas_share_present</t>
  </si>
  <si>
    <t>agriculture_burner_wood_pellets_share_present</t>
  </si>
  <si>
    <t>agriculture_final_demand_steam_hot_water_share_present</t>
  </si>
  <si>
    <t>agriculture_geothermal_share_present</t>
  </si>
  <si>
    <t>agriculture_heatpump_water_water_ts_electricity_share_present</t>
  </si>
  <si>
    <t>-</t>
  </si>
  <si>
    <t>bio_ethanol_from_beet_sugar_share</t>
  </si>
  <si>
    <t>bio_ethanol_from_cane_sugar_share</t>
  </si>
  <si>
    <t>biodiesel_from_palm_oil_share</t>
  </si>
  <si>
    <t>biodiesel_from_waste_fats_share</t>
  </si>
  <si>
    <t>buildings_chp_engine_biogas_share_present</t>
  </si>
  <si>
    <t>district_heating_buildings_present</t>
  </si>
  <si>
    <t>buildings_collective_chp_network_gas_share_present</t>
  </si>
  <si>
    <t>buildings_collective_chp_wood_pellets_share_present</t>
  </si>
  <si>
    <t>buildings_collective_geothermal_share_present</t>
  </si>
  <si>
    <t>buildings_cooling_airconditioning_share_present</t>
  </si>
  <si>
    <t>cooling_buildings_present</t>
  </si>
  <si>
    <t>buildings_cooling_collective_heatpump_water_water_ts_electricity_share_present</t>
  </si>
  <si>
    <t>buildings_cooling_heatpump_air_water_network_gas_share_present</t>
  </si>
  <si>
    <t>buildings_heat_network_connection_steam_hot_water_share_present</t>
  </si>
  <si>
    <t>buildings_insulation_level</t>
  </si>
  <si>
    <t>buildings_roof_surface_available_for_pv</t>
  </si>
  <si>
    <t>buildings_space_heater_coal_share_present</t>
  </si>
  <si>
    <t>heating_buildings_present</t>
  </si>
  <si>
    <t>buildings_space_heater_collective_heatpump_water_water_ts_electricity_share_present</t>
  </si>
  <si>
    <t>buildings_space_heater_crude_oil_share_present</t>
  </si>
  <si>
    <t>buildings_space_heater_district_heating_steam_hot_water_share_present</t>
  </si>
  <si>
    <t>buildings_space_heater_electricity_share_present</t>
  </si>
  <si>
    <t>buildings_space_heater_heatpump_air_water_network_gas_share_present</t>
  </si>
  <si>
    <t>buildings_space_heater_network_gas_share_present</t>
  </si>
  <si>
    <t>buildings_space_heater_solar_thermal_share_present</t>
  </si>
  <si>
    <t>buildings_space_heater_wood_pellets_share_present</t>
  </si>
  <si>
    <t>buildings_useful_demand_electricity_both</t>
  </si>
  <si>
    <t>co2_emission_1990</t>
  </si>
  <si>
    <t>coal_from_australia_share</t>
  </si>
  <si>
    <t>coal_from_east_asia_share</t>
  </si>
  <si>
    <t>coal_from_eastern_europe_share</t>
  </si>
  <si>
    <t>coal_from_north_america_share</t>
  </si>
  <si>
    <t>coal_from_russia_share</t>
  </si>
  <si>
    <t>coal_from_south_africa_share</t>
  </si>
  <si>
    <t>coal_from_south_america_share</t>
  </si>
  <si>
    <t>coal_from_western_europe_share</t>
  </si>
  <si>
    <t>costs_biomass</t>
  </si>
  <si>
    <t>costs_co2</t>
  </si>
  <si>
    <t>costs_co2_free_allocation</t>
  </si>
  <si>
    <t>costs_coal</t>
  </si>
  <si>
    <t>costs_gas</t>
  </si>
  <si>
    <t>costs_oil</t>
  </si>
  <si>
    <t>costs_uranium</t>
  </si>
  <si>
    <t>employment_economic_multiplier</t>
  </si>
  <si>
    <t>employment_fraction_production</t>
  </si>
  <si>
    <t>employment_local_fraction</t>
  </si>
  <si>
    <t>gas_from_algeria_share</t>
  </si>
  <si>
    <t>gas_from_nederlands_share</t>
  </si>
  <si>
    <t>gas_from_norway_share</t>
  </si>
  <si>
    <t>gas_from_russia_share</t>
  </si>
  <si>
    <t>households_collective_chp_biogas_share_present</t>
  </si>
  <si>
    <t>district_heating_households_present</t>
  </si>
  <si>
    <t>households_collective_chp_network_gas_share_present</t>
  </si>
  <si>
    <t>households_collective_chp_wood_pellets_share_present</t>
  </si>
  <si>
    <t>households_collective_geothermal_share_present</t>
  </si>
  <si>
    <t>cooking</t>
  </si>
  <si>
    <t>households_cooling_airconditioning_electricity_share_present</t>
  </si>
  <si>
    <t>cooling_households_present</t>
  </si>
  <si>
    <t>households_cooling_heatpump_air_water_electricity_share_present</t>
  </si>
  <si>
    <t>households_cooling_heatpump_ground_water_electricity_share_present</t>
  </si>
  <si>
    <t>households_heat_network_connection_steam_hot_water_share_present</t>
  </si>
  <si>
    <t>households_insulation_level_new_houses</t>
  </si>
  <si>
    <t>households_insulation_level_old_houses</t>
  </si>
  <si>
    <t>households_number_of_new_houses</t>
  </si>
  <si>
    <t>households_number_of_old_houses</t>
  </si>
  <si>
    <t>households_space_heater_coal_share_present</t>
  </si>
  <si>
    <t>heating_households_present</t>
  </si>
  <si>
    <t>households_space_heater_combined_network_gas_share_present</t>
  </si>
  <si>
    <t>households_space_heater_crude_oil_share_present</t>
  </si>
  <si>
    <t>households_space_heater_district_heating_steam_hot_water_share_present</t>
  </si>
  <si>
    <t>households_space_heater_electricity_share_present</t>
  </si>
  <si>
    <t>households_space_heater_heatpump_air_water_electricity_share_present</t>
  </si>
  <si>
    <t>households_space_heater_heatpump_ground_water_electricity_share_present</t>
  </si>
  <si>
    <t>households_space_heater_hybrid_heatpump_air_water_electricity_share_present</t>
  </si>
  <si>
    <t>households_space_heater_micro_chp_network_gas_share_present</t>
  </si>
  <si>
    <t>households_space_heater_network_gas_share_present</t>
  </si>
  <si>
    <t>households_space_heater_wood_pellets_share_present</t>
  </si>
  <si>
    <t>households_water_heater_coal_share_present</t>
  </si>
  <si>
    <t>hot_water_households_present</t>
  </si>
  <si>
    <t>households_water_heater_crude_oil_share_present</t>
  </si>
  <si>
    <t>households_water_heater_district_heating_steam_hot_water_share_present</t>
  </si>
  <si>
    <t>households_water_heater_fuel_cell_chp_network_gas_share_present</t>
  </si>
  <si>
    <t>households_water_heater_heatpump_air_water_electricity_share_present</t>
  </si>
  <si>
    <t>households_water_heater_heatpump_ground_water_electricity_share_present</t>
  </si>
  <si>
    <t>households_water_heater_hybrid_heatpump_air_water_electricity_share_present</t>
  </si>
  <si>
    <t>households_water_heater_micro_chp_network_gas_share_present</t>
  </si>
  <si>
    <t>households_water_heater_network_gas_share_present</t>
  </si>
  <si>
    <t>households_water_heater_resistive_electricity_share_present</t>
  </si>
  <si>
    <t>households_water_heater_solar_thermal_share_present</t>
  </si>
  <si>
    <t>households_water_heater_wood_pellets_share_present</t>
  </si>
  <si>
    <t>industry_aluminium_carbothermalreduction_electricity_share</t>
  </si>
  <si>
    <t>aluminium_production</t>
  </si>
  <si>
    <t>industry_aluminium_electrolysis_bat_electricity_share</t>
  </si>
  <si>
    <t>industry_aluminium_electrolysis_current_electricity_share</t>
  </si>
  <si>
    <t>industry_aluminium_smeltoven_electricity_share</t>
  </si>
  <si>
    <t>ind_heat</t>
  </si>
  <si>
    <t>chemical_heat</t>
  </si>
  <si>
    <t>industry_steel_blastfurnace_bat_consumption_useable_heat_share</t>
  </si>
  <si>
    <t>steel_production</t>
  </si>
  <si>
    <t>industry_steel_blastfurnace_current_consumption_useable_heat_share</t>
  </si>
  <si>
    <t>industry_steel_electricfurnace_electricity_share</t>
  </si>
  <si>
    <t>industry_steel_hisarna_consumption_useable_heat_share</t>
  </si>
  <si>
    <t>investment_costs_batteries</t>
  </si>
  <si>
    <t>investment_costs_co2_ccs</t>
  </si>
  <si>
    <t>investment_costs_combustion_biomass_plants</t>
  </si>
  <si>
    <t>investment_costs_combustion_coal_plant</t>
  </si>
  <si>
    <t>investment_costs_combustion_gas_plant</t>
  </si>
  <si>
    <t>investment_costs_combustion_oil_plant</t>
  </si>
  <si>
    <t>investment_costs_combustion_waste_incinerator</t>
  </si>
  <si>
    <t>investment_costs_earth_geothermal_electricity</t>
  </si>
  <si>
    <t>investment_costs_electric_boilers</t>
  </si>
  <si>
    <t>investment_costs_electric_cars</t>
  </si>
  <si>
    <t>investment_costs_electric_heat_pumps</t>
  </si>
  <si>
    <t>investment_costs_fuel_cell</t>
  </si>
  <si>
    <t>investment_costs_gas_heat_pumps</t>
  </si>
  <si>
    <t>investment_costs_micro_chp</t>
  </si>
  <si>
    <t>investment_costs_nuclear_nuclear_plant</t>
  </si>
  <si>
    <t>investment_costs_power_to_gas</t>
  </si>
  <si>
    <t>investment_costs_solar_concentrated_solar_power</t>
  </si>
  <si>
    <t>investment_costs_solar_solar_panels</t>
  </si>
  <si>
    <t>investment_costs_water_mountains</t>
  </si>
  <si>
    <t>investment_costs_water_river</t>
  </si>
  <si>
    <t>investment_costs_wind_offshore</t>
  </si>
  <si>
    <t>investment_costs_wind_onshore</t>
  </si>
  <si>
    <t>lng_from_algeria_share</t>
  </si>
  <si>
    <t>lng_from_norway_share</t>
  </si>
  <si>
    <t>lng_from_qatar_share</t>
  </si>
  <si>
    <t>lng_from_trinidad_share</t>
  </si>
  <si>
    <t>number_of_agriculture_chp_engine_biogas_present</t>
  </si>
  <si>
    <t>number_of_agriculture_chp_engine_network_gas_present</t>
  </si>
  <si>
    <t>number_of_agriculture_chp_supercritical_wood_pellets_present</t>
  </si>
  <si>
    <t>number_of_buildings_present</t>
  </si>
  <si>
    <t>number_of_cars_present</t>
  </si>
  <si>
    <t>number_of_energy_flexibility_p2g_electricity</t>
  </si>
  <si>
    <t>number_of_energy_heat_network_backup_heater_network_gas</t>
  </si>
  <si>
    <t>number_of_energy_power_combined_cycle_ccs_network_gas</t>
  </si>
  <si>
    <t>number_of_energy_power_engine_diesel</t>
  </si>
  <si>
    <t>number_of_energy_power_engine_network_gas</t>
  </si>
  <si>
    <t>number_of_energy_power_geothermal</t>
  </si>
  <si>
    <t>number_of_energy_power_hydro_mountain</t>
  </si>
  <si>
    <t>number_of_energy_power_nuclear_gen3_uranium_oxide</t>
  </si>
  <si>
    <t>number_of_energy_power_solar_csp_solar_radiation</t>
  </si>
  <si>
    <t>number_of_energy_power_solar_pv_solar_radiation_present</t>
  </si>
  <si>
    <t>number_of_energy_power_supercritical_waste_mix</t>
  </si>
  <si>
    <t>number_of_energy_power_turbine_network_gas</t>
  </si>
  <si>
    <t>number_of_energy_power_ultra_supercritical_ccs_coal</t>
  </si>
  <si>
    <t>number_of_energy_power_ultra_supercritical_crude_oil</t>
  </si>
  <si>
    <t>number_of_energy_power_ultra_supercritical_lignite</t>
  </si>
  <si>
    <t>number_of_energy_power_ultra_supercritical_oxyfuel_ccs_lignite</t>
  </si>
  <si>
    <t>138 K</t>
  </si>
  <si>
    <t>number_of_industry_chp_ultra_supercritical_coal</t>
  </si>
  <si>
    <t>number_of_new_residences</t>
  </si>
  <si>
    <t>number_of_old_residences</t>
  </si>
  <si>
    <t>offshore_suitable_for_wind</t>
  </si>
  <si>
    <t>om_costs_co2_ccs</t>
  </si>
  <si>
    <t>om_costs_combustion_biomass_plant</t>
  </si>
  <si>
    <t>om_costs_combustion_coal_plant</t>
  </si>
  <si>
    <t>om_costs_combustion_gas_plant</t>
  </si>
  <si>
    <t>om_costs_combustion_oil_plant</t>
  </si>
  <si>
    <t>om_costs_combustion_waste_incinerator</t>
  </si>
  <si>
    <t>om_costs_earth_geothermal_electricity</t>
  </si>
  <si>
    <t>om_costs_nuclear_nuclear_plant</t>
  </si>
  <si>
    <t>om_costs_water_mountains</t>
  </si>
  <si>
    <t>om_costs_water_river</t>
  </si>
  <si>
    <t>om_costs_wind_offshore</t>
  </si>
  <si>
    <t>om_costs_wind_onshore</t>
  </si>
  <si>
    <t>residences_roof_surface_available_for_pv</t>
  </si>
  <si>
    <t>settings_enable_merit_order</t>
  </si>
  <si>
    <t>transport_car_tech_present</t>
  </si>
  <si>
    <t>transport_plane_using_bio_ethanol_share</t>
  </si>
  <si>
    <t>transport_aviation</t>
  </si>
  <si>
    <t>transport_plane_using_gasoline_share</t>
  </si>
  <si>
    <t>transport_plane_using_kerosene_share</t>
  </si>
  <si>
    <t>transport_rail_mixer_diesel_biodiesel_share</t>
  </si>
  <si>
    <t>transport_rail_diesel</t>
  </si>
  <si>
    <t>transport_rail_mixer_diesel_diesel_share</t>
  </si>
  <si>
    <t>transport_diesel</t>
  </si>
  <si>
    <t>transport_gasoline</t>
  </si>
  <si>
    <t>transport_road_mixer_lng_bio_lng_share</t>
  </si>
  <si>
    <t>transport_lng_road</t>
  </si>
  <si>
    <t>transport_road_mixer_lng_lng_share</t>
  </si>
  <si>
    <t>transport_marine</t>
  </si>
  <si>
    <t>transport_shipping_mixer_diesel_bio_lng_share</t>
  </si>
  <si>
    <t>transport_diesel_ship</t>
  </si>
  <si>
    <t>transport_shipping_mixer_diesel_biodiesel_share</t>
  </si>
  <si>
    <t>transport_shipping_mixer_diesel_diesel_share</t>
  </si>
  <si>
    <t>transport_shipping_mixer_diesel_heavy_fuel_oil_share</t>
  </si>
  <si>
    <t>transport_shipping_mixer_diesel_lng_share</t>
  </si>
  <si>
    <t>transport_shipping_mixer_lng_bio_lng_share</t>
  </si>
  <si>
    <t>transport_lng_ship</t>
  </si>
  <si>
    <t>transport_shipping_mixer_lng_lng_share</t>
  </si>
  <si>
    <t>transport_train_tech</t>
  </si>
  <si>
    <t>transport_truck_tech_present</t>
  </si>
  <si>
    <t>uranium_from_australia_share</t>
  </si>
  <si>
    <t>uranium_from_canada_share</t>
  </si>
  <si>
    <t>uranium_from_kazachstan_share</t>
  </si>
  <si>
    <t>Number</t>
  </si>
  <si>
    <t>Costs</t>
  </si>
  <si>
    <t>FCE</t>
  </si>
  <si>
    <t>buildings_useful_demand_cooling_both</t>
  </si>
  <si>
    <t>buildings_useful_demand_light_both</t>
  </si>
  <si>
    <t>households_useful_demand_hot_water_both</t>
  </si>
  <si>
    <t>households_useful_demand_for_cooling_both</t>
  </si>
  <si>
    <t>households_useful_demand_lighting_both</t>
  </si>
  <si>
    <t>Agriculture</t>
  </si>
  <si>
    <t>Buildings</t>
  </si>
  <si>
    <t>Households</t>
  </si>
  <si>
    <t>Industry</t>
  </si>
  <si>
    <t>Transport</t>
  </si>
  <si>
    <t>Value</t>
  </si>
  <si>
    <t>FLH</t>
  </si>
  <si>
    <t>Comment</t>
  </si>
  <si>
    <t>Share_group</t>
  </si>
  <si>
    <t>Efficiency</t>
  </si>
  <si>
    <t>key; value</t>
  </si>
  <si>
    <t>CSV</t>
  </si>
  <si>
    <t>--- !ruby/hash:ActiveSupport::HashWithIndifferentAccess</t>
  </si>
  <si>
    <r>
      <rPr>
        <i/>
        <sz val="10"/>
        <rFont val="Arial"/>
      </rPr>
      <t>Italicized</t>
    </r>
    <r>
      <rPr>
        <sz val="10"/>
        <rFont val="Arial"/>
      </rPr>
      <t xml:space="preserve"> values are useful demand values</t>
    </r>
  </si>
  <si>
    <t>This page contains all efficiencies, used for the conversion of FD to UD</t>
  </si>
  <si>
    <t>buildings_chp_engine_biogas</t>
  </si>
  <si>
    <t>buildings_collective_chp_network_gas</t>
  </si>
  <si>
    <t>buildings_collective_chp_wood_pellets</t>
  </si>
  <si>
    <t>buildings_collective_geothermal</t>
  </si>
  <si>
    <t>buildings_cooling_airconditioning_electricity</t>
  </si>
  <si>
    <t>buildings_cooling_collective_heatpump_water_water_ts_electricity</t>
  </si>
  <si>
    <t>buildings_cooling_heatpump_air_water_network_gas</t>
  </si>
  <si>
    <t>COP</t>
  </si>
  <si>
    <t>buildings_heat_network_connection_steam_hot_water</t>
  </si>
  <si>
    <t>buildings_lighting_efficient_fluorescent_electricity</t>
  </si>
  <si>
    <t>buildings_lighting_led_electricity</t>
  </si>
  <si>
    <t>buildings_lighting_standard_fluorescent_electricity</t>
  </si>
  <si>
    <t>buildings_space_heater_coal</t>
  </si>
  <si>
    <t>buildings_space_heater_collective_heatpump_water_water_ts_electricity</t>
  </si>
  <si>
    <t>buildings_space_heater_crude_oil</t>
  </si>
  <si>
    <t>buildings_space_heater_district_heating_steam_hot_water</t>
  </si>
  <si>
    <t>buildings_space_heater_electricity</t>
  </si>
  <si>
    <t>buildings_space_heater_heatpump_air_water_network_gas</t>
  </si>
  <si>
    <t>buildings_space_heater_network_gas</t>
  </si>
  <si>
    <t>buildings_space_heater_solar_thermal</t>
  </si>
  <si>
    <t>buildings_space_heater_wood_pellets</t>
  </si>
  <si>
    <t>households_collective_chp_biogas</t>
  </si>
  <si>
    <t>households_collective_chp_biogas_dumped_heat</t>
  </si>
  <si>
    <t>households_collective_chp_network_gas</t>
  </si>
  <si>
    <t>households_collective_chp_wood_pellets</t>
  </si>
  <si>
    <t>households_collective_geothermal</t>
  </si>
  <si>
    <t>households_cooker_halogen_electricity</t>
  </si>
  <si>
    <t>households_cooker_induction_electricity</t>
  </si>
  <si>
    <t>households_cooker_network_gas</t>
  </si>
  <si>
    <t>households_cooker_resistive_electricity</t>
  </si>
  <si>
    <t>households_cooker_wood_pellets</t>
  </si>
  <si>
    <t>households_cooling_airconditioning_electricity</t>
  </si>
  <si>
    <t>households_cooling_heatpump_air_water_electricity</t>
  </si>
  <si>
    <t>households_cooling_heatpump_ground_water_electricity</t>
  </si>
  <si>
    <t>households_heat_network_connection_steam_hot_water</t>
  </si>
  <si>
    <t>households_lighting_efficient_fluorescent_electricity</t>
  </si>
  <si>
    <t>households_lighting_incandescent_electricity</t>
  </si>
  <si>
    <t>households_lighting_led_electricity</t>
  </si>
  <si>
    <t>households_space_heater_coal</t>
  </si>
  <si>
    <t>households_space_heater_combined_network_gas</t>
  </si>
  <si>
    <t>households_space_heater_crude_oil</t>
  </si>
  <si>
    <t>households_space_heater_district_heating_steam_hot_water</t>
  </si>
  <si>
    <t>households_space_heater_electricity</t>
  </si>
  <si>
    <t>households_space_heater_heatpump_air_water_electricity</t>
  </si>
  <si>
    <t>households_space_heater_heatpump_ground_water_electricity</t>
  </si>
  <si>
    <t>households_space_heater_hybrid_heatpump_air_water_electricity</t>
  </si>
  <si>
    <t>households_space_heater_micro_chp_network_gas</t>
  </si>
  <si>
    <t>households_space_heater_network_gas</t>
  </si>
  <si>
    <t>households_space_heater_wood_pellets</t>
  </si>
  <si>
    <t>households_water_heater_coal</t>
  </si>
  <si>
    <t>households_water_heater_combined_network_gas</t>
  </si>
  <si>
    <t>households_water_heater_crude_oil</t>
  </si>
  <si>
    <t>households_water_heater_district_heating_steam_hot_water</t>
  </si>
  <si>
    <t>households_water_heater_fuel_cell_chp_network_gas</t>
  </si>
  <si>
    <t>households_water_heater_heatpump_air_water_electricity</t>
  </si>
  <si>
    <t>households_water_heater_heatpump_ground_water_electricity</t>
  </si>
  <si>
    <t>households_water_heater_hybrid_heatpump_air_water_electricity</t>
  </si>
  <si>
    <t>households_water_heater_micro_chp_network_gas</t>
  </si>
  <si>
    <t>households_water_heater_network_gas</t>
  </si>
  <si>
    <t>households_water_heater_resistive_electricity</t>
  </si>
  <si>
    <t>households_water_heater_solar_thermal</t>
  </si>
  <si>
    <t>households_water_heater_wood_pellets</t>
  </si>
  <si>
    <t>transport_car_using_compressed_natural_gas</t>
  </si>
  <si>
    <t>transport_car_using_diesel_mix</t>
  </si>
  <si>
    <t>transport_car_using_electricity</t>
  </si>
  <si>
    <t>transport_car_using_gasoline_mix</t>
  </si>
  <si>
    <t>transport_car_using_hydrogen</t>
  </si>
  <si>
    <t>transport_car_using_lpg</t>
  </si>
  <si>
    <t>transport_plane_using_kerosene</t>
  </si>
  <si>
    <t>transport_ship_using_diesel_mix</t>
  </si>
  <si>
    <t>transport_ship_using_lng_mix</t>
  </si>
  <si>
    <t>transport_train_using_coal</t>
  </si>
  <si>
    <t>transport_train_using_diesel</t>
  </si>
  <si>
    <t>transport_train_using_electricity</t>
  </si>
  <si>
    <t>transport_truck_using_compressed_natural_gas</t>
  </si>
  <si>
    <t>transport_truck_using_diesel_mix</t>
  </si>
  <si>
    <t>transport_truck_using_electricity</t>
  </si>
  <si>
    <t>transport_truck_using_gasoline_mix</t>
  </si>
  <si>
    <t>transport_truck_using_lng_mix</t>
  </si>
  <si>
    <t>transport_plane_using_gasoline</t>
  </si>
  <si>
    <t>transport_plane_using_bio_ethanol</t>
  </si>
  <si>
    <t>_share</t>
  </si>
  <si>
    <t>_share_present</t>
  </si>
  <si>
    <t>industry_burner_coal</t>
  </si>
  <si>
    <t>industry_burner_crude_oil</t>
  </si>
  <si>
    <t>industry_burner_network_gas</t>
  </si>
  <si>
    <t>industry_burner_wood_pellets</t>
  </si>
  <si>
    <t>industry_chemicals_burner_coal</t>
  </si>
  <si>
    <t>industry_chemicals_burner_crude_oil</t>
  </si>
  <si>
    <t>industry_chemicals_burner_network_gas</t>
  </si>
  <si>
    <t>industry_chemicals_burner_wood_pellets</t>
  </si>
  <si>
    <t>agriculture_burner_crude_oil</t>
  </si>
  <si>
    <t>agriculture_burner_network_gas</t>
  </si>
  <si>
    <t>agriculture_burner_wood_pellets</t>
  </si>
  <si>
    <t>agriculture_final_demand_steam_hot_water</t>
  </si>
  <si>
    <t>agriculture_geothermal</t>
  </si>
  <si>
    <t>agriculture_heatpump_water_water_ts_electricity</t>
  </si>
  <si>
    <t>heat</t>
  </si>
  <si>
    <t>_present</t>
  </si>
  <si>
    <t>_both</t>
  </si>
  <si>
    <t>AREA</t>
  </si>
  <si>
    <t>SHARES</t>
  </si>
  <si>
    <t>Efficiencies</t>
  </si>
  <si>
    <t>households_lighting_efficient_fluorescent_electricity_share_present</t>
  </si>
  <si>
    <t>households_lighting_incandescent_electricity_share_present</t>
  </si>
  <si>
    <t>households_lighting_led_electricity_share_present</t>
  </si>
  <si>
    <t>household_light_present</t>
  </si>
  <si>
    <t>lighting_buildings_present</t>
  </si>
  <si>
    <t>buildings_lighting_efficient_fluorescent_electricity_share_present</t>
  </si>
  <si>
    <t>buildings_lighting_led_electricity_share_present</t>
  </si>
  <si>
    <t>buildings_lighting_standard_fluorescent_electricity_share_present</t>
  </si>
  <si>
    <t>industry_chp_combined_cycle_gas_power_fuelmix</t>
  </si>
  <si>
    <t>industry_chp_engine_gas_power_fuelmix</t>
  </si>
  <si>
    <t>industry_chp_turbine_gas_power_fuelmix</t>
  </si>
  <si>
    <t>industry_chp_ultra_supercritical_coal</t>
  </si>
  <si>
    <t>Output_capacity</t>
  </si>
  <si>
    <t>Input_capacity</t>
  </si>
  <si>
    <t>energy_power_combined_cycle_ccs_coal</t>
  </si>
  <si>
    <t>energy_power_combined_cycle_ccs_network_gas</t>
  </si>
  <si>
    <t>energy_power_combined_cycle_coal</t>
  </si>
  <si>
    <t>energy_power_combined_cycle_network_gas</t>
  </si>
  <si>
    <t>energy_power_engine_diesel</t>
  </si>
  <si>
    <t>energy_power_engine_network_gas</t>
  </si>
  <si>
    <t>energy_power_geothermal</t>
  </si>
  <si>
    <t>energy_power_hydro_river</t>
  </si>
  <si>
    <t>energy_power_nuclear_gen2_uranium_oxide</t>
  </si>
  <si>
    <t>energy_power_nuclear_gen3_uranium_oxide</t>
  </si>
  <si>
    <t>energy_power_solar_csp_solar_radiation</t>
  </si>
  <si>
    <t>energy_power_solar_pv_solar_radiation</t>
  </si>
  <si>
    <t>energy_power_supercritical_coal</t>
  </si>
  <si>
    <t>energy_power_supercritical_waste_mix</t>
  </si>
  <si>
    <t>energy_power_turbine_network_gas</t>
  </si>
  <si>
    <t>energy_power_ultra_supercritical_ccs_coal</t>
  </si>
  <si>
    <t>energy_power_ultra_supercritical_coal</t>
  </si>
  <si>
    <t>energy_power_ultra_supercritical_cofiring_coal</t>
  </si>
  <si>
    <t>energy_power_ultra_supercritical_crude_oil</t>
  </si>
  <si>
    <t>energy_power_ultra_supercritical_lignite</t>
  </si>
  <si>
    <t>energy_power_ultra_supercritical_network_gas</t>
  </si>
  <si>
    <t>energy_power_ultra_supercritical_oxyfuel_ccs_lignite</t>
  </si>
  <si>
    <t>energy_power_wind_turbine_coastal</t>
  </si>
  <si>
    <t>energy_power_wind_turbine_inland</t>
  </si>
  <si>
    <t>energy_power_wind_turbine_offshore</t>
  </si>
  <si>
    <t>households_solar_pv_solar_radiation</t>
  </si>
  <si>
    <t>Treinen</t>
  </si>
  <si>
    <t>Elektriciteit</t>
  </si>
  <si>
    <t>Diesel</t>
  </si>
  <si>
    <t>UD</t>
  </si>
  <si>
    <t>UD share</t>
  </si>
  <si>
    <t>transport_train_using_electricity_share_present</t>
  </si>
  <si>
    <t>transport_train_using_diesel_share_present</t>
  </si>
  <si>
    <t>transport_train_using_coal_share_present</t>
  </si>
  <si>
    <t>transport_ship_using_diesel_mix_share_present</t>
  </si>
  <si>
    <t>transport_ship_using_lng_mix_share_present</t>
  </si>
  <si>
    <t>Kolen</t>
  </si>
  <si>
    <t>Binnenvaart</t>
  </si>
  <si>
    <t>Vliegtuigen</t>
  </si>
  <si>
    <t>Personenauto's</t>
  </si>
  <si>
    <t>CNG</t>
  </si>
  <si>
    <t>Totaal</t>
  </si>
  <si>
    <t>Benzine</t>
  </si>
  <si>
    <t>LPG</t>
  </si>
  <si>
    <t>Mobiele werktuigen</t>
  </si>
  <si>
    <t>Aantallen</t>
  </si>
  <si>
    <t>diesel</t>
  </si>
  <si>
    <t>LNG</t>
  </si>
  <si>
    <t>Elektrisch</t>
  </si>
  <si>
    <t>benzine</t>
  </si>
  <si>
    <t>Waterstof</t>
  </si>
  <si>
    <t>[TJ]</t>
  </si>
  <si>
    <t>Warmtelevering woningen temperatuurgecc (schatting) [TJ]</t>
  </si>
  <si>
    <t>Houtkachels woningen hern. Warmte [TJ]</t>
  </si>
  <si>
    <t>Warmte</t>
  </si>
  <si>
    <t>FD</t>
  </si>
  <si>
    <t>Electric heat pump ground</t>
  </si>
  <si>
    <t>Electric heat pump air</t>
  </si>
  <si>
    <t>Conventional electric airconditioning</t>
  </si>
  <si>
    <t>Computers / Media</t>
  </si>
  <si>
    <t>households_useful_demand_cooking_per_person_both</t>
  </si>
  <si>
    <t>gas</t>
  </si>
  <si>
    <t>FD [TJ]</t>
  </si>
  <si>
    <t>Totaal warmtenet</t>
  </si>
  <si>
    <t>Biomassa ketel</t>
  </si>
  <si>
    <t>Warmtenetten</t>
  </si>
  <si>
    <t>UD [TJ]</t>
  </si>
  <si>
    <t>WKK gas</t>
  </si>
  <si>
    <t>Airconditioning</t>
  </si>
  <si>
    <t>Gas</t>
  </si>
  <si>
    <t>TL</t>
  </si>
  <si>
    <t>LED</t>
  </si>
  <si>
    <t>WKK biomassa</t>
  </si>
  <si>
    <t>WKK biogas</t>
  </si>
  <si>
    <t>WKK analyse</t>
  </si>
  <si>
    <t>Total</t>
  </si>
  <si>
    <t>Ruwe olie</t>
  </si>
  <si>
    <t>buildings_useful_demand_appliances_both</t>
  </si>
  <si>
    <t>industry_steel_production_both</t>
  </si>
  <si>
    <t>industry_aluminium_production_both</t>
  </si>
  <si>
    <t>National</t>
  </si>
  <si>
    <t>Biobrandstoffen</t>
  </si>
  <si>
    <t>biodiesel</t>
  </si>
  <si>
    <t>bioethanol</t>
  </si>
  <si>
    <t>transport_road_mixer_diesel_biodiesel_share_present</t>
  </si>
  <si>
    <t>transport_road_mixer_diesel_diesel_share_present</t>
  </si>
  <si>
    <t>transport_road_mixer_gasoline_ethanol_share_present</t>
  </si>
  <si>
    <t>transport_road_mixer_gasoline_gasoline_share_present</t>
  </si>
  <si>
    <t>Wind</t>
  </si>
  <si>
    <t>MWh</t>
  </si>
  <si>
    <t>industry_other_metals_production_both</t>
  </si>
  <si>
    <t>households_cooker_halogen_electricity_share_present</t>
  </si>
  <si>
    <t>households_cooker_induction_electricity_share_present</t>
  </si>
  <si>
    <t>households_cooker_network_gas_share_present</t>
  </si>
  <si>
    <t>households_cooker_resistive_electricity_share_present</t>
  </si>
  <si>
    <t>households_cooker_wood_pellets_share_present</t>
  </si>
  <si>
    <t>Gas geleverd</t>
  </si>
  <si>
    <t>Elektriciteit gebruik</t>
  </si>
  <si>
    <t>metal</t>
  </si>
  <si>
    <t>chemical</t>
  </si>
  <si>
    <t>other</t>
  </si>
  <si>
    <t>PJ</t>
  </si>
  <si>
    <t>steel</t>
  </si>
  <si>
    <t>aluminium</t>
  </si>
  <si>
    <t>ETM w/o steel</t>
  </si>
  <si>
    <t>UD,FD</t>
  </si>
  <si>
    <t>of aluminium</t>
  </si>
  <si>
    <t>of other</t>
  </si>
  <si>
    <t>of aluminium smelt</t>
  </si>
  <si>
    <t>Total UD</t>
  </si>
  <si>
    <t>other_metals</t>
  </si>
  <si>
    <t>divided by share of UD</t>
  </si>
  <si>
    <t>WKK</t>
  </si>
  <si>
    <t>is al 0</t>
  </si>
  <si>
    <t>Landelijk reeds 0</t>
  </si>
  <si>
    <t>#</t>
  </si>
  <si>
    <t>km2</t>
  </si>
  <si>
    <t>number_of_energy_power_hydro_river_present</t>
  </si>
  <si>
    <t>number_of_energy_power_wind_turbine_coastal_present</t>
  </si>
  <si>
    <t>number_of_energy_power_wind_turbine_inland_present</t>
  </si>
  <si>
    <t>number_of_energy_power_wind_turbine_offshore_present</t>
  </si>
  <si>
    <t>TJ/jaar</t>
  </si>
  <si>
    <t>number_of_energy_chp_supercritical_waste_mix_present</t>
  </si>
  <si>
    <t>number_of_energy_chp_combined_cycle_network_gas_present</t>
  </si>
  <si>
    <t>number_of_energy_chp_ultra_supercritical_cofiring_coal_present</t>
  </si>
  <si>
    <t>number_of_energy_chp_ultra_supercritical_coal_present</t>
  </si>
  <si>
    <t>number_of_energy_heater_for_heat_network_network_gas_present</t>
  </si>
  <si>
    <t>number_of_energy_heater_for_heat_network_wood_pellets_present</t>
  </si>
  <si>
    <t>number_of_energy_heater_for_heat_network_waste_mix_present</t>
  </si>
  <si>
    <t>number_of_energy_power_combined_cycle_coal_present</t>
  </si>
  <si>
    <t>number_of_energy_power_combined_cycle_network_gas_present</t>
  </si>
  <si>
    <t>number_of_energy_power_nuclear_gen2_uranium_oxide_present</t>
  </si>
  <si>
    <t>number_of_energy_power_supercritical_coal_present</t>
  </si>
  <si>
    <t>number_of_energy_power_ultra_supercritical_coal_present</t>
  </si>
  <si>
    <t>number_of_energy_power_ultra_supercritical_cofiring_coal_present</t>
  </si>
  <si>
    <t>number_of_energy_power_ultra_supercritical_network_gas_present</t>
  </si>
  <si>
    <t>MW</t>
  </si>
  <si>
    <t>number_of_industry_chp_combined_cycle_gas_power_fuelmix_present</t>
  </si>
  <si>
    <t>number_of_industry_chp_engine_gas_power_fuelmix_present</t>
  </si>
  <si>
    <t>number_of_industry_chp_turbine_gas_power_fuelmix_present</t>
  </si>
  <si>
    <t>Biogas WKK</t>
  </si>
  <si>
    <t>Gas WKK</t>
  </si>
  <si>
    <t>Gasturbine WKK</t>
  </si>
  <si>
    <t>(Kolen WKK is landelijk 0)</t>
  </si>
  <si>
    <t>Dan is er door de gas WKK zoveel elektriciteit geproduceerd</t>
  </si>
  <si>
    <t>En door de biogas WKK (8000 FLH)</t>
  </si>
  <si>
    <t>Total lokale elektriciteitsproductie</t>
  </si>
  <si>
    <t>Het restant van de totale gasvraag gaat naar de gasketel</t>
  </si>
  <si>
    <t>Hoeveel elektriciteit naar el. Warmtepom WKO</t>
  </si>
  <si>
    <t>Hoeveel elektriciteit naar geothermisch</t>
  </si>
  <si>
    <t>Hoeveel elektriciteit naar overige apparatuur (licht)</t>
  </si>
  <si>
    <t>Totaal is FD electricity</t>
  </si>
  <si>
    <t>Totale elektriciteitsvraag</t>
  </si>
  <si>
    <t>olie ketel</t>
  </si>
  <si>
    <t>gas ketel</t>
  </si>
  <si>
    <t>WKKs</t>
  </si>
  <si>
    <t>warmtelevering</t>
  </si>
  <si>
    <t>2013 nu, (waarde twee keer zo laag voor 2014!)</t>
  </si>
  <si>
    <t>Aanname: gelijk aan areable_land</t>
  </si>
  <si>
    <t>Gasmotor WKK</t>
  </si>
  <si>
    <t>Output [TJ]</t>
  </si>
  <si>
    <t>Gas input [TJ]</t>
  </si>
  <si>
    <t>Totaal WKKs industrie</t>
  </si>
  <si>
    <t>Totale gasvraag</t>
  </si>
  <si>
    <t>Resterende gasvraag</t>
  </si>
  <si>
    <t>Gebruik [TJ]</t>
  </si>
  <si>
    <t>Data</t>
  </si>
  <si>
    <t>mobiele werktuigen</t>
  </si>
  <si>
    <t>Huishoudens</t>
  </si>
  <si>
    <t>Nulmeting</t>
  </si>
  <si>
    <t>Dashboard</t>
  </si>
  <si>
    <t>Sector</t>
  </si>
  <si>
    <t>Final demand</t>
  </si>
  <si>
    <t>Percentage van nuttige warmte in ruimteverwarming geleverd door</t>
  </si>
  <si>
    <t>Ruimteverwarming</t>
  </si>
  <si>
    <t>Warm water</t>
  </si>
  <si>
    <t>Koeling</t>
  </si>
  <si>
    <t>Verlichting</t>
  </si>
  <si>
    <t>Koken</t>
  </si>
  <si>
    <t>Apparatuur</t>
  </si>
  <si>
    <t>Percentage van nuttige warmte voor warm water geleverd door</t>
  </si>
  <si>
    <t>Percentage van nuttige energie voor koeling geleverd door</t>
  </si>
  <si>
    <t>Percentage van licht (nuttige energie) geleverd door</t>
  </si>
  <si>
    <t>Percentage van nuttige warmte voor koken geleverd door</t>
  </si>
  <si>
    <t>Percentage van finale elektriciteitsvraag voor apparaten</t>
  </si>
  <si>
    <t>Basisjaar</t>
  </si>
  <si>
    <t>Eenheid</t>
  </si>
  <si>
    <t>Waarde</t>
  </si>
  <si>
    <t>Aspect</t>
  </si>
  <si>
    <t>Biodiesel</t>
  </si>
  <si>
    <t>Bio ethanol</t>
  </si>
  <si>
    <t>Kerosine</t>
  </si>
  <si>
    <t>Bio LNG</t>
  </si>
  <si>
    <t xml:space="preserve">Geen bio LNG gebruik </t>
  </si>
  <si>
    <t>Geen waterstof gebruik</t>
  </si>
  <si>
    <t>Biokerosine</t>
  </si>
  <si>
    <t>Geen biokerosine gebruik</t>
  </si>
  <si>
    <t>Geen kerosine gebruik gerapporteerd (Teuge?)</t>
  </si>
  <si>
    <t>Geen LNG gebruik (gerapporteerd)</t>
  </si>
  <si>
    <t>Finale energievraag transport</t>
  </si>
  <si>
    <t>Bedrijfsvervoer</t>
  </si>
  <si>
    <t>Nuttig aandeel bedrijfskms</t>
  </si>
  <si>
    <t>Nuttig aandeel treinkms</t>
  </si>
  <si>
    <t>Schepen</t>
  </si>
  <si>
    <t>Nuttig aandeel schipkms</t>
  </si>
  <si>
    <t>Diesel (dual fuel)</t>
  </si>
  <si>
    <t>Finale energievraag voor woningen</t>
  </si>
  <si>
    <t>Gebouwen</t>
  </si>
  <si>
    <t>Finale energievraag voor gebouwen</t>
  </si>
  <si>
    <t>Warmtepomp WKO</t>
  </si>
  <si>
    <t>Olieketel</t>
  </si>
  <si>
    <t>Warmtenet</t>
  </si>
  <si>
    <t>Gasketel</t>
  </si>
  <si>
    <t>Lucht water gas warmptepomp</t>
  </si>
  <si>
    <t>Zonthermische panelen</t>
  </si>
  <si>
    <t>Biomassaketel</t>
  </si>
  <si>
    <t>Efficiënte TL</t>
  </si>
  <si>
    <t>Standaard TL</t>
  </si>
  <si>
    <t>Finale energievraag voor apparaten</t>
  </si>
  <si>
    <t>Aardgas</t>
  </si>
  <si>
    <t>Olie</t>
  </si>
  <si>
    <t>Geen LNG schepen</t>
  </si>
  <si>
    <t>Finale energievraag voor</t>
  </si>
  <si>
    <t>Industrie</t>
  </si>
  <si>
    <t>Metaal</t>
  </si>
  <si>
    <t>Chemie</t>
  </si>
  <si>
    <t>Overig</t>
  </si>
  <si>
    <t>Warmte (overig)</t>
  </si>
  <si>
    <t>Nuttig aandeel warmte</t>
  </si>
  <si>
    <t>Gas (energetisch)</t>
  </si>
  <si>
    <t>Gas (niet energetisch)</t>
  </si>
  <si>
    <t>Olie (energetisch)</t>
  </si>
  <si>
    <t>Olie (niet energetisch)</t>
  </si>
  <si>
    <t>Houtpellets</t>
  </si>
  <si>
    <t>Kolen (energetisch)</t>
  </si>
  <si>
    <t>Kolen (niet energetisch)</t>
  </si>
  <si>
    <t>Aantal</t>
  </si>
  <si>
    <t>Landbouw</t>
  </si>
  <si>
    <t>Finale energievraag industrie</t>
  </si>
  <si>
    <t>Overige apparatuur (licht)</t>
  </si>
  <si>
    <t>El. Warmtepomp WKO</t>
  </si>
  <si>
    <t>Geothermie</t>
  </si>
  <si>
    <t>Werktuigen</t>
  </si>
  <si>
    <t>Gas ketel</t>
  </si>
  <si>
    <t>Gebied</t>
  </si>
  <si>
    <t>Algemeen</t>
  </si>
  <si>
    <t>Opmerkingen</t>
  </si>
  <si>
    <t>Aantal inwoners</t>
  </si>
  <si>
    <t>Aantal huishoudens</t>
  </si>
  <si>
    <t>Aantal personenauto's</t>
  </si>
  <si>
    <t xml:space="preserve">Landbouwareaal </t>
  </si>
  <si>
    <t>Land geschikt voor windmolens</t>
  </si>
  <si>
    <t>CO2-uitstoot 1990</t>
  </si>
  <si>
    <t>Land geschikt voor zonnepanelen</t>
  </si>
  <si>
    <t>MT</t>
  </si>
  <si>
    <t>Hernieuwbare energie</t>
  </si>
  <si>
    <t>Zie voor de capaciteiten etc. de resp. sheets</t>
  </si>
  <si>
    <t>AVR</t>
  </si>
  <si>
    <t>Windmolens</t>
  </si>
  <si>
    <t>Zonnepanelen gebouwen</t>
  </si>
  <si>
    <t>Zonnepanelen huishoudens</t>
  </si>
  <si>
    <t>Zonnepanelen weides</t>
  </si>
  <si>
    <t xml:space="preserve"> ondergebracht in de sector waar ze toegepast worden</t>
  </si>
  <si>
    <t>Sommige  vormen van hernieuwbare energie zijn reeds</t>
  </si>
  <si>
    <t>fractie van potentieel</t>
  </si>
  <si>
    <t>Waterkracht</t>
  </si>
  <si>
    <t>Apparaten</t>
  </si>
  <si>
    <t>Percentage van nuttige warmte voor warmtenet geleverd door</t>
  </si>
  <si>
    <t>biogas WKK</t>
  </si>
  <si>
    <t>houtpellets WKK</t>
  </si>
  <si>
    <t>gas WKK</t>
  </si>
  <si>
    <t>Stadsverwarming</t>
  </si>
  <si>
    <t>Gebouwde omgeving</t>
  </si>
  <si>
    <t>FD [l]</t>
  </si>
  <si>
    <t>Energieverbruik</t>
  </si>
  <si>
    <t>ETM waarde</t>
  </si>
  <si>
    <t>Totaal elektriciteit</t>
  </si>
  <si>
    <t>Totaal voor verwarming</t>
  </si>
  <si>
    <t>wellicht ook nog aanvoer vanuit warmtenetten (dat is het geval in een geschaald scenario)</t>
  </si>
  <si>
    <t>agriculture_chp_engine_biogas</t>
  </si>
  <si>
    <t>agriculture_chp_engine_network_gas</t>
  </si>
  <si>
    <t>agriculture_chp_supercritical_wood_pellets</t>
  </si>
  <si>
    <t>buildings_solar_pv_solar_radiation</t>
  </si>
  <si>
    <t>energy_chp_combined_cycle_network_gas</t>
  </si>
  <si>
    <t>energy_chp_supercritical_waste_mix</t>
  </si>
  <si>
    <t>energy_chp_ultra_supercritical_coal</t>
  </si>
  <si>
    <t>energy_chp_ultra_supercritical_cofiring_coal</t>
  </si>
  <si>
    <t>energy_chp_ultra_supercritical_lignite</t>
  </si>
  <si>
    <t>Aanname: dezelfde technologie splits als voor NL</t>
  </si>
  <si>
    <t>elektriciteit</t>
  </si>
  <si>
    <t>warmte</t>
  </si>
  <si>
    <t>ruwe olie</t>
  </si>
  <si>
    <t>Metaal industrie</t>
  </si>
  <si>
    <t>Bedrijfsvoertuigen</t>
  </si>
  <si>
    <t>Overig gasgebruik gaat allemaal naar other sector</t>
  </si>
  <si>
    <t>Energetisch deel</t>
  </si>
  <si>
    <t>Energetisch FD [TJ]</t>
  </si>
  <si>
    <t>Energetisch gas</t>
  </si>
  <si>
    <t>Gas (restant na WKKs)</t>
  </si>
  <si>
    <t>Restant (WKK)</t>
  </si>
  <si>
    <t>energy_production_biodiesel_both</t>
  </si>
  <si>
    <t>Wordt niet gebruikt, opgesplitst in appliances en light</t>
  </si>
  <si>
    <t>Geen metaalproductie</t>
  </si>
  <si>
    <t>Geschaalde landelijke fossiele mix wordt gebruikt</t>
  </si>
  <si>
    <t>Kolenketel</t>
  </si>
  <si>
    <t>Houtpellets ketel</t>
  </si>
  <si>
    <t>Elektrische apparatuur</t>
  </si>
  <si>
    <t>HR combiketel</t>
  </si>
  <si>
    <t>Bodemwarmtepomp</t>
  </si>
  <si>
    <t>Micro-WKK</t>
  </si>
  <si>
    <t>Thermische zonnecollectoren</t>
  </si>
  <si>
    <t>Luchtwarmtepomp</t>
  </si>
  <si>
    <t>Houtpelletkachel</t>
  </si>
  <si>
    <t>Elektrische  kachel/ bijstook</t>
  </si>
  <si>
    <t>Hybride warmtepomp</t>
  </si>
  <si>
    <t>Brandstofcel</t>
  </si>
  <si>
    <t>Gloeilampen</t>
  </si>
  <si>
    <t>Spaarlampen</t>
  </si>
  <si>
    <t>LED lampen</t>
  </si>
  <si>
    <t>Halogeen</t>
  </si>
  <si>
    <t>Biomassa</t>
  </si>
  <si>
    <t>Inductie</t>
  </si>
  <si>
    <t>Vaatwassers</t>
  </si>
  <si>
    <t>Koelkasten/vriezers</t>
  </si>
  <si>
    <t>Wasmachines</t>
  </si>
  <si>
    <t>Drogers</t>
  </si>
  <si>
    <t>TV</t>
  </si>
  <si>
    <t>Computers/media</t>
  </si>
  <si>
    <t>Stofzuigers</t>
  </si>
  <si>
    <t xml:space="preserve">Hieronder staan de finale gebruiken, technology shares en application shares voor Gelderland, zoals die het ETM ingaan. </t>
  </si>
  <si>
    <t>Noot</t>
  </si>
  <si>
    <t>Warmte (chemie)</t>
  </si>
  <si>
    <t>geschaalde ETM waarde</t>
  </si>
  <si>
    <t>energy_distribution_woody_biomass_both</t>
  </si>
  <si>
    <t>[WIP]: ongeveer gematcht met biodiesel productie</t>
  </si>
  <si>
    <t>Omgezet naar MJ</t>
  </si>
  <si>
    <t>Warmtepomp (gas)</t>
  </si>
  <si>
    <t>Zonnethermie</t>
  </si>
  <si>
    <t>Houtpelletketel</t>
  </si>
  <si>
    <t>Voor woningen</t>
  </si>
  <si>
    <t>Restant</t>
  </si>
  <si>
    <t>Warmte output [TJ]</t>
  </si>
  <si>
    <t>Elektrical efficiency</t>
  </si>
  <si>
    <t>Warmte efficiency</t>
  </si>
  <si>
    <t>Zon PV</t>
  </si>
  <si>
    <t>Resthout</t>
  </si>
  <si>
    <t>industry_burner_coal_share_present</t>
  </si>
  <si>
    <t>Bedraagt de fractie van het potentieel voor huishoudens</t>
  </si>
  <si>
    <t>industry_burner_crude_oil_share_present</t>
  </si>
  <si>
    <t>industry_burner_network_gas_share_present</t>
  </si>
  <si>
    <t>industry_burner_wood_pellets_share_present</t>
  </si>
  <si>
    <t>industry_chemicals_burner_coal_share_present</t>
  </si>
  <si>
    <t>industry_chemicals_burner_crude_oil_share_present</t>
  </si>
  <si>
    <t>industry_chemicals_burner_network_gas_share_present</t>
  </si>
  <si>
    <t>industry_chemicals_burner_wood_pellets_share_present</t>
  </si>
  <si>
    <t>industry_final_demand_for_chemical_steam_hot_water_share_present</t>
  </si>
  <si>
    <t>industry_final_demand_steam_hot_water_share_present</t>
  </si>
  <si>
    <t>Rivier</t>
  </si>
  <si>
    <t>Afval</t>
  </si>
  <si>
    <t>Inleiding</t>
  </si>
  <si>
    <t>Structuur</t>
  </si>
  <si>
    <t>In het ETM wordt dit onderscheid gemaakt om bijvoorbeeld over de verandering in het aantal passagierskms (UD) te kunnen spreken,  waaruit dan een energiegebruik (FD) volgt</t>
  </si>
  <si>
    <t>HR ketel</t>
  </si>
  <si>
    <t>Elektrische kachel/bijstook</t>
  </si>
  <si>
    <t>Lucht warmtepomp</t>
  </si>
  <si>
    <t>Bodem warmtepomp</t>
  </si>
  <si>
    <t>Micro WKK</t>
  </si>
  <si>
    <t>Zonnecollector</t>
  </si>
  <si>
    <t>Zonnecolelctor</t>
  </si>
  <si>
    <t>Hout</t>
  </si>
  <si>
    <t>Totale energievraag</t>
  </si>
  <si>
    <t>Elektriciteitsgebruik</t>
  </si>
  <si>
    <t>Gasgebruik</t>
  </si>
  <si>
    <t xml:space="preserve">Hieronder worden de nuttige gebruiken, technology shares en application shares voor huishoudens bepaald. </t>
  </si>
  <si>
    <t xml:space="preserve">Hieronder worden de nuttige gebruiken, technology shares en application shares voor gebouwen bepaald. </t>
  </si>
  <si>
    <t>Efficiency [km/MJ]</t>
  </si>
  <si>
    <t>FD share</t>
  </si>
  <si>
    <t xml:space="preserve">Hieronder worden de nuttige gebruiken, technology shares en application shares voor transport bepaald. </t>
  </si>
  <si>
    <t xml:space="preserve">Hieronder worden de nuttige gebruiken, technology shares en application shares voor industrie bepaald. </t>
  </si>
  <si>
    <t xml:space="preserve">Hieronder worden de nuttige gebruiken, technology shares en application shares voor landbouw bepaald. </t>
  </si>
  <si>
    <t xml:space="preserve">Waar data ontbrak en aanvullende data (nog) niet gevonden is, zijn geschaalde waardes van de Nederlandse dataset gebruikt. </t>
  </si>
  <si>
    <t>Splitsing energiedragers</t>
  </si>
  <si>
    <t>Splitsing energiedragers per sector</t>
  </si>
  <si>
    <t>Energiedragers</t>
  </si>
  <si>
    <t>Niet-energetische olie</t>
  </si>
  <si>
    <t>Niet-energetische kolen</t>
  </si>
  <si>
    <t>ETM UD share</t>
  </si>
  <si>
    <t>WKK (vervolg)</t>
  </si>
  <si>
    <t>UD share [%]</t>
  </si>
  <si>
    <t>Technologie</t>
  </si>
  <si>
    <t>Energiedrager</t>
  </si>
  <si>
    <t>Oude waardes</t>
  </si>
  <si>
    <t>Echte UD share</t>
  </si>
  <si>
    <t>Gas WKK ETM capaciteit</t>
  </si>
  <si>
    <t>Gasturbine WKK ETM capaciteit</t>
  </si>
  <si>
    <t xml:space="preserve">Metaal </t>
  </si>
  <si>
    <t>UD van elektriciteit</t>
  </si>
  <si>
    <t>Overig elektriciteitsgebruik gaat allemaal naar overige industrie</t>
  </si>
  <si>
    <t>Echte vraag [TJ]</t>
  </si>
  <si>
    <t>Niet-energetisch gas</t>
  </si>
  <si>
    <t>Overige industrie</t>
  </si>
  <si>
    <t>Chemische industrie</t>
  </si>
  <si>
    <t>Hieronder staat de structuur van dit excel bestand, met de sheets weergegeven als nodes.</t>
  </si>
  <si>
    <t>Berekeningen en bewerkingen</t>
  </si>
  <si>
    <t>Legenda</t>
  </si>
  <si>
    <t>Useful demand, oftwel nuttige vraag van een bepaalde grootheid</t>
  </si>
  <si>
    <t>Final demand,  oftewel finale vraag van een bepaalde energiedrager</t>
  </si>
  <si>
    <t>Technology share</t>
  </si>
  <si>
    <t>Application share</t>
  </si>
  <si>
    <t>staat voor de efficiëntie, vaak zonder eenheid gespecificeerd</t>
  </si>
  <si>
    <t>Afkortingen en terminologie</t>
  </si>
  <si>
    <t>Geschaalde ETM waarde</t>
  </si>
  <si>
    <t>GLD papierindustrie had in 2010 een energievraag van</t>
  </si>
  <si>
    <t>Resultaten voor het ETM (voor Quintel)</t>
  </si>
  <si>
    <t>Hieronder staat de opwek van hernieuwbare energie overeenkomstig de nulmeting en klimaatmonitor, die omgerekend wordt naar het aantal units van een technologie.</t>
  </si>
  <si>
    <t>Nuttig aandeel personenkms</t>
  </si>
  <si>
    <t>Echte UD shares</t>
  </si>
  <si>
    <t>Staal</t>
  </si>
  <si>
    <t>Aluminium</t>
  </si>
  <si>
    <t>Overig metaal</t>
  </si>
  <si>
    <t>Metaalanalyse</t>
  </si>
  <si>
    <t>resp shares gegeven een 80:20 UD share</t>
  </si>
  <si>
    <t>% electriciteit</t>
  </si>
  <si>
    <t>Gas WKK heeft met 3600 FLH, 43% elektrische efficiency een productie van</t>
  </si>
  <si>
    <t>Omgerekend naar TJ</t>
  </si>
  <si>
    <t>Dan is er aan gasvraag (delen door efficiëntie)</t>
  </si>
  <si>
    <t>En die voor gebouwen</t>
  </si>
  <si>
    <t>ETM waardes</t>
  </si>
  <si>
    <t>Deze pagina is voor Quintel en heeft als doel de in de voorgaande sheets bepaalde waardes te verzamelen en de input voor het ETM voor te bereiden.</t>
  </si>
  <si>
    <t xml:space="preserve">: </t>
  </si>
  <si>
    <t>Deze pagina is voor Quintel en heeft als doel de in de voorgaande sheets bepaalde waardes te formatteren tot ETM input. Groene cellen zijn reeds in het ETM verwerkt.</t>
  </si>
  <si>
    <t>ETM inputs</t>
  </si>
  <si>
    <t>Central_producers</t>
  </si>
  <si>
    <t>een technology share is het aandeel dat een bepaalde technologie in een bepaalde toepassing heeft, bijv. Het aandeel Warmte geleverd door een HR ketel voor ruimteverwarming</t>
  </si>
  <si>
    <t>een application share is het aandeel dat een bepaalde toepassing van een energiedrager heeft binnen een bepaalde sector, bijv. Het gasgebruik voor ruimteverwarming binnen het totale energiegebruik in huishoudens</t>
  </si>
  <si>
    <t>Geel gearceerde cellen zijn expliciete aannames.</t>
  </si>
  <si>
    <t>Deze pagina (voor Quintel) bevat efficiënties van technologieën in het ETM.</t>
  </si>
  <si>
    <t>Deze pagina (voor Quintel) bevat eigenschappen van de centrales in het ETM.</t>
  </si>
  <si>
    <t>Energie</t>
  </si>
  <si>
    <t>Geschaald van NL dataset</t>
  </si>
  <si>
    <t>NIET gebruiken</t>
  </si>
  <si>
    <t>Hieronder wordt het vermogen van centrale WKKs opgeteld bij het vermogen van elektriciteitscentrales. Dit wordt gedaan omdat de door WKKs geproduceerde elektriciteit wel in Gelderland aankomt, maar de geproduceerde warmte niet.</t>
  </si>
  <si>
    <t>Centrale</t>
  </si>
  <si>
    <t>Reeds 0</t>
  </si>
  <si>
    <t>Warmteproductie buiten Nederland komt Gelderland niet binnen</t>
  </si>
  <si>
    <t>Voor de opwek van fossiele elektriciteit zijn geschaalde waardes van de Nederlandse dataset gebruikt. Deze waardes zijn direct af te zien aan de stand van de schuifjes.</t>
  </si>
  <si>
    <t>Mix</t>
  </si>
  <si>
    <t>energy_mixer_for_gas_power_fuel_crude_oil_share</t>
  </si>
  <si>
    <t>energy_mixer_for_gas_power_fuel_bio_oil_share</t>
  </si>
  <si>
    <t>energy_mixer_for_gas_power_fuel_natural_gas_share</t>
  </si>
  <si>
    <t>energy_extraction_natural_gas_both</t>
  </si>
  <si>
    <t>energy_extraction_crude_oil_both</t>
  </si>
  <si>
    <t>energy_production_bio_ethanol_both</t>
  </si>
  <si>
    <t>buildings_appliances_coal_share_both</t>
  </si>
  <si>
    <t>buildings_appliances_crude_oil_share_both</t>
  </si>
  <si>
    <t>buildings_appliances_wood_pellets_share_both</t>
  </si>
  <si>
    <t>buildings_appliances_network_gas_share_both</t>
  </si>
  <si>
    <t>buildings_appliances_electricity_share_both</t>
  </si>
  <si>
    <t>Geen aardgasextractie</t>
  </si>
  <si>
    <t>Geen aardolieextractie</t>
  </si>
  <si>
    <t>Geen stromen anders dan elektriciteit voor apparaten in de utiliteit</t>
  </si>
  <si>
    <t>Gasverbruik per huishouden type flat [m3]</t>
  </si>
  <si>
    <t>TJ/m3 gas</t>
  </si>
  <si>
    <t>Hier alleen ter informatie</t>
  </si>
  <si>
    <t>Geschat opgesteld vermogen]</t>
  </si>
  <si>
    <t>Aantal zonneweides</t>
  </si>
  <si>
    <t>Aantal windmolens</t>
  </si>
  <si>
    <t>Aantal units</t>
  </si>
  <si>
    <t>Energetische beschikbaarheid</t>
  </si>
  <si>
    <t>number_of_</t>
  </si>
  <si>
    <t>Data from other tab</t>
  </si>
  <si>
    <t>Data to other tab</t>
  </si>
  <si>
    <t>Scenario specific input</t>
  </si>
  <si>
    <t>Hier komt het gasverbruik dat niet voor andere toepassingen wordt gebruikt terecht</t>
  </si>
  <si>
    <t>For check</t>
  </si>
  <si>
    <t>Input as well as data to other tab</t>
  </si>
  <si>
    <t>Inwoners</t>
  </si>
  <si>
    <t>Dakpotentieel zon PV bedrijven</t>
  </si>
  <si>
    <t>Dakpotentieel zon PV huishoudens</t>
  </si>
  <si>
    <t>Houtpalletkachel</t>
  </si>
  <si>
    <t>In dit bestand wordt de input van het ETM bepaald aan de hand van diverse bronnen</t>
  </si>
  <si>
    <t>Het uitgangspunt is …,vanwaaruit wij de data onderverdeeld hebben naar de vijf sectoren die in de vraagzijde van het ETM bestaan:</t>
  </si>
  <si>
    <t>In deze sheets worden de energiebruiken uit brononderzoek gesplitst naar toepassing en technologie. Het basisjaar is 2013, hoewel enkele bronnen waarschijnlijk data opleveren voor 2015</t>
  </si>
  <si>
    <t>Paddepoel - 2035</t>
  </si>
  <si>
    <t>Zie 6_residences_source_analysis_paddepoel N.xlsx (in dezelfde map) voor de achterliggende analyse</t>
  </si>
  <si>
    <t>Huishoudens alle types [#]</t>
  </si>
  <si>
    <t>Elektriciteitsgebruik per huishouden [kWh]</t>
  </si>
  <si>
    <t>schatting dat ergens 50x50 m beschikbaar is - mogelijk ook leeg laten</t>
  </si>
  <si>
    <t>Deze waarde er hard ingezet</t>
  </si>
  <si>
    <t>Opgewekte PV stroom op daken HH</t>
  </si>
  <si>
    <t>Opgewekte PV stroom op daken bedrijven</t>
  </si>
  <si>
    <t>TJ/jr</t>
  </si>
  <si>
    <t>Opwekbare hoeveelheid PV stroom op daken HH</t>
  </si>
  <si>
    <t>Opwekbare hoeveelheid PV stroom op daken gebouwen</t>
  </si>
  <si>
    <t>DIVIDE(
SUM(V(households_old_houses_useful_demand_for_heating, demand),V(households_new_houses_useful_demand_for_heating, demand)),MILLIONS)</t>
  </si>
  <si>
    <t>DIVIDE(V(households_final_demand_for_appliances_electricity, demand),MILLIONS)</t>
  </si>
  <si>
    <t>x</t>
  </si>
  <si>
    <t>tweaked Final demand per carrier to equal total final demand from input analysis and obtain same UD shares as NL</t>
  </si>
  <si>
    <t>DIVIDE(V(transport_useful_demand_car_kms, demand),MILLIONS)</t>
  </si>
  <si>
    <t>Geschaalde landelijke fossiele mix wordt gebruikt voor Energieakkoord 2023 voor toekomst</t>
  </si>
  <si>
    <t>Aantal (geschaald vanuit NL)</t>
  </si>
  <si>
    <t>Vermogen (MWe)</t>
  </si>
  <si>
    <t>Opgesteld vermogen (MWe)</t>
  </si>
  <si>
    <t>Nieuw opgesteld vermogen (Mwe)</t>
  </si>
  <si>
    <t>Nieuw aantal</t>
  </si>
  <si>
    <t># huishoudens NL</t>
  </si>
  <si>
    <t>Schaalfactor</t>
  </si>
  <si>
    <t>Aantal (NL)</t>
  </si>
  <si>
    <t># huishoudens detailgebied Paddepole N</t>
  </si>
  <si>
    <t>DIVIDE(V(households_useful_demand_light, demand),MILLIONS)</t>
  </si>
  <si>
    <t>DIVIDE(SUM(V(households_old_houses_useful_demand_for_cooling, demand),V(households_new_houses_useful_demand_for_cooling, demand)),MILLIONS)</t>
  </si>
  <si>
    <t>DIVIDE(V(households_useful_demand_hot_water, demand),MILLIONS)</t>
  </si>
  <si>
    <t>DIVIDE(V(households_useful_demand_cooking_useable_heat, demand),MILLIONS)</t>
  </si>
  <si>
    <t>Geschaalde landelijke fossiele mix wordt gebruikt van IABR 2035 voor toekomst</t>
  </si>
  <si>
    <t>Mag niet op nul gezet worden</t>
  </si>
  <si>
    <t xml:space="preserve">Op nul gezet </t>
  </si>
  <si>
    <t>number_of_energy_chp_ultra_supercritical_lignite_present</t>
  </si>
  <si>
    <t>number_of_energy_heat_network_backup_heater_network_gas_present</t>
  </si>
  <si>
    <t>number_of_energy_heater_for_heat_network_coal_present</t>
  </si>
  <si>
    <t>number_of_energy_power_combined_cycle_ccs_coal_present</t>
  </si>
  <si>
    <t>number_of_energy_power_combined_cycle_ccs_network_gas_present</t>
  </si>
  <si>
    <t>number_of_energy_flexibility_p2g_electricity_present</t>
  </si>
  <si>
    <t>number_of_energy_power_engine_diesel_present</t>
  </si>
  <si>
    <t>number_of_energy_power_engine_network_gas_present</t>
  </si>
  <si>
    <t>number_of_energy_power_geothermal_present</t>
  </si>
  <si>
    <t>number_of_energy_power_hydro_mountain_present</t>
  </si>
  <si>
    <t>number_of_energy_power_solar_csp_solar_radiation_present</t>
  </si>
  <si>
    <t>number_of_energy_power_supercritical_waste_mix_present</t>
  </si>
  <si>
    <t>number_of_energy_power_turbine_network_gas_present</t>
  </si>
  <si>
    <t>number_of_energy_power_ultra_supercritical_ccs_coal_present</t>
  </si>
  <si>
    <t>number_of_energy_power_ultra_supercritical_crude_oil_present</t>
  </si>
  <si>
    <t>number_of_energy_power_ultra_supercritical_lignite_present</t>
  </si>
  <si>
    <t>number_of_energy_power_ultra_supercritical_oxyfuel_ccs_lignite_present</t>
  </si>
  <si>
    <t>number_of_industry_chp_ultra_supercritical_coal_present</t>
  </si>
  <si>
    <t>Deze pagina bevat data over de eigenschappen van Gelderland als gebied</t>
  </si>
  <si>
    <t>Inwoners per 1 januari</t>
  </si>
  <si>
    <t>Woningen per 1 januari</t>
  </si>
  <si>
    <t>personenauto's per 1 januari</t>
  </si>
  <si>
    <t>Personenauto's op aardgas</t>
  </si>
  <si>
    <t>elektrische personenauto's FEV</t>
  </si>
  <si>
    <t>elektrische personenauto's FEV en PHEV</t>
  </si>
  <si>
    <t>Speciale waarden</t>
  </si>
  <si>
    <t xml:space="preserve"> Geen gegevens</t>
  </si>
  <si>
    <t>- Niet van toepassing</t>
  </si>
  <si>
    <t>? Ontbreekt</t>
  </si>
  <si>
    <t>Geschatte cijfers</t>
  </si>
  <si>
    <t>Bron</t>
  </si>
  <si>
    <t>Berekening o.b.v. gegevens meerdere bronnen</t>
  </si>
  <si>
    <t>http://www.klimaatmonitor.databank.nl/Jive/</t>
  </si>
  <si>
    <t>Optelling en waar nodig bijschatting o.b.v. CBS-gegevens</t>
  </si>
  <si>
    <t>Ameland</t>
  </si>
  <si>
    <t>Modelmatige verdeling Nederlands totaal</t>
  </si>
  <si>
    <t>Bron: CBS</t>
  </si>
  <si>
    <t>Landbouwareaal</t>
  </si>
  <si>
    <t>are</t>
  </si>
  <si>
    <t>Zoals in 20160210_CBS_landbouw.xlsx, totaal cultuurgrond is areable_land in ETM</t>
  </si>
  <si>
    <t xml:space="preserve">Overige gegevens  - Paddepoel Noord </t>
  </si>
  <si>
    <t>2023 SER gegevens gebruikt!</t>
  </si>
  <si>
    <t>Mag niet nul zijn</t>
  </si>
  <si>
    <t>Warmteproductie buiten Groningen komt Groningen Paddepoelniet binnen</t>
  </si>
  <si>
    <t>Schaling voor blanco (SER 2023 basis)</t>
  </si>
  <si>
    <t>Schaling voor IABR (SER 2023 basis)</t>
  </si>
  <si>
    <t>Aantal (IABR)</t>
  </si>
  <si>
    <t>Aantal (geschaald vanuit IABR)</t>
  </si>
  <si>
    <t>households_useful_demand_old_houses_heat_per_person_both</t>
  </si>
  <si>
    <t>households_useful_demand_new_houses_heat_per_person_both</t>
  </si>
  <si>
    <t>DIVIDE(V(households_new_houses_useful_demand_for_heating, demand),MILLIONS)</t>
  </si>
  <si>
    <t>Huishoudens oud</t>
  </si>
  <si>
    <t>Huishoudens nieuw</t>
  </si>
  <si>
    <t>Share of useful heating old houses</t>
  </si>
  <si>
    <t>Share of useful heating new houses</t>
  </si>
  <si>
    <t>Share of useful cooling old houses</t>
  </si>
  <si>
    <t>Share of useful cooling new houses</t>
  </si>
  <si>
    <t>DIVIDE(V(households_old_houses_useful_demand_for_heating, demand),MILLIONS)</t>
  </si>
  <si>
    <t>households_useful_demand_for_cooling_old_houses_both</t>
  </si>
  <si>
    <t>households_useful_demand_for_cooling_new_houses_both</t>
  </si>
  <si>
    <t>DIVIDE(V(households_old_houses_useful_demand_for_cooling, demand),MILLIONS)</t>
  </si>
  <si>
    <t>DIVIDE(V(households_new_houses_useful_demand_for_cooling, demand),MILLIONS)</t>
  </si>
  <si>
    <t>ETM input analyse paddepoel noord v7</t>
  </si>
  <si>
    <t>Tweak schaling 1 Paddepoel</t>
  </si>
  <si>
    <t>Totaal gebruik paddepoel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</si>
</sst>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000000"/>
    <numFmt numFmtId="167" formatCode="0.000000"/>
    <numFmt numFmtId="168" formatCode="0.00000"/>
    <numFmt numFmtId="169" formatCode="0.0000"/>
    <numFmt numFmtId="170" formatCode="0.000"/>
    <numFmt numFmtId="171" formatCode="#,##0.00000"/>
    <numFmt numFmtId="172" formatCode="0.0000000000"/>
    <numFmt numFmtId="173" formatCode="0.000000000000"/>
  </numFmts>
  <fonts count="40" x14ac:knownFonts="1">
    <font>
      <sz val="10"/>
      <name val="Arial"/>
    </font>
    <font>
      <sz val="12"/>
      <color theme="1"/>
      <name val="Calibri"/>
      <family val="2"/>
      <scheme val="minor"/>
    </font>
    <font>
      <sz val="12"/>
      <color theme="1"/>
      <name val="Calibri"/>
      <family val="2"/>
      <scheme val="minor"/>
    </font>
    <font>
      <b/>
      <sz val="10"/>
      <name val="Arial"/>
    </font>
    <font>
      <sz val="12"/>
      <color rgb="FF3F3F76"/>
      <name val="Calibri"/>
      <family val="2"/>
      <scheme val="minor"/>
    </font>
    <font>
      <sz val="10"/>
      <name val="Arial"/>
    </font>
    <font>
      <u/>
      <sz val="10"/>
      <color theme="10"/>
      <name val="Arial"/>
    </font>
    <font>
      <u/>
      <sz val="10"/>
      <color theme="11"/>
      <name val="Arial"/>
    </font>
    <font>
      <sz val="10"/>
      <color theme="1"/>
      <name val="Arial"/>
    </font>
    <font>
      <sz val="10"/>
      <color rgb="FFFF0000"/>
      <name val="Arial"/>
    </font>
    <font>
      <i/>
      <sz val="10"/>
      <name val="Arial"/>
    </font>
    <font>
      <sz val="12"/>
      <color rgb="FF006100"/>
      <name val="Calibri"/>
      <family val="2"/>
      <scheme val="minor"/>
    </font>
    <font>
      <b/>
      <sz val="12"/>
      <color theme="1"/>
      <name val="Calibri"/>
      <family val="2"/>
      <scheme val="minor"/>
    </font>
    <font>
      <sz val="12"/>
      <name val="Calibri"/>
      <scheme val="minor"/>
    </font>
    <font>
      <sz val="12"/>
      <color indexed="8"/>
      <name val="Calibri"/>
      <family val="2"/>
    </font>
    <font>
      <sz val="11"/>
      <name val="Calibri"/>
    </font>
    <font>
      <b/>
      <sz val="16"/>
      <color theme="3"/>
      <name val="Calibri"/>
      <scheme val="minor"/>
    </font>
    <font>
      <b/>
      <sz val="12"/>
      <color theme="3"/>
      <name val="Calibri"/>
      <scheme val="minor"/>
    </font>
    <font>
      <b/>
      <sz val="12"/>
      <color rgb="FF000000"/>
      <name val="Calibri"/>
      <family val="2"/>
      <scheme val="minor"/>
    </font>
    <font>
      <u/>
      <sz val="12"/>
      <color rgb="FF000000"/>
      <name val="Calibri"/>
      <scheme val="minor"/>
    </font>
    <font>
      <u/>
      <sz val="12"/>
      <color theme="1"/>
      <name val="Calibri"/>
      <scheme val="minor"/>
    </font>
    <font>
      <b/>
      <sz val="12"/>
      <name val="Calibri"/>
      <family val="2"/>
      <scheme val="minor"/>
    </font>
    <font>
      <i/>
      <sz val="12"/>
      <color theme="1"/>
      <name val="Calibri"/>
      <scheme val="minor"/>
    </font>
    <font>
      <sz val="12"/>
      <color rgb="FF000000"/>
      <name val="Calibri"/>
      <family val="2"/>
      <scheme val="minor"/>
    </font>
    <font>
      <sz val="12"/>
      <color rgb="FF3F3F76"/>
      <name val="Calibri"/>
      <family val="2"/>
    </font>
    <font>
      <sz val="11"/>
      <name val="Arial"/>
    </font>
    <font>
      <b/>
      <sz val="14"/>
      <color theme="3"/>
      <name val="Calibri"/>
    </font>
    <font>
      <b/>
      <sz val="11"/>
      <color theme="3"/>
      <name val="Calibri"/>
    </font>
    <font>
      <b/>
      <sz val="11"/>
      <color theme="1"/>
      <name val="Calibri"/>
    </font>
    <font>
      <sz val="11"/>
      <color rgb="FF3F3F76"/>
      <name val="Calibri"/>
    </font>
    <font>
      <sz val="11"/>
      <color theme="1"/>
      <name val="Calibri"/>
    </font>
    <font>
      <b/>
      <sz val="11"/>
      <name val="Calibri"/>
    </font>
    <font>
      <sz val="11"/>
      <color rgb="FF0088CC"/>
      <name val="Calibri"/>
    </font>
    <font>
      <u/>
      <sz val="11"/>
      <color theme="10"/>
      <name val="Calibri"/>
    </font>
    <font>
      <sz val="11"/>
      <color indexed="8"/>
      <name val="Calibri"/>
    </font>
    <font>
      <sz val="11"/>
      <color theme="1"/>
      <name val="Calibri"/>
      <scheme val="minor"/>
    </font>
    <font>
      <sz val="11"/>
      <color indexed="206"/>
      <name val="Arial"/>
    </font>
    <font>
      <b/>
      <sz val="10"/>
      <color theme="1"/>
      <name val="Arial"/>
    </font>
    <font>
      <sz val="9"/>
      <color theme="1"/>
      <name val="Arial"/>
    </font>
    <font>
      <sz val="10"/>
      <color indexed="23"/>
      <name val="Arial"/>
    </font>
  </fonts>
  <fills count="26">
    <fill>
      <patternFill patternType="none"/>
    </fill>
    <fill>
      <patternFill patternType="gray125"/>
    </fill>
    <fill>
      <patternFill patternType="solid">
        <fgColor indexed="22"/>
        <bgColor indexed="64"/>
      </patternFill>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FFFF"/>
        <bgColor rgb="FF000000"/>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CE6F1"/>
        <bgColor rgb="FF000000"/>
      </patternFill>
    </fill>
    <fill>
      <patternFill patternType="solid">
        <fgColor theme="4" tint="0.39997558519241921"/>
        <bgColor indexed="64"/>
      </patternFill>
    </fill>
    <fill>
      <patternFill patternType="solid">
        <fgColor theme="5" tint="0.59999389629810485"/>
        <bgColor indexed="64"/>
      </patternFill>
    </fill>
    <fill>
      <patternFill patternType="solid">
        <fgColor indexed="65"/>
        <bgColor indexed="64"/>
      </patternFill>
    </fill>
    <fill>
      <patternFill patternType="solid">
        <fgColor theme="4" tint="0.79998168889431442"/>
        <bgColor rgb="FF000000"/>
      </patternFill>
    </fill>
    <fill>
      <patternFill patternType="solid">
        <fgColor auto="1"/>
        <bgColor rgb="FF000000"/>
      </patternFill>
    </fill>
    <fill>
      <patternFill patternType="solid">
        <fgColor indexed="65"/>
        <bgColor rgb="FF000000"/>
      </patternFill>
    </fill>
    <fill>
      <patternFill patternType="solid">
        <fgColor theme="5" tint="0.39997558519241921"/>
        <bgColor indexed="64"/>
      </patternFill>
    </fill>
    <fill>
      <patternFill patternType="solid">
        <fgColor theme="0" tint="-0.14999847407452621"/>
        <bgColor indexed="64"/>
      </patternFill>
    </fill>
    <fill>
      <patternFill patternType="solid">
        <fgColor rgb="FFDA9694"/>
        <bgColor rgb="FF000000"/>
      </patternFill>
    </fill>
    <fill>
      <patternFill patternType="solid">
        <fgColor theme="4" tint="0.59999389629810485"/>
        <bgColor indexed="64"/>
      </patternFill>
    </fill>
    <fill>
      <patternFill patternType="solid">
        <fgColor rgb="FFFFCC99"/>
        <bgColor rgb="FF000000"/>
      </patternFill>
    </fill>
    <fill>
      <patternFill patternType="solid">
        <fgColor theme="5" tint="0.59999389629810485"/>
        <bgColor indexed="65"/>
      </patternFill>
    </fill>
    <fill>
      <patternFill patternType="lightUp">
        <fgColor theme="9"/>
        <bgColor theme="5" tint="0.59996337778862885"/>
      </patternFill>
    </fill>
    <fill>
      <patternFill patternType="solid">
        <fgColor theme="9" tint="0.39997558519241921"/>
        <bgColor indexed="64"/>
      </patternFill>
    </fill>
  </fills>
  <borders count="47">
    <border>
      <left/>
      <right/>
      <top/>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diagonal/>
    </border>
    <border>
      <left/>
      <right/>
      <top/>
      <bottom style="thin">
        <color auto="1"/>
      </bottom>
      <diagonal/>
    </border>
    <border>
      <left style="medium">
        <color auto="1"/>
      </left>
      <right/>
      <top/>
      <bottom style="thin">
        <color auto="1"/>
      </bottom>
      <diagonal/>
    </border>
    <border>
      <left/>
      <right style="medium">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theme="0"/>
      </left>
      <right/>
      <top/>
      <bottom/>
      <diagonal/>
    </border>
    <border>
      <left style="thin">
        <color theme="0"/>
      </left>
      <right style="medium">
        <color auto="1"/>
      </right>
      <top/>
      <bottom/>
      <diagonal/>
    </border>
    <border>
      <left style="medium">
        <color auto="1"/>
      </left>
      <right style="medium">
        <color auto="1"/>
      </right>
      <top style="medium">
        <color auto="1"/>
      </top>
      <bottom style="medium">
        <color auto="1"/>
      </bottom>
      <diagonal/>
    </border>
    <border>
      <left style="thin">
        <color theme="0"/>
      </left>
      <right/>
      <top/>
      <bottom style="thin">
        <color auto="1"/>
      </bottom>
      <diagonal/>
    </border>
    <border>
      <left style="medium">
        <color auto="1"/>
      </left>
      <right/>
      <top style="thin">
        <color auto="1"/>
      </top>
      <bottom/>
      <diagonal/>
    </border>
    <border>
      <left style="thin">
        <color theme="0"/>
      </left>
      <right/>
      <top style="thin">
        <color auto="1"/>
      </top>
      <bottom/>
      <diagonal/>
    </border>
    <border>
      <left/>
      <right style="thin">
        <color auto="1"/>
      </right>
      <top style="thin">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medium">
        <color auto="1"/>
      </bottom>
      <diagonal/>
    </border>
    <border>
      <left style="thin">
        <color theme="0"/>
      </left>
      <right/>
      <top/>
      <bottom style="medium">
        <color auto="1"/>
      </bottom>
      <diagonal/>
    </border>
    <border>
      <left/>
      <right style="thin">
        <color rgb="FF000000"/>
      </right>
      <top/>
      <bottom style="thin">
        <color auto="1"/>
      </bottom>
      <diagonal/>
    </border>
    <border>
      <left/>
      <right/>
      <top/>
      <bottom style="medium">
        <color indexed="8"/>
      </bottom>
      <diagonal/>
    </border>
    <border>
      <left style="medium">
        <color indexed="8"/>
      </left>
      <right/>
      <top style="medium">
        <color indexed="8"/>
      </top>
      <bottom/>
      <diagonal/>
    </border>
    <border>
      <left style="medium">
        <color indexed="8"/>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rgb="FF7F7F7F"/>
      </left>
      <right style="thin">
        <color auto="1"/>
      </right>
      <top style="thin">
        <color rgb="FF7F7F7F"/>
      </top>
      <bottom style="thin">
        <color rgb="FF7F7F7F"/>
      </bottom>
      <diagonal/>
    </border>
    <border>
      <left style="thin">
        <color rgb="FF7F7F7F"/>
      </left>
      <right style="thin">
        <color auto="1"/>
      </right>
      <top style="thin">
        <color rgb="FF7F7F7F"/>
      </top>
      <bottom style="thin">
        <color auto="1"/>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5005">
    <xf numFmtId="0" fontId="0" fillId="0" borderId="0"/>
    <xf numFmtId="0" fontId="4" fillId="3" borderId="2"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5" fillId="0" borderId="0" applyFont="0" applyFill="0" applyBorder="0" applyAlignment="0" applyProtection="0"/>
    <xf numFmtId="0" fontId="11" fillId="6"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23"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01">
    <xf numFmtId="0" fontId="0" fillId="0" borderId="0" xfId="0"/>
    <xf numFmtId="0" fontId="0" fillId="4" borderId="0" xfId="0" applyFill="1"/>
    <xf numFmtId="164" fontId="0" fillId="0" borderId="0" xfId="70" applyNumberFormat="1" applyFont="1"/>
    <xf numFmtId="0" fontId="0" fillId="0" borderId="0" xfId="0" applyFont="1"/>
    <xf numFmtId="2" fontId="0" fillId="0" borderId="0" xfId="0" applyNumberFormat="1"/>
    <xf numFmtId="0" fontId="0" fillId="0" borderId="0" xfId="0" applyFill="1"/>
    <xf numFmtId="0" fontId="4" fillId="3" borderId="2" xfId="1"/>
    <xf numFmtId="3" fontId="0" fillId="0" borderId="0" xfId="0" applyNumberFormat="1"/>
    <xf numFmtId="0" fontId="0" fillId="0" borderId="3" xfId="0" applyBorder="1"/>
    <xf numFmtId="0" fontId="10" fillId="0" borderId="0" xfId="0" applyFont="1"/>
    <xf numFmtId="0" fontId="0" fillId="0" borderId="0" xfId="0" applyBorder="1"/>
    <xf numFmtId="0" fontId="13" fillId="4" borderId="0" xfId="0" applyFont="1" applyFill="1" applyAlignment="1">
      <alignment horizontal="left"/>
    </xf>
    <xf numFmtId="2" fontId="13" fillId="4" borderId="0" xfId="0" applyNumberFormat="1" applyFont="1" applyFill="1"/>
    <xf numFmtId="0" fontId="13" fillId="4" borderId="0" xfId="0" applyFont="1" applyFill="1"/>
    <xf numFmtId="166" fontId="0" fillId="0" borderId="3" xfId="0" applyNumberFormat="1" applyBorder="1"/>
    <xf numFmtId="0" fontId="0" fillId="8" borderId="0" xfId="0" applyFill="1"/>
    <xf numFmtId="0" fontId="0" fillId="4" borderId="9" xfId="0" applyFill="1" applyBorder="1"/>
    <xf numFmtId="0" fontId="0" fillId="4" borderId="6" xfId="0" applyFont="1" applyFill="1" applyBorder="1"/>
    <xf numFmtId="0" fontId="3" fillId="2" borderId="0" xfId="0" applyFont="1" applyFill="1" applyBorder="1"/>
    <xf numFmtId="0" fontId="0" fillId="13" borderId="0" xfId="0" applyFill="1"/>
    <xf numFmtId="0" fontId="0" fillId="0" borderId="3" xfId="0" applyFill="1" applyBorder="1"/>
    <xf numFmtId="0" fontId="0" fillId="0" borderId="7" xfId="0" applyBorder="1"/>
    <xf numFmtId="0" fontId="0" fillId="0" borderId="9" xfId="0" applyBorder="1"/>
    <xf numFmtId="0" fontId="0" fillId="4" borderId="19" xfId="0" applyFill="1" applyBorder="1"/>
    <xf numFmtId="0" fontId="0" fillId="0" borderId="19" xfId="0" applyBorder="1"/>
    <xf numFmtId="0" fontId="0" fillId="0" borderId="10" xfId="0" applyBorder="1"/>
    <xf numFmtId="0" fontId="0" fillId="0" borderId="11" xfId="0" applyBorder="1"/>
    <xf numFmtId="0" fontId="0" fillId="0" borderId="15" xfId="0" applyBorder="1"/>
    <xf numFmtId="0" fontId="0" fillId="0" borderId="12" xfId="0" applyBorder="1"/>
    <xf numFmtId="0" fontId="0" fillId="0" borderId="16" xfId="0" applyBorder="1"/>
    <xf numFmtId="0" fontId="0" fillId="0" borderId="14" xfId="0" applyBorder="1"/>
    <xf numFmtId="0" fontId="0" fillId="0" borderId="13" xfId="0" applyBorder="1"/>
    <xf numFmtId="0" fontId="3" fillId="5" borderId="12" xfId="0" applyFont="1" applyFill="1" applyBorder="1"/>
    <xf numFmtId="0" fontId="16" fillId="4" borderId="0" xfId="0" applyFont="1" applyFill="1"/>
    <xf numFmtId="0" fontId="0" fillId="4" borderId="0" xfId="0" applyFont="1" applyFill="1"/>
    <xf numFmtId="0" fontId="0" fillId="4" borderId="0" xfId="0" applyFont="1" applyFill="1" applyAlignment="1">
      <alignment horizontal="center"/>
    </xf>
    <xf numFmtId="0" fontId="0" fillId="4" borderId="0" xfId="0" applyFont="1" applyFill="1" applyAlignment="1">
      <alignment horizontal="right"/>
    </xf>
    <xf numFmtId="0" fontId="17" fillId="4" borderId="0" xfId="0" applyFont="1" applyFill="1"/>
    <xf numFmtId="0" fontId="12" fillId="0" borderId="10" xfId="0" applyFont="1" applyBorder="1"/>
    <xf numFmtId="0" fontId="0" fillId="4" borderId="11" xfId="0" applyFont="1" applyFill="1" applyBorder="1"/>
    <xf numFmtId="0" fontId="0" fillId="4" borderId="11" xfId="0" applyFont="1" applyFill="1" applyBorder="1" applyAlignment="1">
      <alignment horizontal="center"/>
    </xf>
    <xf numFmtId="0" fontId="0" fillId="4" borderId="15" xfId="0" applyFont="1" applyFill="1" applyBorder="1" applyAlignment="1">
      <alignment horizontal="right"/>
    </xf>
    <xf numFmtId="0" fontId="0" fillId="4" borderId="0" xfId="0" applyFont="1" applyFill="1" applyBorder="1" applyAlignment="1">
      <alignment horizontal="right"/>
    </xf>
    <xf numFmtId="0" fontId="0" fillId="4" borderId="0" xfId="0" applyFont="1" applyFill="1" applyBorder="1" applyAlignment="1">
      <alignment horizontal="left" vertical="top" wrapText="1"/>
    </xf>
    <xf numFmtId="0" fontId="12" fillId="4" borderId="20" xfId="0" applyFont="1" applyFill="1" applyBorder="1"/>
    <xf numFmtId="0" fontId="0" fillId="4" borderId="21" xfId="0" applyFont="1" applyFill="1" applyBorder="1"/>
    <xf numFmtId="0" fontId="0" fillId="4" borderId="21" xfId="0" applyFont="1" applyFill="1" applyBorder="1" applyAlignment="1">
      <alignment horizontal="center"/>
    </xf>
    <xf numFmtId="0" fontId="0" fillId="4" borderId="21" xfId="0" applyFont="1" applyFill="1" applyBorder="1" applyAlignment="1">
      <alignment horizontal="right"/>
    </xf>
    <xf numFmtId="0" fontId="0" fillId="4" borderId="0" xfId="0" applyFont="1" applyFill="1" applyBorder="1"/>
    <xf numFmtId="0" fontId="0" fillId="4" borderId="0" xfId="0" applyFont="1" applyFill="1" applyBorder="1" applyAlignment="1">
      <alignment horizontal="center"/>
    </xf>
    <xf numFmtId="0" fontId="18" fillId="7" borderId="8" xfId="0" applyFont="1" applyFill="1" applyBorder="1"/>
    <xf numFmtId="0" fontId="18" fillId="0" borderId="7" xfId="0" applyFont="1" applyBorder="1"/>
    <xf numFmtId="0" fontId="12" fillId="4" borderId="0" xfId="0" applyFont="1" applyFill="1" applyBorder="1"/>
    <xf numFmtId="0" fontId="12" fillId="4" borderId="0" xfId="0" applyFont="1" applyFill="1" applyBorder="1" applyAlignment="1">
      <alignment horizontal="center"/>
    </xf>
    <xf numFmtId="0" fontId="12" fillId="4" borderId="0" xfId="0" applyFont="1" applyFill="1" applyBorder="1" applyAlignment="1">
      <alignment horizontal="right"/>
    </xf>
    <xf numFmtId="0" fontId="12" fillId="4" borderId="6" xfId="0" applyFont="1" applyFill="1" applyBorder="1"/>
    <xf numFmtId="0" fontId="0" fillId="0" borderId="0" xfId="0" applyFont="1" applyFill="1" applyBorder="1"/>
    <xf numFmtId="3" fontId="0" fillId="0" borderId="22" xfId="0" applyNumberFormat="1" applyFont="1" applyFill="1" applyBorder="1" applyAlignment="1">
      <alignment horizontal="center"/>
    </xf>
    <xf numFmtId="0" fontId="12" fillId="4" borderId="21" xfId="0" applyFont="1" applyFill="1" applyBorder="1"/>
    <xf numFmtId="0" fontId="18" fillId="7" borderId="7" xfId="0" applyFont="1" applyFill="1" applyBorder="1"/>
    <xf numFmtId="0" fontId="19" fillId="7" borderId="0" xfId="0" applyFont="1" applyFill="1" applyBorder="1" applyAlignment="1">
      <alignment vertical="top"/>
    </xf>
    <xf numFmtId="2" fontId="0" fillId="0" borderId="24" xfId="0" applyNumberFormat="1" applyFont="1" applyFill="1" applyBorder="1" applyAlignment="1">
      <alignment horizontal="right"/>
    </xf>
    <xf numFmtId="0" fontId="0" fillId="14" borderId="0" xfId="0" applyFill="1"/>
    <xf numFmtId="0" fontId="20" fillId="14" borderId="6" xfId="0" applyFont="1" applyFill="1" applyBorder="1"/>
    <xf numFmtId="0" fontId="20" fillId="14" borderId="0" xfId="0" applyFont="1" applyFill="1" applyBorder="1"/>
    <xf numFmtId="0" fontId="0" fillId="14" borderId="0" xfId="0" applyFont="1" applyFill="1" applyBorder="1"/>
    <xf numFmtId="0" fontId="0" fillId="14" borderId="0" xfId="0" applyFont="1" applyFill="1" applyAlignment="1">
      <alignment horizontal="right"/>
    </xf>
    <xf numFmtId="2" fontId="0" fillId="14" borderId="0" xfId="339" applyNumberFormat="1" applyFont="1" applyFill="1" applyBorder="1" applyAlignment="1">
      <alignment horizontal="right"/>
    </xf>
    <xf numFmtId="0" fontId="0" fillId="14" borderId="0" xfId="0" applyFont="1" applyFill="1" applyBorder="1" applyAlignment="1">
      <alignment horizontal="left"/>
    </xf>
    <xf numFmtId="0" fontId="0" fillId="14" borderId="0" xfId="0" applyFont="1" applyFill="1" applyBorder="1" applyAlignment="1">
      <alignment horizontal="left" indent="2"/>
    </xf>
    <xf numFmtId="0" fontId="0" fillId="14" borderId="0" xfId="0" applyFont="1" applyFill="1" applyBorder="1" applyAlignment="1">
      <alignment horizontal="right"/>
    </xf>
    <xf numFmtId="2" fontId="0" fillId="14" borderId="24" xfId="339" applyNumberFormat="1" applyFont="1" applyFill="1" applyBorder="1"/>
    <xf numFmtId="0" fontId="0" fillId="14" borderId="0" xfId="0" applyFont="1" applyFill="1" applyBorder="1" applyAlignment="1">
      <alignment horizontal="left" vertical="top" wrapText="1"/>
    </xf>
    <xf numFmtId="10" fontId="0" fillId="14" borderId="0" xfId="339" applyNumberFormat="1" applyFont="1" applyFill="1" applyBorder="1" applyAlignment="1">
      <alignment horizontal="right"/>
    </xf>
    <xf numFmtId="0" fontId="20" fillId="14" borderId="8" xfId="0" applyFont="1" applyFill="1" applyBorder="1"/>
    <xf numFmtId="0" fontId="20" fillId="14" borderId="7" xfId="0" applyFont="1" applyFill="1" applyBorder="1"/>
    <xf numFmtId="0" fontId="0" fillId="14" borderId="7" xfId="0" applyFont="1" applyFill="1" applyBorder="1"/>
    <xf numFmtId="0" fontId="0" fillId="14" borderId="25" xfId="0" applyFont="1" applyFill="1" applyBorder="1" applyAlignment="1">
      <alignment horizontal="center"/>
    </xf>
    <xf numFmtId="2" fontId="0" fillId="14" borderId="7" xfId="339" applyNumberFormat="1" applyFont="1" applyFill="1" applyBorder="1" applyAlignment="1">
      <alignment horizontal="right"/>
    </xf>
    <xf numFmtId="10" fontId="0" fillId="14" borderId="7" xfId="339" applyNumberFormat="1" applyFont="1" applyFill="1" applyBorder="1" applyAlignment="1">
      <alignment horizontal="right"/>
    </xf>
    <xf numFmtId="0" fontId="0" fillId="14" borderId="22" xfId="0" applyFont="1" applyFill="1" applyBorder="1" applyAlignment="1">
      <alignment horizontal="center"/>
    </xf>
    <xf numFmtId="2" fontId="0" fillId="14" borderId="24" xfId="339" applyNumberFormat="1" applyFont="1" applyFill="1" applyBorder="1" applyAlignment="1">
      <alignment horizontal="right"/>
    </xf>
    <xf numFmtId="2" fontId="0" fillId="14" borderId="7" xfId="0" applyNumberFormat="1" applyFont="1" applyFill="1" applyBorder="1" applyAlignment="1">
      <alignment horizontal="right"/>
    </xf>
    <xf numFmtId="0" fontId="0" fillId="14" borderId="7" xfId="0" applyFont="1" applyFill="1" applyBorder="1" applyAlignment="1">
      <alignment horizontal="right"/>
    </xf>
    <xf numFmtId="0" fontId="0" fillId="7" borderId="0" xfId="0" applyFill="1" applyAlignment="1">
      <alignment horizontal="right"/>
    </xf>
    <xf numFmtId="0" fontId="0" fillId="7" borderId="0" xfId="0" applyFill="1" applyAlignment="1">
      <alignment horizontal="left" vertical="top" wrapText="1"/>
    </xf>
    <xf numFmtId="2" fontId="0" fillId="14" borderId="0" xfId="0" applyNumberFormat="1" applyFont="1" applyFill="1" applyBorder="1" applyAlignment="1">
      <alignment horizontal="right"/>
    </xf>
    <xf numFmtId="0" fontId="0" fillId="14" borderId="9" xfId="0" applyFill="1" applyBorder="1"/>
    <xf numFmtId="0" fontId="18" fillId="15" borderId="20" xfId="0" applyFont="1" applyFill="1" applyBorder="1" applyAlignment="1">
      <alignment vertical="top"/>
    </xf>
    <xf numFmtId="0" fontId="20" fillId="15" borderId="21" xfId="0" applyFont="1" applyFill="1" applyBorder="1"/>
    <xf numFmtId="0" fontId="12" fillId="15" borderId="21" xfId="0" applyFont="1" applyFill="1" applyBorder="1"/>
    <xf numFmtId="0" fontId="12" fillId="15" borderId="21" xfId="0" applyFont="1" applyFill="1" applyBorder="1" applyAlignment="1">
      <alignment horizontal="center"/>
    </xf>
    <xf numFmtId="0" fontId="12" fillId="15" borderId="21" xfId="0" applyFont="1" applyFill="1" applyBorder="1" applyAlignment="1">
      <alignment horizontal="right"/>
    </xf>
    <xf numFmtId="0" fontId="0" fillId="15" borderId="6" xfId="0" applyFill="1" applyBorder="1"/>
    <xf numFmtId="0" fontId="0" fillId="15" borderId="0" xfId="0" applyFont="1" applyFill="1" applyBorder="1"/>
    <xf numFmtId="3" fontId="0" fillId="15" borderId="22" xfId="0" applyNumberFormat="1" applyFont="1" applyFill="1" applyBorder="1" applyAlignment="1">
      <alignment horizontal="center"/>
    </xf>
    <xf numFmtId="3" fontId="0" fillId="15" borderId="0" xfId="0" applyNumberFormat="1" applyFont="1" applyFill="1" applyBorder="1" applyAlignment="1">
      <alignment horizontal="right"/>
    </xf>
    <xf numFmtId="0" fontId="0" fillId="15" borderId="0" xfId="0" applyFill="1" applyBorder="1"/>
    <xf numFmtId="0" fontId="20" fillId="15" borderId="6" xfId="0" applyFont="1" applyFill="1" applyBorder="1"/>
    <xf numFmtId="0" fontId="20" fillId="15" borderId="0" xfId="0" applyFont="1" applyFill="1" applyBorder="1"/>
    <xf numFmtId="0" fontId="0" fillId="15" borderId="22" xfId="0" applyFont="1" applyFill="1" applyBorder="1" applyAlignment="1">
      <alignment horizontal="center"/>
    </xf>
    <xf numFmtId="9" fontId="2" fillId="15" borderId="0" xfId="339" applyFont="1" applyFill="1" applyBorder="1" applyAlignment="1">
      <alignment horizontal="right"/>
    </xf>
    <xf numFmtId="0" fontId="0" fillId="15" borderId="0" xfId="0" applyFont="1" applyFill="1" applyBorder="1" applyAlignment="1">
      <alignment horizontal="left"/>
    </xf>
    <xf numFmtId="0" fontId="0" fillId="15" borderId="0" xfId="0" applyFont="1" applyFill="1" applyBorder="1" applyAlignment="1">
      <alignment horizontal="left" indent="2"/>
    </xf>
    <xf numFmtId="3" fontId="0" fillId="15" borderId="23" xfId="0" applyNumberFormat="1" applyFont="1" applyFill="1" applyBorder="1" applyAlignment="1">
      <alignment horizontal="center"/>
    </xf>
    <xf numFmtId="2" fontId="0" fillId="15" borderId="24" xfId="0" applyNumberFormat="1" applyFont="1" applyFill="1" applyBorder="1" applyAlignment="1">
      <alignment horizontal="right"/>
    </xf>
    <xf numFmtId="0" fontId="0" fillId="15" borderId="0" xfId="0" applyFont="1" applyFill="1" applyAlignment="1">
      <alignment horizontal="right"/>
    </xf>
    <xf numFmtId="0" fontId="0" fillId="15" borderId="0" xfId="0" applyFont="1" applyFill="1" applyBorder="1" applyAlignment="1">
      <alignment horizontal="right"/>
    </xf>
    <xf numFmtId="0" fontId="0" fillId="15" borderId="0" xfId="0" applyFont="1" applyFill="1" applyBorder="1" applyAlignment="1">
      <alignment horizontal="left" vertical="top" wrapText="1"/>
    </xf>
    <xf numFmtId="2" fontId="13" fillId="15" borderId="0" xfId="339" applyNumberFormat="1" applyFont="1" applyFill="1" applyBorder="1" applyAlignment="1">
      <alignment horizontal="right"/>
    </xf>
    <xf numFmtId="165" fontId="21" fillId="15" borderId="0" xfId="339" applyNumberFormat="1" applyFont="1" applyFill="1" applyBorder="1" applyAlignment="1">
      <alignment horizontal="right"/>
    </xf>
    <xf numFmtId="0" fontId="20" fillId="15" borderId="8" xfId="0" applyFont="1" applyFill="1" applyBorder="1"/>
    <xf numFmtId="0" fontId="20" fillId="15" borderId="7" xfId="0" applyFont="1" applyFill="1" applyBorder="1"/>
    <xf numFmtId="0" fontId="0" fillId="15" borderId="7" xfId="0" applyFont="1" applyFill="1" applyBorder="1"/>
    <xf numFmtId="0" fontId="0" fillId="15" borderId="25" xfId="0" applyFont="1" applyFill="1" applyBorder="1" applyAlignment="1">
      <alignment horizontal="center"/>
    </xf>
    <xf numFmtId="2" fontId="0" fillId="15" borderId="7" xfId="0" applyNumberFormat="1" applyFont="1" applyFill="1" applyBorder="1" applyAlignment="1">
      <alignment horizontal="right"/>
    </xf>
    <xf numFmtId="0" fontId="0" fillId="15" borderId="7" xfId="0" applyFont="1" applyFill="1" applyBorder="1" applyAlignment="1">
      <alignment horizontal="right"/>
    </xf>
    <xf numFmtId="2" fontId="0" fillId="15" borderId="11" xfId="339" applyNumberFormat="1" applyFont="1" applyFill="1" applyBorder="1" applyAlignment="1">
      <alignment horizontal="right"/>
    </xf>
    <xf numFmtId="9" fontId="0" fillId="15" borderId="0" xfId="339" applyFont="1" applyFill="1" applyBorder="1" applyAlignment="1">
      <alignment horizontal="right"/>
    </xf>
    <xf numFmtId="2" fontId="0" fillId="15" borderId="0" xfId="339" applyNumberFormat="1" applyFont="1" applyFill="1" applyBorder="1" applyAlignment="1">
      <alignment horizontal="right"/>
    </xf>
    <xf numFmtId="2" fontId="0" fillId="15" borderId="24" xfId="339" applyNumberFormat="1" applyFont="1" applyFill="1" applyBorder="1"/>
    <xf numFmtId="10" fontId="0" fillId="15" borderId="0" xfId="339" applyNumberFormat="1" applyFont="1" applyFill="1" applyBorder="1"/>
    <xf numFmtId="2" fontId="0" fillId="15" borderId="0" xfId="339" applyNumberFormat="1" applyFont="1" applyFill="1" applyBorder="1"/>
    <xf numFmtId="2" fontId="22" fillId="15" borderId="7" xfId="339" applyNumberFormat="1" applyFont="1" applyFill="1" applyBorder="1" applyAlignment="1">
      <alignment horizontal="right"/>
    </xf>
    <xf numFmtId="10" fontId="22" fillId="15" borderId="7" xfId="339" applyNumberFormat="1" applyFont="1" applyFill="1" applyBorder="1" applyAlignment="1">
      <alignment horizontal="right"/>
    </xf>
    <xf numFmtId="2" fontId="22" fillId="15" borderId="0" xfId="339" applyNumberFormat="1" applyFont="1" applyFill="1" applyBorder="1" applyAlignment="1">
      <alignment horizontal="right"/>
    </xf>
    <xf numFmtId="10" fontId="22" fillId="15" borderId="0" xfId="339" applyNumberFormat="1" applyFont="1" applyFill="1" applyBorder="1" applyAlignment="1">
      <alignment horizontal="right"/>
    </xf>
    <xf numFmtId="2" fontId="0" fillId="15" borderId="7" xfId="339" applyNumberFormat="1" applyFont="1" applyFill="1" applyBorder="1" applyAlignment="1">
      <alignment horizontal="right"/>
    </xf>
    <xf numFmtId="10" fontId="0" fillId="15" borderId="7" xfId="339" applyNumberFormat="1" applyFont="1" applyFill="1" applyBorder="1" applyAlignment="1">
      <alignment horizontal="right"/>
    </xf>
    <xf numFmtId="0" fontId="20" fillId="9" borderId="6" xfId="0" applyFont="1" applyFill="1" applyBorder="1"/>
    <xf numFmtId="0" fontId="20" fillId="9" borderId="0" xfId="0" applyFont="1" applyFill="1" applyBorder="1"/>
    <xf numFmtId="0" fontId="23" fillId="9" borderId="0" xfId="0" applyFont="1" applyFill="1" applyBorder="1"/>
    <xf numFmtId="0" fontId="0" fillId="9" borderId="0" xfId="0" applyFont="1" applyFill="1" applyAlignment="1">
      <alignment horizontal="right"/>
    </xf>
    <xf numFmtId="2" fontId="0" fillId="9" borderId="0" xfId="339" applyNumberFormat="1" applyFont="1" applyFill="1" applyBorder="1" applyAlignment="1">
      <alignment horizontal="right"/>
    </xf>
    <xf numFmtId="0" fontId="0" fillId="9" borderId="0" xfId="0" applyFont="1" applyFill="1" applyAlignment="1">
      <alignment horizontal="left"/>
    </xf>
    <xf numFmtId="0" fontId="0" fillId="9" borderId="0" xfId="0" applyFont="1" applyFill="1" applyBorder="1" applyAlignment="1">
      <alignment horizontal="left" indent="2"/>
    </xf>
    <xf numFmtId="0" fontId="0" fillId="9" borderId="0" xfId="0" applyFont="1" applyFill="1" applyBorder="1" applyAlignment="1">
      <alignment horizontal="right"/>
    </xf>
    <xf numFmtId="0" fontId="0" fillId="9" borderId="0" xfId="0" applyFont="1" applyFill="1" applyBorder="1" applyAlignment="1">
      <alignment horizontal="left" vertical="top" wrapText="1"/>
    </xf>
    <xf numFmtId="10" fontId="0" fillId="9" borderId="0" xfId="339" applyNumberFormat="1" applyFont="1" applyFill="1" applyBorder="1" applyAlignment="1">
      <alignment horizontal="right"/>
    </xf>
    <xf numFmtId="0" fontId="20" fillId="9" borderId="8" xfId="0" applyFont="1" applyFill="1" applyBorder="1"/>
    <xf numFmtId="0" fontId="20" fillId="9" borderId="7" xfId="0" applyFont="1" applyFill="1" applyBorder="1"/>
    <xf numFmtId="0" fontId="0" fillId="9" borderId="7" xfId="0" applyFont="1" applyFill="1" applyBorder="1"/>
    <xf numFmtId="0" fontId="0" fillId="9" borderId="25" xfId="0" applyFont="1" applyFill="1" applyBorder="1" applyAlignment="1">
      <alignment horizontal="center"/>
    </xf>
    <xf numFmtId="2" fontId="0" fillId="9" borderId="7" xfId="339" applyNumberFormat="1" applyFont="1" applyFill="1" applyBorder="1" applyAlignment="1">
      <alignment horizontal="right"/>
    </xf>
    <xf numFmtId="10" fontId="0" fillId="9" borderId="7" xfId="339" applyNumberFormat="1" applyFont="1" applyFill="1" applyBorder="1" applyAlignment="1">
      <alignment horizontal="right"/>
    </xf>
    <xf numFmtId="0" fontId="0" fillId="9" borderId="0" xfId="0" applyFont="1" applyFill="1" applyBorder="1"/>
    <xf numFmtId="0" fontId="0" fillId="9" borderId="0" xfId="0" applyFont="1" applyFill="1" applyBorder="1" applyAlignment="1">
      <alignment horizontal="left"/>
    </xf>
    <xf numFmtId="0" fontId="0" fillId="9" borderId="22" xfId="0" applyFont="1" applyFill="1" applyBorder="1" applyAlignment="1">
      <alignment horizontal="center"/>
    </xf>
    <xf numFmtId="2" fontId="0" fillId="9" borderId="24" xfId="339" applyNumberFormat="1" applyFont="1" applyFill="1" applyBorder="1" applyAlignment="1">
      <alignment horizontal="right"/>
    </xf>
    <xf numFmtId="2" fontId="0" fillId="9" borderId="0" xfId="0" applyNumberFormat="1" applyFont="1" applyFill="1" applyBorder="1" applyAlignment="1">
      <alignment horizontal="right"/>
    </xf>
    <xf numFmtId="165" fontId="5" fillId="15" borderId="0" xfId="339" applyNumberFormat="1" applyFont="1" applyFill="1" applyBorder="1" applyAlignment="1">
      <alignment horizontal="right"/>
    </xf>
    <xf numFmtId="165" fontId="0" fillId="15" borderId="0" xfId="339" applyNumberFormat="1" applyFont="1" applyFill="1" applyBorder="1" applyAlignment="1">
      <alignment horizontal="right"/>
    </xf>
    <xf numFmtId="0" fontId="20" fillId="15" borderId="26" xfId="0" applyFont="1" applyFill="1" applyBorder="1"/>
    <xf numFmtId="0" fontId="20" fillId="15" borderId="11" xfId="0" applyFont="1" applyFill="1" applyBorder="1"/>
    <xf numFmtId="0" fontId="0" fillId="15" borderId="11" xfId="0" applyFont="1" applyFill="1" applyBorder="1"/>
    <xf numFmtId="10" fontId="0" fillId="15" borderId="11" xfId="339" applyNumberFormat="1" applyFont="1" applyFill="1" applyBorder="1" applyAlignment="1">
      <alignment horizontal="right"/>
    </xf>
    <xf numFmtId="0" fontId="0" fillId="15" borderId="0" xfId="0" applyFill="1" applyAlignment="1">
      <alignment horizontal="left"/>
    </xf>
    <xf numFmtId="10" fontId="0" fillId="15" borderId="0" xfId="339" applyNumberFormat="1" applyFont="1" applyFill="1" applyBorder="1" applyAlignment="1">
      <alignment horizontal="right"/>
    </xf>
    <xf numFmtId="0" fontId="0" fillId="15" borderId="0" xfId="0" applyFill="1" applyAlignment="1">
      <alignment horizontal="left" indent="2"/>
    </xf>
    <xf numFmtId="0" fontId="0" fillId="15" borderId="27" xfId="0" applyFont="1" applyFill="1" applyBorder="1" applyAlignment="1">
      <alignment horizontal="center"/>
    </xf>
    <xf numFmtId="9" fontId="0" fillId="15" borderId="11" xfId="339" applyFont="1" applyFill="1" applyBorder="1" applyAlignment="1">
      <alignment horizontal="right"/>
    </xf>
    <xf numFmtId="0" fontId="0" fillId="15" borderId="0" xfId="0" applyFill="1" applyAlignment="1">
      <alignment horizontal="right"/>
    </xf>
    <xf numFmtId="0" fontId="2" fillId="4" borderId="0" xfId="0" applyFont="1" applyFill="1" applyBorder="1"/>
    <xf numFmtId="0" fontId="18" fillId="14" borderId="20" xfId="0" applyFont="1" applyFill="1" applyBorder="1" applyAlignment="1">
      <alignment vertical="top"/>
    </xf>
    <xf numFmtId="0" fontId="20" fillId="14" borderId="21" xfId="0" applyFont="1" applyFill="1" applyBorder="1"/>
    <xf numFmtId="0" fontId="12" fillId="14" borderId="21" xfId="0" applyFont="1" applyFill="1" applyBorder="1"/>
    <xf numFmtId="0" fontId="12" fillId="14" borderId="21" xfId="0" applyFont="1" applyFill="1" applyBorder="1" applyAlignment="1">
      <alignment horizontal="center"/>
    </xf>
    <xf numFmtId="0" fontId="12" fillId="14" borderId="21" xfId="0" applyFont="1" applyFill="1" applyBorder="1" applyAlignment="1">
      <alignment horizontal="right"/>
    </xf>
    <xf numFmtId="0" fontId="0" fillId="14" borderId="6" xfId="0" applyFill="1" applyBorder="1"/>
    <xf numFmtId="3" fontId="0" fillId="14" borderId="22" xfId="0" applyNumberFormat="1" applyFont="1" applyFill="1" applyBorder="1" applyAlignment="1">
      <alignment horizontal="center"/>
    </xf>
    <xf numFmtId="3" fontId="0" fillId="14" borderId="0" xfId="0" applyNumberFormat="1" applyFont="1" applyFill="1" applyBorder="1" applyAlignment="1">
      <alignment horizontal="right"/>
    </xf>
    <xf numFmtId="0" fontId="0" fillId="14" borderId="0" xfId="0" applyFill="1" applyBorder="1"/>
    <xf numFmtId="9" fontId="2" fillId="14" borderId="0" xfId="339" applyFont="1" applyFill="1" applyBorder="1" applyAlignment="1">
      <alignment horizontal="right"/>
    </xf>
    <xf numFmtId="2" fontId="0" fillId="14" borderId="24" xfId="0" applyNumberFormat="1" applyFont="1" applyFill="1" applyBorder="1" applyAlignment="1">
      <alignment horizontal="right"/>
    </xf>
    <xf numFmtId="2" fontId="13" fillId="14" borderId="0" xfId="339" applyNumberFormat="1" applyFont="1" applyFill="1" applyBorder="1" applyAlignment="1">
      <alignment horizontal="right"/>
    </xf>
    <xf numFmtId="165" fontId="21" fillId="14" borderId="0" xfId="339" applyNumberFormat="1" applyFont="1" applyFill="1" applyBorder="1" applyAlignment="1">
      <alignment horizontal="right"/>
    </xf>
    <xf numFmtId="2" fontId="0" fillId="14" borderId="11" xfId="339" applyNumberFormat="1" applyFont="1" applyFill="1" applyBorder="1" applyAlignment="1">
      <alignment horizontal="right"/>
    </xf>
    <xf numFmtId="9" fontId="0" fillId="14" borderId="0" xfId="339" applyFont="1" applyFill="1" applyBorder="1" applyAlignment="1">
      <alignment horizontal="right"/>
    </xf>
    <xf numFmtId="10" fontId="0" fillId="14" borderId="0" xfId="339" applyNumberFormat="1" applyFont="1" applyFill="1" applyBorder="1"/>
    <xf numFmtId="0" fontId="0" fillId="14" borderId="0" xfId="0" applyFont="1" applyFill="1"/>
    <xf numFmtId="2" fontId="22" fillId="14" borderId="7" xfId="339" applyNumberFormat="1" applyFont="1" applyFill="1" applyBorder="1" applyAlignment="1">
      <alignment horizontal="right"/>
    </xf>
    <xf numFmtId="10" fontId="22" fillId="14" borderId="7" xfId="339" applyNumberFormat="1" applyFont="1" applyFill="1" applyBorder="1" applyAlignment="1">
      <alignment horizontal="right"/>
    </xf>
    <xf numFmtId="0" fontId="23" fillId="14" borderId="0" xfId="0" applyFont="1" applyFill="1" applyBorder="1"/>
    <xf numFmtId="0" fontId="0" fillId="14" borderId="0" xfId="0" applyFill="1" applyAlignment="1">
      <alignment horizontal="left"/>
    </xf>
    <xf numFmtId="0" fontId="18" fillId="16" borderId="20" xfId="0" applyFont="1" applyFill="1" applyBorder="1" applyAlignment="1">
      <alignment vertical="top"/>
    </xf>
    <xf numFmtId="0" fontId="20" fillId="16" borderId="21" xfId="0" applyFont="1" applyFill="1" applyBorder="1"/>
    <xf numFmtId="0" fontId="12" fillId="16" borderId="21" xfId="0" applyFont="1" applyFill="1" applyBorder="1"/>
    <xf numFmtId="0" fontId="12" fillId="16" borderId="21" xfId="0" applyFont="1" applyFill="1" applyBorder="1" applyAlignment="1">
      <alignment horizontal="center"/>
    </xf>
    <xf numFmtId="0" fontId="12" fillId="16" borderId="21" xfId="0" applyFont="1" applyFill="1" applyBorder="1" applyAlignment="1">
      <alignment horizontal="right"/>
    </xf>
    <xf numFmtId="0" fontId="0" fillId="16" borderId="6" xfId="0" applyFill="1" applyBorder="1"/>
    <xf numFmtId="0" fontId="0" fillId="16" borderId="0" xfId="0" applyFont="1" applyFill="1" applyBorder="1"/>
    <xf numFmtId="3" fontId="0" fillId="16" borderId="22" xfId="0" applyNumberFormat="1" applyFont="1" applyFill="1" applyBorder="1" applyAlignment="1">
      <alignment horizontal="center"/>
    </xf>
    <xf numFmtId="3" fontId="0" fillId="16" borderId="0" xfId="0" applyNumberFormat="1" applyFont="1" applyFill="1" applyBorder="1" applyAlignment="1">
      <alignment horizontal="right"/>
    </xf>
    <xf numFmtId="0" fontId="0" fillId="16" borderId="0" xfId="0" applyFill="1" applyBorder="1"/>
    <xf numFmtId="0" fontId="20" fillId="16" borderId="6" xfId="0" applyFont="1" applyFill="1" applyBorder="1"/>
    <xf numFmtId="0" fontId="20" fillId="16" borderId="0" xfId="0" applyFont="1" applyFill="1" applyBorder="1"/>
    <xf numFmtId="0" fontId="0" fillId="16" borderId="22" xfId="0" applyFont="1" applyFill="1" applyBorder="1" applyAlignment="1">
      <alignment horizontal="center"/>
    </xf>
    <xf numFmtId="9" fontId="2" fillId="16" borderId="0" xfId="339" applyFont="1" applyFill="1" applyBorder="1" applyAlignment="1">
      <alignment horizontal="right"/>
    </xf>
    <xf numFmtId="0" fontId="0" fillId="16" borderId="0" xfId="0" applyFont="1" applyFill="1" applyBorder="1" applyAlignment="1">
      <alignment horizontal="left"/>
    </xf>
    <xf numFmtId="2" fontId="0" fillId="16" borderId="24" xfId="0" applyNumberFormat="1" applyFont="1" applyFill="1" applyBorder="1" applyAlignment="1">
      <alignment horizontal="right"/>
    </xf>
    <xf numFmtId="0" fontId="0" fillId="16" borderId="0" xfId="0" applyFont="1" applyFill="1" applyAlignment="1">
      <alignment horizontal="right"/>
    </xf>
    <xf numFmtId="0" fontId="0" fillId="16" borderId="0" xfId="0" applyFont="1" applyFill="1" applyBorder="1" applyAlignment="1">
      <alignment horizontal="left" indent="2"/>
    </xf>
    <xf numFmtId="0" fontId="0" fillId="16" borderId="0" xfId="0" applyFont="1" applyFill="1" applyBorder="1" applyAlignment="1">
      <alignment horizontal="right"/>
    </xf>
    <xf numFmtId="165" fontId="5" fillId="16" borderId="0" xfId="339" applyNumberFormat="1" applyFont="1" applyFill="1" applyBorder="1" applyAlignment="1">
      <alignment horizontal="right"/>
    </xf>
    <xf numFmtId="165" fontId="0" fillId="16" borderId="0" xfId="339" applyNumberFormat="1" applyFont="1" applyFill="1" applyBorder="1" applyAlignment="1">
      <alignment horizontal="right"/>
    </xf>
    <xf numFmtId="0" fontId="20" fillId="16" borderId="8" xfId="0" applyFont="1" applyFill="1" applyBorder="1"/>
    <xf numFmtId="0" fontId="20" fillId="16" borderId="7" xfId="0" applyFont="1" applyFill="1" applyBorder="1"/>
    <xf numFmtId="0" fontId="0" fillId="16" borderId="7" xfId="0" applyFont="1" applyFill="1" applyBorder="1"/>
    <xf numFmtId="0" fontId="0" fillId="16" borderId="25" xfId="0" applyFont="1" applyFill="1" applyBorder="1" applyAlignment="1">
      <alignment horizontal="center"/>
    </xf>
    <xf numFmtId="2" fontId="0" fillId="16" borderId="7" xfId="0" applyNumberFormat="1" applyFont="1" applyFill="1" applyBorder="1" applyAlignment="1">
      <alignment horizontal="right"/>
    </xf>
    <xf numFmtId="0" fontId="0" fillId="16" borderId="7" xfId="0" applyFont="1" applyFill="1" applyBorder="1" applyAlignment="1">
      <alignment horizontal="right"/>
    </xf>
    <xf numFmtId="2" fontId="0" fillId="16" borderId="11" xfId="339" applyNumberFormat="1" applyFont="1" applyFill="1" applyBorder="1" applyAlignment="1">
      <alignment horizontal="right"/>
    </xf>
    <xf numFmtId="9" fontId="0" fillId="16" borderId="0" xfId="339" applyFont="1" applyFill="1" applyBorder="1" applyAlignment="1">
      <alignment horizontal="right"/>
    </xf>
    <xf numFmtId="2" fontId="0" fillId="16" borderId="0" xfId="339" applyNumberFormat="1" applyFont="1" applyFill="1" applyBorder="1" applyAlignment="1">
      <alignment horizontal="right"/>
    </xf>
    <xf numFmtId="2" fontId="0" fillId="16" borderId="24" xfId="339" applyNumberFormat="1" applyFont="1" applyFill="1" applyBorder="1"/>
    <xf numFmtId="10" fontId="0" fillId="16" borderId="0" xfId="339" applyNumberFormat="1" applyFont="1" applyFill="1" applyBorder="1"/>
    <xf numFmtId="0" fontId="0" fillId="16" borderId="0" xfId="0" applyFont="1" applyFill="1" applyBorder="1" applyAlignment="1">
      <alignment horizontal="left" vertical="top" wrapText="1"/>
    </xf>
    <xf numFmtId="0" fontId="20" fillId="16" borderId="26" xfId="0" applyFont="1" applyFill="1" applyBorder="1"/>
    <xf numFmtId="0" fontId="20" fillId="16" borderId="11" xfId="0" applyFont="1" applyFill="1" applyBorder="1"/>
    <xf numFmtId="0" fontId="0" fillId="16" borderId="11" xfId="0" applyFont="1" applyFill="1" applyBorder="1"/>
    <xf numFmtId="10" fontId="0" fillId="16" borderId="11" xfId="339" applyNumberFormat="1" applyFont="1" applyFill="1" applyBorder="1" applyAlignment="1">
      <alignment horizontal="right"/>
    </xf>
    <xf numFmtId="10" fontId="0" fillId="16" borderId="0" xfId="339" applyNumberFormat="1" applyFont="1" applyFill="1" applyBorder="1" applyAlignment="1">
      <alignment horizontal="right"/>
    </xf>
    <xf numFmtId="2" fontId="0" fillId="16" borderId="7" xfId="339" applyNumberFormat="1" applyFont="1" applyFill="1" applyBorder="1" applyAlignment="1">
      <alignment horizontal="right"/>
    </xf>
    <xf numFmtId="10" fontId="0" fillId="16" borderId="7" xfId="339" applyNumberFormat="1" applyFont="1" applyFill="1" applyBorder="1" applyAlignment="1">
      <alignment horizontal="right"/>
    </xf>
    <xf numFmtId="0" fontId="2" fillId="4" borderId="0" xfId="0" applyFont="1" applyFill="1" applyBorder="1" applyAlignment="1">
      <alignment horizontal="center"/>
    </xf>
    <xf numFmtId="0" fontId="8" fillId="14" borderId="21" xfId="0" applyFont="1" applyFill="1" applyBorder="1" applyAlignment="1">
      <alignment horizontal="right"/>
    </xf>
    <xf numFmtId="0" fontId="0" fillId="17" borderId="0" xfId="0" applyFill="1" applyAlignment="1">
      <alignment horizontal="right"/>
    </xf>
    <xf numFmtId="0" fontId="0" fillId="14" borderId="0" xfId="0" applyFont="1" applyFill="1" applyBorder="1" applyAlignment="1">
      <alignment horizontal="center"/>
    </xf>
    <xf numFmtId="0" fontId="0" fillId="14" borderId="0" xfId="0" applyFont="1" applyFill="1" applyBorder="1" applyAlignment="1">
      <alignment horizontal="center" vertical="top" wrapText="1"/>
    </xf>
    <xf numFmtId="0" fontId="0" fillId="14" borderId="0" xfId="0" applyFont="1" applyFill="1" applyAlignment="1">
      <alignment horizontal="center"/>
    </xf>
    <xf numFmtId="0" fontId="0" fillId="5" borderId="10" xfId="0" applyFill="1" applyBorder="1"/>
    <xf numFmtId="0" fontId="0" fillId="5" borderId="14" xfId="0" applyFill="1" applyBorder="1"/>
    <xf numFmtId="0" fontId="0" fillId="15" borderId="0" xfId="0" applyFont="1" applyFill="1" applyAlignment="1">
      <alignment horizontal="center"/>
    </xf>
    <xf numFmtId="0" fontId="0" fillId="15" borderId="0" xfId="0" applyFont="1" applyFill="1" applyBorder="1" applyAlignment="1">
      <alignment horizontal="center"/>
    </xf>
    <xf numFmtId="0" fontId="0" fillId="15" borderId="0" xfId="0" applyFont="1" applyFill="1" applyBorder="1" applyAlignment="1">
      <alignment horizontal="center" vertical="top" wrapText="1"/>
    </xf>
    <xf numFmtId="0" fontId="0" fillId="9" borderId="0" xfId="0" applyFont="1" applyFill="1" applyAlignment="1">
      <alignment horizontal="center"/>
    </xf>
    <xf numFmtId="0" fontId="0" fillId="15" borderId="11" xfId="0" applyFont="1" applyFill="1" applyBorder="1" applyAlignment="1">
      <alignment horizontal="center"/>
    </xf>
    <xf numFmtId="0" fontId="0" fillId="16" borderId="0" xfId="0" applyFont="1" applyFill="1" applyAlignment="1">
      <alignment horizontal="center"/>
    </xf>
    <xf numFmtId="0" fontId="0" fillId="16" borderId="0" xfId="0" applyFont="1" applyFill="1" applyBorder="1" applyAlignment="1">
      <alignment horizontal="center"/>
    </xf>
    <xf numFmtId="0" fontId="0" fillId="16" borderId="11" xfId="0" applyFont="1" applyFill="1" applyBorder="1" applyAlignment="1">
      <alignment horizontal="center"/>
    </xf>
    <xf numFmtId="0" fontId="0" fillId="11" borderId="0" xfId="0" applyFill="1" applyAlignment="1">
      <alignment horizontal="center"/>
    </xf>
    <xf numFmtId="0" fontId="0" fillId="17" borderId="0" xfId="0" applyFill="1" applyAlignment="1">
      <alignment horizontal="center"/>
    </xf>
    <xf numFmtId="2" fontId="0" fillId="14" borderId="0" xfId="339" applyNumberFormat="1" applyFont="1" applyFill="1" applyBorder="1"/>
    <xf numFmtId="0" fontId="0" fillId="4" borderId="29" xfId="0" applyFont="1" applyFill="1" applyBorder="1" applyAlignment="1">
      <alignment horizontal="right"/>
    </xf>
    <xf numFmtId="0" fontId="0" fillId="4" borderId="9" xfId="0" applyFont="1" applyFill="1" applyBorder="1" applyAlignment="1">
      <alignment horizontal="right"/>
    </xf>
    <xf numFmtId="0" fontId="0" fillId="4" borderId="9" xfId="0" applyFont="1" applyFill="1" applyBorder="1" applyAlignment="1">
      <alignment horizontal="left" vertical="top" wrapText="1"/>
    </xf>
    <xf numFmtId="0" fontId="0" fillId="4" borderId="30" xfId="0" applyFont="1" applyFill="1" applyBorder="1" applyAlignment="1">
      <alignment horizontal="right"/>
    </xf>
    <xf numFmtId="0" fontId="0" fillId="9" borderId="29" xfId="0" applyFont="1" applyFill="1" applyBorder="1" applyAlignment="1">
      <alignment horizontal="right"/>
    </xf>
    <xf numFmtId="0" fontId="0" fillId="9" borderId="9" xfId="0" applyFont="1" applyFill="1" applyBorder="1" applyAlignment="1">
      <alignment horizontal="right"/>
    </xf>
    <xf numFmtId="0" fontId="0" fillId="9" borderId="30" xfId="0" applyFont="1" applyFill="1" applyBorder="1" applyAlignment="1">
      <alignment horizontal="right"/>
    </xf>
    <xf numFmtId="0" fontId="0" fillId="9" borderId="31" xfId="0" applyFont="1" applyFill="1" applyBorder="1" applyAlignment="1">
      <alignment horizontal="right"/>
    </xf>
    <xf numFmtId="0" fontId="0" fillId="9" borderId="32" xfId="0" applyFont="1" applyFill="1" applyBorder="1" applyAlignment="1">
      <alignment horizontal="right"/>
    </xf>
    <xf numFmtId="0" fontId="0" fillId="9" borderId="11" xfId="0" applyFont="1" applyFill="1" applyBorder="1" applyAlignment="1">
      <alignment horizontal="right"/>
    </xf>
    <xf numFmtId="0" fontId="0" fillId="4" borderId="31" xfId="0" applyFont="1" applyFill="1" applyBorder="1" applyAlignment="1">
      <alignment horizontal="right"/>
    </xf>
    <xf numFmtId="0" fontId="0" fillId="4" borderId="32" xfId="0" applyFont="1" applyFill="1" applyBorder="1" applyAlignment="1">
      <alignment horizontal="right"/>
    </xf>
    <xf numFmtId="0" fontId="0" fillId="9" borderId="29" xfId="0" applyFont="1" applyFill="1" applyBorder="1" applyAlignment="1">
      <alignment horizontal="left" vertical="top" wrapText="1"/>
    </xf>
    <xf numFmtId="0" fontId="0" fillId="9" borderId="9" xfId="0" applyFont="1" applyFill="1" applyBorder="1" applyAlignment="1">
      <alignment horizontal="left" vertical="top" wrapText="1"/>
    </xf>
    <xf numFmtId="0" fontId="0" fillId="9" borderId="9" xfId="0" applyFill="1" applyBorder="1" applyAlignment="1">
      <alignment horizontal="right"/>
    </xf>
    <xf numFmtId="0" fontId="0" fillId="9" borderId="31" xfId="0" applyFill="1" applyBorder="1" applyAlignment="1">
      <alignment horizontal="right"/>
    </xf>
    <xf numFmtId="0" fontId="0" fillId="9" borderId="32" xfId="0" applyFill="1" applyBorder="1" applyAlignment="1">
      <alignment horizontal="right"/>
    </xf>
    <xf numFmtId="0" fontId="0" fillId="9" borderId="30" xfId="0" applyFill="1" applyBorder="1" applyAlignment="1">
      <alignment horizontal="right"/>
    </xf>
    <xf numFmtId="0" fontId="20" fillId="14" borderId="33" xfId="0" applyFont="1" applyFill="1" applyBorder="1"/>
    <xf numFmtId="0" fontId="20" fillId="14" borderId="19" xfId="0" applyFont="1" applyFill="1" applyBorder="1"/>
    <xf numFmtId="0" fontId="0" fillId="14" borderId="19" xfId="0" applyFont="1" applyFill="1" applyBorder="1"/>
    <xf numFmtId="0" fontId="0" fillId="14" borderId="34" xfId="0" applyFont="1" applyFill="1" applyBorder="1" applyAlignment="1">
      <alignment horizontal="center"/>
    </xf>
    <xf numFmtId="2" fontId="22" fillId="14" borderId="19" xfId="339" applyNumberFormat="1" applyFont="1" applyFill="1" applyBorder="1" applyAlignment="1">
      <alignment horizontal="right"/>
    </xf>
    <xf numFmtId="10" fontId="22" fillId="14" borderId="19" xfId="339" applyNumberFormat="1" applyFont="1" applyFill="1" applyBorder="1" applyAlignment="1">
      <alignment horizontal="right"/>
    </xf>
    <xf numFmtId="0" fontId="0" fillId="7" borderId="0" xfId="0" applyFill="1"/>
    <xf numFmtId="0" fontId="0" fillId="14" borderId="19" xfId="0" applyFill="1" applyBorder="1"/>
    <xf numFmtId="0" fontId="0" fillId="4" borderId="19" xfId="0" applyFont="1" applyFill="1" applyBorder="1" applyAlignment="1">
      <alignment horizontal="left" vertical="top" wrapText="1"/>
    </xf>
    <xf numFmtId="0" fontId="0" fillId="4" borderId="19" xfId="0" applyFont="1" applyFill="1" applyBorder="1" applyAlignment="1">
      <alignment horizontal="right"/>
    </xf>
    <xf numFmtId="0" fontId="0" fillId="4" borderId="0" xfId="0" applyFill="1" applyBorder="1"/>
    <xf numFmtId="0" fontId="3" fillId="14" borderId="0" xfId="0" applyFont="1" applyFill="1" applyBorder="1"/>
    <xf numFmtId="0" fontId="3" fillId="14" borderId="0" xfId="0" applyFont="1" applyFill="1"/>
    <xf numFmtId="0" fontId="0" fillId="17" borderId="0" xfId="0" applyFill="1"/>
    <xf numFmtId="0" fontId="0" fillId="14" borderId="36" xfId="0" applyFill="1" applyBorder="1"/>
    <xf numFmtId="0" fontId="0" fillId="14" borderId="37" xfId="0" applyFill="1" applyBorder="1"/>
    <xf numFmtId="0" fontId="0" fillId="14" borderId="38" xfId="0" applyFill="1" applyBorder="1"/>
    <xf numFmtId="2" fontId="0" fillId="0" borderId="15" xfId="0" applyNumberFormat="1" applyBorder="1"/>
    <xf numFmtId="2" fontId="0" fillId="0" borderId="16" xfId="0" applyNumberFormat="1" applyBorder="1"/>
    <xf numFmtId="2" fontId="0" fillId="0" borderId="13" xfId="0" applyNumberFormat="1" applyBorder="1"/>
    <xf numFmtId="2" fontId="0" fillId="0" borderId="14" xfId="0" applyNumberFormat="1" applyBorder="1"/>
    <xf numFmtId="2" fontId="0" fillId="0" borderId="3" xfId="0" applyNumberFormat="1" applyBorder="1"/>
    <xf numFmtId="0" fontId="0" fillId="14" borderId="3" xfId="0" applyFill="1" applyBorder="1"/>
    <xf numFmtId="2" fontId="0" fillId="14" borderId="0" xfId="0" applyNumberFormat="1" applyFill="1"/>
    <xf numFmtId="1" fontId="0" fillId="0" borderId="11" xfId="0" applyNumberFormat="1" applyBorder="1"/>
    <xf numFmtId="2" fontId="0" fillId="0" borderId="0" xfId="0" applyNumberFormat="1" applyBorder="1"/>
    <xf numFmtId="2" fontId="0" fillId="0" borderId="7" xfId="0" applyNumberFormat="1" applyBorder="1"/>
    <xf numFmtId="165" fontId="0" fillId="14" borderId="0" xfId="0" applyNumberFormat="1" applyFont="1" applyFill="1"/>
    <xf numFmtId="2" fontId="0" fillId="0" borderId="11" xfId="0" applyNumberFormat="1" applyBorder="1"/>
    <xf numFmtId="0" fontId="0" fillId="14" borderId="20" xfId="0" applyFill="1" applyBorder="1"/>
    <xf numFmtId="0" fontId="3" fillId="14" borderId="6" xfId="0" applyFont="1" applyFill="1" applyBorder="1"/>
    <xf numFmtId="2" fontId="0" fillId="14" borderId="0" xfId="0" applyNumberFormat="1" applyFill="1" applyBorder="1"/>
    <xf numFmtId="0" fontId="0" fillId="14" borderId="0" xfId="0" applyFill="1" applyBorder="1" applyAlignment="1">
      <alignment horizontal="center"/>
    </xf>
    <xf numFmtId="2" fontId="3" fillId="14" borderId="0" xfId="0" applyNumberFormat="1" applyFont="1" applyFill="1"/>
    <xf numFmtId="2" fontId="3" fillId="19" borderId="0" xfId="0" applyNumberFormat="1" applyFont="1" applyFill="1"/>
    <xf numFmtId="0" fontId="3" fillId="19" borderId="0" xfId="0" applyFont="1" applyFill="1"/>
    <xf numFmtId="165" fontId="3" fillId="19" borderId="0" xfId="0" applyNumberFormat="1" applyFont="1" applyFill="1"/>
    <xf numFmtId="2" fontId="0" fillId="14" borderId="15" xfId="0" applyNumberFormat="1" applyFill="1" applyBorder="1"/>
    <xf numFmtId="2" fontId="0" fillId="14" borderId="16" xfId="0" applyNumberFormat="1" applyFill="1" applyBorder="1"/>
    <xf numFmtId="2" fontId="0" fillId="14" borderId="13" xfId="0" applyNumberFormat="1" applyFill="1" applyBorder="1"/>
    <xf numFmtId="10" fontId="0" fillId="14" borderId="0" xfId="0" applyNumberFormat="1" applyFill="1"/>
    <xf numFmtId="2" fontId="0" fillId="14" borderId="3" xfId="0" applyNumberFormat="1" applyFill="1" applyBorder="1"/>
    <xf numFmtId="0" fontId="3" fillId="17" borderId="0" xfId="0" applyFont="1" applyFill="1"/>
    <xf numFmtId="2" fontId="0" fillId="0" borderId="10" xfId="0" applyNumberFormat="1" applyBorder="1"/>
    <xf numFmtId="2" fontId="0" fillId="0" borderId="12" xfId="0" applyNumberFormat="1" applyBorder="1"/>
    <xf numFmtId="2" fontId="3" fillId="0" borderId="16" xfId="0" applyNumberFormat="1" applyFont="1" applyBorder="1"/>
    <xf numFmtId="2" fontId="3" fillId="0" borderId="13" xfId="0" applyNumberFormat="1" applyFont="1" applyBorder="1"/>
    <xf numFmtId="2" fontId="9" fillId="0" borderId="0" xfId="0" applyNumberFormat="1" applyFont="1"/>
    <xf numFmtId="2" fontId="0" fillId="5" borderId="10" xfId="0" applyNumberFormat="1" applyFill="1" applyBorder="1"/>
    <xf numFmtId="2" fontId="0" fillId="5" borderId="14" xfId="0" applyNumberFormat="1" applyFill="1" applyBorder="1"/>
    <xf numFmtId="2" fontId="0" fillId="5" borderId="7" xfId="0" applyNumberFormat="1" applyFill="1" applyBorder="1"/>
    <xf numFmtId="2" fontId="0" fillId="5" borderId="11" xfId="0" applyNumberFormat="1" applyFill="1" applyBorder="1"/>
    <xf numFmtId="2" fontId="0" fillId="5" borderId="0" xfId="0" applyNumberFormat="1" applyFill="1" applyBorder="1"/>
    <xf numFmtId="2" fontId="0" fillId="20" borderId="15" xfId="0" applyNumberFormat="1" applyFill="1" applyBorder="1"/>
    <xf numFmtId="2" fontId="0" fillId="17" borderId="0" xfId="0" applyNumberFormat="1" applyFill="1"/>
    <xf numFmtId="2" fontId="0" fillId="20" borderId="16" xfId="0" applyNumberFormat="1" applyFill="1" applyBorder="1"/>
    <xf numFmtId="2" fontId="0" fillId="18" borderId="15" xfId="0" applyNumberFormat="1" applyFill="1" applyBorder="1"/>
    <xf numFmtId="2" fontId="0" fillId="18" borderId="16" xfId="0" applyNumberFormat="1" applyFill="1" applyBorder="1"/>
    <xf numFmtId="2" fontId="0" fillId="18" borderId="13" xfId="0" applyNumberFormat="1" applyFill="1" applyBorder="1"/>
    <xf numFmtId="2" fontId="0" fillId="10" borderId="11" xfId="0" applyNumberFormat="1" applyFill="1" applyBorder="1"/>
    <xf numFmtId="0" fontId="0" fillId="5" borderId="12" xfId="0" applyFill="1" applyBorder="1"/>
    <xf numFmtId="2" fontId="0" fillId="10" borderId="0" xfId="0" applyNumberFormat="1" applyFill="1" applyBorder="1"/>
    <xf numFmtId="2" fontId="0" fillId="14" borderId="14" xfId="0" applyNumberFormat="1" applyFill="1" applyBorder="1"/>
    <xf numFmtId="2" fontId="0" fillId="14" borderId="7" xfId="0" applyNumberFormat="1" applyFill="1" applyBorder="1"/>
    <xf numFmtId="2" fontId="0" fillId="14" borderId="15" xfId="0" applyNumberFormat="1" applyFont="1" applyFill="1" applyBorder="1"/>
    <xf numFmtId="2" fontId="0" fillId="14" borderId="12" xfId="0" applyNumberFormat="1" applyFill="1" applyBorder="1"/>
    <xf numFmtId="0" fontId="0" fillId="21" borderId="0" xfId="0" applyFill="1"/>
    <xf numFmtId="2" fontId="0" fillId="15" borderId="0" xfId="0" applyNumberFormat="1" applyFont="1" applyFill="1" applyBorder="1" applyAlignment="1">
      <alignment horizontal="right"/>
    </xf>
    <xf numFmtId="0" fontId="0" fillId="14" borderId="6" xfId="0" applyFont="1" applyFill="1" applyBorder="1"/>
    <xf numFmtId="9" fontId="0" fillId="14" borderId="0" xfId="0" applyNumberFormat="1" applyFill="1"/>
    <xf numFmtId="9" fontId="3" fillId="14" borderId="0" xfId="0" applyNumberFormat="1" applyFont="1" applyFill="1"/>
    <xf numFmtId="0" fontId="10" fillId="14" borderId="0" xfId="0" applyFont="1" applyFill="1"/>
    <xf numFmtId="3" fontId="0" fillId="14" borderId="0" xfId="0" applyNumberFormat="1" applyFill="1"/>
    <xf numFmtId="164" fontId="0" fillId="14" borderId="0" xfId="70" applyNumberFormat="1" applyFont="1" applyFill="1"/>
    <xf numFmtId="0" fontId="0" fillId="14" borderId="20" xfId="0" applyFont="1" applyFill="1" applyBorder="1"/>
    <xf numFmtId="0" fontId="24" fillId="22" borderId="2" xfId="0" applyFont="1" applyFill="1" applyBorder="1"/>
    <xf numFmtId="0" fontId="24" fillId="22" borderId="39" xfId="0" applyFont="1" applyFill="1" applyBorder="1"/>
    <xf numFmtId="0" fontId="12" fillId="14" borderId="10" xfId="0" applyFont="1" applyFill="1" applyBorder="1"/>
    <xf numFmtId="0" fontId="12" fillId="14" borderId="11" xfId="0" applyFont="1" applyFill="1" applyBorder="1"/>
    <xf numFmtId="0" fontId="0" fillId="14" borderId="11" xfId="0" applyFont="1" applyFill="1" applyBorder="1"/>
    <xf numFmtId="2" fontId="0" fillId="14" borderId="0" xfId="0" applyNumberFormat="1" applyFont="1" applyFill="1"/>
    <xf numFmtId="0" fontId="0" fillId="17" borderId="0" xfId="0" applyFont="1" applyFill="1"/>
    <xf numFmtId="0" fontId="25" fillId="4" borderId="3" xfId="0" applyFont="1" applyFill="1" applyBorder="1"/>
    <xf numFmtId="2" fontId="25" fillId="14" borderId="3" xfId="0" applyNumberFormat="1" applyFont="1" applyFill="1" applyBorder="1"/>
    <xf numFmtId="0" fontId="10" fillId="0" borderId="0" xfId="0" applyFont="1" applyFill="1"/>
    <xf numFmtId="9" fontId="1" fillId="15" borderId="0" xfId="339" applyFont="1" applyFill="1" applyBorder="1" applyAlignment="1">
      <alignment horizontal="right"/>
    </xf>
    <xf numFmtId="2" fontId="4" fillId="3" borderId="2" xfId="1" applyNumberFormat="1" applyAlignment="1">
      <alignment horizontal="right"/>
    </xf>
    <xf numFmtId="9" fontId="1" fillId="14" borderId="0" xfId="339" applyFont="1" applyFill="1" applyBorder="1" applyAlignment="1">
      <alignment horizontal="right"/>
    </xf>
    <xf numFmtId="2" fontId="4" fillId="3" borderId="2" xfId="1" applyNumberFormat="1"/>
    <xf numFmtId="2" fontId="10" fillId="0" borderId="0" xfId="0" applyNumberFormat="1" applyFont="1"/>
    <xf numFmtId="0" fontId="26" fillId="4" borderId="0" xfId="0" applyFont="1" applyFill="1"/>
    <xf numFmtId="0" fontId="15" fillId="4" borderId="0" xfId="0" applyFont="1" applyFill="1"/>
    <xf numFmtId="0" fontId="27" fillId="4" borderId="0" xfId="0" applyFont="1" applyFill="1"/>
    <xf numFmtId="0" fontId="15" fillId="4" borderId="0" xfId="0" applyFont="1" applyFill="1" applyAlignment="1">
      <alignment horizontal="center"/>
    </xf>
    <xf numFmtId="0" fontId="15" fillId="4" borderId="0" xfId="0" applyFont="1" applyFill="1" applyAlignment="1">
      <alignment horizontal="right"/>
    </xf>
    <xf numFmtId="0" fontId="15" fillId="4" borderId="19" xfId="0" applyFont="1" applyFill="1" applyBorder="1"/>
    <xf numFmtId="0" fontId="15" fillId="0" borderId="19" xfId="0" applyFont="1" applyBorder="1"/>
    <xf numFmtId="0" fontId="15" fillId="0" borderId="0" xfId="0" applyFont="1"/>
    <xf numFmtId="0" fontId="15" fillId="4" borderId="0" xfId="0" applyFont="1" applyFill="1" applyBorder="1" applyAlignment="1">
      <alignment horizontal="left" vertical="top" wrapText="1"/>
    </xf>
    <xf numFmtId="0" fontId="28" fillId="0" borderId="10" xfId="0" applyFont="1" applyBorder="1"/>
    <xf numFmtId="0" fontId="15" fillId="4" borderId="11" xfId="0" applyFont="1" applyFill="1" applyBorder="1"/>
    <xf numFmtId="0" fontId="15" fillId="4" borderId="11" xfId="0" applyFont="1" applyFill="1" applyBorder="1" applyAlignment="1">
      <alignment horizontal="center"/>
    </xf>
    <xf numFmtId="0" fontId="15" fillId="4" borderId="15" xfId="0" applyFont="1" applyFill="1" applyBorder="1" applyAlignment="1">
      <alignment horizontal="right"/>
    </xf>
    <xf numFmtId="0" fontId="15" fillId="4" borderId="0" xfId="0" applyFont="1" applyFill="1" applyBorder="1" applyAlignment="1">
      <alignment horizontal="right"/>
    </xf>
    <xf numFmtId="0" fontId="29" fillId="3" borderId="2" xfId="1" applyFont="1"/>
    <xf numFmtId="165" fontId="15" fillId="12" borderId="0" xfId="0" applyNumberFormat="1" applyFont="1" applyFill="1" applyBorder="1"/>
    <xf numFmtId="0" fontId="30" fillId="23" borderId="0" xfId="4999" applyFont="1"/>
    <xf numFmtId="0" fontId="15" fillId="24" borderId="0" xfId="0" applyFont="1" applyFill="1"/>
    <xf numFmtId="0" fontId="15" fillId="4" borderId="9" xfId="0" applyFont="1" applyFill="1" applyBorder="1"/>
    <xf numFmtId="0" fontId="15" fillId="14" borderId="0" xfId="0" applyFont="1" applyFill="1"/>
    <xf numFmtId="0" fontId="15" fillId="0" borderId="9" xfId="0" applyFont="1" applyBorder="1"/>
    <xf numFmtId="0" fontId="31" fillId="14" borderId="0" xfId="0" applyFont="1" applyFill="1"/>
    <xf numFmtId="0" fontId="31" fillId="19" borderId="0" xfId="0" applyFont="1" applyFill="1"/>
    <xf numFmtId="0" fontId="15" fillId="0" borderId="10" xfId="0" applyFont="1" applyBorder="1"/>
    <xf numFmtId="165" fontId="15" fillId="14" borderId="0" xfId="0" applyNumberFormat="1" applyFont="1" applyFill="1"/>
    <xf numFmtId="0" fontId="15" fillId="0" borderId="14" xfId="0" applyFont="1" applyBorder="1"/>
    <xf numFmtId="0" fontId="29" fillId="3" borderId="40" xfId="1" applyFont="1" applyBorder="1"/>
    <xf numFmtId="0" fontId="15" fillId="0" borderId="3" xfId="0" applyFont="1" applyBorder="1"/>
    <xf numFmtId="165" fontId="29" fillId="3" borderId="2" xfId="1" applyNumberFormat="1" applyFont="1"/>
    <xf numFmtId="165" fontId="31" fillId="19" borderId="0" xfId="0" applyNumberFormat="1" applyFont="1" applyFill="1"/>
    <xf numFmtId="165" fontId="15" fillId="0" borderId="11" xfId="0" applyNumberFormat="1" applyFont="1" applyBorder="1"/>
    <xf numFmtId="0" fontId="15" fillId="0" borderId="11" xfId="0" applyFont="1" applyBorder="1"/>
    <xf numFmtId="2" fontId="30" fillId="23" borderId="3" xfId="4999" applyNumberFormat="1" applyFont="1" applyBorder="1"/>
    <xf numFmtId="0" fontId="15" fillId="0" borderId="12" xfId="0" applyFont="1" applyBorder="1"/>
    <xf numFmtId="165" fontId="15" fillId="0" borderId="0" xfId="0" applyNumberFormat="1" applyFont="1" applyBorder="1"/>
    <xf numFmtId="0" fontId="15" fillId="0" borderId="0" xfId="0" applyFont="1" applyBorder="1"/>
    <xf numFmtId="165" fontId="15" fillId="0" borderId="7" xfId="0" applyNumberFormat="1" applyFont="1" applyBorder="1"/>
    <xf numFmtId="0" fontId="15" fillId="0" borderId="7" xfId="0" applyFont="1" applyBorder="1"/>
    <xf numFmtId="0" fontId="15" fillId="0" borderId="17" xfId="0" applyFont="1" applyBorder="1"/>
    <xf numFmtId="165" fontId="15" fillId="0" borderId="18" xfId="0" applyNumberFormat="1" applyFont="1" applyBorder="1"/>
    <xf numFmtId="0" fontId="15" fillId="0" borderId="18" xfId="0" applyFont="1" applyBorder="1"/>
    <xf numFmtId="2" fontId="15" fillId="0" borderId="28" xfId="0" applyNumberFormat="1" applyFont="1" applyBorder="1"/>
    <xf numFmtId="2" fontId="15" fillId="14" borderId="0" xfId="0" applyNumberFormat="1" applyFont="1" applyFill="1"/>
    <xf numFmtId="2" fontId="31" fillId="19" borderId="0" xfId="0" applyNumberFormat="1" applyFont="1" applyFill="1"/>
    <xf numFmtId="165" fontId="15" fillId="0" borderId="4" xfId="0" applyNumberFormat="1" applyFont="1" applyBorder="1"/>
    <xf numFmtId="0" fontId="32" fillId="14" borderId="0" xfId="0" applyFont="1" applyFill="1"/>
    <xf numFmtId="0" fontId="33" fillId="14" borderId="0" xfId="1776" applyFont="1" applyFill="1"/>
    <xf numFmtId="165" fontId="15" fillId="0" borderId="5" xfId="0" applyNumberFormat="1" applyFont="1" applyBorder="1"/>
    <xf numFmtId="165" fontId="15" fillId="12" borderId="7" xfId="0" applyNumberFormat="1" applyFont="1" applyFill="1" applyBorder="1"/>
    <xf numFmtId="165" fontId="30" fillId="23" borderId="5" xfId="4999" applyNumberFormat="1" applyFont="1" applyBorder="1"/>
    <xf numFmtId="165" fontId="30" fillId="23" borderId="7" xfId="4999" applyNumberFormat="1" applyFont="1" applyBorder="1"/>
    <xf numFmtId="2" fontId="15" fillId="0" borderId="13" xfId="0" applyNumberFormat="1" applyFont="1" applyBorder="1"/>
    <xf numFmtId="0" fontId="15" fillId="14" borderId="0" xfId="0" applyFont="1" applyFill="1" applyBorder="1"/>
    <xf numFmtId="0" fontId="15" fillId="14" borderId="0" xfId="0" quotePrefix="1" applyFont="1" applyFill="1"/>
    <xf numFmtId="0" fontId="15" fillId="17" borderId="0" xfId="0" applyFont="1" applyFill="1"/>
    <xf numFmtId="165" fontId="15" fillId="0" borderId="15" xfId="0" applyNumberFormat="1" applyFont="1" applyBorder="1"/>
    <xf numFmtId="165" fontId="15" fillId="0" borderId="12" xfId="0" applyNumberFormat="1" applyFont="1" applyBorder="1"/>
    <xf numFmtId="0" fontId="15" fillId="0" borderId="16" xfId="0" applyFont="1" applyBorder="1"/>
    <xf numFmtId="165" fontId="15" fillId="0" borderId="14" xfId="0" applyNumberFormat="1" applyFont="1" applyBorder="1"/>
    <xf numFmtId="0" fontId="15" fillId="0" borderId="13" xfId="0" applyFont="1" applyBorder="1"/>
    <xf numFmtId="165" fontId="15" fillId="0" borderId="13" xfId="0" applyNumberFormat="1" applyFont="1" applyBorder="1"/>
    <xf numFmtId="0" fontId="15" fillId="7" borderId="9" xfId="0" applyFont="1" applyFill="1" applyBorder="1"/>
    <xf numFmtId="0" fontId="15" fillId="14" borderId="19" xfId="0" applyFont="1" applyFill="1" applyBorder="1"/>
    <xf numFmtId="0" fontId="15" fillId="14" borderId="9" xfId="0" applyFont="1" applyFill="1" applyBorder="1"/>
    <xf numFmtId="0" fontId="15" fillId="19" borderId="0" xfId="0" applyFont="1" applyFill="1"/>
    <xf numFmtId="0" fontId="31" fillId="0" borderId="7" xfId="0" applyFont="1" applyBorder="1"/>
    <xf numFmtId="0" fontId="15" fillId="19" borderId="10" xfId="0" applyFont="1" applyFill="1" applyBorder="1"/>
    <xf numFmtId="0" fontId="15" fillId="14" borderId="11" xfId="0" applyFont="1" applyFill="1" applyBorder="1"/>
    <xf numFmtId="0" fontId="15" fillId="14" borderId="15" xfId="0" applyFont="1" applyFill="1" applyBorder="1"/>
    <xf numFmtId="0" fontId="15" fillId="0" borderId="15" xfId="0" applyFont="1" applyBorder="1"/>
    <xf numFmtId="0" fontId="15" fillId="19" borderId="12" xfId="0" applyFont="1" applyFill="1" applyBorder="1"/>
    <xf numFmtId="0" fontId="15" fillId="24" borderId="0" xfId="0" applyFont="1" applyFill="1" applyBorder="1"/>
    <xf numFmtId="0" fontId="15" fillId="14" borderId="16" xfId="0" applyFont="1" applyFill="1" applyBorder="1"/>
    <xf numFmtId="0" fontId="29" fillId="3" borderId="41" xfId="1" applyFont="1" applyBorder="1"/>
    <xf numFmtId="0" fontId="15" fillId="19" borderId="14" xfId="0" applyFont="1" applyFill="1" applyBorder="1"/>
    <xf numFmtId="0" fontId="29" fillId="3" borderId="42" xfId="1" applyFont="1" applyBorder="1"/>
    <xf numFmtId="0" fontId="15" fillId="14" borderId="7" xfId="0" applyFont="1" applyFill="1" applyBorder="1"/>
    <xf numFmtId="0" fontId="15" fillId="14" borderId="13" xfId="0" applyFont="1" applyFill="1" applyBorder="1"/>
    <xf numFmtId="0" fontId="15" fillId="4" borderId="0" xfId="0" applyFont="1" applyFill="1" applyBorder="1"/>
    <xf numFmtId="0" fontId="15" fillId="0" borderId="10" xfId="0" applyFont="1" applyFill="1" applyBorder="1"/>
    <xf numFmtId="165" fontId="29" fillId="3" borderId="43" xfId="1" applyNumberFormat="1" applyFont="1" applyBorder="1"/>
    <xf numFmtId="2" fontId="15" fillId="0" borderId="11" xfId="0" applyNumberFormat="1" applyFont="1" applyBorder="1"/>
    <xf numFmtId="0" fontId="15" fillId="0" borderId="12" xfId="0" applyFont="1" applyFill="1" applyBorder="1"/>
    <xf numFmtId="165" fontId="29" fillId="3" borderId="2" xfId="1" applyNumberFormat="1" applyFont="1" applyBorder="1"/>
    <xf numFmtId="2" fontId="15" fillId="0" borderId="0" xfId="0" applyNumberFormat="1" applyFont="1" applyBorder="1"/>
    <xf numFmtId="0" fontId="30" fillId="23" borderId="16" xfId="4999" applyFont="1" applyBorder="1"/>
    <xf numFmtId="0" fontId="15" fillId="0" borderId="14" xfId="0" applyFont="1" applyFill="1" applyBorder="1"/>
    <xf numFmtId="2" fontId="15" fillId="0" borderId="7" xfId="0" applyNumberFormat="1" applyFont="1" applyBorder="1"/>
    <xf numFmtId="0" fontId="30" fillId="23" borderId="7" xfId="4999" applyFont="1" applyBorder="1"/>
    <xf numFmtId="2" fontId="15" fillId="0" borderId="17" xfId="0" applyNumberFormat="1" applyFont="1" applyBorder="1"/>
    <xf numFmtId="2" fontId="15" fillId="0" borderId="10" xfId="0" applyNumberFormat="1" applyFont="1" applyBorder="1"/>
    <xf numFmtId="2" fontId="30" fillId="23" borderId="15" xfId="4999" applyNumberFormat="1" applyFont="1" applyBorder="1"/>
    <xf numFmtId="2" fontId="15" fillId="0" borderId="12" xfId="0" applyNumberFormat="1" applyFont="1" applyBorder="1"/>
    <xf numFmtId="2" fontId="30" fillId="23" borderId="16" xfId="4999" applyNumberFormat="1" applyFont="1" applyBorder="1"/>
    <xf numFmtId="2" fontId="15" fillId="0" borderId="14" xfId="0" applyNumberFormat="1" applyFont="1" applyBorder="1"/>
    <xf numFmtId="2" fontId="30" fillId="23" borderId="13" xfId="4999" applyNumberFormat="1" applyFont="1" applyBorder="1"/>
    <xf numFmtId="2" fontId="15" fillId="4" borderId="14" xfId="0" applyNumberFormat="1" applyFont="1" applyFill="1" applyBorder="1"/>
    <xf numFmtId="2" fontId="30" fillId="23" borderId="28" xfId="4999" applyNumberFormat="1" applyFont="1" applyBorder="1"/>
    <xf numFmtId="165" fontId="15" fillId="14" borderId="0" xfId="0" applyNumberFormat="1" applyFont="1" applyFill="1" applyBorder="1"/>
    <xf numFmtId="10" fontId="15" fillId="14" borderId="11" xfId="340" applyNumberFormat="1" applyFont="1" applyFill="1" applyBorder="1"/>
    <xf numFmtId="10" fontId="15" fillId="14" borderId="15" xfId="340" applyNumberFormat="1" applyFont="1" applyFill="1" applyBorder="1"/>
    <xf numFmtId="10" fontId="15" fillId="14" borderId="0" xfId="340" applyNumberFormat="1" applyFont="1" applyFill="1" applyBorder="1"/>
    <xf numFmtId="10" fontId="15" fillId="14" borderId="16" xfId="340" applyNumberFormat="1" applyFont="1" applyFill="1" applyBorder="1"/>
    <xf numFmtId="10" fontId="15" fillId="14" borderId="7" xfId="340" applyNumberFormat="1" applyFont="1" applyFill="1" applyBorder="1"/>
    <xf numFmtId="10" fontId="15" fillId="14" borderId="13" xfId="340" applyNumberFormat="1" applyFont="1" applyFill="1" applyBorder="1"/>
    <xf numFmtId="2" fontId="15" fillId="14" borderId="18" xfId="0" applyNumberFormat="1" applyFont="1" applyFill="1" applyBorder="1"/>
    <xf numFmtId="2" fontId="15" fillId="14" borderId="13" xfId="0" applyNumberFormat="1" applyFont="1" applyFill="1" applyBorder="1"/>
    <xf numFmtId="2" fontId="15" fillId="0" borderId="5" xfId="0" applyNumberFormat="1" applyFont="1" applyBorder="1"/>
    <xf numFmtId="0" fontId="28" fillId="14" borderId="10" xfId="0" applyFont="1" applyFill="1" applyBorder="1"/>
    <xf numFmtId="0" fontId="28" fillId="14" borderId="11" xfId="0" applyFont="1" applyFill="1" applyBorder="1"/>
    <xf numFmtId="1" fontId="15" fillId="0" borderId="7" xfId="0" applyNumberFormat="1" applyFont="1" applyBorder="1"/>
    <xf numFmtId="1" fontId="29" fillId="3" borderId="2" xfId="1" applyNumberFormat="1" applyFont="1"/>
    <xf numFmtId="1" fontId="15" fillId="14" borderId="0" xfId="0" applyNumberFormat="1" applyFont="1" applyFill="1"/>
    <xf numFmtId="165" fontId="31" fillId="19" borderId="7" xfId="0" applyNumberFormat="1" applyFont="1" applyFill="1" applyBorder="1"/>
    <xf numFmtId="2" fontId="31" fillId="19" borderId="7" xfId="0" applyNumberFormat="1" applyFont="1" applyFill="1" applyBorder="1"/>
    <xf numFmtId="0" fontId="31" fillId="19" borderId="7" xfId="0" applyFont="1" applyFill="1" applyBorder="1"/>
    <xf numFmtId="0" fontId="31" fillId="4" borderId="0" xfId="0" applyFont="1" applyFill="1"/>
    <xf numFmtId="2" fontId="15" fillId="0" borderId="3" xfId="0" applyNumberFormat="1" applyFont="1" applyBorder="1"/>
    <xf numFmtId="0" fontId="15" fillId="14" borderId="10" xfId="0" applyFont="1" applyFill="1" applyBorder="1"/>
    <xf numFmtId="0" fontId="15" fillId="14" borderId="12" xfId="0" applyFont="1" applyFill="1" applyBorder="1"/>
    <xf numFmtId="0" fontId="15" fillId="14" borderId="14" xfId="0" applyFont="1" applyFill="1" applyBorder="1"/>
    <xf numFmtId="165" fontId="15" fillId="0" borderId="16" xfId="0" applyNumberFormat="1" applyFont="1" applyBorder="1"/>
    <xf numFmtId="165" fontId="15" fillId="14" borderId="7" xfId="0" applyNumberFormat="1" applyFont="1" applyFill="1" applyBorder="1"/>
    <xf numFmtId="2" fontId="15" fillId="0" borderId="11" xfId="0" applyNumberFormat="1" applyFont="1" applyFill="1" applyBorder="1"/>
    <xf numFmtId="2" fontId="15" fillId="0" borderId="0" xfId="0" applyNumberFormat="1" applyFont="1" applyFill="1" applyBorder="1"/>
    <xf numFmtId="2" fontId="15" fillId="0" borderId="7" xfId="0" applyNumberFormat="1" applyFont="1" applyFill="1" applyBorder="1"/>
    <xf numFmtId="2" fontId="34" fillId="0" borderId="0" xfId="897" applyNumberFormat="1" applyFont="1" applyFill="1" applyBorder="1"/>
    <xf numFmtId="2" fontId="34" fillId="0" borderId="7" xfId="897" applyNumberFormat="1" applyFont="1" applyFill="1" applyBorder="1"/>
    <xf numFmtId="1" fontId="15" fillId="0" borderId="0" xfId="0" applyNumberFormat="1" applyFont="1" applyBorder="1"/>
    <xf numFmtId="2" fontId="35" fillId="23" borderId="3" xfId="4999" applyNumberFormat="1" applyFont="1" applyBorder="1"/>
    <xf numFmtId="165" fontId="35" fillId="23" borderId="7" xfId="4999" applyNumberFormat="1" applyFont="1" applyBorder="1"/>
    <xf numFmtId="2" fontId="35" fillId="23" borderId="15" xfId="4999" applyNumberFormat="1" applyFont="1" applyBorder="1"/>
    <xf numFmtId="2" fontId="35" fillId="23" borderId="16" xfId="4999" applyNumberFormat="1" applyFont="1" applyBorder="1"/>
    <xf numFmtId="2" fontId="35" fillId="23" borderId="13" xfId="4999" applyNumberFormat="1" applyFont="1" applyBorder="1"/>
    <xf numFmtId="0" fontId="30" fillId="23" borderId="0" xfId="4999" applyFont="1" applyBorder="1"/>
    <xf numFmtId="0" fontId="30" fillId="23" borderId="5" xfId="4999" applyFont="1" applyBorder="1"/>
    <xf numFmtId="0" fontId="31" fillId="14" borderId="0" xfId="0" applyFont="1" applyFill="1" applyBorder="1"/>
    <xf numFmtId="1" fontId="31" fillId="19" borderId="7" xfId="0" applyNumberFormat="1" applyFont="1" applyFill="1" applyBorder="1"/>
    <xf numFmtId="1" fontId="15" fillId="19" borderId="7" xfId="0" applyNumberFormat="1" applyFont="1" applyFill="1" applyBorder="1"/>
    <xf numFmtId="0" fontId="15" fillId="7" borderId="0" xfId="0" applyFont="1" applyFill="1" applyBorder="1" applyAlignment="1">
      <alignment horizontal="left" vertical="top" wrapText="1"/>
    </xf>
    <xf numFmtId="0" fontId="31" fillId="0" borderId="0" xfId="0" applyFont="1" applyBorder="1"/>
    <xf numFmtId="0" fontId="31" fillId="0" borderId="16" xfId="0" applyFont="1" applyBorder="1"/>
    <xf numFmtId="165" fontId="15" fillId="4" borderId="0" xfId="0" applyNumberFormat="1" applyFont="1" applyFill="1"/>
    <xf numFmtId="165" fontId="15" fillId="4" borderId="3" xfId="0" applyNumberFormat="1" applyFont="1" applyFill="1" applyBorder="1"/>
    <xf numFmtId="2" fontId="15" fillId="4" borderId="0" xfId="0" applyNumberFormat="1" applyFont="1" applyFill="1"/>
    <xf numFmtId="165" fontId="15" fillId="4" borderId="0" xfId="0" applyNumberFormat="1" applyFont="1" applyFill="1" applyBorder="1"/>
    <xf numFmtId="165" fontId="30" fillId="23" borderId="3" xfId="4999" applyNumberFormat="1" applyFont="1" applyBorder="1"/>
    <xf numFmtId="165" fontId="15" fillId="0" borderId="10" xfId="0" applyNumberFormat="1" applyFont="1" applyBorder="1"/>
    <xf numFmtId="165" fontId="30" fillId="23" borderId="11" xfId="4999" applyNumberFormat="1" applyFont="1" applyBorder="1"/>
    <xf numFmtId="165" fontId="30" fillId="23" borderId="15" xfId="4999" applyNumberFormat="1" applyFont="1" applyBorder="1"/>
    <xf numFmtId="165" fontId="30" fillId="23" borderId="0" xfId="4999" applyNumberFormat="1" applyFont="1" applyBorder="1"/>
    <xf numFmtId="165" fontId="30" fillId="23" borderId="16" xfId="4999" applyNumberFormat="1" applyFont="1" applyBorder="1"/>
    <xf numFmtId="165" fontId="15" fillId="13" borderId="0" xfId="0" applyNumberFormat="1" applyFont="1" applyFill="1" applyBorder="1"/>
    <xf numFmtId="165" fontId="15" fillId="0" borderId="0" xfId="0" applyNumberFormat="1" applyFont="1"/>
    <xf numFmtId="165" fontId="15" fillId="18" borderId="0" xfId="0" applyNumberFormat="1" applyFont="1" applyFill="1"/>
    <xf numFmtId="0" fontId="15" fillId="7" borderId="0" xfId="0" applyFont="1" applyFill="1"/>
    <xf numFmtId="0" fontId="15" fillId="4" borderId="19" xfId="0" applyFont="1" applyFill="1" applyBorder="1" applyAlignment="1">
      <alignment horizontal="left" vertical="top" wrapText="1"/>
    </xf>
    <xf numFmtId="0" fontId="15" fillId="4" borderId="19" xfId="0" applyFont="1" applyFill="1" applyBorder="1" applyAlignment="1">
      <alignment horizontal="right"/>
    </xf>
    <xf numFmtId="0" fontId="31" fillId="2" borderId="1" xfId="0" applyFont="1" applyFill="1" applyBorder="1"/>
    <xf numFmtId="0" fontId="30" fillId="0" borderId="1" xfId="0" applyFont="1" applyFill="1" applyBorder="1" applyAlignment="1">
      <alignment horizontal="left" indent="1"/>
    </xf>
    <xf numFmtId="2" fontId="29" fillId="3" borderId="2" xfId="1" applyNumberFormat="1" applyFont="1"/>
    <xf numFmtId="170" fontId="30" fillId="23" borderId="7" xfId="4999" applyNumberFormat="1" applyFont="1" applyBorder="1"/>
    <xf numFmtId="2" fontId="30" fillId="23" borderId="5" xfId="4999" applyNumberFormat="1" applyFont="1" applyBorder="1"/>
    <xf numFmtId="1" fontId="4" fillId="3" borderId="2" xfId="1" applyNumberFormat="1"/>
    <xf numFmtId="170" fontId="29" fillId="3" borderId="2" xfId="1" applyNumberFormat="1" applyFont="1"/>
    <xf numFmtId="169" fontId="29" fillId="3" borderId="2" xfId="1" applyNumberFormat="1" applyFont="1"/>
    <xf numFmtId="169" fontId="29" fillId="0" borderId="0" xfId="1" applyNumberFormat="1" applyFont="1" applyFill="1" applyBorder="1"/>
    <xf numFmtId="169" fontId="30" fillId="23" borderId="3" xfId="4999" applyNumberFormat="1" applyFont="1" applyBorder="1"/>
    <xf numFmtId="171" fontId="0" fillId="4" borderId="0" xfId="0" applyNumberFormat="1" applyFill="1"/>
    <xf numFmtId="2" fontId="29" fillId="3" borderId="43" xfId="1" applyNumberFormat="1" applyFont="1" applyBorder="1"/>
    <xf numFmtId="2" fontId="29" fillId="3" borderId="2" xfId="1" applyNumberFormat="1" applyFont="1" applyBorder="1"/>
    <xf numFmtId="170" fontId="29" fillId="3" borderId="43" xfId="1" applyNumberFormat="1" applyFont="1" applyBorder="1"/>
    <xf numFmtId="170" fontId="29" fillId="3" borderId="2" xfId="1" applyNumberFormat="1" applyFont="1" applyBorder="1"/>
    <xf numFmtId="0" fontId="0" fillId="4" borderId="0" xfId="0" applyFill="1" applyAlignment="1"/>
    <xf numFmtId="169" fontId="15" fillId="14" borderId="0" xfId="0" applyNumberFormat="1" applyFont="1" applyFill="1"/>
    <xf numFmtId="169" fontId="35" fillId="23" borderId="7" xfId="4999" applyNumberFormat="1" applyFont="1" applyBorder="1"/>
    <xf numFmtId="168" fontId="15" fillId="0" borderId="7" xfId="0" applyNumberFormat="1" applyFont="1" applyBorder="1"/>
    <xf numFmtId="168" fontId="15" fillId="14" borderId="0" xfId="0" applyNumberFormat="1" applyFont="1" applyFill="1"/>
    <xf numFmtId="168" fontId="0" fillId="25" borderId="0" xfId="0" applyNumberFormat="1" applyFill="1"/>
    <xf numFmtId="0" fontId="3" fillId="14" borderId="0" xfId="0" applyFont="1" applyFill="1" applyAlignment="1">
      <alignment horizontal="center"/>
    </xf>
    <xf numFmtId="0" fontId="25" fillId="0" borderId="3" xfId="0" applyFont="1" applyBorder="1"/>
    <xf numFmtId="2" fontId="25" fillId="0" borderId="3" xfId="0" applyNumberFormat="1" applyFont="1" applyBorder="1" applyAlignment="1"/>
    <xf numFmtId="2" fontId="36" fillId="0" borderId="3" xfId="0" applyNumberFormat="1" applyFont="1" applyBorder="1" applyAlignment="1"/>
    <xf numFmtId="0" fontId="25" fillId="4" borderId="3" xfId="0" applyFont="1" applyFill="1" applyBorder="1" applyAlignment="1">
      <alignment horizontal="left"/>
    </xf>
    <xf numFmtId="2" fontId="25" fillId="4" borderId="3" xfId="0" applyNumberFormat="1" applyFont="1" applyFill="1" applyBorder="1" applyAlignment="1"/>
    <xf numFmtId="2" fontId="25" fillId="14" borderId="3" xfId="0" applyNumberFormat="1" applyFont="1" applyFill="1" applyBorder="1" applyAlignment="1"/>
    <xf numFmtId="1" fontId="0" fillId="14" borderId="0" xfId="0" applyNumberFormat="1" applyFont="1" applyFill="1"/>
    <xf numFmtId="2" fontId="25" fillId="0" borderId="3" xfId="0" applyNumberFormat="1" applyFont="1" applyBorder="1"/>
    <xf numFmtId="2" fontId="36" fillId="0" borderId="3" xfId="0" applyNumberFormat="1" applyFont="1" applyBorder="1"/>
    <xf numFmtId="3" fontId="0" fillId="14" borderId="10" xfId="0" applyNumberFormat="1" applyFill="1" applyBorder="1"/>
    <xf numFmtId="0" fontId="0" fillId="14" borderId="11" xfId="0" applyFill="1" applyBorder="1"/>
    <xf numFmtId="0" fontId="0" fillId="14" borderId="15" xfId="0" applyFill="1" applyBorder="1"/>
    <xf numFmtId="3" fontId="0" fillId="14" borderId="14" xfId="0" applyNumberFormat="1" applyFill="1" applyBorder="1"/>
    <xf numFmtId="0" fontId="0" fillId="14" borderId="7" xfId="0" applyFill="1" applyBorder="1"/>
    <xf numFmtId="0" fontId="0" fillId="14" borderId="13" xfId="0" applyFill="1" applyBorder="1"/>
    <xf numFmtId="166" fontId="25" fillId="0" borderId="3" xfId="0" applyNumberFormat="1" applyFont="1" applyBorder="1"/>
    <xf numFmtId="172" fontId="25" fillId="0" borderId="3" xfId="0" applyNumberFormat="1" applyFont="1" applyBorder="1" applyAlignment="1"/>
    <xf numFmtId="172" fontId="25" fillId="14" borderId="3" xfId="0" applyNumberFormat="1" applyFont="1" applyFill="1" applyBorder="1" applyAlignment="1"/>
    <xf numFmtId="172" fontId="0" fillId="0" borderId="0" xfId="0" applyNumberFormat="1" applyFont="1"/>
    <xf numFmtId="172" fontId="0" fillId="14" borderId="0" xfId="0" applyNumberFormat="1" applyFont="1" applyFill="1"/>
    <xf numFmtId="172" fontId="3" fillId="19" borderId="0" xfId="0" applyNumberFormat="1" applyFont="1" applyFill="1"/>
    <xf numFmtId="172" fontId="25" fillId="14" borderId="3" xfId="0" applyNumberFormat="1" applyFont="1" applyFill="1" applyBorder="1"/>
    <xf numFmtId="173" fontId="0" fillId="0" borderId="0" xfId="0" applyNumberFormat="1"/>
    <xf numFmtId="170" fontId="10" fillId="0" borderId="0" xfId="0" applyNumberFormat="1" applyFont="1"/>
    <xf numFmtId="167" fontId="25" fillId="4" borderId="3" xfId="0" applyNumberFormat="1" applyFont="1" applyFill="1" applyBorder="1" applyAlignment="1"/>
    <xf numFmtId="0" fontId="12" fillId="0" borderId="11" xfId="0" applyFont="1" applyBorder="1"/>
    <xf numFmtId="0" fontId="37" fillId="0" borderId="45" xfId="0" applyFont="1" applyBorder="1"/>
    <xf numFmtId="0" fontId="37" fillId="0" borderId="1" xfId="0" applyFont="1" applyFill="1" applyBorder="1"/>
    <xf numFmtId="0" fontId="3" fillId="2" borderId="1" xfId="0" applyFont="1" applyFill="1" applyBorder="1"/>
    <xf numFmtId="0" fontId="11" fillId="6" borderId="45" xfId="340" applyBorder="1"/>
    <xf numFmtId="0" fontId="37" fillId="14" borderId="46" xfId="0" applyFont="1" applyFill="1" applyBorder="1"/>
    <xf numFmtId="0" fontId="8" fillId="0" borderId="1" xfId="0" applyFont="1" applyFill="1" applyBorder="1" applyAlignment="1">
      <alignment horizontal="left" indent="1"/>
    </xf>
    <xf numFmtId="0" fontId="38" fillId="0" borderId="1" xfId="0" applyFont="1" applyFill="1" applyBorder="1" applyAlignment="1">
      <alignment horizontal="left" indent="2"/>
    </xf>
    <xf numFmtId="0" fontId="8" fillId="0" borderId="1" xfId="0" applyFont="1" applyFill="1" applyBorder="1" applyAlignment="1">
      <alignment horizontal="left" indent="3"/>
    </xf>
    <xf numFmtId="0" fontId="38" fillId="0" borderId="1" xfId="0" applyFont="1" applyFill="1" applyBorder="1" applyAlignment="1">
      <alignment horizontal="left" indent="4"/>
    </xf>
    <xf numFmtId="0" fontId="0" fillId="0" borderId="45" xfId="0" applyBorder="1"/>
    <xf numFmtId="0" fontId="3" fillId="2" borderId="45" xfId="0" applyFont="1" applyFill="1" applyBorder="1"/>
    <xf numFmtId="0" fontId="39" fillId="14" borderId="0" xfId="0" applyFont="1" applyFill="1" applyBorder="1"/>
    <xf numFmtId="0" fontId="0" fillId="2" borderId="45" xfId="0" applyFont="1" applyFill="1" applyBorder="1"/>
    <xf numFmtId="169" fontId="30" fillId="23" borderId="16" xfId="4999" applyNumberFormat="1" applyFont="1" applyBorder="1"/>
    <xf numFmtId="169" fontId="30" fillId="23" borderId="15" xfId="4999" applyNumberFormat="1" applyFont="1" applyBorder="1"/>
    <xf numFmtId="169" fontId="30" fillId="23" borderId="13" xfId="4999" applyNumberFormat="1" applyFont="1" applyBorder="1"/>
    <xf numFmtId="170" fontId="15" fillId="0" borderId="11" xfId="0" applyNumberFormat="1" applyFont="1" applyBorder="1"/>
    <xf numFmtId="170" fontId="15" fillId="0" borderId="0" xfId="0" applyNumberFormat="1" applyFont="1" applyBorder="1"/>
    <xf numFmtId="170" fontId="15" fillId="0" borderId="7" xfId="0" applyNumberFormat="1" applyFont="1" applyBorder="1"/>
    <xf numFmtId="1" fontId="37" fillId="0" borderId="45" xfId="0" applyNumberFormat="1" applyFont="1" applyBorder="1"/>
    <xf numFmtId="170" fontId="15" fillId="0" borderId="0" xfId="0" applyNumberFormat="1" applyFont="1"/>
    <xf numFmtId="170" fontId="15" fillId="4" borderId="0" xfId="0" applyNumberFormat="1" applyFont="1" applyFill="1"/>
    <xf numFmtId="168" fontId="0" fillId="0" borderId="0" xfId="0" applyNumberFormat="1"/>
    <xf numFmtId="168" fontId="35" fillId="23" borderId="3" xfId="4999" applyNumberFormat="1" applyFont="1" applyBorder="1"/>
    <xf numFmtId="169" fontId="15" fillId="0" borderId="11" xfId="0" applyNumberFormat="1" applyFont="1" applyBorder="1"/>
    <xf numFmtId="169" fontId="15" fillId="0" borderId="0" xfId="0" applyNumberFormat="1" applyFont="1" applyBorder="1"/>
    <xf numFmtId="169" fontId="15" fillId="0" borderId="7" xfId="0" applyNumberFormat="1" applyFont="1" applyBorder="1"/>
    <xf numFmtId="169" fontId="25" fillId="0" borderId="3" xfId="0" applyNumberFormat="1" applyFont="1" applyBorder="1" applyAlignment="1"/>
    <xf numFmtId="169" fontId="29" fillId="3" borderId="2" xfId="1" applyNumberFormat="1" applyFont="1" applyBorder="1"/>
    <xf numFmtId="2" fontId="29" fillId="3" borderId="44" xfId="1" applyNumberFormat="1" applyFont="1" applyBorder="1"/>
    <xf numFmtId="2" fontId="29" fillId="3" borderId="41" xfId="1" applyNumberFormat="1" applyFont="1" applyBorder="1"/>
    <xf numFmtId="4" fontId="4" fillId="3" borderId="2" xfId="1" applyNumberFormat="1" applyAlignment="1">
      <alignment vertical="top" wrapText="1"/>
    </xf>
    <xf numFmtId="0" fontId="0" fillId="4" borderId="14"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13" xfId="0" applyFont="1" applyFill="1" applyBorder="1" applyAlignment="1">
      <alignment horizontal="left" vertical="top" wrapText="1"/>
    </xf>
    <xf numFmtId="0" fontId="15" fillId="4" borderId="14" xfId="0" applyFont="1" applyFill="1" applyBorder="1" applyAlignment="1">
      <alignment horizontal="left" vertical="top" wrapText="1"/>
    </xf>
    <xf numFmtId="0" fontId="15" fillId="4" borderId="7" xfId="0" applyFont="1" applyFill="1" applyBorder="1" applyAlignment="1">
      <alignment horizontal="left" vertical="top" wrapText="1"/>
    </xf>
    <xf numFmtId="0" fontId="15" fillId="4" borderId="13" xfId="0" applyFont="1" applyFill="1" applyBorder="1" applyAlignment="1">
      <alignment horizontal="left" vertical="top" wrapText="1"/>
    </xf>
    <xf numFmtId="0" fontId="0" fillId="7" borderId="14" xfId="0" applyFill="1" applyBorder="1" applyAlignment="1">
      <alignment horizontal="left" vertical="top" wrapText="1"/>
    </xf>
    <xf numFmtId="0" fontId="0" fillId="7" borderId="7" xfId="0" applyFill="1" applyBorder="1" applyAlignment="1">
      <alignment horizontal="left" vertical="top" wrapText="1"/>
    </xf>
    <xf numFmtId="0" fontId="0" fillId="7" borderId="35" xfId="0" applyFill="1" applyBorder="1" applyAlignment="1">
      <alignment horizontal="left" vertical="top" wrapText="1"/>
    </xf>
    <xf numFmtId="0" fontId="15" fillId="7" borderId="14" xfId="0" applyFont="1" applyFill="1" applyBorder="1" applyAlignment="1">
      <alignment horizontal="left" vertical="top" wrapText="1"/>
    </xf>
    <xf numFmtId="0" fontId="15" fillId="7" borderId="7" xfId="0" applyFont="1" applyFill="1" applyBorder="1" applyAlignment="1">
      <alignment horizontal="left" vertical="top" wrapText="1"/>
    </xf>
    <xf numFmtId="0" fontId="15" fillId="7" borderId="35" xfId="0" applyFont="1" applyFill="1" applyBorder="1" applyAlignment="1">
      <alignment horizontal="left" vertical="top" wrapText="1"/>
    </xf>
  </cellXfs>
  <cellStyles count="5005">
    <cellStyle name="40% - Accent2" xfId="4999" builtinId="3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8"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Good" xfId="340"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337"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cellStyle name="Input" xfId="1" builtinId="20"/>
    <cellStyle name="Normal" xfId="0" builtinId="0"/>
    <cellStyle name="Normal 2_Sheet3" xfId="897"/>
    <cellStyle name="Percent" xfId="339" builtinId="5"/>
    <cellStyle name="Percent 2" xfId="7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4.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externalLink" Target="externalLinks/externalLink1.xml"/><Relationship Id="rId18" Type="http://schemas.openxmlformats.org/officeDocument/2006/relationships/externalLink" Target="externalLinks/externalLink2.xml"/><Relationship Id="rId19" Type="http://schemas.openxmlformats.org/officeDocument/2006/relationships/externalLink" Target="externalLinks/externalLink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35</xdr:row>
      <xdr:rowOff>0</xdr:rowOff>
    </xdr:from>
    <xdr:to>
      <xdr:col>15</xdr:col>
      <xdr:colOff>571500</xdr:colOff>
      <xdr:row>82</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489200" y="6159500"/>
          <a:ext cx="11214100" cy="7239000"/>
        </a:xfrm>
        <a:prstGeom prst="rect">
          <a:avLst/>
        </a:prstGeom>
      </xdr:spPr>
    </xdr:pic>
    <xdr:clientData/>
  </xdr:twoCellAnchor>
  <xdr:twoCellAnchor>
    <xdr:from>
      <xdr:col>3</xdr:col>
      <xdr:colOff>345440</xdr:colOff>
      <xdr:row>42</xdr:row>
      <xdr:rowOff>71120</xdr:rowOff>
    </xdr:from>
    <xdr:to>
      <xdr:col>6</xdr:col>
      <xdr:colOff>5080</xdr:colOff>
      <xdr:row>54</xdr:row>
      <xdr:rowOff>106680</xdr:rowOff>
    </xdr:to>
    <xdr:sp macro="" textlink="">
      <xdr:nvSpPr>
        <xdr:cNvPr id="2" name="TextBox 1"/>
        <xdr:cNvSpPr txBox="1"/>
      </xdr:nvSpPr>
      <xdr:spPr>
        <a:xfrm>
          <a:off x="2814320" y="7701280"/>
          <a:ext cx="2890520" cy="19862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Nog niet bijgewerkt</a:t>
          </a:r>
        </a:p>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42</xdr:row>
      <xdr:rowOff>0</xdr:rowOff>
    </xdr:from>
    <xdr:to>
      <xdr:col>6</xdr:col>
      <xdr:colOff>457200</xdr:colOff>
      <xdr:row>70</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933700" y="7759700"/>
          <a:ext cx="81534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analyse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Dropbox%20(Quintel)/Quintel/Projects/201606_ETMoses%20voor%20Groningen/Dataset%20template/20160524_GEA_dataset_analyse_V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orinevandervlies/Dropbox%20(Quintel)/Quintel/Projects/201601_Gelders%20Energie%20Akkoord/Ondersteuning%20Monitoring/Analyse%20ETM%20dataset/20160524_GEA_dataset_analyse_V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76bda63c3167658d/20160915%20-%20dataset_analyse_template%20v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20"/>
      <sheetName val="ETM_inputs_2020"/>
      <sheetName val="ETM_waardes_2023"/>
      <sheetName val="ETM_inputs_2023"/>
      <sheetName val="ETM_waardes_2035"/>
      <sheetName val="ETM_inputs_2035"/>
      <sheetName val="ETM_waardes_2050"/>
      <sheetName val="ETM_inputs_2050"/>
      <sheetName val="Gebied"/>
      <sheetName val="Efficiencies"/>
      <sheetName val="Central_producers"/>
    </sheetNames>
    <sheetDataSet>
      <sheetData sheetId="0"/>
      <sheetData sheetId="1"/>
      <sheetData sheetId="2">
        <row r="73">
          <cell r="D73" t="str">
            <v>Totaal bekend energiegebruik Landbouw (gas en elektr.) [TJ]</v>
          </cell>
        </row>
        <row r="74">
          <cell r="D74" t="str">
            <v>Elektriciteitsgebruik Landbouw, bosbouw en visserij (SBI A) [TJ]</v>
          </cell>
        </row>
        <row r="75">
          <cell r="D75" t="str">
            <v>Gas geleverd aan Landbouw, bosbouw en visserij (SBI A) [TJ]</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leiding"/>
      <sheetName val="Nulmeting_klimaatmonitor_divers"/>
      <sheetName val="Nulmeting_klimaatmonitor"/>
      <sheetName val="Dashboard"/>
      <sheetName val="Huishoudens"/>
      <sheetName val="Gebouwen"/>
      <sheetName val="Transport"/>
      <sheetName val="Industrie"/>
      <sheetName val="Landbouw"/>
      <sheetName val="Energie"/>
      <sheetName val="Hernieuwbare_energie"/>
      <sheetName val="ETM_waardes_2035"/>
      <sheetName val="ETM_inputs_2035"/>
      <sheetName val="Gebied"/>
      <sheetName val="Efficiencies"/>
      <sheetName val="Central_producer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4">
          <cell r="E14" t="str">
            <v>Output_capacity</v>
          </cell>
          <cell r="F14" t="str">
            <v>Efficiency</v>
          </cell>
          <cell r="G14" t="str">
            <v>Input_capacity</v>
          </cell>
        </row>
        <row r="15">
          <cell r="D15" t="str">
            <v>agriculture_chp_engine_biogas</v>
          </cell>
          <cell r="E15">
            <v>1</v>
          </cell>
          <cell r="F15">
            <v>0.42</v>
          </cell>
          <cell r="G15">
            <v>2.3809523809523809</v>
          </cell>
        </row>
        <row r="16">
          <cell r="D16" t="str">
            <v>agriculture_chp_engine_network_gas</v>
          </cell>
          <cell r="E16">
            <v>2</v>
          </cell>
          <cell r="F16">
            <v>0.43</v>
          </cell>
          <cell r="G16">
            <v>4.6511627906976747</v>
          </cell>
        </row>
        <row r="17">
          <cell r="D17" t="str">
            <v>agriculture_chp_supercritical_wood_pellets</v>
          </cell>
          <cell r="E17">
            <v>1.5</v>
          </cell>
          <cell r="F17">
            <v>0.2</v>
          </cell>
          <cell r="G17">
            <v>7.5</v>
          </cell>
        </row>
        <row r="18">
          <cell r="D18" t="str">
            <v>buildings_chp_engine_biogas</v>
          </cell>
          <cell r="E18">
            <v>1</v>
          </cell>
          <cell r="F18">
            <v>0.42</v>
          </cell>
          <cell r="G18">
            <v>2.3809523809523809</v>
          </cell>
        </row>
        <row r="19">
          <cell r="D19" t="str">
            <v>buildings_collective_chp_network_gas</v>
          </cell>
          <cell r="E19">
            <v>2</v>
          </cell>
          <cell r="F19">
            <v>0.43</v>
          </cell>
          <cell r="G19">
            <v>4.6511627906976747</v>
          </cell>
        </row>
        <row r="20">
          <cell r="D20" t="str">
            <v>buildings_collective_chp_wood_pellets</v>
          </cell>
          <cell r="E20">
            <v>1.5</v>
          </cell>
          <cell r="F20">
            <v>0.2</v>
          </cell>
          <cell r="G20">
            <v>7.5</v>
          </cell>
        </row>
        <row r="21">
          <cell r="D21" t="str">
            <v>buildings_solar_pv_solar_radiation</v>
          </cell>
          <cell r="E21">
            <v>1.6E-2</v>
          </cell>
          <cell r="F21">
            <v>0.16</v>
          </cell>
          <cell r="G21">
            <v>0.1</v>
          </cell>
        </row>
        <row r="22">
          <cell r="D22" t="str">
            <v>energy_chp_combined_cycle_network_gas</v>
          </cell>
          <cell r="E22">
            <v>120</v>
          </cell>
          <cell r="F22">
            <v>0.42</v>
          </cell>
          <cell r="G22">
            <v>285.71428571428572</v>
          </cell>
        </row>
        <row r="23">
          <cell r="D23" t="str">
            <v>energy_chp_supercritical_waste_mix</v>
          </cell>
          <cell r="E23">
            <v>60</v>
          </cell>
          <cell r="F23">
            <v>0.2</v>
          </cell>
          <cell r="G23">
            <v>300</v>
          </cell>
        </row>
        <row r="24">
          <cell r="D24" t="str">
            <v>energy_chp_ultra_supercritical_coal</v>
          </cell>
          <cell r="E24">
            <v>695.7</v>
          </cell>
          <cell r="F24">
            <v>0.4</v>
          </cell>
          <cell r="G24">
            <v>1739.25</v>
          </cell>
        </row>
        <row r="25">
          <cell r="D25" t="str">
            <v>energy_chp_ultra_supercritical_cofiring_coal</v>
          </cell>
          <cell r="E25">
            <v>643.5</v>
          </cell>
          <cell r="F25">
            <v>0.37</v>
          </cell>
          <cell r="G25">
            <v>1739.1891891891892</v>
          </cell>
        </row>
        <row r="26">
          <cell r="D26" t="str">
            <v>energy_chp_ultra_supercritical_lignite</v>
          </cell>
          <cell r="E26">
            <v>700</v>
          </cell>
          <cell r="F26">
            <v>0.35</v>
          </cell>
          <cell r="G26">
            <v>2000.0000000000002</v>
          </cell>
        </row>
        <row r="27">
          <cell r="D27" t="str">
            <v>energy_power_combined_cycle_ccs_coal</v>
          </cell>
          <cell r="E27">
            <v>658</v>
          </cell>
          <cell r="F27">
            <v>0.37</v>
          </cell>
          <cell r="G27">
            <v>1778.3783783783783</v>
          </cell>
        </row>
        <row r="28">
          <cell r="D28" t="str">
            <v>energy_power_combined_cycle_ccs_network_gas</v>
          </cell>
          <cell r="E28">
            <v>665</v>
          </cell>
          <cell r="F28">
            <v>0.49</v>
          </cell>
          <cell r="G28">
            <v>1357.1428571428571</v>
          </cell>
        </row>
        <row r="29">
          <cell r="D29" t="str">
            <v>energy_power_combined_cycle_coal</v>
          </cell>
          <cell r="E29">
            <v>800</v>
          </cell>
          <cell r="F29">
            <v>0.45</v>
          </cell>
          <cell r="G29">
            <v>1777.7777777777778</v>
          </cell>
        </row>
        <row r="30">
          <cell r="D30" t="str">
            <v>energy_power_combined_cycle_network_gas</v>
          </cell>
          <cell r="E30">
            <v>800</v>
          </cell>
          <cell r="F30">
            <v>0.6</v>
          </cell>
          <cell r="G30">
            <v>1333.3333333333335</v>
          </cell>
        </row>
        <row r="31">
          <cell r="D31" t="str">
            <v>energy_power_engine_diesel</v>
          </cell>
          <cell r="E31">
            <v>2</v>
          </cell>
          <cell r="F31">
            <v>0.38</v>
          </cell>
          <cell r="G31">
            <v>5.2631578947368425</v>
          </cell>
        </row>
        <row r="32">
          <cell r="D32" t="str">
            <v>energy_power_engine_network_gas</v>
          </cell>
          <cell r="E32">
            <v>400</v>
          </cell>
          <cell r="F32">
            <v>0.48</v>
          </cell>
          <cell r="G32">
            <v>833.33333333333337</v>
          </cell>
        </row>
        <row r="33">
          <cell r="D33" t="str">
            <v>energy_power_geothermal</v>
          </cell>
          <cell r="E33">
            <v>12</v>
          </cell>
          <cell r="F33">
            <v>0.25</v>
          </cell>
          <cell r="G33">
            <v>48</v>
          </cell>
        </row>
        <row r="34">
          <cell r="D34" t="str">
            <v>energy_power_hydro_river</v>
          </cell>
          <cell r="E34">
            <v>10</v>
          </cell>
          <cell r="F34">
            <v>0.98</v>
          </cell>
          <cell r="G34">
            <v>10.204081632653061</v>
          </cell>
        </row>
        <row r="35">
          <cell r="D35" t="str">
            <v>energy_power_nuclear_gen2_uranium_oxide</v>
          </cell>
          <cell r="E35">
            <v>1650</v>
          </cell>
          <cell r="F35">
            <v>0.32</v>
          </cell>
          <cell r="G35">
            <v>5156.25</v>
          </cell>
        </row>
        <row r="36">
          <cell r="D36" t="str">
            <v>energy_power_nuclear_gen3_uranium_oxide</v>
          </cell>
          <cell r="E36">
            <v>1650</v>
          </cell>
          <cell r="F36">
            <v>0.36</v>
          </cell>
          <cell r="G36">
            <v>4583.3333333333339</v>
          </cell>
        </row>
        <row r="37">
          <cell r="D37" t="str">
            <v>energy_power_solar_csp_solar_radiation</v>
          </cell>
          <cell r="E37">
            <v>50</v>
          </cell>
          <cell r="F37">
            <v>0.35</v>
          </cell>
          <cell r="G37">
            <v>142.85714285714286</v>
          </cell>
        </row>
        <row r="38">
          <cell r="D38" t="str">
            <v>energy_power_solar_pv_solar_radiation</v>
          </cell>
          <cell r="E38">
            <v>20</v>
          </cell>
          <cell r="F38">
            <v>0.15</v>
          </cell>
          <cell r="G38">
            <v>133.33333333333334</v>
          </cell>
        </row>
        <row r="39">
          <cell r="D39" t="str">
            <v>energy_power_supercritical_coal</v>
          </cell>
          <cell r="E39">
            <v>800</v>
          </cell>
          <cell r="F39">
            <v>0.36</v>
          </cell>
          <cell r="G39">
            <v>2222.2222222222222</v>
          </cell>
        </row>
        <row r="40">
          <cell r="D40" t="str">
            <v>energy_power_supercritical_waste_mix</v>
          </cell>
          <cell r="E40">
            <v>55.6</v>
          </cell>
          <cell r="F40">
            <v>0.25</v>
          </cell>
          <cell r="G40">
            <v>222.4</v>
          </cell>
        </row>
        <row r="41">
          <cell r="D41" t="str">
            <v>energy_power_turbine_network_gas</v>
          </cell>
          <cell r="E41">
            <v>150</v>
          </cell>
          <cell r="F41">
            <v>0.34</v>
          </cell>
          <cell r="G41">
            <v>441.17647058823525</v>
          </cell>
        </row>
        <row r="42">
          <cell r="D42" t="str">
            <v>energy_power_ultra_supercritical_ccs_coal</v>
          </cell>
          <cell r="E42">
            <v>637</v>
          </cell>
          <cell r="F42">
            <v>0.36</v>
          </cell>
          <cell r="G42">
            <v>1769.4444444444446</v>
          </cell>
        </row>
        <row r="43">
          <cell r="D43" t="str">
            <v>energy_power_ultra_supercritical_coal</v>
          </cell>
          <cell r="E43">
            <v>800</v>
          </cell>
          <cell r="F43">
            <v>0.46</v>
          </cell>
          <cell r="G43">
            <v>1739.1304347826085</v>
          </cell>
        </row>
        <row r="44">
          <cell r="D44" t="str">
            <v>energy_power_ultra_supercritical_cofiring_coal</v>
          </cell>
          <cell r="E44">
            <v>730.4</v>
          </cell>
          <cell r="F44">
            <v>0.42</v>
          </cell>
          <cell r="G44">
            <v>1739.047619047619</v>
          </cell>
        </row>
        <row r="45">
          <cell r="D45" t="str">
            <v>energy_power_ultra_supercritical_crude_oil</v>
          </cell>
          <cell r="E45">
            <v>800</v>
          </cell>
          <cell r="F45">
            <v>0.45</v>
          </cell>
          <cell r="G45">
            <v>1777.7777777777778</v>
          </cell>
        </row>
        <row r="46">
          <cell r="D46" t="str">
            <v>energy_power_ultra_supercritical_lignite</v>
          </cell>
          <cell r="E46">
            <v>800</v>
          </cell>
          <cell r="F46">
            <v>0.4</v>
          </cell>
          <cell r="G46">
            <v>2000</v>
          </cell>
        </row>
        <row r="47">
          <cell r="D47" t="str">
            <v>energy_power_ultra_supercritical_network_gas</v>
          </cell>
          <cell r="E47">
            <v>800</v>
          </cell>
          <cell r="F47">
            <v>0.4</v>
          </cell>
          <cell r="G47">
            <v>2000</v>
          </cell>
        </row>
        <row r="48">
          <cell r="D48" t="str">
            <v>energy_power_ultra_supercritical_oxyfuel_ccs_lignite</v>
          </cell>
          <cell r="E48">
            <v>660</v>
          </cell>
          <cell r="F48">
            <v>0.31</v>
          </cell>
          <cell r="G48">
            <v>2129.0322580645161</v>
          </cell>
        </row>
        <row r="49">
          <cell r="D49" t="str">
            <v>energy_power_wind_turbine_coastal</v>
          </cell>
          <cell r="E49">
            <v>3</v>
          </cell>
          <cell r="F49">
            <v>0.97</v>
          </cell>
          <cell r="G49">
            <v>3.0927835051546393</v>
          </cell>
        </row>
        <row r="50">
          <cell r="D50" t="str">
            <v>energy_power_wind_turbine_inland</v>
          </cell>
          <cell r="E50">
            <v>3</v>
          </cell>
          <cell r="F50">
            <v>0.97</v>
          </cell>
          <cell r="G50">
            <v>3.0927835051546393</v>
          </cell>
        </row>
        <row r="51">
          <cell r="D51" t="str">
            <v>energy_power_wind_turbine_offshore</v>
          </cell>
          <cell r="E51">
            <v>3</v>
          </cell>
          <cell r="F51">
            <v>0.97</v>
          </cell>
          <cell r="G51">
            <v>3.0927835051546393</v>
          </cell>
        </row>
        <row r="52">
          <cell r="D52" t="str">
            <v>households_collective_chp_biogas</v>
          </cell>
          <cell r="E52">
            <v>1</v>
          </cell>
          <cell r="F52">
            <v>0.42</v>
          </cell>
          <cell r="G52">
            <v>2.3809523809523809</v>
          </cell>
        </row>
        <row r="53">
          <cell r="D53" t="str">
            <v>households_collective_chp_network_gas</v>
          </cell>
          <cell r="E53">
            <v>2</v>
          </cell>
          <cell r="F53">
            <v>0.43</v>
          </cell>
          <cell r="G53">
            <v>4.6511627906976747</v>
          </cell>
        </row>
        <row r="54">
          <cell r="D54" t="str">
            <v>households_collective_chp_wood_pellets</v>
          </cell>
          <cell r="E54">
            <v>1.5</v>
          </cell>
          <cell r="F54">
            <v>0.2</v>
          </cell>
          <cell r="G54">
            <v>7.5</v>
          </cell>
        </row>
        <row r="55">
          <cell r="D55" t="str">
            <v>households_solar_pv_solar_radiation</v>
          </cell>
          <cell r="E55">
            <v>1.6000000000000001E-3</v>
          </cell>
          <cell r="F55">
            <v>0.16</v>
          </cell>
          <cell r="G55">
            <v>0.01</v>
          </cell>
        </row>
        <row r="56">
          <cell r="D56" t="str">
            <v>industry_chp_combined_cycle_gas_power_fuelmix</v>
          </cell>
          <cell r="E56">
            <v>100</v>
          </cell>
          <cell r="F56">
            <v>0.42</v>
          </cell>
          <cell r="G56">
            <v>238.0952380952381</v>
          </cell>
        </row>
        <row r="57">
          <cell r="D57" t="str">
            <v>industry_chp_engine_gas_power_fuelmix</v>
          </cell>
          <cell r="E57">
            <v>1</v>
          </cell>
          <cell r="F57">
            <v>0.42</v>
          </cell>
          <cell r="G57">
            <v>2.3809523809523809</v>
          </cell>
        </row>
        <row r="58">
          <cell r="D58" t="str">
            <v>industry_chp_turbine_gas_power_fuelmix</v>
          </cell>
          <cell r="E58">
            <v>45</v>
          </cell>
          <cell r="F58">
            <v>0.38</v>
          </cell>
          <cell r="G58">
            <v>118.42105263157895</v>
          </cell>
        </row>
        <row r="59">
          <cell r="D59" t="str">
            <v>industry_chp_ultra_supercritical_coal</v>
          </cell>
          <cell r="E59">
            <v>17.399999999999999</v>
          </cell>
          <cell r="F59">
            <v>0.3</v>
          </cell>
          <cell r="G59">
            <v>58</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1:BL167"/>
  <sheetViews>
    <sheetView topLeftCell="A59" zoomScale="125" workbookViewId="0">
      <selection activeCell="Q75" sqref="Q75"/>
    </sheetView>
  </sheetViews>
  <sheetFormatPr baseColWidth="10" defaultRowHeight="13" x14ac:dyDescent="0.15"/>
  <cols>
    <col min="4" max="4" width="12.6640625" customWidth="1"/>
    <col min="5" max="5" width="7.6640625" customWidth="1"/>
    <col min="6" max="6" width="22" customWidth="1"/>
  </cols>
  <sheetData>
    <row r="1" spans="2:64" ht="61" customHeight="1" x14ac:dyDescent="0.25">
      <c r="B1" s="62"/>
      <c r="C1" s="33" t="s">
        <v>773</v>
      </c>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row>
    <row r="2" spans="2:64" ht="28" customHeight="1" thickBot="1" x14ac:dyDescent="0.2">
      <c r="B2" s="62"/>
      <c r="C2" s="275"/>
      <c r="D2" s="275"/>
      <c r="E2" s="275"/>
      <c r="F2" s="275"/>
      <c r="G2" s="275"/>
      <c r="H2" s="275"/>
      <c r="I2" s="275"/>
      <c r="J2" s="275"/>
      <c r="K2" s="275"/>
      <c r="L2" s="275"/>
      <c r="M2" s="275"/>
      <c r="N2" s="275"/>
      <c r="O2" s="275"/>
      <c r="P2" s="275"/>
      <c r="Q2" s="275"/>
      <c r="R2" s="275"/>
      <c r="S2" s="275"/>
      <c r="T2" s="275"/>
      <c r="U2" s="275"/>
      <c r="V2" s="275"/>
      <c r="W2" s="275"/>
      <c r="X2" s="275"/>
      <c r="Y2" s="275"/>
      <c r="Z2" s="275"/>
      <c r="AA2" s="275"/>
      <c r="AB2" s="275"/>
      <c r="AC2" s="275"/>
      <c r="AD2" s="275"/>
      <c r="AE2" s="275"/>
      <c r="AF2" s="275"/>
      <c r="AG2" s="275"/>
      <c r="AH2" s="275"/>
      <c r="AI2" s="275"/>
      <c r="AJ2" s="275"/>
      <c r="AK2" s="275"/>
      <c r="AL2" s="275"/>
      <c r="AM2" s="275"/>
      <c r="AN2" s="62"/>
      <c r="AO2" s="62"/>
      <c r="AP2" s="62"/>
      <c r="AQ2" s="62"/>
      <c r="AR2" s="62"/>
      <c r="AS2" s="62"/>
      <c r="AT2" s="62"/>
      <c r="AU2" s="62"/>
      <c r="AV2" s="62"/>
      <c r="AW2" s="62"/>
      <c r="AX2" s="62"/>
      <c r="AY2" s="62"/>
      <c r="AZ2" s="62"/>
      <c r="BA2" s="62"/>
      <c r="BB2" s="62"/>
      <c r="BC2" s="62"/>
      <c r="BD2" s="62"/>
      <c r="BE2" s="62"/>
      <c r="BF2" s="62"/>
      <c r="BG2" s="62"/>
      <c r="BH2" s="62"/>
      <c r="BI2" s="62"/>
      <c r="BJ2" s="62"/>
      <c r="BK2" s="62"/>
      <c r="BL2" s="62"/>
    </row>
    <row r="3" spans="2:64" x14ac:dyDescent="0.15">
      <c r="B3" s="62"/>
      <c r="C3" s="276"/>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row>
    <row r="4" spans="2:64" x14ac:dyDescent="0.15">
      <c r="B4" s="62"/>
      <c r="C4" s="277"/>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row>
    <row r="5" spans="2:64" x14ac:dyDescent="0.15">
      <c r="B5" s="62"/>
      <c r="C5" s="277"/>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row>
    <row r="6" spans="2:64" x14ac:dyDescent="0.15">
      <c r="B6" s="62"/>
      <c r="C6" s="277"/>
      <c r="D6" s="18" t="s">
        <v>773</v>
      </c>
      <c r="E6" s="18"/>
      <c r="F6" s="18"/>
      <c r="G6" s="18"/>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row>
    <row r="7" spans="2:64" x14ac:dyDescent="0.15">
      <c r="B7" s="62"/>
      <c r="C7" s="277"/>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row>
    <row r="8" spans="2:64" x14ac:dyDescent="0.15">
      <c r="B8" s="62"/>
      <c r="C8" s="277"/>
      <c r="D8" s="62" t="s">
        <v>894</v>
      </c>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pans="2:64" x14ac:dyDescent="0.15">
      <c r="B9" s="62"/>
      <c r="C9" s="277"/>
      <c r="D9" s="62" t="s">
        <v>895</v>
      </c>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pans="2:64" x14ac:dyDescent="0.15">
      <c r="B10" s="62"/>
      <c r="C10" s="27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pans="2:64" x14ac:dyDescent="0.15">
      <c r="B11" s="62"/>
      <c r="C11" s="277"/>
      <c r="D11" s="62"/>
      <c r="E11" s="62" t="s">
        <v>582</v>
      </c>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pans="2:64" x14ac:dyDescent="0.15">
      <c r="B12" s="62"/>
      <c r="C12" s="277"/>
      <c r="D12" s="62"/>
      <c r="E12" s="62" t="s">
        <v>621</v>
      </c>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pans="2:64" x14ac:dyDescent="0.15">
      <c r="B13" s="62"/>
      <c r="C13" s="277"/>
      <c r="D13" s="62"/>
      <c r="E13" s="62" t="s">
        <v>286</v>
      </c>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row>
    <row r="14" spans="2:64" x14ac:dyDescent="0.15">
      <c r="B14" s="62"/>
      <c r="C14" s="277"/>
      <c r="D14" s="62"/>
      <c r="E14" s="62" t="s">
        <v>637</v>
      </c>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row>
    <row r="15" spans="2:64" x14ac:dyDescent="0.15">
      <c r="B15" s="62"/>
      <c r="C15" s="277"/>
      <c r="D15" s="62"/>
      <c r="E15" s="62" t="s">
        <v>651</v>
      </c>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pans="2:64" x14ac:dyDescent="0.15">
      <c r="B16" s="62"/>
      <c r="C16" s="277"/>
      <c r="D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2:64" x14ac:dyDescent="0.15">
      <c r="B17" s="62"/>
      <c r="C17" s="277"/>
      <c r="D17" s="62" t="s">
        <v>896</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pans="2:64" x14ac:dyDescent="0.15">
      <c r="B18" s="62"/>
      <c r="C18" s="277"/>
      <c r="D18" s="62" t="s">
        <v>849</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2:64" x14ac:dyDescent="0.15">
      <c r="B19" s="62"/>
      <c r="C19" s="277"/>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row>
    <row r="20" spans="2:64" x14ac:dyDescent="0.15">
      <c r="B20" s="62"/>
      <c r="C20" s="277"/>
      <c r="D20" s="62" t="s">
        <v>794</v>
      </c>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row>
    <row r="21" spans="2:64" x14ac:dyDescent="0.15">
      <c r="B21" s="62"/>
      <c r="C21" s="277"/>
      <c r="D21" s="62" t="s">
        <v>859</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row>
    <row r="22" spans="2:64" x14ac:dyDescent="0.15">
      <c r="B22" s="62"/>
      <c r="C22" s="277"/>
      <c r="D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row>
    <row r="23" spans="2:64" x14ac:dyDescent="0.15">
      <c r="B23" s="62"/>
      <c r="C23" s="277"/>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row>
    <row r="24" spans="2:64" x14ac:dyDescent="0.15">
      <c r="B24" s="62"/>
      <c r="C24" s="277"/>
      <c r="D24" s="18" t="s">
        <v>774</v>
      </c>
      <c r="E24" s="18"/>
      <c r="F24" s="18"/>
      <c r="G24" s="18"/>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row>
    <row r="25" spans="2:64" x14ac:dyDescent="0.15">
      <c r="B25" s="62"/>
      <c r="C25" s="277"/>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2:64" x14ac:dyDescent="0.15">
      <c r="B26" s="62"/>
      <c r="C26" s="277"/>
      <c r="D26" s="62" t="s">
        <v>816</v>
      </c>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row>
    <row r="27" spans="2:64" x14ac:dyDescent="0.15">
      <c r="B27" s="62"/>
      <c r="C27" s="277"/>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row>
    <row r="28" spans="2:64" x14ac:dyDescent="0.15">
      <c r="B28" s="62"/>
      <c r="C28" s="277"/>
      <c r="D28" s="273" t="s">
        <v>818</v>
      </c>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row>
    <row r="29" spans="2:64" x14ac:dyDescent="0.15">
      <c r="B29" s="62"/>
      <c r="C29" s="277"/>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row>
    <row r="30" spans="2:64" x14ac:dyDescent="0.15">
      <c r="B30" s="62"/>
      <c r="C30" s="277"/>
      <c r="D30" s="15"/>
      <c r="E30" s="62"/>
      <c r="F30" s="62" t="s">
        <v>580</v>
      </c>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row>
    <row r="31" spans="2:64" x14ac:dyDescent="0.15">
      <c r="B31" s="62"/>
      <c r="C31" s="277"/>
      <c r="D31" s="327"/>
      <c r="E31" s="62"/>
      <c r="F31" s="62" t="s">
        <v>817</v>
      </c>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row>
    <row r="32" spans="2:64" x14ac:dyDescent="0.15">
      <c r="B32" s="62"/>
      <c r="C32" s="277"/>
      <c r="D32" s="19"/>
      <c r="E32" s="62"/>
      <c r="F32" s="62" t="s">
        <v>827</v>
      </c>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row>
    <row r="33" spans="2:64" x14ac:dyDescent="0.15">
      <c r="B33" s="62"/>
      <c r="C33" s="277"/>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row>
    <row r="34" spans="2:64" x14ac:dyDescent="0.15">
      <c r="B34" s="62"/>
      <c r="C34" s="277"/>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row>
    <row r="35" spans="2:64" x14ac:dyDescent="0.15">
      <c r="B35" s="62"/>
      <c r="C35" s="277"/>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row>
    <row r="36" spans="2:64" x14ac:dyDescent="0.15">
      <c r="B36" s="62"/>
      <c r="C36" s="277"/>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row>
    <row r="37" spans="2:64" x14ac:dyDescent="0.15">
      <c r="B37" s="62"/>
      <c r="C37" s="277"/>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row>
    <row r="38" spans="2:64" x14ac:dyDescent="0.15">
      <c r="B38" s="62"/>
      <c r="C38" s="277"/>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row>
    <row r="39" spans="2:64" x14ac:dyDescent="0.15">
      <c r="B39" s="62"/>
      <c r="C39" s="277"/>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2"/>
      <c r="BK39" s="62"/>
      <c r="BL39" s="62"/>
    </row>
    <row r="40" spans="2:64" x14ac:dyDescent="0.15">
      <c r="B40" s="62"/>
      <c r="C40" s="277"/>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c r="BA40" s="62"/>
      <c r="BB40" s="62"/>
      <c r="BC40" s="62"/>
      <c r="BD40" s="62"/>
      <c r="BE40" s="62"/>
      <c r="BF40" s="62"/>
      <c r="BG40" s="62"/>
      <c r="BH40" s="62"/>
      <c r="BI40" s="62"/>
      <c r="BJ40" s="62"/>
      <c r="BK40" s="62"/>
      <c r="BL40" s="62"/>
    </row>
    <row r="41" spans="2:64" x14ac:dyDescent="0.15">
      <c r="B41" s="62"/>
      <c r="C41" s="277"/>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62"/>
      <c r="BK41" s="62"/>
      <c r="BL41" s="62"/>
    </row>
    <row r="42" spans="2:64" x14ac:dyDescent="0.15">
      <c r="B42" s="62"/>
      <c r="C42" s="277"/>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c r="BE42" s="62"/>
      <c r="BF42" s="62"/>
      <c r="BG42" s="62"/>
      <c r="BH42" s="62"/>
      <c r="BI42" s="62"/>
      <c r="BJ42" s="62"/>
      <c r="BK42" s="62"/>
      <c r="BL42" s="62"/>
    </row>
    <row r="43" spans="2:64" x14ac:dyDescent="0.15">
      <c r="B43" s="62"/>
      <c r="C43" s="277"/>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c r="BA43" s="62"/>
      <c r="BB43" s="62"/>
      <c r="BC43" s="62"/>
      <c r="BD43" s="62"/>
      <c r="BE43" s="62"/>
      <c r="BF43" s="62"/>
      <c r="BG43" s="62"/>
      <c r="BH43" s="62"/>
      <c r="BI43" s="62"/>
      <c r="BJ43" s="62"/>
      <c r="BK43" s="62"/>
      <c r="BL43" s="62"/>
    </row>
    <row r="44" spans="2:64" x14ac:dyDescent="0.15">
      <c r="B44" s="62"/>
      <c r="C44" s="277"/>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row>
    <row r="45" spans="2:64" x14ac:dyDescent="0.15">
      <c r="B45" s="62"/>
      <c r="C45" s="277"/>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row>
    <row r="46" spans="2:64" x14ac:dyDescent="0.15">
      <c r="B46" s="62"/>
      <c r="C46" s="277"/>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row>
    <row r="47" spans="2:64" x14ac:dyDescent="0.15">
      <c r="B47" s="62"/>
      <c r="C47" s="277"/>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row>
    <row r="48" spans="2:64" x14ac:dyDescent="0.15">
      <c r="B48" s="62"/>
      <c r="C48" s="277"/>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row>
    <row r="49" spans="2:64" x14ac:dyDescent="0.15">
      <c r="B49" s="62"/>
      <c r="C49" s="277"/>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row>
    <row r="50" spans="2:64" x14ac:dyDescent="0.15">
      <c r="B50" s="62"/>
      <c r="C50" s="277"/>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row>
    <row r="51" spans="2:64" x14ac:dyDescent="0.15">
      <c r="B51" s="62"/>
      <c r="C51" s="277"/>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row>
    <row r="52" spans="2:64" x14ac:dyDescent="0.15">
      <c r="B52" s="62"/>
      <c r="C52" s="277"/>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row>
    <row r="53" spans="2:64" x14ac:dyDescent="0.15">
      <c r="B53" s="62"/>
      <c r="C53" s="277"/>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row>
    <row r="54" spans="2:64" x14ac:dyDescent="0.15">
      <c r="B54" s="62"/>
      <c r="C54" s="277"/>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row>
    <row r="55" spans="2:64" x14ac:dyDescent="0.15">
      <c r="B55" s="62"/>
      <c r="C55" s="277"/>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row>
    <row r="56" spans="2:64" x14ac:dyDescent="0.15">
      <c r="B56" s="62"/>
      <c r="C56" s="277"/>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row>
    <row r="57" spans="2:64" x14ac:dyDescent="0.15">
      <c r="B57" s="62"/>
      <c r="C57" s="277"/>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row>
    <row r="58" spans="2:64" x14ac:dyDescent="0.15">
      <c r="B58" s="62"/>
      <c r="C58" s="277"/>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row>
    <row r="59" spans="2:64" x14ac:dyDescent="0.15">
      <c r="B59" s="62"/>
      <c r="C59" s="277"/>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row>
    <row r="60" spans="2:64" x14ac:dyDescent="0.15">
      <c r="B60" s="62"/>
      <c r="C60" s="277"/>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row>
    <row r="61" spans="2:64" x14ac:dyDescent="0.15">
      <c r="B61" s="62"/>
      <c r="C61" s="277"/>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row>
    <row r="62" spans="2:64" x14ac:dyDescent="0.15">
      <c r="B62" s="62"/>
      <c r="C62" s="277"/>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row>
    <row r="63" spans="2:64" x14ac:dyDescent="0.15">
      <c r="B63" s="62"/>
      <c r="C63" s="277"/>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row>
    <row r="64" spans="2:64" x14ac:dyDescent="0.15">
      <c r="B64" s="62"/>
      <c r="C64" s="277"/>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row>
    <row r="65" spans="2:64" x14ac:dyDescent="0.15">
      <c r="B65" s="62"/>
      <c r="C65" s="277"/>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row>
    <row r="66" spans="2:64" x14ac:dyDescent="0.15">
      <c r="B66" s="62"/>
      <c r="C66" s="277"/>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row>
    <row r="67" spans="2:64" x14ac:dyDescent="0.15">
      <c r="B67" s="62"/>
      <c r="C67" s="277"/>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row>
    <row r="68" spans="2:64" x14ac:dyDescent="0.15">
      <c r="B68" s="62"/>
      <c r="C68" s="277"/>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row>
    <row r="69" spans="2:64" x14ac:dyDescent="0.15">
      <c r="B69" s="62"/>
      <c r="C69" s="277"/>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row>
    <row r="70" spans="2:64" x14ac:dyDescent="0.15">
      <c r="B70" s="62"/>
      <c r="C70" s="277"/>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row>
    <row r="71" spans="2:64" x14ac:dyDescent="0.15">
      <c r="B71" s="62"/>
      <c r="C71" s="277"/>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row>
    <row r="72" spans="2:64" x14ac:dyDescent="0.15">
      <c r="B72" s="62"/>
      <c r="C72" s="277"/>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row>
    <row r="73" spans="2:64" x14ac:dyDescent="0.15">
      <c r="B73" s="62"/>
      <c r="C73" s="277"/>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62"/>
      <c r="AU73" s="62"/>
      <c r="AV73" s="62"/>
      <c r="AW73" s="62"/>
      <c r="AX73" s="62"/>
      <c r="AY73" s="62"/>
      <c r="AZ73" s="62"/>
      <c r="BA73" s="62"/>
      <c r="BB73" s="62"/>
      <c r="BC73" s="62"/>
      <c r="BD73" s="62"/>
      <c r="BE73" s="62"/>
      <c r="BF73" s="62"/>
      <c r="BG73" s="62"/>
      <c r="BH73" s="62"/>
      <c r="BI73" s="62"/>
      <c r="BJ73" s="62"/>
      <c r="BK73" s="62"/>
      <c r="BL73" s="62"/>
    </row>
    <row r="74" spans="2:64" x14ac:dyDescent="0.15">
      <c r="B74" s="62"/>
      <c r="C74" s="277"/>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row>
    <row r="75" spans="2:64" x14ac:dyDescent="0.15">
      <c r="B75" s="62"/>
      <c r="C75" s="277"/>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row>
    <row r="76" spans="2:64" x14ac:dyDescent="0.15">
      <c r="B76" s="62"/>
      <c r="C76" s="277"/>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row>
    <row r="77" spans="2:64" x14ac:dyDescent="0.15">
      <c r="B77" s="62"/>
      <c r="C77" s="277"/>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row>
    <row r="78" spans="2:64" x14ac:dyDescent="0.15">
      <c r="B78" s="62"/>
      <c r="C78" s="277"/>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row>
    <row r="79" spans="2:64" x14ac:dyDescent="0.15">
      <c r="B79" s="62"/>
      <c r="C79" s="277"/>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row>
    <row r="80" spans="2:64" x14ac:dyDescent="0.15">
      <c r="B80" s="62"/>
      <c r="C80" s="277"/>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row>
    <row r="81" spans="2:64" x14ac:dyDescent="0.15">
      <c r="B81" s="62"/>
      <c r="C81" s="277"/>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row>
    <row r="82" spans="2:64" x14ac:dyDescent="0.15">
      <c r="B82" s="62"/>
      <c r="C82" s="277"/>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row>
    <row r="83" spans="2:64" x14ac:dyDescent="0.15">
      <c r="B83" s="62"/>
      <c r="C83" s="277"/>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c r="AN83" s="62"/>
      <c r="AO83" s="62"/>
      <c r="AP83" s="62"/>
      <c r="AQ83" s="62"/>
      <c r="AR83" s="62"/>
      <c r="AS83" s="62"/>
      <c r="AT83" s="62"/>
      <c r="AU83" s="62"/>
      <c r="AV83" s="62"/>
      <c r="AW83" s="62"/>
      <c r="AX83" s="62"/>
      <c r="AY83" s="62"/>
      <c r="AZ83" s="62"/>
      <c r="BA83" s="62"/>
      <c r="BB83" s="62"/>
      <c r="BC83" s="62"/>
      <c r="BD83" s="62"/>
      <c r="BE83" s="62"/>
      <c r="BF83" s="62"/>
      <c r="BG83" s="62"/>
      <c r="BH83" s="62"/>
      <c r="BI83" s="62"/>
      <c r="BJ83" s="62"/>
      <c r="BK83" s="62"/>
      <c r="BL83" s="62"/>
    </row>
    <row r="84" spans="2:64" x14ac:dyDescent="0.15">
      <c r="B84" s="62"/>
      <c r="C84" s="277"/>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c r="AN84" s="62"/>
      <c r="AO84" s="62"/>
      <c r="AP84" s="62"/>
      <c r="AQ84" s="62"/>
      <c r="AR84" s="62"/>
      <c r="AS84" s="62"/>
      <c r="AT84" s="62"/>
      <c r="AU84" s="62"/>
      <c r="AV84" s="62"/>
      <c r="AW84" s="62"/>
      <c r="AX84" s="62"/>
      <c r="AY84" s="62"/>
      <c r="AZ84" s="62"/>
      <c r="BA84" s="62"/>
      <c r="BB84" s="62"/>
      <c r="BC84" s="62"/>
      <c r="BD84" s="62"/>
      <c r="BE84" s="62"/>
      <c r="BF84" s="62"/>
      <c r="BG84" s="62"/>
      <c r="BH84" s="62"/>
      <c r="BI84" s="62"/>
      <c r="BJ84" s="62"/>
      <c r="BK84" s="62"/>
      <c r="BL84" s="62"/>
    </row>
    <row r="85" spans="2:64" x14ac:dyDescent="0.15">
      <c r="B85" s="62"/>
      <c r="C85" s="277"/>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62"/>
      <c r="BG85" s="62"/>
      <c r="BH85" s="62"/>
      <c r="BI85" s="62"/>
      <c r="BJ85" s="62"/>
      <c r="BK85" s="62"/>
      <c r="BL85" s="62"/>
    </row>
    <row r="86" spans="2:64" x14ac:dyDescent="0.15">
      <c r="B86" s="62"/>
      <c r="C86" s="277"/>
      <c r="D86" s="18" t="s">
        <v>824</v>
      </c>
      <c r="E86" s="18"/>
      <c r="F86" s="18"/>
      <c r="G86" s="18"/>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62"/>
      <c r="AY86" s="62"/>
      <c r="AZ86" s="62"/>
      <c r="BA86" s="62"/>
      <c r="BB86" s="62"/>
      <c r="BC86" s="62"/>
      <c r="BD86" s="62"/>
      <c r="BE86" s="62"/>
      <c r="BF86" s="62"/>
      <c r="BG86" s="62"/>
      <c r="BH86" s="62"/>
      <c r="BI86" s="62"/>
      <c r="BJ86" s="62"/>
      <c r="BK86" s="62"/>
      <c r="BL86" s="62"/>
    </row>
    <row r="87" spans="2:64" x14ac:dyDescent="0.15">
      <c r="B87" s="62"/>
      <c r="C87" s="277"/>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62"/>
      <c r="AY87" s="62"/>
      <c r="AZ87" s="62"/>
      <c r="BA87" s="62"/>
      <c r="BB87" s="62"/>
      <c r="BC87" s="62"/>
      <c r="BD87" s="62"/>
      <c r="BE87" s="62"/>
      <c r="BF87" s="62"/>
      <c r="BG87" s="62"/>
      <c r="BH87" s="62"/>
      <c r="BI87" s="62"/>
      <c r="BJ87" s="62"/>
      <c r="BK87" s="62"/>
      <c r="BL87" s="62"/>
    </row>
    <row r="88" spans="2:64" x14ac:dyDescent="0.15">
      <c r="B88" s="62"/>
      <c r="C88" s="277"/>
      <c r="D88" s="62" t="s">
        <v>469</v>
      </c>
      <c r="E88" s="62"/>
      <c r="F88" s="62" t="s">
        <v>820</v>
      </c>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c r="AN88" s="62"/>
      <c r="AO88" s="62"/>
      <c r="AP88" s="62"/>
      <c r="AQ88" s="62"/>
      <c r="AR88" s="62"/>
      <c r="AS88" s="62"/>
      <c r="AT88" s="62"/>
      <c r="AU88" s="62"/>
      <c r="AV88" s="62"/>
      <c r="AW88" s="62"/>
      <c r="AX88" s="62"/>
      <c r="AY88" s="62"/>
      <c r="AZ88" s="62"/>
      <c r="BA88" s="62"/>
      <c r="BB88" s="62"/>
      <c r="BC88" s="62"/>
      <c r="BD88" s="62"/>
      <c r="BE88" s="62"/>
      <c r="BF88" s="62"/>
      <c r="BG88" s="62"/>
      <c r="BH88" s="62"/>
      <c r="BI88" s="62"/>
      <c r="BJ88" s="62"/>
      <c r="BK88" s="62"/>
      <c r="BL88" s="62"/>
    </row>
    <row r="89" spans="2:64" x14ac:dyDescent="0.15">
      <c r="B89" s="62"/>
      <c r="C89" s="277"/>
      <c r="D89" s="62" t="s">
        <v>443</v>
      </c>
      <c r="E89" s="62"/>
      <c r="F89" s="62" t="s">
        <v>819</v>
      </c>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c r="AN89" s="62"/>
      <c r="AO89" s="62"/>
      <c r="AP89" s="62"/>
      <c r="AQ89" s="62"/>
      <c r="AR89" s="62"/>
      <c r="AS89" s="62"/>
      <c r="AT89" s="62"/>
      <c r="AU89" s="62"/>
      <c r="AV89" s="62"/>
      <c r="AW89" s="62"/>
      <c r="AX89" s="62"/>
      <c r="AY89" s="62"/>
      <c r="AZ89" s="62"/>
      <c r="BA89" s="62"/>
      <c r="BB89" s="62"/>
      <c r="BC89" s="62"/>
      <c r="BD89" s="62"/>
      <c r="BE89" s="62"/>
      <c r="BF89" s="62"/>
      <c r="BG89" s="62"/>
      <c r="BH89" s="62"/>
      <c r="BI89" s="62"/>
      <c r="BJ89" s="62"/>
      <c r="BK89" s="62"/>
      <c r="BL89" s="62"/>
    </row>
    <row r="90" spans="2:64" x14ac:dyDescent="0.15">
      <c r="B90" s="62"/>
      <c r="C90" s="277"/>
      <c r="D90" s="62"/>
      <c r="F90" s="62" t="s">
        <v>775</v>
      </c>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row>
    <row r="91" spans="2:64" x14ac:dyDescent="0.15">
      <c r="B91" s="62"/>
      <c r="C91" s="277"/>
      <c r="D91" s="62" t="s">
        <v>821</v>
      </c>
      <c r="E91" s="62"/>
      <c r="F91" s="62" t="s">
        <v>847</v>
      </c>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c r="AN91" s="62"/>
      <c r="AO91" s="62"/>
      <c r="AP91" s="62"/>
      <c r="AQ91" s="62"/>
      <c r="AR91" s="62"/>
      <c r="AS91" s="62"/>
      <c r="AT91" s="62"/>
      <c r="AU91" s="62"/>
      <c r="AV91" s="62"/>
      <c r="AW91" s="62"/>
      <c r="AX91" s="62"/>
      <c r="AY91" s="62"/>
      <c r="AZ91" s="62"/>
      <c r="BA91" s="62"/>
      <c r="BB91" s="62"/>
      <c r="BC91" s="62"/>
      <c r="BD91" s="62"/>
      <c r="BE91" s="62"/>
      <c r="BF91" s="62"/>
      <c r="BG91" s="62"/>
      <c r="BH91" s="62"/>
      <c r="BI91" s="62"/>
      <c r="BJ91" s="62"/>
      <c r="BK91" s="62"/>
      <c r="BL91" s="62"/>
    </row>
    <row r="92" spans="2:64" x14ac:dyDescent="0.15">
      <c r="B92" s="62"/>
      <c r="C92" s="277"/>
      <c r="D92" s="62" t="s">
        <v>822</v>
      </c>
      <c r="E92" s="62"/>
      <c r="F92" s="62" t="s">
        <v>848</v>
      </c>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c r="AJ92" s="62"/>
      <c r="AK92" s="62"/>
      <c r="AL92" s="62"/>
      <c r="AM92" s="62"/>
      <c r="AN92" s="62"/>
      <c r="AO92" s="62"/>
      <c r="AP92" s="62"/>
      <c r="AQ92" s="62"/>
      <c r="AR92" s="62"/>
      <c r="AS92" s="62"/>
      <c r="AT92" s="62"/>
      <c r="AU92" s="62"/>
      <c r="AV92" s="62"/>
      <c r="AW92" s="62"/>
      <c r="AX92" s="62"/>
      <c r="AY92" s="62"/>
      <c r="AZ92" s="62"/>
      <c r="BA92" s="62"/>
      <c r="BB92" s="62"/>
      <c r="BC92" s="62"/>
      <c r="BD92" s="62"/>
      <c r="BE92" s="62"/>
      <c r="BF92" s="62"/>
      <c r="BG92" s="62"/>
      <c r="BH92" s="62"/>
      <c r="BI92" s="62"/>
      <c r="BJ92" s="62"/>
      <c r="BK92" s="62"/>
      <c r="BL92" s="62"/>
    </row>
    <row r="93" spans="2:64" x14ac:dyDescent="0.15">
      <c r="B93" s="62"/>
      <c r="C93" s="277"/>
      <c r="D93" s="62" t="s">
        <v>291</v>
      </c>
      <c r="E93" s="62"/>
      <c r="F93" s="62" t="s">
        <v>823</v>
      </c>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c r="AN93" s="62"/>
      <c r="AO93" s="62"/>
      <c r="AP93" s="62"/>
      <c r="AQ93" s="62"/>
      <c r="AR93" s="62"/>
      <c r="AS93" s="62"/>
      <c r="AT93" s="62"/>
      <c r="AU93" s="62"/>
      <c r="AV93" s="62"/>
      <c r="AW93" s="62"/>
      <c r="AX93" s="62"/>
      <c r="AY93" s="62"/>
      <c r="AZ93" s="62"/>
      <c r="BA93" s="62"/>
      <c r="BB93" s="62"/>
      <c r="BC93" s="62"/>
      <c r="BD93" s="62"/>
      <c r="BE93" s="62"/>
      <c r="BF93" s="62"/>
      <c r="BG93" s="62"/>
      <c r="BH93" s="62"/>
      <c r="BI93" s="62"/>
      <c r="BJ93" s="62"/>
      <c r="BK93" s="62"/>
      <c r="BL93" s="62"/>
    </row>
    <row r="94" spans="2:64" x14ac:dyDescent="0.15">
      <c r="B94" s="62"/>
      <c r="C94" s="277"/>
      <c r="D94" s="62"/>
      <c r="E94" s="62"/>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c r="AN94" s="62"/>
      <c r="AO94" s="62"/>
      <c r="AP94" s="62"/>
      <c r="AQ94" s="62"/>
      <c r="AR94" s="62"/>
      <c r="AS94" s="62"/>
      <c r="AT94" s="62"/>
      <c r="AU94" s="62"/>
      <c r="AV94" s="62"/>
      <c r="AW94" s="62"/>
      <c r="AX94" s="62"/>
      <c r="AY94" s="62"/>
      <c r="AZ94" s="62"/>
      <c r="BA94" s="62"/>
      <c r="BB94" s="62"/>
      <c r="BC94" s="62"/>
      <c r="BD94" s="62"/>
      <c r="BE94" s="62"/>
      <c r="BF94" s="62"/>
      <c r="BG94" s="62"/>
      <c r="BH94" s="62"/>
      <c r="BI94" s="62"/>
      <c r="BJ94" s="62"/>
      <c r="BK94" s="62"/>
      <c r="BL94" s="62"/>
    </row>
    <row r="95" spans="2:64" x14ac:dyDescent="0.15">
      <c r="B95" s="62"/>
      <c r="C95" s="277"/>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c r="AN95" s="62"/>
      <c r="AO95" s="62"/>
      <c r="AP95" s="62"/>
      <c r="AQ95" s="62"/>
      <c r="AR95" s="62"/>
      <c r="AS95" s="62"/>
      <c r="AT95" s="62"/>
      <c r="AU95" s="62"/>
      <c r="AV95" s="62"/>
      <c r="AW95" s="62"/>
      <c r="AX95" s="62"/>
      <c r="AY95" s="62"/>
      <c r="AZ95" s="62"/>
      <c r="BA95" s="62"/>
      <c r="BB95" s="62"/>
      <c r="BC95" s="62"/>
      <c r="BD95" s="62"/>
      <c r="BE95" s="62"/>
      <c r="BF95" s="62"/>
      <c r="BG95" s="62"/>
      <c r="BH95" s="62"/>
      <c r="BI95" s="62"/>
      <c r="BJ95" s="62"/>
      <c r="BK95" s="62"/>
      <c r="BL95" s="62"/>
    </row>
    <row r="96" spans="2:64" x14ac:dyDescent="0.15">
      <c r="B96" s="62"/>
      <c r="C96" s="277"/>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row>
    <row r="97" spans="2:64" x14ac:dyDescent="0.15">
      <c r="B97" s="62"/>
      <c r="C97" s="277"/>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62"/>
      <c r="AY97" s="62"/>
      <c r="AZ97" s="62"/>
      <c r="BA97" s="62"/>
      <c r="BB97" s="62"/>
      <c r="BC97" s="62"/>
      <c r="BD97" s="62"/>
      <c r="BE97" s="62"/>
      <c r="BF97" s="62"/>
      <c r="BG97" s="62"/>
      <c r="BH97" s="62"/>
      <c r="BI97" s="62"/>
      <c r="BJ97" s="62"/>
      <c r="BK97" s="62"/>
      <c r="BL97" s="62"/>
    </row>
    <row r="98" spans="2:64" x14ac:dyDescent="0.15">
      <c r="B98" s="62"/>
      <c r="C98" s="277"/>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row>
    <row r="99" spans="2:64" x14ac:dyDescent="0.15">
      <c r="B99" s="62"/>
      <c r="C99" s="277"/>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2"/>
      <c r="BF99" s="62"/>
      <c r="BG99" s="62"/>
      <c r="BH99" s="62"/>
      <c r="BI99" s="62"/>
      <c r="BJ99" s="62"/>
      <c r="BK99" s="62"/>
      <c r="BL99" s="62"/>
    </row>
    <row r="100" spans="2:64" x14ac:dyDescent="0.15">
      <c r="B100" s="62"/>
      <c r="C100" s="277"/>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c r="AN100" s="62"/>
      <c r="AO100" s="62"/>
      <c r="AP100" s="62"/>
      <c r="AQ100" s="62"/>
      <c r="AR100" s="62"/>
      <c r="AS100" s="62"/>
      <c r="AT100" s="62"/>
      <c r="AU100" s="62"/>
      <c r="AV100" s="62"/>
      <c r="AW100" s="62"/>
      <c r="AX100" s="62"/>
      <c r="AY100" s="62"/>
      <c r="AZ100" s="62"/>
      <c r="BA100" s="62"/>
      <c r="BB100" s="62"/>
      <c r="BC100" s="62"/>
      <c r="BD100" s="62"/>
      <c r="BE100" s="62"/>
      <c r="BF100" s="62"/>
      <c r="BG100" s="62"/>
      <c r="BH100" s="62"/>
      <c r="BI100" s="62"/>
      <c r="BJ100" s="62"/>
      <c r="BK100" s="62"/>
      <c r="BL100" s="62"/>
    </row>
    <row r="101" spans="2:64" x14ac:dyDescent="0.15">
      <c r="B101" s="62"/>
      <c r="C101" s="277"/>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row>
    <row r="102" spans="2:64" x14ac:dyDescent="0.15">
      <c r="B102" s="62"/>
      <c r="C102" s="277"/>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row>
    <row r="103" spans="2:64" x14ac:dyDescent="0.15">
      <c r="B103" s="62"/>
      <c r="C103" s="277"/>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row>
    <row r="104" spans="2:64" x14ac:dyDescent="0.15">
      <c r="B104" s="62"/>
      <c r="C104" s="277"/>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c r="AN104" s="62"/>
      <c r="AO104" s="62"/>
      <c r="AP104" s="62"/>
      <c r="AQ104" s="62"/>
      <c r="AR104" s="62"/>
      <c r="AS104" s="62"/>
      <c r="AT104" s="62"/>
      <c r="AU104" s="62"/>
      <c r="AV104" s="62"/>
      <c r="AW104" s="62"/>
      <c r="AX104" s="62"/>
      <c r="AY104" s="62"/>
      <c r="AZ104" s="62"/>
      <c r="BA104" s="62"/>
      <c r="BB104" s="62"/>
      <c r="BC104" s="62"/>
      <c r="BD104" s="62"/>
      <c r="BE104" s="62"/>
      <c r="BF104" s="62"/>
      <c r="BG104" s="62"/>
      <c r="BH104" s="62"/>
      <c r="BI104" s="62"/>
      <c r="BJ104" s="62"/>
      <c r="BK104" s="62"/>
      <c r="BL104" s="62"/>
    </row>
    <row r="105" spans="2:64" x14ac:dyDescent="0.15">
      <c r="B105" s="62"/>
      <c r="C105" s="277"/>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c r="AM105" s="62"/>
      <c r="AN105" s="62"/>
      <c r="AO105" s="62"/>
      <c r="AP105" s="62"/>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row>
    <row r="106" spans="2:64" x14ac:dyDescent="0.15">
      <c r="B106" s="62"/>
      <c r="C106" s="277"/>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c r="AM106" s="62"/>
      <c r="AN106" s="62"/>
      <c r="AO106" s="62"/>
      <c r="AP106" s="62"/>
      <c r="AQ106" s="62"/>
      <c r="AR106" s="62"/>
      <c r="AS106" s="62"/>
      <c r="AT106" s="62"/>
      <c r="AU106" s="62"/>
      <c r="AV106" s="62"/>
      <c r="AW106" s="62"/>
      <c r="AX106" s="62"/>
      <c r="AY106" s="62"/>
      <c r="AZ106" s="62"/>
      <c r="BA106" s="62"/>
      <c r="BB106" s="62"/>
      <c r="BC106" s="62"/>
      <c r="BD106" s="62"/>
      <c r="BE106" s="62"/>
      <c r="BF106" s="62"/>
      <c r="BG106" s="62"/>
      <c r="BH106" s="62"/>
      <c r="BI106" s="62"/>
      <c r="BJ106" s="62"/>
      <c r="BK106" s="62"/>
      <c r="BL106" s="62"/>
    </row>
    <row r="107" spans="2:64" x14ac:dyDescent="0.15">
      <c r="B107" s="62"/>
      <c r="C107" s="277"/>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row>
    <row r="108" spans="2:64" x14ac:dyDescent="0.15">
      <c r="B108" s="62"/>
      <c r="C108" s="277"/>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c r="AM108" s="62"/>
      <c r="AN108" s="62"/>
      <c r="AO108" s="62"/>
      <c r="AP108" s="62"/>
      <c r="AQ108" s="62"/>
      <c r="AR108" s="62"/>
      <c r="AS108" s="62"/>
      <c r="AT108" s="62"/>
      <c r="AU108" s="62"/>
      <c r="AV108" s="62"/>
      <c r="AW108" s="62"/>
      <c r="AX108" s="62"/>
      <c r="AY108" s="62"/>
      <c r="AZ108" s="62"/>
      <c r="BA108" s="62"/>
      <c r="BB108" s="62"/>
      <c r="BC108" s="62"/>
      <c r="BD108" s="62"/>
      <c r="BE108" s="62"/>
      <c r="BF108" s="62"/>
      <c r="BG108" s="62"/>
      <c r="BH108" s="62"/>
      <c r="BI108" s="62"/>
      <c r="BJ108" s="62"/>
      <c r="BK108" s="62"/>
      <c r="BL108" s="62"/>
    </row>
    <row r="109" spans="2:64" x14ac:dyDescent="0.15">
      <c r="B109" s="62"/>
      <c r="C109" s="277"/>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row>
    <row r="110" spans="2:64" x14ac:dyDescent="0.15">
      <c r="B110" s="62"/>
      <c r="C110" s="277"/>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row>
    <row r="111" spans="2:64" x14ac:dyDescent="0.15">
      <c r="B111" s="62"/>
      <c r="C111" s="277"/>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row>
    <row r="112" spans="2:64" x14ac:dyDescent="0.15">
      <c r="B112" s="62"/>
      <c r="C112" s="277"/>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row>
    <row r="113" spans="2:64" x14ac:dyDescent="0.15">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row>
    <row r="114" spans="2:64" x14ac:dyDescent="0.15">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row>
    <row r="115" spans="2:64" x14ac:dyDescent="0.15">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row>
    <row r="116" spans="2:64" x14ac:dyDescent="0.15">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row>
    <row r="117" spans="2:64" x14ac:dyDescent="0.15">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row>
    <row r="118" spans="2:64" x14ac:dyDescent="0.15">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row>
    <row r="119" spans="2:64" x14ac:dyDescent="0.15">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row>
    <row r="120" spans="2:64" x14ac:dyDescent="0.15">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row>
    <row r="121" spans="2:64" x14ac:dyDescent="0.15">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row>
    <row r="122" spans="2:64" x14ac:dyDescent="0.15">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row>
    <row r="123" spans="2:64" x14ac:dyDescent="0.15">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2"/>
      <c r="BA123" s="62"/>
      <c r="BB123" s="62"/>
      <c r="BC123" s="62"/>
      <c r="BD123" s="62"/>
      <c r="BE123" s="62"/>
      <c r="BF123" s="62"/>
      <c r="BG123" s="62"/>
      <c r="BH123" s="62"/>
      <c r="BI123" s="62"/>
      <c r="BJ123" s="62"/>
      <c r="BK123" s="62"/>
      <c r="BL123" s="62"/>
    </row>
    <row r="124" spans="2:64" x14ac:dyDescent="0.15">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c r="AX124" s="62"/>
      <c r="AY124" s="62"/>
      <c r="AZ124" s="62"/>
      <c r="BA124" s="62"/>
      <c r="BB124" s="62"/>
      <c r="BC124" s="62"/>
      <c r="BD124" s="62"/>
      <c r="BE124" s="62"/>
      <c r="BF124" s="62"/>
      <c r="BG124" s="62"/>
      <c r="BH124" s="62"/>
      <c r="BI124" s="62"/>
      <c r="BJ124" s="62"/>
      <c r="BK124" s="62"/>
      <c r="BL124" s="62"/>
    </row>
    <row r="125" spans="2:64" x14ac:dyDescent="0.15">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c r="AX125" s="62"/>
      <c r="AY125" s="62"/>
      <c r="AZ125" s="62"/>
      <c r="BA125" s="62"/>
      <c r="BB125" s="62"/>
      <c r="BC125" s="62"/>
      <c r="BD125" s="62"/>
      <c r="BE125" s="62"/>
      <c r="BF125" s="62"/>
      <c r="BG125" s="62"/>
      <c r="BH125" s="62"/>
      <c r="BI125" s="62"/>
      <c r="BJ125" s="62"/>
      <c r="BK125" s="62"/>
      <c r="BL125" s="62"/>
    </row>
    <row r="126" spans="2:64" x14ac:dyDescent="0.15">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c r="AN126" s="62"/>
      <c r="AO126" s="62"/>
      <c r="AP126" s="62"/>
      <c r="AQ126" s="62"/>
      <c r="AR126" s="62"/>
      <c r="AS126" s="62"/>
      <c r="AT126" s="62"/>
      <c r="AU126" s="62"/>
      <c r="AV126" s="62"/>
      <c r="AW126" s="62"/>
      <c r="AX126" s="62"/>
      <c r="AY126" s="62"/>
      <c r="AZ126" s="62"/>
      <c r="BA126" s="62"/>
      <c r="BB126" s="62"/>
      <c r="BC126" s="62"/>
      <c r="BD126" s="62"/>
      <c r="BE126" s="62"/>
      <c r="BF126" s="62"/>
      <c r="BG126" s="62"/>
      <c r="BH126" s="62"/>
      <c r="BI126" s="62"/>
      <c r="BJ126" s="62"/>
      <c r="BK126" s="62"/>
      <c r="BL126" s="62"/>
    </row>
    <row r="127" spans="2:64" x14ac:dyDescent="0.15">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62"/>
      <c r="AY127" s="62"/>
      <c r="AZ127" s="62"/>
      <c r="BA127" s="62"/>
      <c r="BB127" s="62"/>
      <c r="BC127" s="62"/>
      <c r="BD127" s="62"/>
      <c r="BE127" s="62"/>
      <c r="BF127" s="62"/>
      <c r="BG127" s="62"/>
      <c r="BH127" s="62"/>
      <c r="BI127" s="62"/>
      <c r="BJ127" s="62"/>
      <c r="BK127" s="62"/>
      <c r="BL127" s="62"/>
    </row>
    <row r="128" spans="2:64" x14ac:dyDescent="0.15">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62"/>
      <c r="AY128" s="62"/>
      <c r="AZ128" s="62"/>
      <c r="BA128" s="62"/>
      <c r="BB128" s="62"/>
      <c r="BC128" s="62"/>
      <c r="BD128" s="62"/>
      <c r="BE128" s="62"/>
      <c r="BF128" s="62"/>
      <c r="BG128" s="62"/>
      <c r="BH128" s="62"/>
      <c r="BI128" s="62"/>
      <c r="BJ128" s="62"/>
      <c r="BK128" s="62"/>
      <c r="BL128" s="62"/>
    </row>
    <row r="129" spans="2:64" x14ac:dyDescent="0.15">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row>
    <row r="130" spans="2:64" x14ac:dyDescent="0.15">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c r="BK130" s="62"/>
      <c r="BL130" s="62"/>
    </row>
    <row r="131" spans="2:64" x14ac:dyDescent="0.15">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c r="BK131" s="62"/>
      <c r="BL131" s="62"/>
    </row>
    <row r="132" spans="2:64" x14ac:dyDescent="0.15">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row>
    <row r="133" spans="2:64" x14ac:dyDescent="0.15">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c r="BK133" s="62"/>
      <c r="BL133" s="62"/>
    </row>
    <row r="134" spans="2:64" x14ac:dyDescent="0.15">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c r="BK134" s="62"/>
      <c r="BL134" s="62"/>
    </row>
    <row r="135" spans="2:64" x14ac:dyDescent="0.15">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c r="BK135" s="62"/>
      <c r="BL135" s="62"/>
    </row>
    <row r="136" spans="2:64" x14ac:dyDescent="0.15">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c r="BK136" s="62"/>
      <c r="BL136" s="62"/>
    </row>
    <row r="137" spans="2:64" x14ac:dyDescent="0.15">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c r="BK137" s="62"/>
      <c r="BL137" s="62"/>
    </row>
    <row r="138" spans="2:64" x14ac:dyDescent="0.15">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c r="BK138" s="62"/>
      <c r="BL138" s="62"/>
    </row>
    <row r="139" spans="2:64" x14ac:dyDescent="0.15">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c r="BK139" s="62"/>
      <c r="BL139" s="62"/>
    </row>
    <row r="140" spans="2:64" x14ac:dyDescent="0.15">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c r="BK140" s="62"/>
      <c r="BL140" s="62"/>
    </row>
    <row r="141" spans="2:64" x14ac:dyDescent="0.15">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row>
    <row r="142" spans="2:64" x14ac:dyDescent="0.15">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c r="BK142" s="62"/>
      <c r="BL142" s="62"/>
    </row>
    <row r="143" spans="2:64" x14ac:dyDescent="0.15">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row>
    <row r="144" spans="2:64" x14ac:dyDescent="0.15">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row>
    <row r="145" spans="2:64" x14ac:dyDescent="0.15">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row>
    <row r="146" spans="2:64" x14ac:dyDescent="0.15">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row>
    <row r="147" spans="2:64" x14ac:dyDescent="0.15">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row>
    <row r="148" spans="2:64" x14ac:dyDescent="0.15">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row>
    <row r="149" spans="2:64" x14ac:dyDescent="0.15">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row>
    <row r="150" spans="2:64" x14ac:dyDescent="0.15">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row>
    <row r="151" spans="2:64" x14ac:dyDescent="0.15">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row>
    <row r="152" spans="2:64" x14ac:dyDescent="0.15">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row>
    <row r="153" spans="2:64" x14ac:dyDescent="0.15">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row>
    <row r="154" spans="2:64" x14ac:dyDescent="0.15">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row>
    <row r="155" spans="2:64" x14ac:dyDescent="0.15">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row>
    <row r="156" spans="2:64" x14ac:dyDescent="0.15">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row>
    <row r="157" spans="2:64" x14ac:dyDescent="0.15">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c r="BK157" s="62"/>
      <c r="BL157" s="62"/>
    </row>
    <row r="158" spans="2:64" x14ac:dyDescent="0.15">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c r="BK158" s="62"/>
      <c r="BL158" s="62"/>
    </row>
    <row r="159" spans="2:64" x14ac:dyDescent="0.15">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c r="BK159" s="62"/>
      <c r="BL159" s="62"/>
    </row>
    <row r="160" spans="2:64" x14ac:dyDescent="0.15">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c r="BK160" s="62"/>
      <c r="BL160" s="62"/>
    </row>
    <row r="161" spans="2:64" x14ac:dyDescent="0.15">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c r="BK161" s="62"/>
      <c r="BL161" s="62"/>
    </row>
    <row r="162" spans="2:64" x14ac:dyDescent="0.15">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c r="BK162" s="62"/>
      <c r="BL162" s="62"/>
    </row>
    <row r="163" spans="2:64" x14ac:dyDescent="0.15">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c r="BK163" s="62"/>
      <c r="BL163" s="62"/>
    </row>
    <row r="164" spans="2:64" x14ac:dyDescent="0.15">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row>
    <row r="165" spans="2:64" x14ac:dyDescent="0.15">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c r="BK165" s="62"/>
      <c r="BL165" s="62"/>
    </row>
    <row r="166" spans="2:64" x14ac:dyDescent="0.15">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c r="BK166" s="62"/>
      <c r="BL166" s="62"/>
    </row>
    <row r="167" spans="2:64" x14ac:dyDescent="0.15">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c r="BK167" s="62"/>
      <c r="BL167" s="62"/>
    </row>
  </sheetData>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AV46"/>
  <sheetViews>
    <sheetView topLeftCell="C6" workbookViewId="0">
      <selection activeCell="E27" sqref="E27"/>
    </sheetView>
  </sheetViews>
  <sheetFormatPr baseColWidth="10" defaultRowHeight="15" x14ac:dyDescent="0.2"/>
  <cols>
    <col min="1" max="1" width="10.83203125" style="370"/>
    <col min="2" max="2" width="25.6640625" style="370" bestFit="1" customWidth="1"/>
    <col min="3" max="3" width="10.83203125" style="370"/>
    <col min="4" max="4" width="78.5" style="358" customWidth="1"/>
    <col min="5" max="5" width="10.83203125" style="358"/>
    <col min="6" max="6" width="15" style="358" customWidth="1"/>
    <col min="7" max="12" width="10.83203125" style="358"/>
    <col min="13" max="13" width="17" style="358" customWidth="1"/>
    <col min="14" max="14" width="13.1640625" style="358" customWidth="1"/>
    <col min="15" max="18" width="10.83203125" style="358"/>
    <col min="19" max="19" width="15.6640625" style="358" customWidth="1"/>
    <col min="20" max="16384" width="10.83203125" style="358"/>
  </cols>
  <sheetData>
    <row r="1" spans="1:28" x14ac:dyDescent="0.2">
      <c r="B1" s="353" t="s">
        <v>669</v>
      </c>
      <c r="C1" s="352"/>
      <c r="D1" s="354"/>
      <c r="E1" s="355"/>
      <c r="F1" s="355"/>
      <c r="G1" s="355"/>
      <c r="H1" s="355"/>
      <c r="I1" s="355"/>
      <c r="J1" s="355"/>
      <c r="K1" s="355"/>
      <c r="L1" s="355"/>
      <c r="M1" s="355"/>
      <c r="N1" s="355"/>
      <c r="O1" s="355"/>
      <c r="P1" s="355"/>
      <c r="Q1" s="355"/>
      <c r="R1" s="355"/>
      <c r="S1" s="355"/>
      <c r="T1" s="355"/>
      <c r="U1" s="355"/>
      <c r="V1" s="355"/>
      <c r="W1" s="355"/>
      <c r="X1" s="355"/>
      <c r="Y1" s="355"/>
      <c r="Z1" s="355"/>
    </row>
    <row r="2" spans="1:28" x14ac:dyDescent="0.2">
      <c r="B2" s="353"/>
      <c r="C2" s="352"/>
      <c r="D2" s="354"/>
      <c r="E2" s="355"/>
      <c r="F2" s="364"/>
      <c r="G2" s="355"/>
      <c r="H2" s="355"/>
      <c r="I2" s="355"/>
      <c r="J2" s="355"/>
      <c r="K2" s="355"/>
      <c r="L2" s="355"/>
      <c r="M2" s="355"/>
      <c r="N2" s="355"/>
      <c r="O2" s="355"/>
      <c r="P2" s="355"/>
      <c r="Q2" s="355"/>
      <c r="R2" s="355"/>
      <c r="S2" s="355"/>
      <c r="T2" s="355"/>
      <c r="U2" s="355"/>
      <c r="V2" s="355"/>
      <c r="W2" s="355"/>
      <c r="X2" s="355"/>
      <c r="Y2" s="355"/>
      <c r="Z2" s="355"/>
    </row>
    <row r="3" spans="1:28" x14ac:dyDescent="0.2">
      <c r="A3" s="352"/>
      <c r="B3" s="459" t="s">
        <v>744</v>
      </c>
      <c r="C3" s="460"/>
      <c r="D3" s="418"/>
      <c r="E3" s="362"/>
      <c r="F3" s="363"/>
      <c r="G3" s="364"/>
      <c r="H3" s="364"/>
      <c r="I3" s="355"/>
      <c r="J3" s="364"/>
      <c r="K3" s="364"/>
      <c r="L3" s="364"/>
      <c r="M3" s="364"/>
      <c r="N3" s="364"/>
      <c r="O3" s="364"/>
      <c r="P3" s="364"/>
      <c r="Q3" s="364"/>
      <c r="R3" s="364"/>
      <c r="S3" s="355"/>
      <c r="T3" s="364"/>
      <c r="U3" s="364"/>
      <c r="V3" s="364"/>
      <c r="W3" s="364"/>
      <c r="X3" s="364"/>
      <c r="Y3" s="364"/>
      <c r="Z3" s="364"/>
    </row>
    <row r="4" spans="1:28" ht="12" customHeight="1" x14ac:dyDescent="0.2">
      <c r="A4" s="352"/>
      <c r="B4" s="598" t="s">
        <v>828</v>
      </c>
      <c r="C4" s="599"/>
      <c r="D4" s="599"/>
      <c r="E4" s="599"/>
      <c r="F4" s="600"/>
      <c r="G4" s="359"/>
      <c r="H4" s="359"/>
      <c r="I4" s="355"/>
      <c r="J4" s="359"/>
      <c r="K4" s="359"/>
      <c r="L4" s="359"/>
      <c r="M4" s="359"/>
      <c r="N4" s="359"/>
      <c r="O4" s="359"/>
      <c r="P4" s="359"/>
      <c r="Q4" s="359"/>
      <c r="R4" s="359"/>
      <c r="S4" s="355"/>
      <c r="T4" s="359"/>
      <c r="U4" s="359"/>
      <c r="V4" s="359"/>
      <c r="W4" s="359"/>
      <c r="X4" s="359"/>
      <c r="Y4" s="359"/>
      <c r="Z4" s="359"/>
    </row>
    <row r="5" spans="1:28" ht="12" customHeight="1" x14ac:dyDescent="0.2">
      <c r="A5" s="352"/>
      <c r="B5" s="490"/>
      <c r="C5" s="490"/>
      <c r="D5" s="490"/>
      <c r="E5" s="490"/>
      <c r="F5" s="490"/>
      <c r="G5" s="359"/>
      <c r="H5" s="359"/>
      <c r="I5" s="355"/>
      <c r="J5" s="359"/>
      <c r="K5" s="359"/>
      <c r="L5" s="359"/>
      <c r="M5" s="359"/>
      <c r="N5" s="359"/>
      <c r="O5" s="359"/>
      <c r="P5" s="359"/>
      <c r="Q5" s="359"/>
      <c r="R5" s="359"/>
      <c r="S5" s="355"/>
      <c r="T5" s="359"/>
      <c r="U5" s="359"/>
      <c r="V5" s="359"/>
      <c r="W5" s="359"/>
      <c r="X5" s="359"/>
      <c r="Y5" s="359"/>
      <c r="Z5" s="359"/>
    </row>
    <row r="6" spans="1:28" ht="12" customHeight="1" x14ac:dyDescent="0.2">
      <c r="A6" s="352"/>
      <c r="B6" s="365" t="s">
        <v>886</v>
      </c>
      <c r="C6" s="490"/>
      <c r="D6" s="490"/>
      <c r="E6" s="490"/>
      <c r="F6" s="490"/>
      <c r="G6" s="359"/>
      <c r="H6" s="359"/>
      <c r="I6" s="355"/>
      <c r="J6" s="359"/>
      <c r="K6" s="359"/>
      <c r="L6" s="359"/>
      <c r="M6" s="359"/>
      <c r="N6" s="359"/>
      <c r="O6" s="359"/>
      <c r="P6" s="359"/>
      <c r="Q6" s="359"/>
      <c r="R6" s="359"/>
      <c r="S6" s="355"/>
      <c r="T6" s="359"/>
      <c r="U6" s="359"/>
      <c r="V6" s="359"/>
      <c r="W6" s="359"/>
      <c r="X6" s="359"/>
      <c r="Y6" s="359"/>
      <c r="Z6" s="359"/>
    </row>
    <row r="7" spans="1:28" ht="12" customHeight="1" x14ac:dyDescent="0.2">
      <c r="A7" s="352"/>
      <c r="B7" s="366" t="s">
        <v>884</v>
      </c>
      <c r="C7" s="490"/>
      <c r="D7" s="490"/>
      <c r="E7" s="490"/>
      <c r="F7" s="490"/>
      <c r="G7" s="359"/>
      <c r="H7" s="359"/>
      <c r="I7" s="355"/>
      <c r="J7" s="359"/>
      <c r="K7" s="359"/>
      <c r="L7" s="359"/>
      <c r="M7" s="359"/>
      <c r="N7" s="359"/>
      <c r="O7" s="359"/>
      <c r="P7" s="359"/>
      <c r="Q7" s="359"/>
      <c r="R7" s="359"/>
      <c r="S7" s="355"/>
      <c r="T7" s="359"/>
      <c r="U7" s="359"/>
      <c r="V7" s="359"/>
      <c r="W7" s="359"/>
      <c r="X7" s="359"/>
      <c r="Y7" s="359"/>
      <c r="Z7" s="359"/>
    </row>
    <row r="8" spans="1:28" ht="12" customHeight="1" x14ac:dyDescent="0.2">
      <c r="A8" s="352"/>
      <c r="B8" s="367" t="s">
        <v>885</v>
      </c>
      <c r="C8" s="490"/>
      <c r="D8" s="490"/>
      <c r="E8" s="490"/>
      <c r="F8" s="490"/>
      <c r="G8" s="359"/>
      <c r="H8" s="359"/>
      <c r="I8" s="355"/>
      <c r="J8" s="359"/>
      <c r="K8" s="359"/>
      <c r="L8" s="359"/>
      <c r="M8" s="359"/>
      <c r="N8" s="359"/>
      <c r="O8" s="359"/>
      <c r="P8" s="359"/>
      <c r="Q8" s="359"/>
      <c r="R8" s="359"/>
      <c r="S8" s="355"/>
      <c r="T8" s="359"/>
      <c r="U8" s="359"/>
      <c r="V8" s="359"/>
      <c r="W8" s="359"/>
      <c r="X8" s="359"/>
      <c r="Y8" s="359"/>
      <c r="Z8" s="359"/>
    </row>
    <row r="9" spans="1:28" ht="12" customHeight="1" x14ac:dyDescent="0.2">
      <c r="A9" s="352"/>
      <c r="B9" s="368" t="s">
        <v>889</v>
      </c>
      <c r="C9" s="490"/>
      <c r="D9" s="490"/>
      <c r="E9" s="490"/>
      <c r="F9" s="490"/>
      <c r="G9" s="359"/>
      <c r="H9" s="359"/>
      <c r="I9" s="355"/>
      <c r="J9" s="359"/>
      <c r="K9" s="359"/>
      <c r="L9" s="359"/>
      <c r="M9" s="359"/>
      <c r="N9" s="359"/>
      <c r="O9" s="359"/>
      <c r="P9" s="359"/>
      <c r="Q9" s="359"/>
      <c r="R9" s="359"/>
      <c r="S9" s="355"/>
      <c r="T9" s="359"/>
      <c r="U9" s="359"/>
      <c r="V9" s="359"/>
      <c r="W9" s="359"/>
      <c r="X9" s="359"/>
      <c r="Y9" s="359"/>
      <c r="Z9" s="359"/>
    </row>
    <row r="10" spans="1:28" ht="16" thickBot="1" x14ac:dyDescent="0.25">
      <c r="B10" s="413"/>
      <c r="C10" s="413"/>
      <c r="D10" s="356"/>
      <c r="E10" s="507"/>
      <c r="F10" s="507"/>
      <c r="G10" s="507"/>
      <c r="H10" s="507"/>
      <c r="I10" s="507"/>
      <c r="J10" s="507"/>
      <c r="K10" s="507"/>
      <c r="L10" s="507"/>
      <c r="M10" s="507"/>
      <c r="N10" s="507"/>
      <c r="O10" s="507"/>
      <c r="P10" s="507"/>
      <c r="Q10" s="507"/>
      <c r="R10" s="507"/>
      <c r="S10" s="507"/>
      <c r="T10" s="507"/>
      <c r="U10" s="508"/>
      <c r="V10" s="507"/>
      <c r="W10" s="359"/>
      <c r="X10" s="359"/>
      <c r="Y10" s="359"/>
      <c r="Z10" s="359"/>
      <c r="AA10" s="359"/>
      <c r="AB10" s="359"/>
    </row>
    <row r="11" spans="1:28" x14ac:dyDescent="0.2">
      <c r="A11" s="414"/>
      <c r="B11" s="403"/>
      <c r="C11" s="403"/>
      <c r="D11" s="429"/>
      <c r="E11" s="359"/>
      <c r="F11" s="359"/>
      <c r="G11" s="359"/>
      <c r="H11" s="359"/>
      <c r="I11" s="359"/>
      <c r="J11" s="359"/>
      <c r="K11" s="359"/>
      <c r="L11" s="359"/>
      <c r="M11" s="359"/>
      <c r="N11" s="359"/>
      <c r="O11" s="359"/>
      <c r="P11" s="359"/>
      <c r="Q11" s="359"/>
      <c r="R11" s="359"/>
      <c r="S11" s="359"/>
      <c r="T11" s="359"/>
      <c r="U11" s="364"/>
      <c r="V11" s="359"/>
      <c r="W11" s="359"/>
      <c r="X11" s="359"/>
      <c r="Y11" s="359"/>
      <c r="Z11" s="359"/>
      <c r="AA11" s="359"/>
      <c r="AB11" s="359"/>
    </row>
    <row r="12" spans="1:28" x14ac:dyDescent="0.2">
      <c r="A12" s="414"/>
      <c r="D12" s="352"/>
      <c r="E12" s="359"/>
      <c r="F12" s="359"/>
      <c r="G12" s="359"/>
      <c r="H12" s="359"/>
      <c r="I12" s="359"/>
      <c r="J12" s="359"/>
      <c r="K12" s="359"/>
      <c r="L12" s="359"/>
      <c r="M12" s="359"/>
      <c r="N12" s="359"/>
      <c r="O12" s="359"/>
      <c r="P12" s="359"/>
      <c r="Q12" s="359"/>
      <c r="R12" s="359"/>
      <c r="S12" s="359"/>
      <c r="T12" s="359"/>
      <c r="U12" s="355"/>
      <c r="V12" s="359"/>
      <c r="W12" s="359"/>
      <c r="X12" s="359"/>
      <c r="Y12" s="359"/>
      <c r="Z12" s="359"/>
      <c r="AA12" s="359"/>
      <c r="AB12" s="359"/>
    </row>
    <row r="13" spans="1:28" x14ac:dyDescent="0.2">
      <c r="A13" s="414"/>
      <c r="C13" s="372" t="s">
        <v>659</v>
      </c>
      <c r="D13" s="352"/>
      <c r="E13" s="370"/>
      <c r="F13" s="370"/>
      <c r="G13" s="370"/>
      <c r="H13" s="370"/>
      <c r="I13" s="370"/>
      <c r="J13" s="370"/>
      <c r="K13" s="370"/>
      <c r="L13" s="370"/>
      <c r="M13" s="370"/>
      <c r="N13" s="370"/>
      <c r="O13" s="370"/>
      <c r="P13" s="370"/>
      <c r="Q13" s="370"/>
      <c r="R13" s="370"/>
      <c r="S13" s="370"/>
      <c r="T13" s="370"/>
      <c r="U13" s="370"/>
      <c r="V13" s="370"/>
      <c r="W13" s="370"/>
      <c r="X13" s="370"/>
      <c r="Y13" s="370"/>
      <c r="AA13" s="370"/>
      <c r="AB13" s="370"/>
    </row>
    <row r="14" spans="1:28" x14ac:dyDescent="0.2">
      <c r="A14" s="414"/>
      <c r="D14" s="509" t="s">
        <v>0</v>
      </c>
      <c r="E14" s="509" t="s">
        <v>480</v>
      </c>
      <c r="F14" s="370"/>
      <c r="G14" s="370"/>
      <c r="H14" s="370"/>
      <c r="I14" s="370"/>
      <c r="J14" s="370"/>
      <c r="K14" s="370"/>
      <c r="L14" s="370"/>
      <c r="M14" s="370"/>
      <c r="N14" s="370"/>
      <c r="O14" s="370"/>
      <c r="P14" s="370"/>
      <c r="Q14" s="370"/>
      <c r="R14" s="370"/>
      <c r="S14" s="370"/>
      <c r="T14" s="370"/>
      <c r="U14" s="370"/>
      <c r="V14" s="370"/>
      <c r="W14" s="370"/>
      <c r="X14" s="370"/>
      <c r="Y14" s="370"/>
      <c r="Z14" s="370"/>
    </row>
    <row r="15" spans="1:28" x14ac:dyDescent="0.2">
      <c r="A15" s="414"/>
      <c r="D15" s="510" t="s">
        <v>893</v>
      </c>
      <c r="E15" s="511">
        <v>0</v>
      </c>
      <c r="F15" s="370"/>
      <c r="G15" s="370"/>
      <c r="H15" s="370"/>
      <c r="I15" s="370"/>
      <c r="J15" s="370"/>
      <c r="K15" s="370"/>
      <c r="L15" s="370"/>
      <c r="M15" s="370"/>
      <c r="N15" s="370"/>
      <c r="O15" s="370"/>
      <c r="P15" s="370"/>
      <c r="Q15" s="370"/>
      <c r="R15" s="370"/>
      <c r="S15" s="370"/>
      <c r="T15" s="370"/>
      <c r="U15" s="370"/>
      <c r="V15" s="370"/>
      <c r="W15" s="370"/>
      <c r="X15" s="370"/>
      <c r="Y15" s="370"/>
      <c r="Z15" s="370"/>
    </row>
    <row r="16" spans="1:28" x14ac:dyDescent="0.2">
      <c r="A16" s="414"/>
      <c r="D16" s="510" t="s">
        <v>623</v>
      </c>
      <c r="E16" s="511">
        <v>0</v>
      </c>
      <c r="F16" s="370"/>
      <c r="G16" s="370"/>
      <c r="H16" s="370"/>
      <c r="I16" s="370"/>
      <c r="J16" s="370"/>
      <c r="K16" s="370"/>
      <c r="L16" s="370"/>
      <c r="M16" s="370"/>
      <c r="N16" s="370"/>
      <c r="O16" s="370"/>
      <c r="P16" s="370"/>
      <c r="Q16" s="370"/>
      <c r="R16" s="370"/>
      <c r="S16" s="370"/>
      <c r="T16" s="370"/>
      <c r="U16" s="370"/>
      <c r="V16" s="370"/>
      <c r="W16" s="370"/>
      <c r="X16" s="370"/>
      <c r="Y16" s="370"/>
      <c r="Z16" s="370"/>
    </row>
    <row r="17" spans="1:32" x14ac:dyDescent="0.2">
      <c r="A17" s="414"/>
      <c r="D17" s="370"/>
      <c r="E17" s="370"/>
      <c r="F17" s="370"/>
      <c r="G17" s="370"/>
      <c r="H17" s="370"/>
      <c r="I17" s="370"/>
      <c r="J17" s="403"/>
      <c r="K17" s="403"/>
      <c r="L17" s="403"/>
      <c r="M17" s="370"/>
      <c r="N17" s="370"/>
      <c r="O17" s="370"/>
      <c r="P17" s="370"/>
      <c r="Q17" s="370"/>
      <c r="R17" s="370"/>
      <c r="S17" s="370"/>
      <c r="T17" s="370"/>
      <c r="U17" s="370"/>
      <c r="V17" s="370"/>
      <c r="W17" s="370"/>
      <c r="X17" s="370"/>
      <c r="Y17" s="370"/>
      <c r="Z17" s="370"/>
      <c r="AA17" s="370"/>
      <c r="AB17" s="370"/>
      <c r="AC17" s="370"/>
      <c r="AD17" s="370"/>
      <c r="AE17" s="370"/>
    </row>
    <row r="18" spans="1:32" x14ac:dyDescent="0.2">
      <c r="A18" s="414"/>
      <c r="C18" s="372" t="s">
        <v>758</v>
      </c>
      <c r="D18" s="370"/>
      <c r="E18" s="370"/>
      <c r="F18" s="370"/>
      <c r="G18" s="370"/>
      <c r="H18" s="370"/>
      <c r="I18" s="370"/>
      <c r="J18" s="403"/>
      <c r="K18" s="403"/>
      <c r="L18" s="403"/>
      <c r="M18" s="370"/>
      <c r="N18" s="370"/>
      <c r="O18" s="370"/>
      <c r="P18" s="370"/>
      <c r="Q18" s="370"/>
      <c r="R18" s="370"/>
      <c r="S18" s="370"/>
      <c r="T18" s="370"/>
      <c r="U18" s="370"/>
      <c r="V18" s="370"/>
      <c r="W18" s="370"/>
      <c r="X18" s="370"/>
      <c r="Y18" s="370"/>
      <c r="Z18" s="370"/>
      <c r="AA18" s="370"/>
      <c r="AB18" s="370"/>
      <c r="AC18" s="370"/>
      <c r="AD18" s="370"/>
      <c r="AE18" s="370"/>
    </row>
    <row r="19" spans="1:32" x14ac:dyDescent="0.2">
      <c r="A19" s="414"/>
      <c r="C19" s="372"/>
      <c r="D19" s="370"/>
      <c r="E19" s="370"/>
      <c r="F19" s="370"/>
      <c r="G19" s="370"/>
      <c r="H19" s="370"/>
      <c r="I19" s="370"/>
      <c r="J19" s="403"/>
      <c r="K19" s="403"/>
      <c r="L19" s="403"/>
      <c r="M19" s="370"/>
      <c r="N19" s="370"/>
      <c r="O19" s="370"/>
      <c r="P19" s="370"/>
      <c r="Q19" s="370"/>
      <c r="R19" s="370"/>
      <c r="S19" s="370"/>
      <c r="T19" s="370"/>
      <c r="U19" s="370"/>
      <c r="V19" s="370"/>
      <c r="W19" s="370"/>
      <c r="X19" s="370"/>
      <c r="Y19" s="370"/>
      <c r="Z19" s="370"/>
      <c r="AA19" s="370"/>
      <c r="AB19" s="370"/>
      <c r="AC19" s="370"/>
      <c r="AD19" s="370"/>
      <c r="AE19" s="370"/>
    </row>
    <row r="20" spans="1:32" x14ac:dyDescent="0.2">
      <c r="A20" s="414"/>
      <c r="C20" s="372"/>
      <c r="D20" s="370" t="s">
        <v>892</v>
      </c>
      <c r="E20" s="368">
        <v>1.1750000000000001E-5</v>
      </c>
      <c r="F20" s="370" t="s">
        <v>530</v>
      </c>
      <c r="G20" s="370"/>
      <c r="H20" s="370"/>
      <c r="I20" s="370"/>
      <c r="J20" s="403"/>
      <c r="K20" s="403"/>
      <c r="L20" s="403"/>
      <c r="M20" s="370"/>
      <c r="N20" s="370"/>
      <c r="O20" s="370"/>
      <c r="P20" s="370"/>
      <c r="Q20" s="370"/>
      <c r="R20" s="370"/>
      <c r="S20" s="370"/>
      <c r="T20" s="370"/>
      <c r="U20" s="370"/>
      <c r="V20" s="370"/>
      <c r="W20" s="370"/>
      <c r="X20" s="370"/>
      <c r="Y20" s="370"/>
      <c r="Z20" s="370"/>
      <c r="AA20" s="370"/>
      <c r="AB20" s="370"/>
      <c r="AC20" s="370"/>
      <c r="AD20" s="370"/>
      <c r="AE20" s="370"/>
    </row>
    <row r="21" spans="1:32" x14ac:dyDescent="0.2">
      <c r="A21" s="414"/>
      <c r="C21" s="372"/>
      <c r="D21" s="370" t="s">
        <v>891</v>
      </c>
      <c r="E21" s="368">
        <v>0</v>
      </c>
      <c r="F21" s="370" t="s">
        <v>530</v>
      </c>
      <c r="G21" s="370"/>
      <c r="H21" s="370"/>
      <c r="I21" s="370"/>
      <c r="J21" s="403"/>
      <c r="K21" s="403"/>
      <c r="L21" s="403"/>
      <c r="M21" s="370"/>
      <c r="N21" s="370"/>
      <c r="O21" s="370"/>
      <c r="P21" s="370"/>
      <c r="Q21" s="370"/>
      <c r="R21" s="370"/>
      <c r="S21" s="370"/>
      <c r="T21" s="370"/>
      <c r="U21" s="370"/>
      <c r="V21" s="370"/>
      <c r="W21" s="370"/>
      <c r="X21" s="370"/>
      <c r="Y21" s="370"/>
      <c r="Z21" s="370"/>
      <c r="AA21" s="370"/>
      <c r="AB21" s="370"/>
      <c r="AC21" s="370"/>
      <c r="AD21" s="370"/>
      <c r="AE21" s="370"/>
    </row>
    <row r="22" spans="1:32" x14ac:dyDescent="0.2">
      <c r="A22" s="414"/>
      <c r="C22" s="372"/>
      <c r="D22" s="370" t="s">
        <v>879</v>
      </c>
      <c r="E22" s="368">
        <v>0</v>
      </c>
      <c r="F22" s="370" t="s">
        <v>529</v>
      </c>
      <c r="G22" s="370"/>
      <c r="H22" s="370"/>
      <c r="I22" s="370"/>
      <c r="J22" s="403"/>
      <c r="K22" s="403"/>
      <c r="L22" s="403"/>
      <c r="M22" s="370"/>
      <c r="N22" s="370"/>
      <c r="O22" s="370"/>
      <c r="P22" s="370"/>
      <c r="Q22" s="370"/>
      <c r="R22" s="370"/>
      <c r="S22" s="370"/>
      <c r="T22" s="370"/>
      <c r="U22" s="370"/>
      <c r="V22" s="370"/>
      <c r="W22" s="370"/>
      <c r="X22" s="370"/>
      <c r="Y22" s="370"/>
      <c r="Z22" s="370"/>
      <c r="AA22" s="370"/>
      <c r="AB22" s="370"/>
      <c r="AC22" s="370"/>
      <c r="AD22" s="370"/>
      <c r="AE22" s="370"/>
    </row>
    <row r="23" spans="1:32" x14ac:dyDescent="0.2">
      <c r="A23" s="414"/>
      <c r="C23" s="372"/>
      <c r="D23" s="370" t="s">
        <v>906</v>
      </c>
      <c r="E23" s="516"/>
      <c r="F23" s="370"/>
      <c r="G23" s="370"/>
      <c r="H23" s="370"/>
      <c r="I23" s="370"/>
      <c r="J23" s="403"/>
      <c r="K23" s="403"/>
      <c r="L23" s="403"/>
      <c r="M23" s="370"/>
      <c r="N23" s="370"/>
      <c r="O23" s="370"/>
      <c r="P23" s="370"/>
      <c r="Q23" s="370"/>
      <c r="R23" s="370"/>
      <c r="S23" s="370"/>
      <c r="T23" s="370"/>
      <c r="U23" s="370"/>
      <c r="V23" s="370"/>
      <c r="W23" s="370"/>
      <c r="X23" s="370"/>
      <c r="Y23" s="370"/>
      <c r="Z23" s="370"/>
      <c r="AA23" s="370"/>
      <c r="AB23" s="370"/>
      <c r="AC23" s="370"/>
      <c r="AD23" s="370"/>
      <c r="AE23" s="370"/>
    </row>
    <row r="24" spans="1:32" x14ac:dyDescent="0.2">
      <c r="A24" s="414"/>
      <c r="C24" s="372"/>
      <c r="D24" s="370" t="s">
        <v>907</v>
      </c>
      <c r="E24" s="517"/>
      <c r="F24" s="370"/>
      <c r="G24" s="370"/>
      <c r="H24" s="370"/>
      <c r="I24" s="370"/>
      <c r="J24" s="403"/>
      <c r="K24" s="403"/>
      <c r="L24" s="403"/>
      <c r="M24" s="370"/>
      <c r="N24" s="370"/>
      <c r="O24" s="370"/>
      <c r="P24" s="370"/>
      <c r="Q24" s="370"/>
      <c r="R24" s="370"/>
      <c r="S24" s="370"/>
      <c r="T24" s="370"/>
      <c r="U24" s="370"/>
      <c r="V24" s="370"/>
      <c r="W24" s="370"/>
      <c r="X24" s="370"/>
      <c r="Y24" s="370"/>
      <c r="Z24" s="370"/>
      <c r="AA24" s="370"/>
      <c r="AB24" s="370"/>
      <c r="AC24" s="370"/>
      <c r="AD24" s="370"/>
      <c r="AE24" s="370"/>
    </row>
    <row r="25" spans="1:32" x14ac:dyDescent="0.2">
      <c r="A25" s="414"/>
      <c r="C25" s="372"/>
      <c r="D25" s="370" t="s">
        <v>903</v>
      </c>
      <c r="E25" s="516">
        <v>5.8678560000000003E-3</v>
      </c>
      <c r="F25" s="370" t="s">
        <v>905</v>
      </c>
      <c r="G25" s="370"/>
      <c r="H25" s="370"/>
      <c r="I25" s="370"/>
      <c r="J25" s="403"/>
      <c r="K25" s="403"/>
      <c r="L25" s="403"/>
      <c r="M25" s="370"/>
      <c r="N25" s="370"/>
      <c r="O25" s="370"/>
      <c r="P25" s="370"/>
      <c r="Q25" s="370"/>
      <c r="R25" s="370"/>
      <c r="S25" s="370"/>
      <c r="T25" s="370"/>
      <c r="U25" s="370"/>
      <c r="V25" s="370"/>
      <c r="W25" s="370"/>
      <c r="X25" s="370"/>
      <c r="Y25" s="370"/>
      <c r="Z25" s="370"/>
      <c r="AA25" s="370"/>
      <c r="AB25" s="370"/>
      <c r="AC25" s="370"/>
      <c r="AD25" s="370"/>
      <c r="AE25" s="370"/>
    </row>
    <row r="26" spans="1:32" x14ac:dyDescent="0.2">
      <c r="A26" s="414"/>
      <c r="C26" s="372"/>
      <c r="D26" s="370" t="s">
        <v>904</v>
      </c>
      <c r="E26" s="516">
        <v>0</v>
      </c>
      <c r="F26" s="370" t="s">
        <v>905</v>
      </c>
      <c r="G26" s="370"/>
      <c r="H26" s="370"/>
      <c r="I26" s="370"/>
      <c r="J26" s="403"/>
      <c r="K26" s="403"/>
      <c r="L26" s="403"/>
      <c r="M26" s="370"/>
      <c r="N26" s="370"/>
      <c r="O26" s="370"/>
      <c r="P26" s="370"/>
      <c r="Q26" s="370"/>
      <c r="R26" s="370"/>
      <c r="S26" s="370"/>
      <c r="T26" s="370"/>
      <c r="U26" s="370"/>
      <c r="V26" s="370"/>
      <c r="W26" s="370"/>
      <c r="X26" s="370"/>
      <c r="Y26" s="370"/>
      <c r="Z26" s="370"/>
      <c r="AA26" s="370"/>
      <c r="AB26" s="370"/>
      <c r="AC26" s="370"/>
      <c r="AD26" s="370"/>
      <c r="AE26" s="370"/>
    </row>
    <row r="27" spans="1:32" x14ac:dyDescent="0.2">
      <c r="A27" s="414"/>
      <c r="C27" s="372"/>
      <c r="D27" s="370" t="s">
        <v>761</v>
      </c>
      <c r="E27" s="518">
        <v>2.5183931330472102E-3</v>
      </c>
      <c r="F27" s="370"/>
      <c r="G27" s="370"/>
      <c r="H27" s="370"/>
      <c r="I27" s="370"/>
      <c r="J27" s="403"/>
      <c r="K27" s="403"/>
      <c r="L27" s="403"/>
      <c r="M27" s="370"/>
      <c r="N27" s="370"/>
      <c r="O27" s="370"/>
      <c r="P27" s="370"/>
      <c r="Q27" s="370"/>
      <c r="R27" s="370"/>
      <c r="S27" s="370"/>
      <c r="T27" s="370"/>
      <c r="U27" s="370"/>
      <c r="V27" s="370"/>
      <c r="W27" s="370"/>
      <c r="X27" s="370"/>
      <c r="Y27" s="370"/>
      <c r="Z27" s="370"/>
      <c r="AA27" s="370"/>
      <c r="AB27" s="370"/>
      <c r="AC27" s="370"/>
      <c r="AD27" s="370"/>
      <c r="AE27" s="370"/>
    </row>
    <row r="28" spans="1:32" x14ac:dyDescent="0.2">
      <c r="A28" s="414"/>
      <c r="C28" s="372"/>
      <c r="D28" s="370" t="s">
        <v>840</v>
      </c>
      <c r="E28" s="383">
        <f>E21/(E21+E20)</f>
        <v>0</v>
      </c>
      <c r="F28" s="370"/>
      <c r="G28" s="370"/>
      <c r="H28" s="370"/>
      <c r="I28" s="370"/>
      <c r="J28" s="403"/>
      <c r="K28" s="403"/>
      <c r="L28" s="403"/>
      <c r="M28" s="370"/>
      <c r="N28" s="370"/>
      <c r="O28" s="370"/>
      <c r="P28" s="370"/>
      <c r="Q28" s="370"/>
      <c r="R28" s="370"/>
      <c r="S28" s="370"/>
      <c r="T28" s="370"/>
      <c r="U28" s="370"/>
      <c r="V28" s="370"/>
      <c r="W28" s="370"/>
      <c r="X28" s="370"/>
      <c r="Y28" s="370"/>
      <c r="Z28" s="370"/>
      <c r="AA28" s="370"/>
      <c r="AB28" s="370"/>
      <c r="AC28" s="370"/>
      <c r="AD28" s="370"/>
      <c r="AE28" s="370"/>
    </row>
    <row r="29" spans="1:32" x14ac:dyDescent="0.2">
      <c r="A29" s="414"/>
      <c r="C29" s="372"/>
      <c r="D29" s="370"/>
      <c r="E29" s="370"/>
      <c r="F29" s="370"/>
      <c r="G29" s="370"/>
      <c r="H29" s="370"/>
      <c r="I29" s="370"/>
      <c r="J29" s="403"/>
      <c r="K29" s="403"/>
      <c r="L29" s="403"/>
      <c r="M29" s="370"/>
      <c r="N29" s="370"/>
      <c r="O29" s="370"/>
      <c r="P29" s="370"/>
      <c r="Q29" s="370"/>
      <c r="R29" s="370"/>
      <c r="S29" s="370"/>
      <c r="T29" s="370"/>
      <c r="U29" s="370"/>
      <c r="V29" s="370"/>
      <c r="W29" s="370"/>
      <c r="X29" s="370"/>
      <c r="Y29" s="370"/>
      <c r="Z29" s="370"/>
      <c r="AA29" s="370"/>
      <c r="AB29" s="370"/>
      <c r="AC29" s="370"/>
      <c r="AD29" s="370"/>
      <c r="AE29" s="370"/>
    </row>
    <row r="30" spans="1:32" x14ac:dyDescent="0.2">
      <c r="A30" s="414"/>
      <c r="C30" s="372"/>
      <c r="D30" s="370"/>
      <c r="E30" s="370"/>
      <c r="F30" s="370"/>
      <c r="G30" s="370"/>
      <c r="H30" s="370"/>
      <c r="I30" s="370"/>
      <c r="J30" s="403"/>
      <c r="K30" s="403"/>
      <c r="L30" s="403"/>
      <c r="M30" s="370"/>
      <c r="N30" s="370"/>
      <c r="O30" s="370"/>
      <c r="P30" s="370"/>
      <c r="Q30" s="370"/>
      <c r="R30" s="370"/>
      <c r="S30" s="370"/>
      <c r="T30" s="370"/>
      <c r="U30" s="370"/>
      <c r="V30" s="370"/>
      <c r="W30" s="370"/>
      <c r="X30" s="370"/>
      <c r="Y30" s="370"/>
      <c r="Z30" s="370"/>
      <c r="AA30" s="370"/>
      <c r="AB30" s="370"/>
      <c r="AC30" s="370"/>
      <c r="AD30" s="370"/>
      <c r="AE30" s="370"/>
    </row>
    <row r="31" spans="1:32" x14ac:dyDescent="0.2">
      <c r="A31" s="414"/>
      <c r="C31" s="372" t="s">
        <v>502</v>
      </c>
      <c r="D31" s="370"/>
      <c r="E31" s="370"/>
      <c r="F31" s="370"/>
      <c r="G31" s="370"/>
      <c r="H31" s="370"/>
      <c r="I31" s="370"/>
      <c r="J31" s="403"/>
      <c r="K31" s="403"/>
      <c r="L31" s="403"/>
      <c r="M31" s="370"/>
      <c r="N31" s="370"/>
      <c r="O31" s="370"/>
      <c r="P31" s="370"/>
      <c r="Q31" s="370"/>
      <c r="R31" s="370"/>
      <c r="S31" s="370"/>
      <c r="T31" s="370"/>
      <c r="U31" s="370"/>
      <c r="V31" s="370"/>
      <c r="W31" s="370"/>
      <c r="X31" s="370"/>
      <c r="Y31" s="370"/>
      <c r="Z31" s="370"/>
      <c r="AA31" s="370"/>
      <c r="AB31" s="370"/>
      <c r="AC31" s="370"/>
      <c r="AD31" s="370"/>
      <c r="AE31" s="370"/>
    </row>
    <row r="32" spans="1:32" x14ac:dyDescent="0.2">
      <c r="A32" s="414"/>
      <c r="C32" s="372"/>
      <c r="D32" s="370" t="s">
        <v>880</v>
      </c>
      <c r="E32" s="368">
        <v>0</v>
      </c>
      <c r="F32" s="370" t="s">
        <v>529</v>
      </c>
      <c r="G32" s="370"/>
      <c r="H32" s="370"/>
      <c r="I32" s="370"/>
      <c r="J32" s="403"/>
      <c r="K32" s="403"/>
      <c r="L32" s="403"/>
      <c r="M32" s="370"/>
      <c r="N32" s="370"/>
      <c r="O32" s="370"/>
      <c r="P32" s="370"/>
      <c r="Q32" s="370"/>
      <c r="R32" s="370"/>
      <c r="S32" s="370"/>
      <c r="T32" s="370"/>
      <c r="U32" s="370"/>
      <c r="V32" s="370"/>
      <c r="W32" s="370"/>
      <c r="X32" s="370"/>
      <c r="Y32" s="370"/>
      <c r="Z32" s="370"/>
      <c r="AA32" s="370"/>
      <c r="AB32" s="370"/>
      <c r="AC32" s="370"/>
      <c r="AD32" s="370"/>
      <c r="AE32" s="370"/>
      <c r="AF32" s="370"/>
    </row>
    <row r="33" spans="1:48" x14ac:dyDescent="0.2">
      <c r="A33" s="414"/>
      <c r="C33" s="372"/>
      <c r="D33" s="370"/>
      <c r="E33" s="393"/>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row>
    <row r="34" spans="1:48" x14ac:dyDescent="0.2">
      <c r="A34" s="414"/>
      <c r="C34" s="372"/>
      <c r="D34" s="370"/>
      <c r="E34" s="393"/>
      <c r="F34" s="370"/>
      <c r="G34" s="370"/>
      <c r="H34" s="370"/>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row>
    <row r="35" spans="1:48" x14ac:dyDescent="0.2">
      <c r="A35" s="414"/>
      <c r="C35" s="372"/>
      <c r="D35" s="370"/>
      <c r="E35" s="393"/>
      <c r="F35" s="370"/>
      <c r="G35" s="370"/>
      <c r="H35" s="370"/>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row>
    <row r="36" spans="1:48" x14ac:dyDescent="0.2">
      <c r="A36" s="414"/>
      <c r="C36" s="372" t="s">
        <v>771</v>
      </c>
      <c r="D36" s="370"/>
      <c r="E36" s="370"/>
      <c r="F36" s="370"/>
      <c r="G36" s="370"/>
      <c r="H36" s="370"/>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row>
    <row r="37" spans="1:48" x14ac:dyDescent="0.2">
      <c r="A37" s="414"/>
      <c r="C37" s="372"/>
      <c r="D37" s="370" t="s">
        <v>881</v>
      </c>
      <c r="E37" s="368">
        <v>0</v>
      </c>
      <c r="F37" s="370" t="s">
        <v>529</v>
      </c>
      <c r="G37" s="370"/>
      <c r="H37" s="370"/>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row>
    <row r="38" spans="1:48" x14ac:dyDescent="0.2">
      <c r="A38" s="414"/>
      <c r="C38" s="372"/>
      <c r="D38" s="370"/>
      <c r="E38" s="393"/>
      <c r="F38" s="370"/>
      <c r="G38" s="370"/>
      <c r="H38" s="370"/>
      <c r="I38" s="370"/>
      <c r="J38" s="370"/>
      <c r="K38" s="370"/>
      <c r="L38" s="370"/>
      <c r="M38" s="370"/>
      <c r="N38" s="370"/>
      <c r="O38" s="370"/>
      <c r="P38" s="370"/>
      <c r="Q38" s="370"/>
      <c r="R38" s="370"/>
      <c r="S38" s="370"/>
      <c r="T38" s="370"/>
      <c r="U38" s="370"/>
      <c r="V38" s="370"/>
      <c r="W38" s="370"/>
      <c r="X38" s="370"/>
      <c r="Y38" s="370"/>
      <c r="Z38" s="370"/>
      <c r="AA38" s="370"/>
      <c r="AB38" s="370"/>
      <c r="AC38" s="370"/>
      <c r="AD38" s="370"/>
      <c r="AE38" s="370"/>
      <c r="AF38" s="370"/>
    </row>
    <row r="39" spans="1:48" x14ac:dyDescent="0.2">
      <c r="A39" s="414"/>
      <c r="C39" s="372" t="s">
        <v>772</v>
      </c>
      <c r="D39" s="370"/>
      <c r="E39" s="393"/>
      <c r="F39" s="370"/>
      <c r="G39" s="370"/>
      <c r="H39" s="370"/>
      <c r="I39" s="370"/>
      <c r="J39" s="370"/>
      <c r="K39" s="370"/>
      <c r="L39" s="370"/>
      <c r="M39" s="370"/>
      <c r="N39" s="370"/>
      <c r="O39" s="370"/>
      <c r="P39" s="370"/>
      <c r="Q39" s="370"/>
      <c r="R39" s="370"/>
      <c r="S39" s="370"/>
      <c r="T39" s="370"/>
      <c r="U39" s="370"/>
      <c r="V39" s="370"/>
      <c r="W39" s="370"/>
      <c r="X39" s="370"/>
      <c r="Y39" s="370"/>
      <c r="Z39" s="370"/>
      <c r="AA39" s="370"/>
      <c r="AB39" s="370"/>
      <c r="AC39" s="370"/>
      <c r="AD39" s="370"/>
      <c r="AE39" s="370"/>
      <c r="AF39" s="370"/>
    </row>
    <row r="40" spans="1:48" x14ac:dyDescent="0.2">
      <c r="A40" s="414"/>
      <c r="C40" s="372"/>
      <c r="D40" s="370" t="s">
        <v>881</v>
      </c>
      <c r="E40" s="368">
        <v>0</v>
      </c>
      <c r="F40" s="370" t="s">
        <v>529</v>
      </c>
      <c r="G40" s="370"/>
      <c r="H40" s="370"/>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row>
    <row r="41" spans="1:48" x14ac:dyDescent="0.2">
      <c r="A41" s="414"/>
      <c r="C41" s="372" t="s">
        <v>759</v>
      </c>
      <c r="D41" s="370"/>
      <c r="E41" s="370"/>
      <c r="F41" s="370"/>
      <c r="G41" s="370"/>
      <c r="H41" s="370"/>
      <c r="I41" s="370"/>
      <c r="J41" s="370"/>
      <c r="K41" s="370"/>
      <c r="L41" s="370"/>
      <c r="M41" s="370"/>
      <c r="N41" s="370"/>
      <c r="O41" s="370"/>
      <c r="P41" s="370"/>
      <c r="Q41" s="370"/>
      <c r="R41" s="370"/>
      <c r="S41" s="370"/>
      <c r="T41" s="370"/>
      <c r="U41" s="370"/>
      <c r="V41" s="370"/>
      <c r="W41" s="370"/>
      <c r="X41" s="370"/>
      <c r="Y41" s="370"/>
      <c r="Z41" s="370"/>
      <c r="AA41" s="370"/>
      <c r="AB41" s="370"/>
      <c r="AC41" s="370"/>
      <c r="AD41" s="370"/>
      <c r="AE41" s="370"/>
      <c r="AF41" s="370"/>
    </row>
    <row r="42" spans="1:48" x14ac:dyDescent="0.2">
      <c r="A42" s="414"/>
      <c r="C42" s="372"/>
      <c r="D42" s="370"/>
      <c r="E42" s="393"/>
      <c r="F42" s="370"/>
      <c r="G42" s="370"/>
      <c r="H42" s="370"/>
      <c r="I42" s="370"/>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row>
    <row r="43" spans="1:48" x14ac:dyDescent="0.2">
      <c r="A43" s="414"/>
      <c r="C43" s="372"/>
      <c r="D43" s="370" t="s">
        <v>882</v>
      </c>
      <c r="E43" s="368">
        <v>0</v>
      </c>
      <c r="F43" s="370" t="s">
        <v>535</v>
      </c>
      <c r="G43" s="370"/>
      <c r="H43" s="370"/>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row>
    <row r="44" spans="1:48" x14ac:dyDescent="0.2">
      <c r="A44" s="414"/>
      <c r="D44" s="370"/>
      <c r="E44" s="370"/>
      <c r="F44" s="370"/>
      <c r="G44" s="370"/>
      <c r="H44" s="370"/>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row>
    <row r="45" spans="1:48" x14ac:dyDescent="0.2">
      <c r="A45" s="414"/>
      <c r="D45" s="370"/>
      <c r="E45" s="370"/>
      <c r="F45" s="370"/>
      <c r="G45" s="370"/>
      <c r="H45" s="370"/>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row>
    <row r="46" spans="1:48" x14ac:dyDescent="0.2">
      <c r="A46" s="414"/>
      <c r="D46" s="370"/>
      <c r="E46" s="370"/>
      <c r="F46" s="370"/>
      <c r="G46" s="370"/>
      <c r="H46" s="370"/>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row>
  </sheetData>
  <mergeCells count="1">
    <mergeCell ref="B4:F4"/>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E421"/>
  <sheetViews>
    <sheetView tabSelected="1" topLeftCell="A7" workbookViewId="0">
      <selection activeCell="E25" sqref="E25"/>
    </sheetView>
  </sheetViews>
  <sheetFormatPr baseColWidth="10" defaultRowHeight="13" x14ac:dyDescent="0.15"/>
  <cols>
    <col min="4" max="4" width="74.1640625" customWidth="1"/>
    <col min="5" max="5" width="9.83203125" customWidth="1"/>
    <col min="6" max="6" width="22.5" customWidth="1"/>
    <col min="7" max="7" width="12.1640625" bestFit="1" customWidth="1"/>
    <col min="12" max="12" width="12.83203125" customWidth="1"/>
  </cols>
  <sheetData>
    <row r="1" spans="1:31" ht="21" x14ac:dyDescent="0.25">
      <c r="A1" s="62"/>
      <c r="B1" s="33" t="s">
        <v>841</v>
      </c>
      <c r="C1" s="33"/>
      <c r="D1" s="34"/>
      <c r="E1" s="35"/>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744</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595" t="s">
        <v>842</v>
      </c>
      <c r="C4" s="596"/>
      <c r="D4" s="596"/>
      <c r="E4" s="596"/>
      <c r="F4" s="596"/>
      <c r="G4" s="59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55"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171"/>
      <c r="E8" s="62"/>
      <c r="G8" s="62"/>
      <c r="H8" s="1"/>
      <c r="I8" s="1"/>
      <c r="J8" s="1"/>
      <c r="K8" s="1"/>
      <c r="L8" s="1"/>
      <c r="M8" s="1"/>
      <c r="N8" s="1"/>
      <c r="O8" s="1"/>
      <c r="P8" s="1"/>
      <c r="Q8" s="1"/>
      <c r="R8" s="1"/>
      <c r="S8" s="1"/>
      <c r="T8" s="1"/>
      <c r="U8" s="1"/>
      <c r="V8" s="1"/>
      <c r="W8" s="1"/>
      <c r="X8" s="1"/>
      <c r="Y8" s="1"/>
      <c r="Z8" s="1"/>
      <c r="AA8" s="1"/>
      <c r="AB8" s="1"/>
      <c r="AC8" s="1"/>
      <c r="AD8" s="1"/>
      <c r="AE8" s="1"/>
    </row>
    <row r="9" spans="1:31" ht="16" x14ac:dyDescent="0.2">
      <c r="A9" s="62"/>
      <c r="B9" s="168"/>
      <c r="C9" s="171"/>
      <c r="D9" s="6" t="s">
        <v>897</v>
      </c>
      <c r="E9" s="62" t="s">
        <v>61</v>
      </c>
      <c r="F9" s="6">
        <v>2035</v>
      </c>
      <c r="G9" s="62"/>
      <c r="H9" s="1"/>
      <c r="I9" s="1"/>
      <c r="J9" s="1"/>
      <c r="K9" s="1"/>
      <c r="L9" s="1"/>
      <c r="M9" s="1"/>
      <c r="N9" s="1"/>
      <c r="O9" s="1"/>
      <c r="P9" s="1"/>
      <c r="Q9" s="1"/>
      <c r="R9" s="1"/>
      <c r="S9" s="1"/>
      <c r="T9" s="1"/>
      <c r="U9" s="1"/>
      <c r="V9" s="1"/>
      <c r="W9" s="1"/>
      <c r="X9" s="1"/>
      <c r="Y9" s="1"/>
      <c r="Z9" s="1"/>
      <c r="AA9" s="1"/>
      <c r="AB9" s="1"/>
      <c r="AC9" s="1"/>
      <c r="AD9" s="1"/>
      <c r="AE9" s="1"/>
    </row>
    <row r="10" spans="1:31" ht="16" x14ac:dyDescent="0.2">
      <c r="A10" s="62"/>
      <c r="B10" s="168"/>
      <c r="C10" s="171"/>
      <c r="E10" s="62" t="s">
        <v>62</v>
      </c>
      <c r="F10" s="6">
        <v>2013</v>
      </c>
      <c r="G10" s="62"/>
      <c r="H10" s="1"/>
      <c r="I10" s="1"/>
      <c r="J10" s="1"/>
      <c r="K10" s="1"/>
      <c r="L10" s="1"/>
      <c r="M10" s="1"/>
      <c r="N10" s="1"/>
      <c r="O10" s="1"/>
      <c r="P10" s="1"/>
      <c r="Q10" s="1"/>
      <c r="R10" s="1"/>
      <c r="S10" s="1"/>
      <c r="T10" s="1"/>
      <c r="U10" s="1"/>
      <c r="V10" s="1"/>
      <c r="W10" s="1"/>
      <c r="X10" s="1"/>
      <c r="Y10" s="1"/>
      <c r="Z10" s="1"/>
      <c r="AA10" s="1"/>
      <c r="AB10" s="1"/>
      <c r="AC10" s="1"/>
      <c r="AD10" s="1"/>
      <c r="AE10" s="1"/>
    </row>
    <row r="11" spans="1:31" x14ac:dyDescent="0.15">
      <c r="A11" s="62"/>
      <c r="B11" s="168"/>
      <c r="C11" s="171"/>
      <c r="D11" s="62"/>
      <c r="E11" s="62"/>
      <c r="F11" s="62"/>
      <c r="G11" s="62"/>
      <c r="H11" s="1"/>
      <c r="I11" s="1"/>
      <c r="J11" s="1"/>
      <c r="K11" s="1"/>
      <c r="L11" s="1"/>
      <c r="M11" s="1"/>
      <c r="N11" s="1"/>
      <c r="O11" s="1"/>
      <c r="P11" s="1"/>
      <c r="Q11" s="1"/>
      <c r="R11" s="1"/>
      <c r="S11" s="1"/>
      <c r="T11" s="1"/>
      <c r="U11" s="1"/>
      <c r="V11" s="1"/>
      <c r="W11" s="1"/>
      <c r="X11" s="1"/>
      <c r="Y11" s="1"/>
      <c r="Z11" s="1"/>
      <c r="AA11" s="1"/>
      <c r="AB11" s="1"/>
      <c r="AC11" s="1"/>
      <c r="AD11" s="1"/>
      <c r="AE11" s="1"/>
    </row>
    <row r="12" spans="1:31" x14ac:dyDescent="0.15">
      <c r="A12" s="62"/>
      <c r="B12" s="168"/>
      <c r="C12" s="171"/>
      <c r="D12" s="62" t="s">
        <v>295</v>
      </c>
      <c r="E12" s="62"/>
      <c r="F12" s="62"/>
      <c r="G12" s="62"/>
      <c r="H12" s="1"/>
      <c r="I12" s="1"/>
      <c r="J12" s="1"/>
      <c r="K12" s="1"/>
      <c r="L12" s="1"/>
      <c r="M12" s="1"/>
      <c r="N12" s="1"/>
      <c r="O12" s="1"/>
      <c r="P12" s="1"/>
      <c r="Q12" s="1"/>
      <c r="R12" s="1"/>
      <c r="S12" s="1"/>
      <c r="T12" s="1"/>
      <c r="U12" s="1"/>
      <c r="V12" s="1"/>
      <c r="W12" s="1"/>
      <c r="X12" s="1"/>
      <c r="Y12" s="1"/>
      <c r="Z12" s="1"/>
      <c r="AA12" s="1"/>
      <c r="AB12" s="1"/>
      <c r="AC12" s="1"/>
      <c r="AD12" s="1"/>
      <c r="AE12" s="1"/>
    </row>
    <row r="13" spans="1:31" x14ac:dyDescent="0.15">
      <c r="A13" s="62"/>
      <c r="B13" s="291"/>
      <c r="C13" s="272" t="s">
        <v>63</v>
      </c>
      <c r="D13" s="62"/>
      <c r="E13" s="62" t="s">
        <v>287</v>
      </c>
      <c r="F13" s="62"/>
      <c r="G13" s="62" t="s">
        <v>287</v>
      </c>
      <c r="H13" s="1"/>
      <c r="I13" s="1"/>
      <c r="J13" s="1"/>
      <c r="K13" s="1"/>
      <c r="L13" s="1"/>
      <c r="M13" s="1"/>
      <c r="N13" s="1"/>
      <c r="O13" s="1"/>
      <c r="P13" s="1"/>
      <c r="Q13" s="1"/>
      <c r="R13" s="1"/>
      <c r="S13" s="1"/>
      <c r="T13" s="1"/>
      <c r="U13" s="1"/>
      <c r="V13" s="1"/>
      <c r="W13" s="1"/>
      <c r="X13" s="1"/>
      <c r="Y13" s="1"/>
      <c r="Z13" s="1"/>
      <c r="AA13" s="1"/>
      <c r="AB13" s="1"/>
      <c r="AC13" s="1"/>
      <c r="AD13" s="1"/>
      <c r="AE13" s="1"/>
    </row>
    <row r="14" spans="1:31" x14ac:dyDescent="0.15">
      <c r="A14" s="62"/>
      <c r="B14" s="168"/>
      <c r="C14" s="171"/>
      <c r="D14" t="s">
        <v>209</v>
      </c>
      <c r="F14" s="5"/>
      <c r="G14" s="20"/>
      <c r="H14" s="1"/>
      <c r="I14" s="1"/>
      <c r="J14" s="1"/>
      <c r="K14" s="1"/>
      <c r="L14" s="1"/>
      <c r="M14" s="1"/>
      <c r="N14" s="1"/>
      <c r="O14" s="1"/>
      <c r="P14" s="1"/>
      <c r="Q14" s="1"/>
      <c r="R14" s="1"/>
      <c r="S14" s="1"/>
      <c r="T14" s="1"/>
      <c r="U14" s="1"/>
      <c r="V14" s="1"/>
      <c r="W14" s="1"/>
      <c r="X14" s="1"/>
      <c r="Y14" s="1"/>
      <c r="Z14" s="1"/>
      <c r="AA14" s="1"/>
      <c r="AB14" s="1"/>
      <c r="AC14" s="1"/>
      <c r="AD14" s="1"/>
      <c r="AE14" s="1"/>
    </row>
    <row r="15" spans="1:31" ht="16" x14ac:dyDescent="0.2">
      <c r="A15" s="62"/>
      <c r="B15" s="168"/>
      <c r="C15" s="171"/>
      <c r="D15" t="s">
        <v>210</v>
      </c>
      <c r="E15" s="514">
        <v>154</v>
      </c>
      <c r="G15" s="8">
        <f>E15</f>
        <v>154</v>
      </c>
      <c r="H15" s="1"/>
      <c r="I15" s="1"/>
      <c r="J15" s="1"/>
      <c r="K15" s="1"/>
      <c r="L15" s="1"/>
      <c r="M15" s="1"/>
      <c r="N15" s="1"/>
      <c r="O15" s="1"/>
      <c r="P15" s="1"/>
      <c r="Q15" s="1"/>
      <c r="R15" s="1"/>
      <c r="S15" s="1"/>
      <c r="T15" s="1"/>
      <c r="U15" s="1"/>
      <c r="V15" s="1"/>
      <c r="W15" s="1"/>
      <c r="X15" s="1"/>
      <c r="Y15" s="1"/>
      <c r="Z15" s="1"/>
      <c r="AA15" s="1"/>
      <c r="AB15" s="1"/>
      <c r="AC15" s="1"/>
      <c r="AD15" s="1"/>
      <c r="AE15" s="1"/>
    </row>
    <row r="16" spans="1:31" x14ac:dyDescent="0.15">
      <c r="A16" s="62"/>
      <c r="B16" s="168"/>
      <c r="C16" s="171"/>
      <c r="D16" t="s">
        <v>11</v>
      </c>
      <c r="G16" s="8"/>
      <c r="H16" s="1"/>
      <c r="I16" s="1" t="s">
        <v>854</v>
      </c>
      <c r="J16" s="1"/>
      <c r="K16" s="1"/>
      <c r="L16" s="1"/>
      <c r="M16" s="1"/>
      <c r="N16" s="1"/>
      <c r="O16" s="1"/>
      <c r="P16" s="1"/>
      <c r="Q16" s="1"/>
      <c r="R16" s="1"/>
      <c r="S16" s="1"/>
      <c r="T16" s="1"/>
      <c r="U16" s="1"/>
      <c r="V16" s="1"/>
      <c r="W16" s="1"/>
      <c r="X16" s="1"/>
      <c r="Y16" s="1"/>
      <c r="Z16" s="1"/>
      <c r="AA16" s="1"/>
      <c r="AB16" s="1"/>
      <c r="AC16" s="1"/>
      <c r="AD16" s="1"/>
      <c r="AE16" s="1"/>
    </row>
    <row r="17" spans="1:31" x14ac:dyDescent="0.15">
      <c r="A17" s="62"/>
      <c r="B17" s="168"/>
      <c r="C17" s="171"/>
      <c r="D17" t="s">
        <v>229</v>
      </c>
      <c r="E17">
        <f>E26</f>
        <v>18</v>
      </c>
      <c r="G17" s="8">
        <f>E17</f>
        <v>18</v>
      </c>
      <c r="H17" s="1"/>
      <c r="I17" s="1"/>
      <c r="J17" s="1"/>
      <c r="K17" s="1"/>
      <c r="L17" s="1"/>
      <c r="M17" s="1"/>
      <c r="N17" s="1"/>
      <c r="O17" s="1"/>
      <c r="P17" s="1"/>
      <c r="Q17" s="1"/>
      <c r="R17" s="1"/>
      <c r="S17" s="1"/>
      <c r="T17" s="1"/>
      <c r="U17" s="1"/>
      <c r="V17" s="1"/>
      <c r="W17" s="1"/>
      <c r="X17" s="1"/>
      <c r="Y17" s="1"/>
      <c r="Z17" s="1"/>
      <c r="AA17" s="1"/>
      <c r="AB17" s="1"/>
      <c r="AC17" s="1"/>
      <c r="AD17" s="1"/>
      <c r="AE17" s="1"/>
    </row>
    <row r="18" spans="1:31" x14ac:dyDescent="0.15">
      <c r="A18" s="62"/>
      <c r="B18" s="168"/>
      <c r="C18" s="171"/>
      <c r="D18" t="s">
        <v>230</v>
      </c>
      <c r="E18">
        <f>E25</f>
        <v>367</v>
      </c>
      <c r="G18" s="8">
        <f>E18</f>
        <v>367</v>
      </c>
      <c r="H18" s="1"/>
      <c r="I18" s="1"/>
      <c r="J18" s="1"/>
      <c r="K18" s="1"/>
      <c r="L18" s="1"/>
      <c r="M18" s="1"/>
      <c r="N18" s="1"/>
      <c r="O18" s="1"/>
      <c r="P18" s="1"/>
      <c r="Q18" s="1"/>
      <c r="R18" s="1"/>
      <c r="S18" s="1"/>
      <c r="T18" s="1"/>
      <c r="U18" s="1"/>
      <c r="V18" s="1"/>
      <c r="W18" s="1"/>
      <c r="X18" s="1"/>
      <c r="Y18" s="1"/>
      <c r="Z18" s="1"/>
      <c r="AA18" s="1"/>
      <c r="AB18" s="1"/>
      <c r="AC18" s="1"/>
      <c r="AD18" s="1"/>
      <c r="AE18" s="1"/>
    </row>
    <row r="19" spans="1:31" ht="16" x14ac:dyDescent="0.2">
      <c r="A19" s="62"/>
      <c r="B19" s="168"/>
      <c r="C19" s="171"/>
      <c r="D19" t="s">
        <v>8</v>
      </c>
      <c r="E19" s="6">
        <f>2500/10^6</f>
        <v>2.5000000000000001E-3</v>
      </c>
      <c r="G19" s="8">
        <f>E19</f>
        <v>2.5000000000000001E-3</v>
      </c>
      <c r="H19" s="1"/>
      <c r="I19" s="1" t="s">
        <v>901</v>
      </c>
      <c r="J19" s="1"/>
      <c r="K19" s="1"/>
      <c r="L19" s="1"/>
      <c r="M19" s="1"/>
      <c r="N19" s="1"/>
      <c r="O19" s="1"/>
      <c r="P19" s="1"/>
      <c r="Q19" s="1"/>
      <c r="R19" s="1"/>
      <c r="S19" s="1"/>
      <c r="T19" s="1"/>
      <c r="U19" s="1"/>
      <c r="V19" s="1"/>
      <c r="W19" s="1"/>
      <c r="X19" s="1"/>
      <c r="Y19" s="1"/>
      <c r="Z19" s="1"/>
      <c r="AA19" s="1"/>
      <c r="AB19" s="1"/>
      <c r="AC19" s="1"/>
      <c r="AD19" s="1"/>
      <c r="AE19" s="1"/>
    </row>
    <row r="20" spans="1:31" ht="16" x14ac:dyDescent="0.2">
      <c r="A20" s="62"/>
      <c r="B20" s="168"/>
      <c r="C20" s="171"/>
      <c r="D20" t="s">
        <v>231</v>
      </c>
      <c r="E20" s="6">
        <v>0</v>
      </c>
      <c r="G20" s="8">
        <f>E20</f>
        <v>0</v>
      </c>
      <c r="H20" s="1"/>
      <c r="I20" s="1" t="s">
        <v>853</v>
      </c>
      <c r="J20" s="1"/>
      <c r="K20" s="1"/>
      <c r="L20" s="1"/>
      <c r="M20" s="1"/>
      <c r="N20" s="1"/>
      <c r="O20" s="1"/>
      <c r="P20" s="1"/>
      <c r="Q20" s="1"/>
      <c r="R20" s="1"/>
      <c r="S20" s="1"/>
      <c r="T20" s="1"/>
      <c r="U20" s="1"/>
      <c r="V20" s="1"/>
      <c r="W20" s="1"/>
      <c r="X20" s="1"/>
      <c r="Y20" s="1"/>
      <c r="Z20" s="1"/>
      <c r="AA20" s="1"/>
      <c r="AB20" s="1"/>
      <c r="AC20" s="1"/>
      <c r="AD20" s="1"/>
      <c r="AE20" s="1"/>
    </row>
    <row r="21" spans="1:31" ht="16" x14ac:dyDescent="0.2">
      <c r="A21" s="62"/>
      <c r="B21" s="168"/>
      <c r="C21" s="171"/>
      <c r="D21" t="s">
        <v>12</v>
      </c>
      <c r="E21" s="6">
        <v>0</v>
      </c>
      <c r="G21" s="8">
        <f>E21</f>
        <v>0</v>
      </c>
      <c r="H21" s="1"/>
      <c r="I21" s="1" t="s">
        <v>853</v>
      </c>
      <c r="J21" s="1"/>
      <c r="K21" s="1"/>
      <c r="L21" s="1"/>
      <c r="M21" s="1"/>
      <c r="N21" s="1"/>
      <c r="O21" s="1"/>
      <c r="P21" s="1"/>
      <c r="Q21" s="1"/>
      <c r="R21" s="1"/>
      <c r="S21" s="1"/>
      <c r="T21" s="1"/>
      <c r="U21" s="1"/>
      <c r="V21" s="1"/>
      <c r="W21" s="1"/>
      <c r="X21" s="1"/>
      <c r="Y21" s="1"/>
      <c r="Z21" s="1"/>
      <c r="AA21" s="1"/>
      <c r="AB21" s="1"/>
      <c r="AC21" s="1"/>
      <c r="AD21" s="1"/>
      <c r="AE21" s="1"/>
    </row>
    <row r="22" spans="1:31" x14ac:dyDescent="0.15">
      <c r="A22" s="62"/>
      <c r="B22" s="168"/>
      <c r="C22" s="171"/>
      <c r="D22" t="s">
        <v>92</v>
      </c>
      <c r="G22" s="8"/>
      <c r="H22" s="1"/>
      <c r="I22" s="1"/>
      <c r="J22" s="1"/>
      <c r="K22" s="1"/>
      <c r="L22" s="1"/>
      <c r="M22" s="1"/>
      <c r="N22" s="1"/>
      <c r="O22" s="1"/>
      <c r="P22" s="1"/>
      <c r="Q22" s="1"/>
      <c r="R22" s="1"/>
      <c r="S22" s="1"/>
      <c r="T22" s="1"/>
      <c r="U22" s="1"/>
      <c r="V22" s="1"/>
      <c r="W22" s="1"/>
      <c r="X22" s="1"/>
      <c r="Y22" s="1"/>
      <c r="Z22" s="1"/>
      <c r="AA22" s="1"/>
      <c r="AB22" s="1"/>
      <c r="AC22" s="1"/>
      <c r="AD22" s="1"/>
      <c r="AE22" s="1"/>
    </row>
    <row r="23" spans="1:31" x14ac:dyDescent="0.15">
      <c r="A23" s="62"/>
      <c r="B23" s="168"/>
      <c r="C23" s="171"/>
      <c r="D23" t="s">
        <v>93</v>
      </c>
      <c r="E23">
        <f>Hernieuwbare_energie!E21</f>
        <v>0</v>
      </c>
      <c r="G23" s="8">
        <f>E23</f>
        <v>0</v>
      </c>
      <c r="H23" s="1"/>
      <c r="I23" s="1"/>
      <c r="J23" s="1"/>
      <c r="K23" s="1"/>
      <c r="L23" s="1"/>
      <c r="M23" s="1"/>
      <c r="N23" s="1"/>
      <c r="O23" s="1"/>
      <c r="P23" s="1"/>
      <c r="Q23" s="1"/>
      <c r="R23" s="1"/>
      <c r="S23" s="1"/>
      <c r="T23" s="1"/>
      <c r="U23" s="1"/>
      <c r="V23" s="1"/>
      <c r="W23" s="1"/>
      <c r="X23" s="1"/>
      <c r="Y23" s="1"/>
      <c r="Z23" s="1"/>
      <c r="AA23" s="1"/>
      <c r="AB23" s="1"/>
      <c r="AC23" s="1"/>
      <c r="AD23" s="1"/>
      <c r="AE23" s="1"/>
    </row>
    <row r="24" spans="1:31" x14ac:dyDescent="0.15">
      <c r="A24" s="62"/>
      <c r="B24" s="168"/>
      <c r="C24" s="171"/>
      <c r="D24" t="s">
        <v>7</v>
      </c>
      <c r="E24">
        <f>Huishoudens!E15</f>
        <v>726</v>
      </c>
      <c r="G24" s="8">
        <f>E24/1000000</f>
        <v>7.2599999999999997E-4</v>
      </c>
      <c r="H24" s="1"/>
      <c r="I24" s="1"/>
      <c r="J24" s="1"/>
      <c r="K24" s="1"/>
      <c r="L24" s="1"/>
      <c r="M24" s="1"/>
      <c r="N24" s="1"/>
      <c r="O24" s="1"/>
      <c r="P24" s="1"/>
      <c r="Q24" s="1"/>
      <c r="R24" s="1"/>
      <c r="S24" s="1"/>
      <c r="T24" s="1"/>
      <c r="U24" s="1"/>
      <c r="V24" s="1"/>
      <c r="W24" s="1"/>
      <c r="X24" s="1"/>
      <c r="Y24" s="1"/>
      <c r="Z24" s="1"/>
      <c r="AA24" s="1"/>
      <c r="AB24" s="1"/>
      <c r="AC24" s="1"/>
      <c r="AD24" s="1"/>
      <c r="AE24" s="1"/>
    </row>
    <row r="25" spans="1:31" x14ac:dyDescent="0.15">
      <c r="A25" s="62"/>
      <c r="B25" s="168"/>
      <c r="C25" s="171"/>
      <c r="D25" t="s">
        <v>142</v>
      </c>
      <c r="E25">
        <f>Huishoudens!E17</f>
        <v>367</v>
      </c>
      <c r="G25" s="8">
        <f>E25/10^6</f>
        <v>3.6699999999999998E-4</v>
      </c>
      <c r="H25" s="1"/>
      <c r="I25" s="1"/>
      <c r="J25" s="1"/>
      <c r="K25" s="1"/>
      <c r="L25" s="1"/>
      <c r="M25" s="1"/>
      <c r="N25" s="1"/>
      <c r="O25" s="1"/>
      <c r="P25" s="1"/>
      <c r="Q25" s="1"/>
      <c r="R25" s="1"/>
      <c r="S25" s="1"/>
      <c r="T25" s="1"/>
      <c r="U25" s="1"/>
      <c r="V25" s="1"/>
      <c r="W25" s="1"/>
      <c r="X25" s="1"/>
      <c r="Y25" s="1"/>
      <c r="Z25" s="1"/>
      <c r="AA25" s="1"/>
      <c r="AB25" s="1"/>
      <c r="AC25" s="1"/>
      <c r="AD25" s="1"/>
      <c r="AE25" s="1"/>
    </row>
    <row r="26" spans="1:31" x14ac:dyDescent="0.15">
      <c r="A26" s="62"/>
      <c r="B26" s="168"/>
      <c r="C26" s="171"/>
      <c r="D26" t="s">
        <v>141</v>
      </c>
      <c r="E26">
        <f>Huishoudens!E18</f>
        <v>18</v>
      </c>
      <c r="G26" s="8">
        <f>E26/10^6</f>
        <v>1.8E-5</v>
      </c>
      <c r="H26" s="1"/>
      <c r="I26" s="1"/>
      <c r="J26" s="1"/>
      <c r="K26" s="1"/>
      <c r="L26" s="1"/>
      <c r="M26" s="1"/>
      <c r="N26" s="1"/>
      <c r="O26" s="1"/>
      <c r="P26" s="1"/>
      <c r="Q26" s="1"/>
      <c r="R26" s="1"/>
      <c r="S26" s="1"/>
      <c r="T26" s="1"/>
      <c r="U26" s="1"/>
      <c r="V26" s="1"/>
      <c r="W26" s="1"/>
      <c r="X26" s="1"/>
      <c r="Y26" s="1"/>
      <c r="Z26" s="1"/>
      <c r="AA26" s="1"/>
      <c r="AB26" s="1"/>
      <c r="AC26" s="1"/>
      <c r="AD26" s="1"/>
      <c r="AE26" s="1"/>
    </row>
    <row r="27" spans="1:31" ht="16" x14ac:dyDescent="0.2">
      <c r="A27" s="62"/>
      <c r="B27" s="168"/>
      <c r="C27" s="171"/>
      <c r="D27" t="s">
        <v>9</v>
      </c>
      <c r="E27" s="6"/>
      <c r="G27" s="8">
        <f>E27</f>
        <v>0</v>
      </c>
      <c r="H27" s="1"/>
      <c r="I27" s="1" t="s">
        <v>853</v>
      </c>
      <c r="J27" s="1"/>
      <c r="K27" s="1"/>
      <c r="L27" s="1"/>
      <c r="M27" s="1"/>
      <c r="N27" s="1"/>
      <c r="O27" s="1"/>
      <c r="P27" s="1"/>
      <c r="Q27" s="1"/>
      <c r="R27" s="1"/>
      <c r="S27" s="1"/>
      <c r="T27" s="1"/>
      <c r="U27" s="1"/>
      <c r="V27" s="1"/>
      <c r="W27" s="1"/>
      <c r="X27" s="1"/>
      <c r="Y27" s="1"/>
      <c r="Z27" s="1"/>
      <c r="AA27" s="1"/>
      <c r="AB27" s="1"/>
      <c r="AC27" s="1"/>
      <c r="AD27" s="1"/>
      <c r="AE27" s="1"/>
    </row>
    <row r="28" spans="1:31" x14ac:dyDescent="0.15">
      <c r="A28" s="62"/>
      <c r="B28" s="168"/>
      <c r="C28" s="171"/>
      <c r="D28" t="s">
        <v>10</v>
      </c>
      <c r="E28">
        <f>E19</f>
        <v>2.5000000000000001E-3</v>
      </c>
      <c r="G28" s="8">
        <f>E28</f>
        <v>2.5000000000000001E-3</v>
      </c>
      <c r="H28" s="1"/>
      <c r="I28" s="1" t="s">
        <v>572</v>
      </c>
      <c r="J28" s="1"/>
      <c r="K28" s="1"/>
      <c r="L28" s="1"/>
      <c r="M28" s="1"/>
      <c r="N28" s="1"/>
      <c r="O28" s="1"/>
      <c r="P28" s="1"/>
      <c r="Q28" s="1"/>
      <c r="R28" s="1"/>
      <c r="S28" s="1"/>
      <c r="T28" s="1"/>
      <c r="U28" s="1"/>
      <c r="V28" s="1"/>
      <c r="W28" s="1"/>
      <c r="X28" s="1"/>
      <c r="Y28" s="1"/>
      <c r="Z28" s="1"/>
      <c r="AA28" s="1"/>
      <c r="AB28" s="1"/>
      <c r="AC28" s="1"/>
      <c r="AD28" s="1"/>
      <c r="AE28" s="1"/>
    </row>
    <row r="29" spans="1:31" ht="16" x14ac:dyDescent="0.2">
      <c r="A29" s="62"/>
      <c r="B29" s="168"/>
      <c r="C29" s="171"/>
      <c r="D29" t="s">
        <v>105</v>
      </c>
      <c r="E29" s="6">
        <v>0</v>
      </c>
      <c r="G29" s="8">
        <f>E29</f>
        <v>0</v>
      </c>
      <c r="H29" s="1"/>
      <c r="I29" s="1"/>
      <c r="J29" s="1"/>
      <c r="K29" s="1"/>
      <c r="L29" s="1"/>
      <c r="M29" s="1"/>
      <c r="N29" s="1"/>
      <c r="O29" s="1"/>
      <c r="P29" s="1"/>
      <c r="Q29" s="1"/>
      <c r="R29" s="1"/>
      <c r="S29" s="1"/>
      <c r="T29" s="1"/>
      <c r="U29" s="1"/>
      <c r="V29" s="1"/>
      <c r="W29" s="1"/>
      <c r="X29" s="1"/>
      <c r="Y29" s="1"/>
      <c r="Z29" s="1"/>
      <c r="AA29" s="1"/>
      <c r="AB29" s="1"/>
      <c r="AC29" s="1"/>
      <c r="AD29" s="1"/>
      <c r="AE29" s="1"/>
    </row>
    <row r="30" spans="1:31" x14ac:dyDescent="0.15">
      <c r="A30" s="62"/>
      <c r="B30" s="168"/>
      <c r="C30" s="171"/>
      <c r="D30" t="s">
        <v>244</v>
      </c>
      <c r="E30" s="579">
        <f>Hernieuwbare_energie!E20</f>
        <v>1.1750000000000001E-5</v>
      </c>
      <c r="G30" s="8">
        <f>E30</f>
        <v>1.1750000000000001E-5</v>
      </c>
      <c r="H30" s="1"/>
      <c r="I30" s="1"/>
      <c r="J30" s="1"/>
      <c r="K30" s="1"/>
      <c r="L30" s="1"/>
      <c r="M30" s="1"/>
      <c r="N30" s="1"/>
      <c r="O30" s="1"/>
      <c r="P30" s="1"/>
      <c r="Q30" s="1"/>
      <c r="R30" s="1"/>
      <c r="S30" s="1"/>
      <c r="T30" s="1"/>
      <c r="U30" s="1"/>
      <c r="V30" s="1"/>
      <c r="W30" s="1"/>
      <c r="X30" s="1"/>
      <c r="Y30" s="1"/>
      <c r="Z30" s="1"/>
      <c r="AA30" s="1"/>
      <c r="AB30" s="1"/>
      <c r="AC30" s="1"/>
      <c r="AD30" s="1"/>
      <c r="AE30" s="1"/>
    </row>
    <row r="31" spans="1:31" ht="16" x14ac:dyDescent="0.2">
      <c r="A31" s="62"/>
      <c r="B31" s="168"/>
      <c r="C31" s="171"/>
      <c r="D31" t="s">
        <v>139</v>
      </c>
      <c r="E31" s="6">
        <v>0</v>
      </c>
      <c r="F31">
        <v>3</v>
      </c>
      <c r="G31" s="8" t="s">
        <v>494</v>
      </c>
      <c r="H31" s="1"/>
      <c r="I31" s="1" t="s">
        <v>44</v>
      </c>
      <c r="J31" s="1"/>
      <c r="K31" s="1"/>
      <c r="L31" s="1"/>
      <c r="M31" s="1"/>
      <c r="N31" s="1"/>
      <c r="O31" s="1"/>
      <c r="P31" s="1"/>
      <c r="Q31" s="1"/>
      <c r="R31" s="1"/>
      <c r="S31" s="1"/>
      <c r="T31" s="1"/>
      <c r="U31" s="1"/>
      <c r="V31" s="1"/>
      <c r="W31" s="1"/>
      <c r="X31" s="1"/>
      <c r="Y31" s="1"/>
      <c r="Z31" s="1"/>
      <c r="AA31" s="1"/>
      <c r="AB31" s="1"/>
      <c r="AC31" s="1"/>
      <c r="AD31" s="1"/>
      <c r="AE31" s="1"/>
    </row>
    <row r="32" spans="1:31" ht="16" x14ac:dyDescent="0.2">
      <c r="A32" s="62"/>
      <c r="B32" s="168"/>
      <c r="C32" s="171"/>
      <c r="D32" t="s">
        <v>140</v>
      </c>
      <c r="E32" s="6">
        <v>0</v>
      </c>
      <c r="F32">
        <v>3</v>
      </c>
      <c r="G32" s="8" t="s">
        <v>494</v>
      </c>
      <c r="H32" s="1"/>
      <c r="I32" s="1" t="s">
        <v>44</v>
      </c>
      <c r="J32" s="1"/>
      <c r="K32" s="1"/>
      <c r="L32" s="1"/>
      <c r="M32" s="1"/>
      <c r="N32" s="1"/>
      <c r="O32" s="1"/>
      <c r="P32" s="1"/>
      <c r="Q32" s="1"/>
      <c r="R32" s="1"/>
      <c r="S32" s="1"/>
      <c r="T32" s="1"/>
      <c r="U32" s="1"/>
      <c r="V32" s="1"/>
      <c r="W32" s="1"/>
      <c r="X32" s="1"/>
      <c r="Y32" s="1"/>
      <c r="Z32" s="1"/>
      <c r="AA32" s="1"/>
      <c r="AB32" s="1"/>
      <c r="AC32" s="1"/>
      <c r="AD32" s="1"/>
      <c r="AE32" s="1"/>
    </row>
    <row r="33" spans="1:31" ht="16" x14ac:dyDescent="0.2">
      <c r="A33" s="62"/>
      <c r="B33" s="168"/>
      <c r="C33" s="171"/>
      <c r="D33" t="s">
        <v>714</v>
      </c>
      <c r="E33" s="6">
        <v>0</v>
      </c>
      <c r="F33" s="2"/>
      <c r="G33" s="8">
        <f>E33</f>
        <v>0</v>
      </c>
      <c r="H33" s="1"/>
      <c r="I33" s="1" t="s">
        <v>748</v>
      </c>
      <c r="J33" s="1"/>
      <c r="K33" s="1"/>
      <c r="L33" s="1"/>
      <c r="M33" s="1"/>
      <c r="N33" s="1"/>
      <c r="O33" s="1"/>
      <c r="P33" s="1"/>
      <c r="Q33" s="1"/>
      <c r="R33" s="1"/>
      <c r="S33" s="1"/>
      <c r="T33" s="1"/>
      <c r="U33" s="1"/>
      <c r="V33" s="1"/>
      <c r="W33" s="1"/>
      <c r="X33" s="1"/>
      <c r="Y33" s="1"/>
      <c r="Z33" s="1"/>
      <c r="AA33" s="1"/>
      <c r="AB33" s="1"/>
      <c r="AC33" s="1"/>
      <c r="AD33" s="1"/>
      <c r="AE33" s="1"/>
    </row>
    <row r="34" spans="1:31" ht="16" x14ac:dyDescent="0.2">
      <c r="A34" s="62"/>
      <c r="B34" s="168"/>
      <c r="C34" s="171"/>
      <c r="D34" t="s">
        <v>866</v>
      </c>
      <c r="E34" s="6">
        <v>0</v>
      </c>
      <c r="F34" s="2"/>
      <c r="G34" s="8">
        <f>E34</f>
        <v>0</v>
      </c>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15">
      <c r="A35" s="62"/>
      <c r="B35" s="168"/>
      <c r="C35" s="171"/>
      <c r="D35" t="s">
        <v>747</v>
      </c>
      <c r="E35" s="4">
        <f>Hernieuwbare_energie!E43</f>
        <v>0</v>
      </c>
      <c r="G35" s="8">
        <f>E35*1000000</f>
        <v>0</v>
      </c>
      <c r="H35" s="1"/>
      <c r="I35" s="1" t="s">
        <v>749</v>
      </c>
      <c r="J35" s="1"/>
      <c r="K35" s="1"/>
      <c r="L35" s="1"/>
      <c r="M35" s="1"/>
      <c r="N35" s="1"/>
      <c r="O35" s="1"/>
      <c r="P35" s="1"/>
      <c r="Q35" s="1"/>
      <c r="R35" s="1"/>
      <c r="S35" s="1"/>
      <c r="T35" s="1"/>
      <c r="U35" s="1"/>
      <c r="V35" s="1"/>
      <c r="W35" s="1"/>
      <c r="X35" s="1"/>
      <c r="Y35" s="1"/>
      <c r="Z35" s="1"/>
      <c r="AA35" s="1"/>
      <c r="AB35" s="1"/>
      <c r="AC35" s="1"/>
      <c r="AD35" s="1"/>
      <c r="AE35" s="1"/>
    </row>
    <row r="36" spans="1:31" x14ac:dyDescent="0.15">
      <c r="A36" s="62"/>
      <c r="B36" s="168"/>
      <c r="C36" s="171"/>
      <c r="D36" t="s">
        <v>864</v>
      </c>
      <c r="E36">
        <v>0</v>
      </c>
      <c r="G36" s="8">
        <f>E36</f>
        <v>0</v>
      </c>
      <c r="H36" s="1"/>
      <c r="I36" s="1" t="s">
        <v>872</v>
      </c>
      <c r="J36" s="1"/>
      <c r="K36" s="1"/>
      <c r="L36" s="1"/>
      <c r="M36" s="1"/>
      <c r="N36" s="1"/>
      <c r="O36" s="1"/>
      <c r="P36" s="1"/>
      <c r="Q36" s="1"/>
      <c r="R36" s="1"/>
      <c r="S36" s="1"/>
      <c r="T36" s="1"/>
      <c r="U36" s="1"/>
      <c r="V36" s="1"/>
      <c r="W36" s="1"/>
      <c r="X36" s="1"/>
      <c r="Y36" s="1"/>
      <c r="Z36" s="1"/>
      <c r="AA36" s="1"/>
      <c r="AB36" s="1"/>
      <c r="AC36" s="1"/>
      <c r="AD36" s="1"/>
      <c r="AE36" s="1"/>
    </row>
    <row r="37" spans="1:31" x14ac:dyDescent="0.15">
      <c r="A37" s="62"/>
      <c r="B37" s="168"/>
      <c r="C37" s="171"/>
      <c r="D37" t="s">
        <v>865</v>
      </c>
      <c r="E37">
        <v>0</v>
      </c>
      <c r="G37" s="8">
        <f>E37</f>
        <v>0</v>
      </c>
      <c r="H37" s="1"/>
      <c r="I37" s="1" t="s">
        <v>873</v>
      </c>
      <c r="J37" s="1"/>
      <c r="K37" s="1"/>
      <c r="L37" s="1"/>
      <c r="M37" s="1"/>
      <c r="N37" s="1"/>
      <c r="O37" s="1"/>
      <c r="P37" s="1"/>
      <c r="Q37" s="1"/>
      <c r="R37" s="1"/>
      <c r="S37" s="1"/>
      <c r="T37" s="1"/>
      <c r="U37" s="1"/>
      <c r="V37" s="1"/>
      <c r="W37" s="1"/>
      <c r="X37" s="1"/>
      <c r="Y37" s="1"/>
      <c r="Z37" s="1"/>
      <c r="AA37" s="1"/>
      <c r="AB37" s="1"/>
      <c r="AC37" s="1"/>
      <c r="AD37" s="1"/>
      <c r="AE37" s="1"/>
    </row>
    <row r="38" spans="1:31" x14ac:dyDescent="0.15">
      <c r="A38" s="62"/>
      <c r="B38" s="168"/>
      <c r="C38" s="171"/>
      <c r="D38" t="s">
        <v>867</v>
      </c>
      <c r="E38">
        <v>0</v>
      </c>
      <c r="G38" s="8">
        <v>0</v>
      </c>
      <c r="H38" s="1"/>
      <c r="I38" s="1" t="s">
        <v>874</v>
      </c>
      <c r="J38" s="1"/>
      <c r="K38" s="1"/>
      <c r="L38" s="1"/>
      <c r="M38" s="1"/>
      <c r="N38" s="1"/>
      <c r="O38" s="1"/>
      <c r="P38" s="1"/>
      <c r="Q38" s="1"/>
      <c r="R38" s="1"/>
      <c r="S38" s="1"/>
      <c r="T38" s="1"/>
      <c r="U38" s="1"/>
      <c r="V38" s="1"/>
      <c r="W38" s="1"/>
      <c r="X38" s="1"/>
      <c r="Y38" s="1"/>
      <c r="Z38" s="1"/>
      <c r="AA38" s="1"/>
      <c r="AB38" s="1"/>
      <c r="AC38" s="1"/>
      <c r="AD38" s="1"/>
      <c r="AE38" s="1"/>
    </row>
    <row r="39" spans="1:31" x14ac:dyDescent="0.15">
      <c r="A39" s="62"/>
      <c r="B39" s="168"/>
      <c r="C39" s="171"/>
      <c r="D39" t="s">
        <v>868</v>
      </c>
      <c r="E39">
        <v>0</v>
      </c>
      <c r="G39" s="8">
        <v>0</v>
      </c>
      <c r="H39" s="1"/>
      <c r="I39" s="1" t="s">
        <v>874</v>
      </c>
      <c r="J39" s="1"/>
      <c r="K39" s="1"/>
      <c r="L39" s="1"/>
      <c r="M39" s="1"/>
      <c r="N39" s="1"/>
      <c r="O39" s="1"/>
      <c r="P39" s="1"/>
      <c r="Q39" s="1"/>
      <c r="R39" s="1"/>
      <c r="S39" s="1"/>
      <c r="T39" s="1"/>
      <c r="U39" s="1"/>
      <c r="V39" s="1"/>
      <c r="W39" s="1"/>
      <c r="X39" s="1"/>
      <c r="Y39" s="1"/>
      <c r="Z39" s="1"/>
      <c r="AA39" s="1"/>
      <c r="AB39" s="1"/>
      <c r="AC39" s="1"/>
      <c r="AD39" s="1"/>
      <c r="AE39" s="1"/>
    </row>
    <row r="40" spans="1:31" ht="16" x14ac:dyDescent="0.2">
      <c r="A40" s="62"/>
      <c r="B40" s="168"/>
      <c r="C40" s="171"/>
      <c r="D40" t="s">
        <v>871</v>
      </c>
      <c r="E40" s="6">
        <v>100</v>
      </c>
      <c r="G40" s="8">
        <v>100</v>
      </c>
      <c r="H40" s="1"/>
      <c r="I40" s="1" t="s">
        <v>874</v>
      </c>
      <c r="J40" s="1"/>
      <c r="K40" s="1"/>
      <c r="L40" s="1"/>
      <c r="M40" s="1"/>
      <c r="N40" s="1"/>
      <c r="O40" s="1"/>
      <c r="P40" s="1"/>
      <c r="Q40" s="1"/>
      <c r="R40" s="1"/>
      <c r="S40" s="1"/>
      <c r="T40" s="1"/>
      <c r="U40" s="1"/>
      <c r="V40" s="1"/>
      <c r="W40" s="1"/>
      <c r="X40" s="1"/>
      <c r="Y40" s="1"/>
      <c r="Z40" s="1"/>
      <c r="AA40" s="1"/>
      <c r="AB40" s="1"/>
      <c r="AC40" s="1"/>
      <c r="AD40" s="1"/>
      <c r="AE40" s="1"/>
    </row>
    <row r="41" spans="1:31" x14ac:dyDescent="0.15">
      <c r="A41" s="62"/>
      <c r="B41" s="168"/>
      <c r="C41" s="171"/>
      <c r="D41" t="s">
        <v>870</v>
      </c>
      <c r="E41">
        <v>0</v>
      </c>
      <c r="G41" s="8">
        <v>0</v>
      </c>
      <c r="H41" s="1"/>
      <c r="I41" s="1" t="s">
        <v>874</v>
      </c>
      <c r="J41" s="1"/>
      <c r="K41" s="1"/>
      <c r="L41" s="1"/>
      <c r="M41" s="1"/>
      <c r="N41" s="1"/>
      <c r="O41" s="1"/>
      <c r="P41" s="1"/>
      <c r="Q41" s="1"/>
      <c r="R41" s="1"/>
      <c r="S41" s="1"/>
      <c r="T41" s="1"/>
      <c r="U41" s="1"/>
      <c r="V41" s="1"/>
      <c r="W41" s="1"/>
      <c r="X41" s="1"/>
      <c r="Y41" s="1"/>
      <c r="Z41" s="1"/>
      <c r="AA41" s="1"/>
      <c r="AB41" s="1"/>
      <c r="AC41" s="1"/>
      <c r="AD41" s="1"/>
      <c r="AE41" s="1"/>
    </row>
    <row r="42" spans="1:31" x14ac:dyDescent="0.15">
      <c r="A42" s="62"/>
      <c r="B42" s="168"/>
      <c r="C42" s="171"/>
      <c r="D42" t="s">
        <v>869</v>
      </c>
      <c r="E42">
        <v>0</v>
      </c>
      <c r="G42" s="8">
        <v>0</v>
      </c>
      <c r="H42" s="1"/>
      <c r="I42" s="1" t="s">
        <v>874</v>
      </c>
      <c r="J42" s="1"/>
      <c r="K42" s="1"/>
      <c r="L42" s="1"/>
      <c r="M42" s="1"/>
      <c r="N42" s="1"/>
      <c r="O42" s="1"/>
      <c r="P42" s="1"/>
      <c r="Q42" s="1"/>
      <c r="R42" s="1"/>
      <c r="S42" s="1"/>
      <c r="T42" s="1"/>
      <c r="U42" s="1"/>
      <c r="V42" s="1"/>
      <c r="W42" s="1"/>
      <c r="X42" s="1"/>
      <c r="Y42" s="1"/>
      <c r="Z42" s="1"/>
      <c r="AA42" s="1"/>
      <c r="AB42" s="1"/>
      <c r="AC42" s="1"/>
      <c r="AD42" s="1"/>
      <c r="AE42" s="1"/>
    </row>
    <row r="43" spans="1:31" x14ac:dyDescent="0.15">
      <c r="A43" s="62"/>
      <c r="B43" s="168"/>
      <c r="C43" s="171"/>
      <c r="D43" t="s">
        <v>245</v>
      </c>
      <c r="F43" s="2"/>
      <c r="G43" s="8">
        <v>1</v>
      </c>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15">
      <c r="A44" s="62"/>
      <c r="B44" s="168"/>
      <c r="C44" s="171"/>
      <c r="D44" s="62"/>
      <c r="E44" s="62"/>
      <c r="F44" s="334"/>
      <c r="G44" s="62"/>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15">
      <c r="A45" s="62"/>
      <c r="B45" s="168"/>
      <c r="C45" s="171"/>
      <c r="D45" t="s">
        <v>66</v>
      </c>
      <c r="E45" s="273" t="s">
        <v>67</v>
      </c>
      <c r="F45" s="273" t="s">
        <v>68</v>
      </c>
      <c r="G45" s="273" t="s">
        <v>69</v>
      </c>
      <c r="H45" s="62"/>
      <c r="I45" s="1"/>
      <c r="J45" s="1"/>
      <c r="K45" s="1"/>
      <c r="L45" s="1"/>
      <c r="M45" s="1"/>
      <c r="N45" s="1"/>
      <c r="O45" s="1"/>
      <c r="P45" s="1"/>
      <c r="Q45" s="1"/>
      <c r="R45" s="1"/>
      <c r="S45" s="1"/>
      <c r="T45" s="1"/>
      <c r="U45" s="1"/>
      <c r="V45" s="1"/>
      <c r="W45" s="1"/>
      <c r="X45" s="1"/>
      <c r="Y45" s="1"/>
      <c r="Z45" s="1"/>
      <c r="AA45" s="1"/>
      <c r="AB45" s="1"/>
      <c r="AC45" s="1"/>
      <c r="AD45" s="1"/>
      <c r="AE45" s="1"/>
    </row>
    <row r="46" spans="1:31" x14ac:dyDescent="0.15">
      <c r="A46" s="62"/>
      <c r="B46" s="291"/>
      <c r="C46" s="272" t="s">
        <v>64</v>
      </c>
      <c r="D46" s="62"/>
      <c r="E46" s="62"/>
      <c r="F46" s="62"/>
      <c r="G46" s="30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15">
      <c r="A47" s="62"/>
      <c r="B47" s="168"/>
      <c r="C47" s="171"/>
      <c r="D47" t="s">
        <v>104</v>
      </c>
      <c r="E47" s="9">
        <v>0</v>
      </c>
      <c r="F47" s="9">
        <v>1</v>
      </c>
      <c r="G47" s="14">
        <f t="shared" ref="G47:G58" si="0">(E47/F47)^(1/($F$9-$F$10))-1</f>
        <v>-1</v>
      </c>
      <c r="H47" s="1"/>
      <c r="I47" s="1" t="s">
        <v>715</v>
      </c>
      <c r="J47" s="1"/>
      <c r="K47" s="1"/>
      <c r="L47" s="1"/>
      <c r="M47" s="1"/>
      <c r="N47" s="1"/>
      <c r="O47" s="1"/>
      <c r="P47" s="1"/>
      <c r="Q47" s="1"/>
      <c r="R47" s="1"/>
      <c r="S47" s="1"/>
      <c r="T47" s="1"/>
      <c r="U47" s="1"/>
      <c r="V47" s="1"/>
      <c r="W47" s="1"/>
      <c r="X47" s="1"/>
      <c r="Y47" s="1"/>
      <c r="Z47" s="1"/>
      <c r="AA47" s="1"/>
      <c r="AB47" s="1"/>
      <c r="AC47" s="1"/>
      <c r="AD47" s="1"/>
      <c r="AE47" s="1"/>
    </row>
    <row r="48" spans="1:31" x14ac:dyDescent="0.15">
      <c r="A48" s="62"/>
      <c r="B48" s="168"/>
      <c r="C48" s="171"/>
      <c r="D48" t="s">
        <v>29</v>
      </c>
      <c r="E48" s="9">
        <f>Gebouwen!G45</f>
        <v>0</v>
      </c>
      <c r="F48" s="345">
        <v>1</v>
      </c>
      <c r="G48" s="14">
        <f t="shared" si="0"/>
        <v>-1</v>
      </c>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15">
      <c r="A49" s="62"/>
      <c r="B49" s="168"/>
      <c r="C49" s="171"/>
      <c r="D49" t="s">
        <v>277</v>
      </c>
      <c r="E49" s="9">
        <f>Gebouwen!G52</f>
        <v>0</v>
      </c>
      <c r="F49" s="345">
        <v>1</v>
      </c>
      <c r="G49" s="14">
        <f t="shared" si="0"/>
        <v>-1</v>
      </c>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15">
      <c r="A50" s="62"/>
      <c r="B50" s="168"/>
      <c r="C50" s="171"/>
      <c r="D50" t="s">
        <v>491</v>
      </c>
      <c r="E50" s="9">
        <f>Gebouwen!E65</f>
        <v>0</v>
      </c>
      <c r="F50" s="345">
        <v>1</v>
      </c>
      <c r="G50" s="14">
        <f t="shared" si="0"/>
        <v>-1</v>
      </c>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15">
      <c r="A51" s="62"/>
      <c r="B51" s="168"/>
      <c r="C51" s="171"/>
      <c r="D51" t="s">
        <v>278</v>
      </c>
      <c r="E51" s="9">
        <f>Gebouwen!G60</f>
        <v>0</v>
      </c>
      <c r="F51" s="345">
        <v>1</v>
      </c>
      <c r="G51" s="14">
        <f t="shared" si="0"/>
        <v>-1</v>
      </c>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15">
      <c r="A52" s="62"/>
      <c r="B52" s="168"/>
      <c r="C52" s="171"/>
      <c r="D52" t="s">
        <v>15</v>
      </c>
      <c r="E52" s="9">
        <f>Industrie!G165</f>
        <v>0</v>
      </c>
      <c r="F52" s="345">
        <v>1</v>
      </c>
      <c r="G52" s="14">
        <f t="shared" si="0"/>
        <v>-1</v>
      </c>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15">
      <c r="A53" s="62"/>
      <c r="B53" s="168"/>
      <c r="C53" s="171"/>
      <c r="D53" t="s">
        <v>14</v>
      </c>
      <c r="E53" s="9">
        <f>Industrie!H115</f>
        <v>0</v>
      </c>
      <c r="F53" s="345">
        <v>1</v>
      </c>
      <c r="G53" s="14">
        <f t="shared" si="0"/>
        <v>-1</v>
      </c>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15">
      <c r="A54" s="62"/>
      <c r="B54" s="168"/>
      <c r="C54" s="171"/>
      <c r="D54" t="s">
        <v>16</v>
      </c>
      <c r="E54" s="9">
        <f>Industrie!F164</f>
        <v>0</v>
      </c>
      <c r="F54" s="345">
        <v>1</v>
      </c>
      <c r="G54" s="14">
        <f t="shared" si="0"/>
        <v>-1</v>
      </c>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15">
      <c r="A55" s="62"/>
      <c r="B55" s="168"/>
      <c r="C55" s="171"/>
      <c r="D55" t="s">
        <v>17</v>
      </c>
      <c r="E55" s="9">
        <f>Industrie!G166</f>
        <v>0</v>
      </c>
      <c r="F55" s="345">
        <v>1</v>
      </c>
      <c r="G55" s="14">
        <f t="shared" si="0"/>
        <v>-1</v>
      </c>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15">
      <c r="A56" s="62"/>
      <c r="B56" s="168"/>
      <c r="C56" s="171"/>
      <c r="D56" t="s">
        <v>18</v>
      </c>
      <c r="E56" s="9">
        <f>Industrie!H155</f>
        <v>0</v>
      </c>
      <c r="F56" s="345">
        <v>1</v>
      </c>
      <c r="G56" s="14">
        <f t="shared" si="0"/>
        <v>-1</v>
      </c>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15">
      <c r="A57" s="62"/>
      <c r="B57" s="168"/>
      <c r="C57" s="171"/>
      <c r="D57" t="s">
        <v>19</v>
      </c>
      <c r="E57" s="350">
        <f>Industrie!G146</f>
        <v>0</v>
      </c>
      <c r="F57" s="345">
        <v>1</v>
      </c>
      <c r="G57" s="14">
        <f t="shared" si="0"/>
        <v>-1</v>
      </c>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15">
      <c r="A58" s="62"/>
      <c r="B58" s="168"/>
      <c r="C58" s="171"/>
      <c r="D58" t="s">
        <v>20</v>
      </c>
      <c r="E58" s="9">
        <f>Industrie!H116</f>
        <v>0</v>
      </c>
      <c r="F58" s="345">
        <v>1</v>
      </c>
      <c r="G58" s="14">
        <f t="shared" si="0"/>
        <v>-1</v>
      </c>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15">
      <c r="A59" s="62"/>
      <c r="B59" s="168"/>
      <c r="C59" s="171"/>
      <c r="D59" t="s">
        <v>21</v>
      </c>
      <c r="E59" s="9">
        <v>0</v>
      </c>
      <c r="F59" s="345">
        <v>0</v>
      </c>
      <c r="G59" s="14" t="s">
        <v>494</v>
      </c>
      <c r="H59" s="1"/>
      <c r="I59" s="1" t="s">
        <v>527</v>
      </c>
      <c r="J59" s="1"/>
      <c r="K59" s="1"/>
      <c r="L59" s="1"/>
      <c r="M59" s="1"/>
      <c r="N59" s="1"/>
      <c r="O59" s="1"/>
      <c r="P59" s="1"/>
      <c r="Q59" s="1"/>
      <c r="R59" s="1"/>
      <c r="S59" s="1"/>
      <c r="T59" s="1"/>
      <c r="U59" s="1"/>
      <c r="V59" s="1"/>
      <c r="W59" s="1"/>
      <c r="X59" s="1"/>
      <c r="Y59" s="1"/>
      <c r="Z59" s="1"/>
      <c r="AA59" s="1"/>
      <c r="AB59" s="1"/>
      <c r="AC59" s="1"/>
      <c r="AD59" s="1"/>
      <c r="AE59" s="1"/>
    </row>
    <row r="60" spans="1:31" x14ac:dyDescent="0.15">
      <c r="A60" s="62"/>
      <c r="B60" s="168"/>
      <c r="C60" s="171"/>
      <c r="D60" t="s">
        <v>22</v>
      </c>
      <c r="E60" s="350">
        <f>Industrie!H137</f>
        <v>0</v>
      </c>
      <c r="F60" s="345">
        <v>1</v>
      </c>
      <c r="G60" s="14">
        <f>(E60/F60)^(1/($F$9-$F$10))-1</f>
        <v>-1</v>
      </c>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15">
      <c r="A61" s="62"/>
      <c r="B61" s="168"/>
      <c r="C61" s="171"/>
      <c r="D61" t="s">
        <v>504</v>
      </c>
      <c r="E61" s="9">
        <f>Industrie!M186</f>
        <v>0</v>
      </c>
      <c r="F61" s="345">
        <v>1</v>
      </c>
      <c r="G61" s="14">
        <f t="shared" ref="G61:G78" si="1">(E61/F61)^(1/($F$9-$F$10))-1</f>
        <v>-1</v>
      </c>
      <c r="H61" s="1"/>
      <c r="I61" s="1" t="s">
        <v>716</v>
      </c>
      <c r="J61" s="1"/>
      <c r="K61" s="1"/>
      <c r="L61" s="1"/>
      <c r="M61" s="1"/>
      <c r="N61" s="1"/>
      <c r="O61" s="1"/>
      <c r="P61" s="1"/>
      <c r="Q61" s="1"/>
      <c r="R61" s="1"/>
      <c r="S61" s="1"/>
      <c r="T61" s="1"/>
      <c r="U61" s="1"/>
      <c r="V61" s="1"/>
      <c r="W61" s="1"/>
      <c r="X61" s="1"/>
      <c r="Y61" s="1"/>
      <c r="Z61" s="1"/>
      <c r="AA61" s="1"/>
      <c r="AB61" s="1"/>
      <c r="AC61" s="1"/>
      <c r="AD61" s="1"/>
      <c r="AE61" s="1"/>
    </row>
    <row r="62" spans="1:31" x14ac:dyDescent="0.15">
      <c r="A62" s="62"/>
      <c r="B62" s="168"/>
      <c r="C62" s="171"/>
      <c r="D62" t="s">
        <v>492</v>
      </c>
      <c r="E62" s="9">
        <f>Industrie!M184</f>
        <v>0</v>
      </c>
      <c r="F62" s="345">
        <v>1</v>
      </c>
      <c r="G62" s="14">
        <f t="shared" si="1"/>
        <v>-1</v>
      </c>
      <c r="H62" s="1"/>
      <c r="I62" s="1" t="s">
        <v>716</v>
      </c>
      <c r="J62" s="1"/>
      <c r="K62" s="1"/>
      <c r="L62" s="1"/>
      <c r="M62" s="1"/>
      <c r="N62" s="1"/>
      <c r="O62" s="1"/>
      <c r="P62" s="1"/>
      <c r="Q62" s="1"/>
      <c r="R62" s="1"/>
      <c r="S62" s="1"/>
      <c r="T62" s="1"/>
      <c r="U62" s="1"/>
      <c r="V62" s="1"/>
      <c r="W62" s="1"/>
      <c r="X62" s="1"/>
      <c r="Y62" s="1"/>
      <c r="Z62" s="1"/>
      <c r="AA62" s="1"/>
      <c r="AB62" s="1"/>
      <c r="AC62" s="1"/>
      <c r="AD62" s="1"/>
      <c r="AE62" s="1"/>
    </row>
    <row r="63" spans="1:31" x14ac:dyDescent="0.15">
      <c r="A63" s="62"/>
      <c r="B63" s="168"/>
      <c r="C63" s="171"/>
      <c r="D63" t="s">
        <v>493</v>
      </c>
      <c r="E63" s="9">
        <f>Industrie!M185</f>
        <v>0</v>
      </c>
      <c r="F63" s="345">
        <v>1</v>
      </c>
      <c r="G63" s="14">
        <f t="shared" si="1"/>
        <v>-1</v>
      </c>
      <c r="H63" s="1"/>
      <c r="I63" s="1" t="s">
        <v>716</v>
      </c>
      <c r="J63" s="1"/>
      <c r="K63" s="1"/>
      <c r="L63" s="1"/>
      <c r="M63" s="1"/>
      <c r="N63" s="1"/>
      <c r="O63" s="1"/>
      <c r="P63" s="1"/>
      <c r="Q63" s="1"/>
      <c r="R63" s="1"/>
      <c r="S63" s="1"/>
      <c r="T63" s="1"/>
      <c r="U63" s="1"/>
      <c r="V63" s="1"/>
      <c r="W63" s="1"/>
      <c r="X63" s="1"/>
      <c r="Y63" s="1"/>
      <c r="Z63" s="1"/>
      <c r="AA63" s="1"/>
      <c r="AB63" s="1"/>
      <c r="AC63" s="1"/>
      <c r="AD63" s="1"/>
      <c r="AE63" s="1"/>
    </row>
    <row r="64" spans="1:31" x14ac:dyDescent="0.15">
      <c r="A64" s="62"/>
      <c r="B64" s="168"/>
      <c r="C64" s="171"/>
      <c r="D64" t="s">
        <v>281</v>
      </c>
      <c r="E64" s="9">
        <f>Huishoudens!G74</f>
        <v>2.675657950737281E-2</v>
      </c>
      <c r="F64" s="345">
        <v>6.9073374528223805E-2</v>
      </c>
      <c r="G64" s="14">
        <f t="shared" si="1"/>
        <v>-4.2192621817823128E-2</v>
      </c>
      <c r="H64" s="1"/>
      <c r="I64" s="1"/>
      <c r="J64" s="1"/>
      <c r="K64" s="519" t="s">
        <v>923</v>
      </c>
      <c r="L64" s="1"/>
      <c r="M64" s="1"/>
      <c r="N64" s="1"/>
      <c r="O64" s="1"/>
      <c r="P64" s="1"/>
      <c r="Q64" s="1"/>
      <c r="R64" s="1"/>
      <c r="S64" s="1"/>
      <c r="T64" s="1"/>
      <c r="U64" s="1"/>
      <c r="V64" s="1"/>
      <c r="W64" s="1"/>
      <c r="X64" s="1"/>
      <c r="Y64" s="1"/>
      <c r="Z64" s="1"/>
      <c r="AA64" s="1"/>
      <c r="AB64" s="1"/>
      <c r="AC64" s="1"/>
      <c r="AD64" s="1"/>
      <c r="AE64" s="1"/>
    </row>
    <row r="65" spans="1:31" x14ac:dyDescent="0.15">
      <c r="A65" s="62"/>
      <c r="B65" s="168"/>
      <c r="C65" s="171"/>
      <c r="D65" t="s">
        <v>978</v>
      </c>
      <c r="E65" s="9">
        <f>Huishoudens!G39*Huishoudens!$G$38</f>
        <v>13.430309180973863</v>
      </c>
      <c r="F65" s="345">
        <v>19.651965549827601</v>
      </c>
      <c r="G65" s="14">
        <f t="shared" ref="G65" si="2">(E65/F65)^(1/($F$9-$F$10))-1</f>
        <v>-1.7154043464928437E-2</v>
      </c>
      <c r="H65" s="1"/>
      <c r="I65" s="1"/>
      <c r="J65" s="1"/>
      <c r="K65" s="524" t="s">
        <v>987</v>
      </c>
      <c r="L65" s="1"/>
      <c r="M65" s="1"/>
      <c r="N65" s="1"/>
      <c r="O65" s="1"/>
      <c r="P65" s="1"/>
      <c r="Q65" s="1"/>
      <c r="R65" s="1"/>
      <c r="S65" s="1"/>
      <c r="T65" s="1"/>
      <c r="U65" s="1"/>
      <c r="V65" s="1"/>
      <c r="W65" s="1"/>
      <c r="X65" s="1"/>
      <c r="Y65" s="1"/>
      <c r="Z65" s="1"/>
      <c r="AA65" s="1"/>
      <c r="AB65" s="1"/>
      <c r="AC65" s="1"/>
      <c r="AD65" s="1"/>
      <c r="AE65" s="1"/>
    </row>
    <row r="66" spans="1:31" x14ac:dyDescent="0.15">
      <c r="A66" s="62"/>
      <c r="B66" s="168"/>
      <c r="C66" s="171"/>
      <c r="D66" t="s">
        <v>979</v>
      </c>
      <c r="E66" s="9">
        <f>Huishoudens!G40*Huishoudens!$G$38</f>
        <v>8.0630233225778645E-3</v>
      </c>
      <c r="F66" s="345">
        <v>1.56670539025152</v>
      </c>
      <c r="G66" s="14">
        <f t="shared" si="1"/>
        <v>-0.21299452515250039</v>
      </c>
      <c r="H66" s="1"/>
      <c r="I66" s="1"/>
      <c r="J66" s="1"/>
      <c r="K66" s="524" t="s">
        <v>980</v>
      </c>
      <c r="L66" s="1"/>
      <c r="M66" s="1"/>
      <c r="N66" s="1"/>
      <c r="O66" s="1"/>
      <c r="P66" s="1"/>
      <c r="Q66" s="1"/>
      <c r="R66" s="1"/>
      <c r="S66" s="1"/>
      <c r="T66" s="1"/>
      <c r="U66" s="1"/>
      <c r="V66" s="1"/>
      <c r="W66" s="1"/>
      <c r="X66" s="1"/>
      <c r="Y66" s="1"/>
      <c r="Z66" s="1"/>
      <c r="AA66" s="1"/>
      <c r="AB66" s="1"/>
      <c r="AC66" s="1"/>
      <c r="AD66" s="1"/>
      <c r="AE66" s="1"/>
    </row>
    <row r="67" spans="1:31" x14ac:dyDescent="0.15">
      <c r="A67" s="62"/>
      <c r="B67" s="168"/>
      <c r="C67" s="171"/>
      <c r="D67" t="s">
        <v>988</v>
      </c>
      <c r="E67" s="9">
        <f>Huishoudens!G61*Huishoudens!$G$60</f>
        <v>0.68763847057653671</v>
      </c>
      <c r="F67" s="345">
        <v>1.7655219383342799</v>
      </c>
      <c r="G67" s="14">
        <f t="shared" ref="G67" si="3">(E67/F67)^(1/($F$9-$F$10))-1</f>
        <v>-4.1955295113476954E-2</v>
      </c>
      <c r="H67" s="1"/>
      <c r="I67" s="1"/>
      <c r="J67" s="1"/>
      <c r="K67" s="524" t="s">
        <v>990</v>
      </c>
      <c r="L67" s="1"/>
      <c r="M67" s="1"/>
      <c r="N67" s="1"/>
      <c r="O67" s="1"/>
      <c r="P67" s="1"/>
      <c r="Q67" s="1"/>
      <c r="R67" s="1"/>
      <c r="S67" s="1"/>
      <c r="T67" s="1"/>
      <c r="U67" s="1"/>
      <c r="V67" s="1"/>
      <c r="W67" s="1"/>
      <c r="X67" s="1"/>
      <c r="Y67" s="1"/>
      <c r="Z67" s="1"/>
      <c r="AA67" s="1"/>
      <c r="AB67" s="1"/>
      <c r="AC67" s="1"/>
      <c r="AD67" s="1"/>
      <c r="AE67" s="1"/>
    </row>
    <row r="68" spans="1:31" x14ac:dyDescent="0.15">
      <c r="A68" s="62"/>
      <c r="B68" s="168"/>
      <c r="C68" s="171"/>
      <c r="D68" t="s">
        <v>989</v>
      </c>
      <c r="E68" s="9">
        <f>Huishoudens!G62*Huishoudens!$G$60</f>
        <v>4.1283078081441068E-4</v>
      </c>
      <c r="F68" s="345">
        <v>0.140751963480818</v>
      </c>
      <c r="G68" s="14">
        <f t="shared" si="1"/>
        <v>-0.23285391481646112</v>
      </c>
      <c r="H68" s="1"/>
      <c r="I68" s="1"/>
      <c r="J68" s="1"/>
      <c r="K68" s="524" t="s">
        <v>991</v>
      </c>
      <c r="L68" s="1"/>
      <c r="M68" s="1"/>
      <c r="N68" s="1"/>
      <c r="O68" s="1"/>
      <c r="P68" s="1"/>
      <c r="Q68" s="1"/>
      <c r="R68" s="1"/>
      <c r="S68" s="1"/>
      <c r="T68" s="1"/>
      <c r="U68" s="1"/>
      <c r="V68" s="1"/>
      <c r="W68" s="1"/>
      <c r="X68" s="1"/>
      <c r="Y68" s="1"/>
      <c r="Z68" s="1"/>
      <c r="AA68" s="1"/>
      <c r="AB68" s="1"/>
      <c r="AC68" s="1"/>
      <c r="AD68" s="1"/>
      <c r="AE68" s="1"/>
    </row>
    <row r="69" spans="1:31" x14ac:dyDescent="0.15">
      <c r="A69" s="62"/>
      <c r="B69" s="168"/>
      <c r="C69" s="171"/>
      <c r="D69" t="s">
        <v>279</v>
      </c>
      <c r="E69" s="9">
        <f>Huishoudens!G55</f>
        <v>2.9034541648140535</v>
      </c>
      <c r="F69" s="345">
        <v>4.4847479476679197</v>
      </c>
      <c r="G69" s="14">
        <f t="shared" si="1"/>
        <v>-1.9568777070844701E-2</v>
      </c>
      <c r="H69" s="1"/>
      <c r="I69" s="1"/>
      <c r="J69" s="1"/>
      <c r="K69" s="1" t="s">
        <v>925</v>
      </c>
      <c r="L69" s="1"/>
      <c r="M69" s="1"/>
      <c r="N69" s="1"/>
      <c r="O69" s="1"/>
      <c r="P69" s="1"/>
      <c r="Q69" s="1"/>
      <c r="R69" s="1"/>
      <c r="S69" s="1"/>
      <c r="T69" s="1"/>
      <c r="U69" s="1"/>
      <c r="V69" s="1"/>
      <c r="W69" s="1"/>
      <c r="X69" s="1"/>
      <c r="Y69" s="1"/>
      <c r="Z69" s="1"/>
      <c r="AA69" s="1"/>
      <c r="AB69" s="1"/>
      <c r="AC69" s="1"/>
      <c r="AD69" s="1"/>
      <c r="AE69" s="1"/>
    </row>
    <row r="70" spans="1:31" x14ac:dyDescent="0.15">
      <c r="A70" s="62"/>
      <c r="B70" s="168"/>
      <c r="C70" s="171"/>
      <c r="D70" t="s">
        <v>6</v>
      </c>
      <c r="E70" s="9">
        <f>Huishoudens!E84</f>
        <v>1.5159866309192704</v>
      </c>
      <c r="F70" s="345">
        <v>3.9131303402443098</v>
      </c>
      <c r="G70" s="14">
        <f t="shared" si="1"/>
        <v>-4.2187495407096653E-2</v>
      </c>
      <c r="H70" s="1"/>
      <c r="I70" s="1"/>
      <c r="J70" s="1"/>
      <c r="K70" s="1" t="s">
        <v>909</v>
      </c>
      <c r="L70" s="1"/>
      <c r="M70" s="1"/>
      <c r="N70" s="1"/>
      <c r="O70" s="1"/>
      <c r="P70" s="1"/>
      <c r="Q70" s="1"/>
      <c r="R70" s="1"/>
      <c r="S70" s="1"/>
      <c r="T70" s="1"/>
      <c r="U70" s="1"/>
      <c r="V70" s="1"/>
      <c r="W70" s="1"/>
      <c r="X70" s="1"/>
      <c r="Y70" s="1"/>
      <c r="Z70" s="1"/>
      <c r="AA70" s="1"/>
      <c r="AB70" s="1"/>
      <c r="AC70" s="1"/>
      <c r="AD70" s="1"/>
      <c r="AE70" s="1"/>
    </row>
    <row r="71" spans="1:31" x14ac:dyDescent="0.15">
      <c r="A71" s="62"/>
      <c r="B71" s="168"/>
      <c r="C71" s="171"/>
      <c r="D71" t="s">
        <v>474</v>
      </c>
      <c r="E71" s="9">
        <f>Huishoudens!G69</f>
        <v>0.14992026901940037</v>
      </c>
      <c r="F71" s="345">
        <v>0.31357581281206998</v>
      </c>
      <c r="G71" s="14">
        <f t="shared" si="1"/>
        <v>-3.2986299598437241E-2</v>
      </c>
      <c r="H71" s="1"/>
      <c r="I71" s="1"/>
      <c r="J71" s="1"/>
      <c r="K71" s="1" t="s">
        <v>926</v>
      </c>
      <c r="L71" s="1"/>
      <c r="M71" s="1"/>
      <c r="N71" s="1"/>
      <c r="O71" s="1"/>
      <c r="P71" s="1"/>
      <c r="Q71" s="1"/>
      <c r="R71" s="1"/>
      <c r="S71" s="1"/>
      <c r="T71" s="1"/>
      <c r="U71" s="1"/>
      <c r="V71" s="1"/>
      <c r="W71" s="1"/>
      <c r="X71" s="1"/>
      <c r="Y71" s="1"/>
      <c r="Z71" s="1"/>
      <c r="AA71" s="1"/>
      <c r="AB71" s="1"/>
      <c r="AC71" s="1"/>
      <c r="AD71" s="1"/>
      <c r="AE71" s="1"/>
    </row>
    <row r="72" spans="1:31" ht="16" x14ac:dyDescent="0.2">
      <c r="A72" s="62"/>
      <c r="B72" s="168"/>
      <c r="C72" s="171"/>
      <c r="D72" t="s">
        <v>13</v>
      </c>
      <c r="E72" s="6">
        <v>0</v>
      </c>
      <c r="F72" s="345">
        <v>1</v>
      </c>
      <c r="G72" s="14">
        <f t="shared" si="1"/>
        <v>-1</v>
      </c>
      <c r="H72" s="1"/>
      <c r="I72" s="1"/>
      <c r="J72" s="1"/>
      <c r="K72" s="1"/>
      <c r="L72" s="1"/>
      <c r="M72" s="1"/>
      <c r="N72" s="1"/>
      <c r="O72" s="1"/>
      <c r="P72" s="1"/>
      <c r="Q72" s="1"/>
      <c r="R72" s="1"/>
      <c r="S72" s="1"/>
      <c r="T72" s="1"/>
      <c r="U72" s="1"/>
      <c r="V72" s="1"/>
      <c r="W72" s="1"/>
      <c r="X72" s="1"/>
      <c r="Y72" s="1"/>
      <c r="Z72" s="1"/>
      <c r="AA72" s="1"/>
      <c r="AB72" s="1"/>
      <c r="AC72" s="1"/>
      <c r="AD72" s="1"/>
      <c r="AE72" s="1"/>
    </row>
    <row r="73" spans="1:31" x14ac:dyDescent="0.15">
      <c r="A73" s="62"/>
      <c r="B73" s="168"/>
      <c r="C73" s="171"/>
      <c r="D73" t="s">
        <v>59</v>
      </c>
      <c r="E73" s="9">
        <f>Landbouw!G54</f>
        <v>0</v>
      </c>
      <c r="F73" s="345">
        <v>1</v>
      </c>
      <c r="G73" s="14">
        <f t="shared" si="1"/>
        <v>-1</v>
      </c>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15">
      <c r="A74" s="62"/>
      <c r="B74" s="168"/>
      <c r="C74" s="171"/>
      <c r="D74" t="s">
        <v>23</v>
      </c>
      <c r="E74" s="9">
        <f>Transport!G48</f>
        <v>1.4712502014387387</v>
      </c>
      <c r="F74" s="345">
        <v>8.0688395753329392</v>
      </c>
      <c r="G74" s="14">
        <f t="shared" si="1"/>
        <v>-7.4442445877168084E-2</v>
      </c>
      <c r="H74" s="1"/>
      <c r="I74" s="1"/>
      <c r="J74" s="1"/>
      <c r="K74" s="1" t="s">
        <v>912</v>
      </c>
      <c r="L74" s="1"/>
      <c r="M74" s="1"/>
      <c r="N74" s="1"/>
      <c r="O74" s="1"/>
      <c r="P74" s="1"/>
      <c r="Q74" s="1"/>
      <c r="R74" s="1"/>
      <c r="S74" s="1"/>
      <c r="T74" s="1"/>
      <c r="U74" s="1"/>
      <c r="V74" s="1"/>
      <c r="W74" s="1"/>
      <c r="X74" s="1"/>
      <c r="Y74" s="1"/>
      <c r="Z74" s="1"/>
      <c r="AA74" s="1"/>
      <c r="AB74" s="1"/>
      <c r="AC74" s="1"/>
      <c r="AD74" s="1"/>
      <c r="AE74" s="1"/>
    </row>
    <row r="75" spans="1:31" x14ac:dyDescent="0.15">
      <c r="A75" s="62"/>
      <c r="B75" s="168"/>
      <c r="C75" s="171"/>
      <c r="D75" t="s">
        <v>24</v>
      </c>
      <c r="E75" s="9">
        <f>Transport!D33</f>
        <v>0</v>
      </c>
      <c r="F75" s="345">
        <v>0.12293234263621899</v>
      </c>
      <c r="G75" s="14">
        <f t="shared" si="1"/>
        <v>-1</v>
      </c>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15">
      <c r="A76" s="62"/>
      <c r="B76" s="168"/>
      <c r="C76" s="171"/>
      <c r="D76" t="s">
        <v>58</v>
      </c>
      <c r="E76" s="9">
        <f>Transport!H26</f>
        <v>0</v>
      </c>
      <c r="F76" s="345">
        <v>1.38475150251976E-3</v>
      </c>
      <c r="G76" s="14">
        <f t="shared" si="1"/>
        <v>-1</v>
      </c>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15">
      <c r="A77" s="62"/>
      <c r="B77" s="168"/>
      <c r="C77" s="171"/>
      <c r="D77" t="s">
        <v>25</v>
      </c>
      <c r="E77" s="9">
        <f>Transport!H19</f>
        <v>0</v>
      </c>
      <c r="F77" s="345">
        <v>0.39137812613265599</v>
      </c>
      <c r="G77" s="14">
        <f t="shared" si="1"/>
        <v>-1</v>
      </c>
      <c r="H77" s="1"/>
      <c r="I77" s="1"/>
      <c r="J77" s="1"/>
      <c r="K77" s="1"/>
      <c r="L77" s="1"/>
      <c r="M77" s="1"/>
      <c r="N77" s="1"/>
      <c r="O77" s="1"/>
      <c r="P77" s="1"/>
      <c r="Q77" s="1"/>
      <c r="R77" s="1"/>
      <c r="S77" s="1"/>
      <c r="T77" s="1"/>
      <c r="U77" s="1"/>
      <c r="V77" s="1"/>
      <c r="W77" s="1"/>
      <c r="X77" s="1"/>
      <c r="Y77" s="1"/>
      <c r="Z77" s="1"/>
      <c r="AA77" s="1"/>
      <c r="AB77" s="1"/>
      <c r="AC77" s="1"/>
      <c r="AD77" s="1"/>
      <c r="AE77" s="1"/>
    </row>
    <row r="78" spans="1:31" x14ac:dyDescent="0.15">
      <c r="A78" s="62"/>
      <c r="B78" s="168"/>
      <c r="C78" s="171"/>
      <c r="D78" t="s">
        <v>26</v>
      </c>
      <c r="E78" s="9">
        <f>Transport!G57</f>
        <v>0</v>
      </c>
      <c r="F78" s="345">
        <v>1.4040600222500299</v>
      </c>
      <c r="G78" s="14">
        <f t="shared" si="1"/>
        <v>-1</v>
      </c>
      <c r="H78" s="1"/>
      <c r="I78" s="1"/>
      <c r="J78" s="1"/>
      <c r="K78" s="1"/>
      <c r="L78" s="1"/>
      <c r="M78" s="1"/>
      <c r="N78" s="1"/>
      <c r="O78" s="1"/>
      <c r="P78" s="1"/>
      <c r="Q78" s="1"/>
      <c r="R78" s="1"/>
      <c r="S78" s="1"/>
      <c r="T78" s="1"/>
      <c r="U78" s="1"/>
      <c r="V78" s="1"/>
      <c r="W78" s="1"/>
      <c r="X78" s="1"/>
      <c r="Y78" s="1"/>
      <c r="Z78" s="1"/>
      <c r="AA78" s="1"/>
      <c r="AB78" s="1"/>
      <c r="AC78" s="1"/>
      <c r="AD78" s="1"/>
      <c r="AE78" s="1"/>
    </row>
    <row r="79" spans="1:31" x14ac:dyDescent="0.15">
      <c r="A79" s="62"/>
      <c r="B79" s="291"/>
      <c r="C79" s="272"/>
      <c r="D79" s="62"/>
      <c r="E79" s="62"/>
      <c r="F79" s="330"/>
      <c r="G79" s="62"/>
      <c r="H79" s="62"/>
      <c r="I79" s="62"/>
      <c r="J79" s="62"/>
      <c r="K79" s="62"/>
      <c r="L79" s="62"/>
      <c r="M79" s="62"/>
      <c r="N79" s="1"/>
      <c r="O79" s="1"/>
      <c r="P79" s="1"/>
      <c r="Q79" s="1"/>
      <c r="R79" s="1"/>
      <c r="S79" s="1"/>
      <c r="T79" s="1"/>
      <c r="U79" s="1"/>
      <c r="V79" s="1"/>
      <c r="W79" s="1"/>
      <c r="X79" s="1"/>
      <c r="Y79" s="1"/>
      <c r="Z79" s="1"/>
      <c r="AA79" s="1"/>
      <c r="AB79" s="1"/>
      <c r="AC79" s="1"/>
      <c r="AD79" s="1"/>
      <c r="AE79" s="1"/>
    </row>
    <row r="80" spans="1:31" x14ac:dyDescent="0.15">
      <c r="A80" s="62"/>
      <c r="B80" s="168"/>
      <c r="C80" s="272" t="s">
        <v>65</v>
      </c>
      <c r="D80" s="62"/>
      <c r="E80" s="273" t="s">
        <v>67</v>
      </c>
      <c r="F80" s="273" t="s">
        <v>68</v>
      </c>
      <c r="G80" s="331" t="s">
        <v>287</v>
      </c>
      <c r="H80" s="273" t="s">
        <v>289</v>
      </c>
      <c r="I80" s="273" t="s">
        <v>290</v>
      </c>
      <c r="J80" s="273"/>
      <c r="K80" s="273" t="s">
        <v>399</v>
      </c>
      <c r="L80" s="62"/>
      <c r="M80" s="62"/>
      <c r="N80" s="62"/>
      <c r="O80" s="62"/>
      <c r="P80" s="62"/>
      <c r="Q80" s="62"/>
      <c r="R80" s="62"/>
      <c r="S80" s="62"/>
      <c r="T80" s="62"/>
      <c r="U80" s="62"/>
      <c r="V80" s="62"/>
      <c r="W80" s="62"/>
      <c r="X80" s="62"/>
      <c r="Y80" s="62"/>
      <c r="Z80" s="62"/>
      <c r="AA80" s="62"/>
      <c r="AB80" s="62"/>
      <c r="AC80" s="62"/>
      <c r="AD80" s="62"/>
      <c r="AE80" s="62"/>
    </row>
    <row r="81" spans="1:31" x14ac:dyDescent="0.15">
      <c r="A81" s="62"/>
      <c r="B81" s="168"/>
      <c r="C81" s="272"/>
      <c r="D81" s="62"/>
      <c r="E81" s="273"/>
      <c r="F81" s="273"/>
      <c r="G81" s="331"/>
      <c r="H81" s="273"/>
      <c r="I81" s="273"/>
      <c r="J81" s="273"/>
      <c r="K81" s="273"/>
      <c r="L81" s="62"/>
      <c r="M81" s="62"/>
      <c r="N81" s="62"/>
      <c r="O81" s="62"/>
      <c r="P81" s="62"/>
      <c r="Q81" s="62"/>
      <c r="R81" s="62"/>
      <c r="S81" s="62"/>
      <c r="T81" s="62"/>
      <c r="U81" s="62"/>
      <c r="V81" s="62"/>
      <c r="W81" s="62"/>
      <c r="X81" s="62"/>
      <c r="Y81" s="62"/>
      <c r="Z81" s="62"/>
      <c r="AA81" s="62"/>
      <c r="AB81" s="62"/>
      <c r="AC81" s="62"/>
      <c r="AD81" s="62"/>
      <c r="AE81" s="62"/>
    </row>
    <row r="82" spans="1:31" x14ac:dyDescent="0.15">
      <c r="A82" s="62"/>
      <c r="B82" s="168"/>
      <c r="C82" s="65" t="s">
        <v>282</v>
      </c>
      <c r="D82" t="s">
        <v>70</v>
      </c>
      <c r="E82">
        <v>0</v>
      </c>
      <c r="F82" s="9"/>
      <c r="G82" s="8">
        <f>E82/SUMPRODUCT(($I$82:$I$199=I82)*$E$82:$E$199)*100</f>
        <v>0</v>
      </c>
      <c r="I82" t="s">
        <v>71</v>
      </c>
      <c r="K82" s="9">
        <f>VLOOKUP(T(SUBSTITUTE($D82,$L$83,"")), Efficiencies!$D$9:$E$316,2,FALSE)</f>
        <v>0.78869999999999996</v>
      </c>
      <c r="L82" s="8" t="s">
        <v>378</v>
      </c>
      <c r="M82" s="62"/>
      <c r="N82" s="62"/>
      <c r="O82" s="62"/>
      <c r="P82" s="62"/>
      <c r="Q82" s="62"/>
      <c r="R82" s="62"/>
      <c r="S82" s="62"/>
      <c r="T82" s="62"/>
      <c r="U82" s="62"/>
      <c r="V82" s="62"/>
      <c r="W82" s="62"/>
      <c r="X82" s="62"/>
      <c r="Y82" s="62"/>
      <c r="Z82" s="62"/>
      <c r="AA82" s="62"/>
      <c r="AB82" s="62"/>
      <c r="AC82" s="62"/>
      <c r="AD82" s="62"/>
      <c r="AE82" s="62"/>
    </row>
    <row r="83" spans="1:31" x14ac:dyDescent="0.15">
      <c r="A83" s="62"/>
      <c r="B83" s="168"/>
      <c r="C83" s="171"/>
      <c r="D83" t="s">
        <v>72</v>
      </c>
      <c r="E83">
        <v>0</v>
      </c>
      <c r="F83" s="9"/>
      <c r="G83" s="8">
        <f t="shared" ref="G83:G145" si="4">E83/SUMPRODUCT(($I$82:$I$199=I83)*$E$82:$E$199)*100</f>
        <v>0</v>
      </c>
      <c r="I83" t="s">
        <v>71</v>
      </c>
      <c r="K83" s="9">
        <f>VLOOKUP(T(SUBSTITUTE($D83,$L$83,"")), Efficiencies!$D$9:$E$316,2,FALSE)</f>
        <v>0.9</v>
      </c>
      <c r="L83" s="8" t="s">
        <v>379</v>
      </c>
      <c r="M83" s="62"/>
      <c r="N83" s="62"/>
      <c r="O83" s="62"/>
      <c r="P83" s="62"/>
      <c r="Q83" s="62"/>
      <c r="R83" s="62"/>
      <c r="S83" s="62"/>
      <c r="T83" s="62"/>
      <c r="U83" s="62"/>
      <c r="V83" s="62"/>
      <c r="W83" s="62"/>
      <c r="X83" s="62"/>
      <c r="Y83" s="62"/>
      <c r="Z83" s="62"/>
      <c r="AA83" s="62"/>
      <c r="AB83" s="62"/>
      <c r="AC83" s="62"/>
      <c r="AD83" s="62"/>
      <c r="AE83" s="62"/>
    </row>
    <row r="84" spans="1:31" x14ac:dyDescent="0.15">
      <c r="A84" s="62"/>
      <c r="B84" s="168"/>
      <c r="C84" s="171"/>
      <c r="D84" t="s">
        <v>73</v>
      </c>
      <c r="E84">
        <v>0</v>
      </c>
      <c r="F84" s="9"/>
      <c r="G84" s="8">
        <f t="shared" si="4"/>
        <v>0</v>
      </c>
      <c r="I84" t="s">
        <v>71</v>
      </c>
      <c r="K84" s="9">
        <f>VLOOKUP(T(SUBSTITUTE($D84,$L$83,"")), Efficiencies!$D$9:$E$316,2,FALSE)</f>
        <v>0.76080000000000003</v>
      </c>
      <c r="L84" s="62"/>
      <c r="M84" s="62"/>
      <c r="N84" s="62"/>
      <c r="O84" s="62"/>
      <c r="P84" s="62"/>
      <c r="Q84" s="62"/>
      <c r="R84" s="62"/>
      <c r="S84" s="62"/>
      <c r="T84" s="62"/>
      <c r="U84" s="62"/>
      <c r="V84" s="62"/>
      <c r="W84" s="62"/>
      <c r="X84" s="62"/>
      <c r="Y84" s="62"/>
      <c r="Z84" s="62"/>
      <c r="AA84" s="62"/>
      <c r="AB84" s="62"/>
      <c r="AC84" s="62"/>
      <c r="AD84" s="62"/>
      <c r="AE84" s="62"/>
    </row>
    <row r="85" spans="1:31" x14ac:dyDescent="0.15">
      <c r="A85" s="62"/>
      <c r="B85" s="168"/>
      <c r="C85" s="272"/>
      <c r="D85" t="s">
        <v>74</v>
      </c>
      <c r="E85">
        <v>0</v>
      </c>
      <c r="F85" s="9"/>
      <c r="G85" s="8">
        <f t="shared" si="4"/>
        <v>0</v>
      </c>
      <c r="I85" t="s">
        <v>71</v>
      </c>
      <c r="K85" s="9">
        <f>VLOOKUP(T(SUBSTITUTE($D85,$L$83,"")), Efficiencies!$D$9:$E$316,2,FALSE)</f>
        <v>1</v>
      </c>
      <c r="L85" s="62"/>
      <c r="M85" s="62"/>
      <c r="N85" s="62"/>
      <c r="O85" s="62"/>
      <c r="P85" s="62"/>
      <c r="Q85" s="62"/>
      <c r="R85" s="62"/>
      <c r="S85" s="62"/>
      <c r="T85" s="62"/>
      <c r="U85" s="62"/>
      <c r="V85" s="62"/>
      <c r="W85" s="62"/>
      <c r="X85" s="62"/>
      <c r="Y85" s="62"/>
      <c r="Z85" s="62"/>
      <c r="AA85" s="62"/>
      <c r="AB85" s="62"/>
      <c r="AC85" s="62"/>
      <c r="AD85" s="62"/>
      <c r="AE85" s="62"/>
    </row>
    <row r="86" spans="1:31" x14ac:dyDescent="0.15">
      <c r="A86" s="62"/>
      <c r="B86" s="168"/>
      <c r="C86" s="171"/>
      <c r="D86" t="s">
        <v>75</v>
      </c>
      <c r="E86">
        <v>1</v>
      </c>
      <c r="F86" s="9"/>
      <c r="G86" s="8">
        <f t="shared" si="4"/>
        <v>100</v>
      </c>
      <c r="I86" t="s">
        <v>71</v>
      </c>
      <c r="K86" s="9">
        <f>VLOOKUP(T(SUBSTITUTE($D86,$L$83,"")), Efficiencies!$D$9:$E$316,2,FALSE)</f>
        <v>24</v>
      </c>
      <c r="L86" s="62"/>
      <c r="M86" s="62"/>
      <c r="N86" s="62"/>
      <c r="O86" s="62"/>
      <c r="P86" s="62"/>
      <c r="Q86" s="62"/>
      <c r="R86" s="62"/>
      <c r="S86" s="62"/>
      <c r="T86" s="62"/>
      <c r="U86" s="62"/>
      <c r="V86" s="62"/>
      <c r="W86" s="62"/>
      <c r="X86" s="62"/>
      <c r="Y86" s="62"/>
      <c r="Z86" s="62"/>
      <c r="AA86" s="62"/>
      <c r="AB86" s="62"/>
      <c r="AC86" s="62"/>
      <c r="AD86" s="62"/>
      <c r="AE86" s="62"/>
    </row>
    <row r="87" spans="1:31" x14ac:dyDescent="0.15">
      <c r="A87" s="62"/>
      <c r="B87" s="168"/>
      <c r="C87" s="171"/>
      <c r="D87" t="s">
        <v>76</v>
      </c>
      <c r="E87">
        <v>0</v>
      </c>
      <c r="F87" s="9"/>
      <c r="G87" s="8">
        <f>E87/SUMPRODUCT(($I$82:$I$199=I87)*$E$82:$E$199)*100</f>
        <v>0</v>
      </c>
      <c r="I87" t="s">
        <v>71</v>
      </c>
      <c r="K87" s="9">
        <f>VLOOKUP(T(SUBSTITUTE($D87,$L$83,"")), Efficiencies!$D$9:$E$316,2,FALSE)</f>
        <v>23</v>
      </c>
      <c r="L87" s="62"/>
      <c r="M87" s="62"/>
      <c r="N87" s="62"/>
      <c r="O87" s="62"/>
      <c r="P87" s="62"/>
      <c r="Q87" s="62"/>
      <c r="R87" s="62"/>
      <c r="S87" s="62"/>
      <c r="T87" s="62"/>
      <c r="U87" s="62"/>
      <c r="V87" s="62"/>
      <c r="W87" s="62"/>
      <c r="X87" s="62"/>
      <c r="Y87" s="62"/>
      <c r="Z87" s="62"/>
      <c r="AA87" s="62"/>
      <c r="AB87" s="62"/>
      <c r="AC87" s="62"/>
      <c r="AD87" s="62"/>
      <c r="AE87" s="62"/>
    </row>
    <row r="88" spans="1:31" x14ac:dyDescent="0.15">
      <c r="A88" s="62"/>
      <c r="B88" s="168"/>
      <c r="C88" s="171" t="s">
        <v>283</v>
      </c>
      <c r="D88" t="s">
        <v>82</v>
      </c>
      <c r="E88" s="9">
        <f>F88</f>
        <v>0.03</v>
      </c>
      <c r="F88" s="9">
        <v>0.03</v>
      </c>
      <c r="G88" s="8">
        <f t="shared" si="4"/>
        <v>2.9211295034079843</v>
      </c>
      <c r="I88" t="s">
        <v>83</v>
      </c>
      <c r="K88" s="9">
        <f>VLOOKUP(T(SUBSTITUTE($D88,$L$83,"")), Efficiencies!$D$9:$E$316,2,FALSE)</f>
        <v>0.35</v>
      </c>
      <c r="L88" s="62"/>
      <c r="M88" s="62"/>
      <c r="N88" s="62"/>
      <c r="O88" s="62"/>
      <c r="P88" s="62"/>
      <c r="Q88" s="62"/>
      <c r="R88" s="62"/>
      <c r="S88" s="62"/>
      <c r="T88" s="62"/>
      <c r="U88" s="62"/>
      <c r="V88" s="62"/>
      <c r="W88" s="62"/>
      <c r="X88" s="62"/>
      <c r="Y88" s="62"/>
      <c r="Z88" s="62"/>
      <c r="AA88" s="62"/>
      <c r="AB88" s="62"/>
      <c r="AC88" s="62"/>
      <c r="AD88" s="62"/>
      <c r="AE88" s="62"/>
    </row>
    <row r="89" spans="1:31" x14ac:dyDescent="0.15">
      <c r="A89" s="62"/>
      <c r="B89" s="168"/>
      <c r="C89" s="171"/>
      <c r="D89" t="s">
        <v>84</v>
      </c>
      <c r="E89" s="9">
        <f t="shared" ref="E89:E92" si="5">F89</f>
        <v>0</v>
      </c>
      <c r="F89" s="9">
        <v>0</v>
      </c>
      <c r="G89" s="8">
        <f t="shared" si="4"/>
        <v>0</v>
      </c>
      <c r="I89" t="s">
        <v>83</v>
      </c>
      <c r="K89" s="9">
        <f>VLOOKUP(T(SUBSTITUTE($D89,$L$83,"")), Efficiencies!$D$9:$E$316,2,FALSE)</f>
        <v>0.43</v>
      </c>
      <c r="L89" s="62"/>
      <c r="M89" s="62"/>
      <c r="N89" s="62"/>
      <c r="O89" s="62"/>
      <c r="P89" s="62"/>
      <c r="Q89" s="62"/>
      <c r="R89" s="62"/>
      <c r="S89" s="62"/>
      <c r="T89" s="62"/>
      <c r="U89" s="62"/>
      <c r="V89" s="62"/>
      <c r="W89" s="62"/>
      <c r="X89" s="62"/>
      <c r="Y89" s="62"/>
      <c r="Z89" s="62"/>
      <c r="AA89" s="62"/>
      <c r="AB89" s="62"/>
      <c r="AC89" s="62"/>
      <c r="AD89" s="62"/>
      <c r="AE89" s="62"/>
    </row>
    <row r="90" spans="1:31" x14ac:dyDescent="0.15">
      <c r="A90" s="62"/>
      <c r="B90" s="168"/>
      <c r="C90" s="171"/>
      <c r="D90" t="s">
        <v>85</v>
      </c>
      <c r="E90" s="9">
        <f t="shared" si="5"/>
        <v>0</v>
      </c>
      <c r="F90" s="9">
        <v>0</v>
      </c>
      <c r="G90" s="8">
        <f t="shared" si="4"/>
        <v>0</v>
      </c>
      <c r="I90" t="s">
        <v>83</v>
      </c>
      <c r="K90" s="9">
        <f>VLOOKUP(T(SUBSTITUTE($D90,$L$83,"")), Efficiencies!$D$9:$E$316,2,FALSE)</f>
        <v>0.75</v>
      </c>
      <c r="L90" s="62"/>
      <c r="M90" s="62"/>
      <c r="N90" s="62"/>
      <c r="O90" s="62"/>
      <c r="P90" s="62"/>
      <c r="Q90" s="62"/>
      <c r="R90" s="62"/>
      <c r="S90" s="62"/>
      <c r="T90" s="62"/>
      <c r="U90" s="62"/>
      <c r="V90" s="62"/>
      <c r="W90" s="62"/>
      <c r="X90" s="62"/>
      <c r="Y90" s="62"/>
      <c r="Z90" s="62"/>
      <c r="AA90" s="62"/>
      <c r="AB90" s="62"/>
      <c r="AC90" s="62"/>
      <c r="AD90" s="62"/>
      <c r="AE90" s="62"/>
    </row>
    <row r="91" spans="1:31" x14ac:dyDescent="0.15">
      <c r="A91" s="62"/>
      <c r="B91" s="168"/>
      <c r="C91" s="171"/>
      <c r="D91" t="s">
        <v>86</v>
      </c>
      <c r="E91" s="9">
        <f t="shared" si="5"/>
        <v>0</v>
      </c>
      <c r="F91" s="9">
        <v>0</v>
      </c>
      <c r="G91" s="8">
        <f t="shared" si="4"/>
        <v>0</v>
      </c>
      <c r="I91" t="s">
        <v>83</v>
      </c>
      <c r="K91" s="9">
        <f>VLOOKUP(T(SUBSTITUTE($D91,$L$83,"")), Efficiencies!$D$9:$E$316,2,FALSE)</f>
        <v>1</v>
      </c>
      <c r="L91" s="62"/>
      <c r="M91" s="62"/>
      <c r="N91" s="62"/>
      <c r="O91" s="62"/>
      <c r="P91" s="62"/>
      <c r="Q91" s="62"/>
      <c r="R91" s="62"/>
      <c r="S91" s="62"/>
      <c r="T91" s="62"/>
      <c r="U91" s="62"/>
      <c r="V91" s="62"/>
      <c r="W91" s="62"/>
      <c r="X91" s="62"/>
      <c r="Y91" s="62"/>
      <c r="Z91" s="62"/>
      <c r="AA91" s="62"/>
      <c r="AB91" s="62"/>
      <c r="AC91" s="62"/>
      <c r="AD91" s="62"/>
      <c r="AE91" s="62"/>
    </row>
    <row r="92" spans="1:31" x14ac:dyDescent="0.15">
      <c r="A92" s="62"/>
      <c r="B92" s="168"/>
      <c r="C92" s="171"/>
      <c r="D92" t="s">
        <v>87</v>
      </c>
      <c r="E92" s="9">
        <f t="shared" si="5"/>
        <v>0.95599999999999996</v>
      </c>
      <c r="F92" s="9">
        <v>0.95599999999999996</v>
      </c>
      <c r="G92" s="8">
        <f t="shared" si="4"/>
        <v>95.6</v>
      </c>
      <c r="I92" t="s">
        <v>88</v>
      </c>
      <c r="K92" s="9" t="e">
        <f>VLOOKUP(T(SUBSTITUTE($D92,$L$83,"")), Efficiencies!$D$9:$E$316,2,FALSE)</f>
        <v>#N/A</v>
      </c>
      <c r="L92" s="62"/>
      <c r="M92" s="62"/>
      <c r="N92" s="62"/>
      <c r="O92" s="62"/>
      <c r="P92" s="62"/>
      <c r="Q92" s="62"/>
      <c r="R92" s="62"/>
      <c r="S92" s="62"/>
      <c r="T92" s="62"/>
      <c r="U92" s="62"/>
      <c r="V92" s="62"/>
      <c r="W92" s="62"/>
      <c r="X92" s="62"/>
      <c r="Y92" s="62"/>
      <c r="Z92" s="62"/>
      <c r="AA92" s="62"/>
      <c r="AB92" s="62"/>
      <c r="AC92" s="62"/>
      <c r="AD92" s="62"/>
      <c r="AE92" s="62"/>
    </row>
    <row r="93" spans="1:31" x14ac:dyDescent="0.15">
      <c r="A93" s="62"/>
      <c r="B93" s="168"/>
      <c r="C93" s="171"/>
      <c r="D93" t="s">
        <v>89</v>
      </c>
      <c r="E93" s="9">
        <f>F93</f>
        <v>4.3999999999999997E-2</v>
      </c>
      <c r="F93" s="9">
        <v>4.3999999999999997E-2</v>
      </c>
      <c r="G93" s="8">
        <f t="shared" si="4"/>
        <v>4.3999999999999995</v>
      </c>
      <c r="I93" t="s">
        <v>88</v>
      </c>
      <c r="K93" s="9">
        <f>VLOOKUP(T(SUBSTITUTE($D93,$L$83,"")), Efficiencies!$D$9:$E$316,2,FALSE)</f>
        <v>19</v>
      </c>
      <c r="L93" s="62"/>
      <c r="M93" s="62"/>
      <c r="N93" s="62"/>
      <c r="O93" s="62"/>
      <c r="P93" s="62"/>
      <c r="Q93" s="62"/>
      <c r="R93" s="62"/>
      <c r="S93" s="62"/>
      <c r="T93" s="62"/>
      <c r="U93" s="62"/>
      <c r="V93" s="62"/>
      <c r="W93" s="62"/>
      <c r="X93" s="62"/>
      <c r="Y93" s="62"/>
      <c r="Z93" s="62"/>
      <c r="AA93" s="62"/>
      <c r="AB93" s="62"/>
      <c r="AC93" s="62"/>
      <c r="AD93" s="62"/>
      <c r="AE93" s="62"/>
    </row>
    <row r="94" spans="1:31" x14ac:dyDescent="0.15">
      <c r="A94" s="62"/>
      <c r="B94" s="168"/>
      <c r="C94" s="171"/>
      <c r="D94" t="s">
        <v>90</v>
      </c>
      <c r="E94" s="9">
        <f t="shared" ref="E94:E95" si="6">F94</f>
        <v>0</v>
      </c>
      <c r="F94" s="9">
        <v>0</v>
      </c>
      <c r="G94" s="8">
        <f t="shared" si="4"/>
        <v>0</v>
      </c>
      <c r="I94" t="s">
        <v>88</v>
      </c>
      <c r="K94" s="9">
        <f>VLOOKUP(T(SUBSTITUTE($D94,$L$83,"")), Efficiencies!$D$9:$E$316,2,FALSE)</f>
        <v>17</v>
      </c>
      <c r="L94" s="62"/>
      <c r="M94" s="62"/>
      <c r="N94" s="62"/>
      <c r="O94" s="62"/>
      <c r="P94" s="62"/>
      <c r="Q94" s="62"/>
      <c r="R94" s="62"/>
      <c r="S94" s="62"/>
      <c r="T94" s="62"/>
      <c r="U94" s="62"/>
      <c r="V94" s="62"/>
      <c r="W94" s="62"/>
      <c r="X94" s="62"/>
      <c r="Y94" s="62"/>
      <c r="Z94" s="62"/>
      <c r="AA94" s="62"/>
      <c r="AB94" s="62"/>
      <c r="AC94" s="62"/>
      <c r="AD94" s="62"/>
      <c r="AE94" s="62"/>
    </row>
    <row r="95" spans="1:31" x14ac:dyDescent="0.15">
      <c r="A95" s="62"/>
      <c r="B95" s="168"/>
      <c r="C95" s="171"/>
      <c r="D95" t="s">
        <v>91</v>
      </c>
      <c r="E95" s="9">
        <f t="shared" si="6"/>
        <v>0.997</v>
      </c>
      <c r="F95" s="9">
        <v>0.997</v>
      </c>
      <c r="G95" s="8">
        <f t="shared" si="4"/>
        <v>97.078870496592032</v>
      </c>
      <c r="I95" t="s">
        <v>83</v>
      </c>
      <c r="K95" s="9">
        <f>VLOOKUP(T(SUBSTITUTE($D95,$L$83,"")), Efficiencies!$D$9:$E$316,2,FALSE)</f>
        <v>1</v>
      </c>
      <c r="L95" s="62"/>
      <c r="M95" s="62"/>
      <c r="N95" s="62"/>
      <c r="O95" s="62"/>
      <c r="P95" s="62"/>
      <c r="Q95" s="62"/>
      <c r="R95" s="62"/>
      <c r="S95" s="62"/>
      <c r="T95" s="62"/>
      <c r="U95" s="62"/>
      <c r="V95" s="62"/>
      <c r="W95" s="62"/>
      <c r="X95" s="62"/>
      <c r="Y95" s="62"/>
      <c r="Z95" s="62"/>
      <c r="AA95" s="62"/>
      <c r="AB95" s="62"/>
      <c r="AC95" s="62"/>
      <c r="AD95" s="62"/>
      <c r="AE95" s="62"/>
    </row>
    <row r="96" spans="1:31" x14ac:dyDescent="0.15">
      <c r="A96" s="62"/>
      <c r="B96" s="168"/>
      <c r="C96" s="171"/>
      <c r="D96" t="s">
        <v>405</v>
      </c>
      <c r="E96">
        <f>Gebouwen!H57</f>
        <v>6.5000000000000002E-2</v>
      </c>
      <c r="F96" s="9">
        <v>6.5000000000000002E-2</v>
      </c>
      <c r="G96" s="8">
        <f>E96/SUMPRODUCT(($I$82:$I$199=I96)*$E$82:$E$199)*100</f>
        <v>6.5</v>
      </c>
      <c r="I96" t="s">
        <v>404</v>
      </c>
      <c r="K96" s="9">
        <f>VLOOKUP(T(SUBSTITUTE($D96,$L$83,"")), Efficiencies!$D$9:$E$316,2,FALSE)</f>
        <v>0.2</v>
      </c>
      <c r="L96" s="62"/>
      <c r="M96" s="62"/>
      <c r="N96" s="62"/>
      <c r="O96" s="62"/>
      <c r="P96" s="62"/>
      <c r="Q96" s="62"/>
      <c r="R96" s="62"/>
      <c r="S96" s="62"/>
      <c r="T96" s="62"/>
      <c r="U96" s="62"/>
      <c r="V96" s="62"/>
      <c r="W96" s="62"/>
      <c r="X96" s="62"/>
      <c r="Y96" s="62"/>
      <c r="Z96" s="62"/>
      <c r="AA96" s="62"/>
      <c r="AB96" s="62"/>
      <c r="AC96" s="62"/>
      <c r="AD96" s="62"/>
      <c r="AE96" s="62"/>
    </row>
    <row r="97" spans="1:31" x14ac:dyDescent="0.15">
      <c r="A97" s="62"/>
      <c r="B97" s="168"/>
      <c r="C97" s="171"/>
      <c r="D97" t="s">
        <v>406</v>
      </c>
      <c r="E97">
        <f>Gebouwen!H58</f>
        <v>1.6E-2</v>
      </c>
      <c r="F97" s="9">
        <v>1.6E-2</v>
      </c>
      <c r="G97" s="8">
        <f t="shared" si="4"/>
        <v>1.6</v>
      </c>
      <c r="I97" t="s">
        <v>404</v>
      </c>
      <c r="K97" s="9">
        <f>VLOOKUP(T(SUBSTITUTE($D97,$L$83,"")), Efficiencies!$D$9:$E$316,2,FALSE)</f>
        <v>0.45</v>
      </c>
      <c r="L97" s="62"/>
      <c r="M97" s="62"/>
      <c r="N97" s="62"/>
      <c r="O97" s="62"/>
      <c r="P97" s="62"/>
      <c r="Q97" s="62"/>
      <c r="R97" s="62"/>
      <c r="S97" s="62"/>
      <c r="T97" s="62"/>
      <c r="U97" s="62"/>
      <c r="V97" s="62"/>
      <c r="W97" s="62"/>
      <c r="X97" s="62"/>
      <c r="Y97" s="62"/>
      <c r="Z97" s="62"/>
      <c r="AA97" s="62"/>
      <c r="AB97" s="62"/>
      <c r="AC97" s="62"/>
      <c r="AD97" s="62"/>
      <c r="AE97" s="62"/>
    </row>
    <row r="98" spans="1:31" x14ac:dyDescent="0.15">
      <c r="A98" s="62"/>
      <c r="B98" s="168"/>
      <c r="C98" s="171"/>
      <c r="D98" t="s">
        <v>407</v>
      </c>
      <c r="E98">
        <f>Gebouwen!H59</f>
        <v>0.91900000000000004</v>
      </c>
      <c r="F98" s="9">
        <v>0.91900000000000004</v>
      </c>
      <c r="G98" s="8">
        <f t="shared" si="4"/>
        <v>91.9</v>
      </c>
      <c r="I98" t="s">
        <v>404</v>
      </c>
      <c r="K98" s="9">
        <f>VLOOKUP(T(SUBSTITUTE($D98,$L$83,"")), Efficiencies!$D$9:$E$316,2,FALSE)</f>
        <v>0.16</v>
      </c>
      <c r="L98" s="62"/>
      <c r="M98" s="62"/>
      <c r="N98" s="62"/>
      <c r="O98" s="62"/>
      <c r="P98" s="62"/>
      <c r="Q98" s="62"/>
      <c r="R98" s="62"/>
      <c r="S98" s="62"/>
      <c r="T98" s="62"/>
      <c r="U98" s="62"/>
      <c r="V98" s="62"/>
      <c r="W98" s="62"/>
      <c r="X98" s="62"/>
      <c r="Y98" s="62"/>
      <c r="Z98" s="62"/>
      <c r="AA98" s="62"/>
      <c r="AB98" s="62"/>
      <c r="AC98" s="62"/>
      <c r="AD98" s="62"/>
      <c r="AE98" s="62"/>
    </row>
    <row r="99" spans="1:31" x14ac:dyDescent="0.15">
      <c r="A99" s="62"/>
      <c r="B99" s="168"/>
      <c r="C99" s="171"/>
      <c r="D99" t="s">
        <v>94</v>
      </c>
      <c r="E99">
        <f>F99</f>
        <v>0</v>
      </c>
      <c r="F99" s="9">
        <v>0</v>
      </c>
      <c r="G99" s="8">
        <f t="shared" si="4"/>
        <v>0</v>
      </c>
      <c r="I99" t="s">
        <v>95</v>
      </c>
      <c r="K99" s="9">
        <f>VLOOKUP(T(SUBSTITUTE($D99,$L$83,"")), Efficiencies!$D$9:$E$316,2,FALSE)</f>
        <v>0.8</v>
      </c>
      <c r="L99" s="62"/>
      <c r="M99" s="62"/>
      <c r="N99" s="62"/>
      <c r="O99" s="62"/>
      <c r="P99" s="62"/>
      <c r="Q99" s="62"/>
      <c r="R99" s="62"/>
      <c r="S99" s="62"/>
      <c r="T99" s="62"/>
      <c r="U99" s="62"/>
      <c r="V99" s="62"/>
      <c r="W99" s="62"/>
      <c r="X99" s="62"/>
      <c r="Y99" s="62"/>
      <c r="Z99" s="62"/>
      <c r="AA99" s="62"/>
      <c r="AB99" s="62"/>
      <c r="AC99" s="62"/>
      <c r="AD99" s="62"/>
      <c r="AE99" s="62"/>
    </row>
    <row r="100" spans="1:31" x14ac:dyDescent="0.15">
      <c r="A100" s="62"/>
      <c r="B100" s="168"/>
      <c r="C100" s="171"/>
      <c r="D100" t="s">
        <v>96</v>
      </c>
      <c r="E100">
        <f t="shared" ref="E100:E107" si="7">F100</f>
        <v>0.02</v>
      </c>
      <c r="F100" s="554">
        <v>0.02</v>
      </c>
      <c r="G100" s="8">
        <f t="shared" si="4"/>
        <v>2</v>
      </c>
      <c r="I100" t="s">
        <v>95</v>
      </c>
      <c r="K100" s="9">
        <f>VLOOKUP(T(SUBSTITUTE($D100,$L$83,"")), Efficiencies!$D$9:$E$316,2,FALSE)</f>
        <v>9</v>
      </c>
      <c r="L100" s="62"/>
      <c r="M100" s="62"/>
      <c r="N100" s="62"/>
      <c r="O100" s="62"/>
      <c r="P100" s="62"/>
      <c r="Q100" s="62"/>
      <c r="R100" s="62"/>
      <c r="S100" s="62"/>
      <c r="T100" s="62"/>
      <c r="U100" s="62"/>
      <c r="V100" s="62"/>
      <c r="W100" s="62"/>
      <c r="X100" s="62"/>
      <c r="Y100" s="62"/>
      <c r="Z100" s="62"/>
      <c r="AA100" s="62"/>
      <c r="AB100" s="62"/>
      <c r="AC100" s="62"/>
      <c r="AD100" s="62"/>
      <c r="AE100" s="62"/>
    </row>
    <row r="101" spans="1:31" x14ac:dyDescent="0.15">
      <c r="A101" s="62"/>
      <c r="B101" s="168"/>
      <c r="C101" s="171"/>
      <c r="D101" t="s">
        <v>97</v>
      </c>
      <c r="E101">
        <f t="shared" si="7"/>
        <v>0</v>
      </c>
      <c r="F101" s="9">
        <v>0</v>
      </c>
      <c r="G101" s="8">
        <f t="shared" si="4"/>
        <v>0</v>
      </c>
      <c r="I101" t="s">
        <v>95</v>
      </c>
      <c r="K101" s="9">
        <f>VLOOKUP(T(SUBSTITUTE($D101,$L$83,"")), Efficiencies!$D$9:$E$316,2,FALSE)</f>
        <v>0.85</v>
      </c>
      <c r="L101" s="62"/>
      <c r="M101" s="62"/>
      <c r="N101" s="62"/>
      <c r="O101" s="62"/>
      <c r="P101" s="62"/>
      <c r="Q101" s="62"/>
      <c r="R101" s="62"/>
      <c r="S101" s="62"/>
      <c r="T101" s="62"/>
      <c r="U101" s="62"/>
      <c r="V101" s="62"/>
      <c r="W101" s="62"/>
      <c r="X101" s="62"/>
      <c r="Y101" s="62"/>
      <c r="Z101" s="62"/>
      <c r="AA101" s="62"/>
      <c r="AB101" s="62"/>
      <c r="AC101" s="62"/>
      <c r="AD101" s="62"/>
      <c r="AE101" s="62"/>
    </row>
    <row r="102" spans="1:31" x14ac:dyDescent="0.15">
      <c r="A102" s="62"/>
      <c r="B102" s="168"/>
      <c r="C102" s="171"/>
      <c r="D102" t="s">
        <v>98</v>
      </c>
      <c r="E102">
        <f t="shared" si="7"/>
        <v>0</v>
      </c>
      <c r="F102" s="9">
        <v>0</v>
      </c>
      <c r="G102" s="8">
        <f t="shared" si="4"/>
        <v>0</v>
      </c>
      <c r="I102" t="s">
        <v>95</v>
      </c>
      <c r="K102" s="9">
        <f>VLOOKUP(T(SUBSTITUTE($D102,$L$83,"")), Efficiencies!$D$9:$E$316,2,FALSE)</f>
        <v>1</v>
      </c>
      <c r="L102" s="62"/>
      <c r="M102" s="62"/>
      <c r="N102" s="62"/>
      <c r="O102" s="62"/>
      <c r="P102" s="62"/>
      <c r="Q102" s="62"/>
      <c r="R102" s="62"/>
      <c r="S102" s="62"/>
      <c r="T102" s="62"/>
      <c r="U102" s="62"/>
      <c r="V102" s="62"/>
      <c r="W102" s="62"/>
      <c r="X102" s="62"/>
      <c r="Y102" s="62"/>
      <c r="Z102" s="62"/>
      <c r="AA102" s="62"/>
      <c r="AB102" s="62"/>
      <c r="AC102" s="62"/>
      <c r="AD102" s="62"/>
      <c r="AE102" s="62"/>
    </row>
    <row r="103" spans="1:31" x14ac:dyDescent="0.15">
      <c r="A103" s="62"/>
      <c r="B103" s="168"/>
      <c r="C103" s="171"/>
      <c r="D103" t="s">
        <v>99</v>
      </c>
      <c r="E103">
        <f t="shared" si="7"/>
        <v>0</v>
      </c>
      <c r="F103" s="9">
        <v>0</v>
      </c>
      <c r="G103" s="8">
        <f t="shared" si="4"/>
        <v>0</v>
      </c>
      <c r="I103" t="s">
        <v>95</v>
      </c>
      <c r="K103" s="9">
        <f>VLOOKUP(T(SUBSTITUTE($D103,$L$83,"")), Efficiencies!$D$9:$E$316,2,FALSE)</f>
        <v>1</v>
      </c>
      <c r="L103" s="62"/>
      <c r="M103" s="62"/>
      <c r="N103" s="62"/>
      <c r="O103" s="62"/>
      <c r="P103" s="62"/>
      <c r="Q103" s="62"/>
      <c r="R103" s="62"/>
      <c r="S103" s="62"/>
      <c r="T103" s="62"/>
      <c r="U103" s="62"/>
      <c r="V103" s="62"/>
      <c r="W103" s="62"/>
      <c r="X103" s="62"/>
      <c r="Y103" s="62"/>
      <c r="Z103" s="62"/>
      <c r="AA103" s="62"/>
      <c r="AB103" s="62"/>
      <c r="AC103" s="62"/>
      <c r="AD103" s="62"/>
      <c r="AE103" s="62"/>
    </row>
    <row r="104" spans="1:31" x14ac:dyDescent="0.15">
      <c r="A104" s="62"/>
      <c r="B104" s="168"/>
      <c r="C104" s="171"/>
      <c r="D104" t="s">
        <v>100</v>
      </c>
      <c r="E104">
        <f t="shared" si="7"/>
        <v>0</v>
      </c>
      <c r="F104" s="9">
        <v>0</v>
      </c>
      <c r="G104" s="8">
        <f t="shared" si="4"/>
        <v>0</v>
      </c>
      <c r="I104" t="s">
        <v>95</v>
      </c>
      <c r="K104" s="9">
        <f>VLOOKUP(T(SUBSTITUTE($D104,$L$83,"")), Efficiencies!$D$9:$E$316,2,FALSE)</f>
        <v>2</v>
      </c>
      <c r="L104" s="62"/>
      <c r="M104" s="62"/>
      <c r="N104" s="62"/>
      <c r="O104" s="62"/>
      <c r="P104" s="62"/>
      <c r="Q104" s="62"/>
      <c r="R104" s="62"/>
      <c r="S104" s="62"/>
      <c r="T104" s="62"/>
      <c r="U104" s="62"/>
      <c r="V104" s="62"/>
      <c r="W104" s="62"/>
      <c r="X104" s="62"/>
      <c r="Y104" s="62"/>
      <c r="Z104" s="62"/>
      <c r="AA104" s="62"/>
      <c r="AB104" s="62"/>
      <c r="AC104" s="62"/>
      <c r="AD104" s="62"/>
      <c r="AE104" s="62"/>
    </row>
    <row r="105" spans="1:31" x14ac:dyDescent="0.15">
      <c r="A105" s="62"/>
      <c r="B105" s="168"/>
      <c r="C105" s="171"/>
      <c r="D105" t="s">
        <v>101</v>
      </c>
      <c r="E105">
        <f t="shared" si="7"/>
        <v>0.95099999999999996</v>
      </c>
      <c r="F105" s="9">
        <v>0.95099999999999996</v>
      </c>
      <c r="G105" s="8">
        <f t="shared" si="4"/>
        <v>95.1</v>
      </c>
      <c r="I105" t="s">
        <v>95</v>
      </c>
      <c r="K105" s="9">
        <f>VLOOKUP(T(SUBSTITUTE($D105,$L$83,"")), Efficiencies!$D$9:$E$316,2,FALSE)</f>
        <v>1.0669999999999999</v>
      </c>
      <c r="L105" s="62"/>
      <c r="M105" s="62"/>
      <c r="N105" s="62"/>
      <c r="O105" s="62"/>
      <c r="P105" s="62"/>
      <c r="Q105" s="62"/>
      <c r="R105" s="62"/>
      <c r="S105" s="62"/>
      <c r="T105" s="62"/>
      <c r="U105" s="62"/>
      <c r="V105" s="62"/>
      <c r="W105" s="62"/>
      <c r="X105" s="62"/>
      <c r="Y105" s="62"/>
      <c r="Z105" s="62"/>
      <c r="AA105" s="62"/>
      <c r="AB105" s="62"/>
      <c r="AC105" s="62"/>
      <c r="AD105" s="62"/>
      <c r="AE105" s="62"/>
    </row>
    <row r="106" spans="1:31" x14ac:dyDescent="0.15">
      <c r="A106" s="62"/>
      <c r="B106" s="168"/>
      <c r="C106" s="171"/>
      <c r="D106" t="s">
        <v>102</v>
      </c>
      <c r="E106">
        <f t="shared" si="7"/>
        <v>0.01</v>
      </c>
      <c r="F106" s="9">
        <v>0.01</v>
      </c>
      <c r="G106" s="8">
        <f t="shared" si="4"/>
        <v>1</v>
      </c>
      <c r="I106" t="s">
        <v>95</v>
      </c>
      <c r="K106" s="9">
        <f>VLOOKUP(T(SUBSTITUTE($D106,$L$83,"")), Efficiencies!$D$9:$E$316,2,FALSE)</f>
        <v>0.95</v>
      </c>
      <c r="L106" s="62"/>
      <c r="M106" s="62"/>
      <c r="N106" s="62"/>
      <c r="O106" s="62"/>
      <c r="P106" s="62"/>
      <c r="Q106" s="62"/>
      <c r="R106" s="62"/>
      <c r="S106" s="62"/>
      <c r="T106" s="62"/>
      <c r="U106" s="62"/>
      <c r="V106" s="62"/>
      <c r="W106" s="62"/>
      <c r="X106" s="62"/>
      <c r="Y106" s="62"/>
      <c r="Z106" s="62"/>
      <c r="AA106" s="62"/>
      <c r="AB106" s="62"/>
      <c r="AC106" s="62"/>
      <c r="AD106" s="62"/>
      <c r="AE106" s="62"/>
    </row>
    <row r="107" spans="1:31" x14ac:dyDescent="0.15">
      <c r="A107" s="62"/>
      <c r="B107" s="168"/>
      <c r="C107" s="171"/>
      <c r="D107" t="s">
        <v>103</v>
      </c>
      <c r="E107">
        <f t="shared" si="7"/>
        <v>1.9E-2</v>
      </c>
      <c r="F107" s="9">
        <v>1.9E-2</v>
      </c>
      <c r="G107" s="8">
        <f t="shared" si="4"/>
        <v>1.9</v>
      </c>
      <c r="I107" t="s">
        <v>95</v>
      </c>
      <c r="K107" s="9">
        <f>VLOOKUP(T(SUBSTITUTE($D107,$L$83,"")), Efficiencies!$D$9:$E$316,2,FALSE)</f>
        <v>0.82</v>
      </c>
      <c r="L107" s="62"/>
      <c r="M107" s="62"/>
      <c r="N107" s="62"/>
      <c r="O107" s="62"/>
      <c r="P107" s="62"/>
      <c r="Q107" s="62"/>
      <c r="R107" s="62"/>
      <c r="S107" s="62"/>
      <c r="T107" s="62"/>
      <c r="U107" s="62"/>
      <c r="V107" s="62"/>
      <c r="W107" s="62"/>
      <c r="X107" s="62"/>
      <c r="Y107" s="62"/>
      <c r="Z107" s="62"/>
      <c r="AA107" s="62"/>
      <c r="AB107" s="62"/>
      <c r="AC107" s="62"/>
      <c r="AD107" s="62"/>
      <c r="AE107" s="62"/>
    </row>
    <row r="108" spans="1:31" x14ac:dyDescent="0.15">
      <c r="A108" s="62"/>
      <c r="B108" s="168"/>
      <c r="C108" s="171" t="s">
        <v>284</v>
      </c>
      <c r="D108" t="s">
        <v>128</v>
      </c>
      <c r="E108" s="4">
        <f>IFERROR(Huishoudens!H89,0)</f>
        <v>0</v>
      </c>
      <c r="F108" s="9">
        <v>0</v>
      </c>
      <c r="G108" s="8">
        <f t="shared" si="4"/>
        <v>0</v>
      </c>
      <c r="I108" t="s">
        <v>129</v>
      </c>
      <c r="K108" s="9">
        <f>VLOOKUP(T(SUBSTITUTE($D108,$L$83,"")), Efficiencies!$D$9:$E$316,2,FALSE)</f>
        <v>0.35</v>
      </c>
      <c r="L108" s="62"/>
      <c r="M108" s="62"/>
      <c r="N108" s="62"/>
      <c r="O108" s="62"/>
      <c r="P108" s="62"/>
      <c r="Q108" s="62"/>
      <c r="R108" s="62"/>
      <c r="S108" s="62"/>
      <c r="T108" s="62"/>
      <c r="U108" s="62"/>
      <c r="V108" s="62"/>
      <c r="W108" s="62"/>
      <c r="X108" s="62"/>
      <c r="Y108" s="62"/>
      <c r="Z108" s="62"/>
      <c r="AA108" s="62"/>
      <c r="AB108" s="62"/>
      <c r="AC108" s="62"/>
      <c r="AD108" s="62"/>
      <c r="AE108" s="62"/>
    </row>
    <row r="109" spans="1:31" x14ac:dyDescent="0.15">
      <c r="A109" s="62"/>
      <c r="B109" s="168"/>
      <c r="C109" s="171"/>
      <c r="D109" t="s">
        <v>130</v>
      </c>
      <c r="E109" s="4">
        <f>IFERROR(Huishoudens!H90,0)</f>
        <v>0</v>
      </c>
      <c r="F109" s="9">
        <v>0</v>
      </c>
      <c r="G109" s="8">
        <f t="shared" si="4"/>
        <v>0</v>
      </c>
      <c r="I109" t="s">
        <v>129</v>
      </c>
      <c r="K109" s="9">
        <f>VLOOKUP(T(SUBSTITUTE($D109,$L$83,"")), Efficiencies!$D$9:$E$316,2,FALSE)</f>
        <v>0.43</v>
      </c>
      <c r="L109" s="62"/>
      <c r="M109" s="62"/>
      <c r="N109" s="62"/>
      <c r="O109" s="62"/>
      <c r="P109" s="62"/>
      <c r="Q109" s="62"/>
      <c r="R109" s="62"/>
      <c r="S109" s="62"/>
      <c r="T109" s="62"/>
      <c r="U109" s="62"/>
      <c r="V109" s="62"/>
      <c r="W109" s="62"/>
      <c r="X109" s="62"/>
      <c r="Y109" s="62"/>
      <c r="Z109" s="62"/>
      <c r="AA109" s="62"/>
      <c r="AB109" s="62"/>
      <c r="AC109" s="62"/>
      <c r="AD109" s="62"/>
      <c r="AE109" s="62"/>
    </row>
    <row r="110" spans="1:31" x14ac:dyDescent="0.15">
      <c r="A110" s="62"/>
      <c r="B110" s="168"/>
      <c r="C110" s="171"/>
      <c r="D110" t="s">
        <v>131</v>
      </c>
      <c r="E110" s="4">
        <f>IFERROR(Huishoudens!H91,0)</f>
        <v>0</v>
      </c>
      <c r="F110" s="9">
        <v>0</v>
      </c>
      <c r="G110" s="8">
        <f t="shared" si="4"/>
        <v>0</v>
      </c>
      <c r="I110" t="s">
        <v>129</v>
      </c>
      <c r="K110" s="9">
        <f>VLOOKUP(T(SUBSTITUTE($D110,$L$83,"")), Efficiencies!$D$9:$E$316,2,FALSE)</f>
        <v>0.75</v>
      </c>
      <c r="L110" s="62"/>
      <c r="M110" s="62"/>
      <c r="N110" s="62"/>
      <c r="O110" s="62"/>
      <c r="P110" s="62"/>
      <c r="Q110" s="62"/>
      <c r="R110" s="62"/>
      <c r="S110" s="62"/>
      <c r="T110" s="62"/>
      <c r="U110" s="62"/>
      <c r="V110" s="62"/>
      <c r="W110" s="62"/>
      <c r="X110" s="62"/>
      <c r="Y110" s="62"/>
      <c r="Z110" s="62"/>
      <c r="AA110" s="62"/>
      <c r="AB110" s="62"/>
      <c r="AC110" s="62"/>
      <c r="AD110" s="62"/>
      <c r="AE110" s="62"/>
    </row>
    <row r="111" spans="1:31" x14ac:dyDescent="0.15">
      <c r="A111" s="62"/>
      <c r="B111" s="168"/>
      <c r="C111" s="171"/>
      <c r="D111" t="s">
        <v>132</v>
      </c>
      <c r="E111" s="4">
        <f>IFERROR(Huishoudens!H92,0)</f>
        <v>0</v>
      </c>
      <c r="F111" s="9">
        <v>0</v>
      </c>
      <c r="G111" s="8">
        <f t="shared" si="4"/>
        <v>0</v>
      </c>
      <c r="I111" t="s">
        <v>129</v>
      </c>
      <c r="K111" s="9">
        <f>VLOOKUP(T(SUBSTITUTE($D111,$L$83,"")), Efficiencies!$D$9:$E$316,2,FALSE)</f>
        <v>1</v>
      </c>
      <c r="L111" s="62"/>
      <c r="M111" s="62"/>
      <c r="N111" s="62"/>
      <c r="O111" s="62"/>
      <c r="P111" s="62"/>
      <c r="Q111" s="62"/>
      <c r="R111" s="62"/>
      <c r="S111" s="62"/>
      <c r="T111" s="62"/>
      <c r="U111" s="62"/>
      <c r="V111" s="62"/>
      <c r="W111" s="62"/>
      <c r="X111" s="62"/>
      <c r="Y111" s="62"/>
      <c r="Z111" s="62"/>
      <c r="AA111" s="62"/>
      <c r="AB111" s="62"/>
      <c r="AC111" s="62"/>
      <c r="AD111" s="62"/>
      <c r="AE111" s="62"/>
    </row>
    <row r="112" spans="1:31" x14ac:dyDescent="0.15">
      <c r="A112" s="62"/>
      <c r="B112" s="168"/>
      <c r="C112" s="171"/>
      <c r="D112" t="s">
        <v>505</v>
      </c>
      <c r="E112">
        <f>Huishoudens!H66</f>
        <v>0.20953479396128341</v>
      </c>
      <c r="F112" s="9">
        <v>0.25900000000000001</v>
      </c>
      <c r="G112" s="8">
        <f t="shared" si="4"/>
        <v>20.953479396128344</v>
      </c>
      <c r="I112" t="s">
        <v>133</v>
      </c>
      <c r="K112" s="9">
        <f>VLOOKUP(T(SUBSTITUTE($D112,$L$83,"")), Efficiencies!$D$9:$E$316,2,FALSE)</f>
        <v>0.6</v>
      </c>
      <c r="L112" s="62"/>
      <c r="M112" s="62"/>
      <c r="N112" s="62"/>
      <c r="O112" s="62"/>
      <c r="P112" s="62"/>
      <c r="Q112" s="62"/>
      <c r="R112" s="62"/>
      <c r="S112" s="62"/>
      <c r="T112" s="62"/>
      <c r="U112" s="62"/>
      <c r="V112" s="62"/>
      <c r="W112" s="62"/>
      <c r="X112" s="62"/>
      <c r="Y112" s="62"/>
      <c r="Z112" s="62"/>
      <c r="AA112" s="62"/>
      <c r="AB112" s="62"/>
      <c r="AC112" s="62"/>
      <c r="AD112" s="62"/>
      <c r="AE112" s="62"/>
    </row>
    <row r="113" spans="1:31" x14ac:dyDescent="0.15">
      <c r="A113" s="62"/>
      <c r="B113" s="168"/>
      <c r="C113" s="171"/>
      <c r="D113" t="s">
        <v>506</v>
      </c>
      <c r="E113">
        <f>Huishoudens!H67</f>
        <v>7.8575547735481296E-2</v>
      </c>
      <c r="F113" s="9">
        <v>9.7000000000000003E-2</v>
      </c>
      <c r="G113" s="8">
        <f t="shared" si="4"/>
        <v>7.8575547735481308</v>
      </c>
      <c r="I113" t="s">
        <v>133</v>
      </c>
      <c r="K113" s="9">
        <f>VLOOKUP(T(SUBSTITUTE($D113,$L$83,"")), Efficiencies!$D$9:$E$316,2,FALSE)</f>
        <v>0.85</v>
      </c>
      <c r="L113" s="62"/>
      <c r="M113" s="62"/>
      <c r="N113" s="62"/>
      <c r="O113" s="62"/>
      <c r="P113" s="62"/>
      <c r="Q113" s="62"/>
      <c r="R113" s="62"/>
      <c r="S113" s="62"/>
      <c r="T113" s="62"/>
      <c r="U113" s="62"/>
      <c r="V113" s="62"/>
      <c r="W113" s="62"/>
      <c r="X113" s="62"/>
      <c r="Y113" s="62"/>
      <c r="Z113" s="62"/>
      <c r="AA113" s="62"/>
      <c r="AB113" s="62"/>
      <c r="AC113" s="62"/>
      <c r="AD113" s="62"/>
      <c r="AE113" s="62"/>
    </row>
    <row r="114" spans="1:31" x14ac:dyDescent="0.15">
      <c r="A114" s="62"/>
      <c r="B114" s="168"/>
      <c r="C114" s="171"/>
      <c r="D114" t="s">
        <v>507</v>
      </c>
      <c r="E114">
        <f>Huishoudens!H64</f>
        <v>0.68569780905807487</v>
      </c>
      <c r="F114" s="9">
        <v>0.61199999999999999</v>
      </c>
      <c r="G114" s="8">
        <f t="shared" si="4"/>
        <v>68.569780905807505</v>
      </c>
      <c r="I114" t="s">
        <v>133</v>
      </c>
      <c r="K114" s="9">
        <f>VLOOKUP(T(SUBSTITUTE($D114,$L$83,"")), Efficiencies!$D$9:$E$316,2,FALSE)</f>
        <v>0.4</v>
      </c>
      <c r="L114" s="62"/>
      <c r="M114" s="62"/>
      <c r="N114" s="62"/>
      <c r="O114" s="62"/>
      <c r="P114" s="62"/>
      <c r="Q114" s="62"/>
      <c r="R114" s="62"/>
      <c r="S114" s="62"/>
      <c r="T114" s="62"/>
      <c r="U114" s="62"/>
      <c r="V114" s="62"/>
      <c r="W114" s="62"/>
      <c r="X114" s="62"/>
      <c r="Y114" s="62"/>
      <c r="Z114" s="62"/>
      <c r="AA114" s="62"/>
      <c r="AB114" s="62"/>
      <c r="AC114" s="62"/>
      <c r="AD114" s="62"/>
      <c r="AE114" s="62"/>
    </row>
    <row r="115" spans="1:31" x14ac:dyDescent="0.15">
      <c r="A115" s="62"/>
      <c r="B115" s="168"/>
      <c r="C115" s="171"/>
      <c r="D115" t="s">
        <v>508</v>
      </c>
      <c r="E115">
        <f>Huishoudens!H65</f>
        <v>2.619184924516043E-2</v>
      </c>
      <c r="F115" s="9">
        <v>3.2000000000000001E-2</v>
      </c>
      <c r="G115" s="8">
        <f t="shared" si="4"/>
        <v>2.6191849245160435</v>
      </c>
      <c r="I115" t="s">
        <v>133</v>
      </c>
      <c r="K115" s="9">
        <f>VLOOKUP(T(SUBSTITUTE($D115,$L$83,"")), Efficiencies!$D$9:$E$316,2,FALSE)</f>
        <v>0.55000000000000004</v>
      </c>
      <c r="L115" s="62"/>
      <c r="M115" s="62"/>
      <c r="N115" s="62"/>
      <c r="O115" s="62"/>
      <c r="P115" s="62"/>
      <c r="Q115" s="62"/>
      <c r="R115" s="62"/>
      <c r="S115" s="62"/>
      <c r="T115" s="62"/>
      <c r="U115" s="62"/>
      <c r="V115" s="62"/>
      <c r="W115" s="62"/>
      <c r="X115" s="62"/>
      <c r="Y115" s="62"/>
      <c r="Z115" s="62"/>
      <c r="AA115" s="62"/>
      <c r="AB115" s="62"/>
      <c r="AC115" s="62"/>
      <c r="AD115" s="62"/>
      <c r="AE115" s="62"/>
    </row>
    <row r="116" spans="1:31" x14ac:dyDescent="0.15">
      <c r="A116" s="62"/>
      <c r="B116" s="168"/>
      <c r="C116" s="171"/>
      <c r="D116" t="s">
        <v>509</v>
      </c>
      <c r="E116">
        <f>Huishoudens!H68</f>
        <v>0</v>
      </c>
      <c r="F116" s="9">
        <v>0</v>
      </c>
      <c r="G116" s="8">
        <f t="shared" si="4"/>
        <v>0</v>
      </c>
      <c r="I116" t="s">
        <v>133</v>
      </c>
      <c r="K116" s="9">
        <f>VLOOKUP(T(SUBSTITUTE($D116,$L$83,"")), Efficiencies!$D$9:$E$316,2,FALSE)</f>
        <v>0.3</v>
      </c>
      <c r="L116" s="62"/>
      <c r="M116" s="62"/>
      <c r="N116" s="62"/>
      <c r="O116" s="62"/>
      <c r="P116" s="62"/>
      <c r="Q116" s="62"/>
      <c r="R116" s="62"/>
      <c r="S116" s="62"/>
      <c r="T116" s="62"/>
      <c r="U116" s="62"/>
      <c r="V116" s="62"/>
      <c r="W116" s="62"/>
      <c r="X116" s="62"/>
      <c r="Y116" s="62"/>
      <c r="Z116" s="62"/>
      <c r="AA116" s="62"/>
      <c r="AB116" s="62"/>
      <c r="AC116" s="62"/>
      <c r="AD116" s="62"/>
      <c r="AE116" s="62"/>
    </row>
    <row r="117" spans="1:31" x14ac:dyDescent="0.15">
      <c r="A117" s="62"/>
      <c r="B117" s="168"/>
      <c r="C117" s="171"/>
      <c r="D117" t="s">
        <v>134</v>
      </c>
      <c r="E117">
        <f>Huishoudens!H57</f>
        <v>0.96197953683484638</v>
      </c>
      <c r="F117" s="9">
        <v>0.90800000000000003</v>
      </c>
      <c r="G117" s="8">
        <f t="shared" si="4"/>
        <v>96.197953683484641</v>
      </c>
      <c r="I117" t="s">
        <v>135</v>
      </c>
      <c r="K117" s="9">
        <f>VLOOKUP(T(SUBSTITUTE($D117,$L$83,"")), Efficiencies!$D$9:$E$316,2,FALSE)</f>
        <v>4</v>
      </c>
      <c r="L117" s="62"/>
      <c r="M117" s="62"/>
      <c r="N117" s="62"/>
      <c r="O117" s="62"/>
      <c r="P117" s="62"/>
      <c r="Q117" s="62"/>
      <c r="R117" s="62"/>
      <c r="S117" s="62"/>
      <c r="T117" s="62"/>
      <c r="U117" s="62"/>
      <c r="V117" s="62"/>
      <c r="W117" s="62"/>
      <c r="X117" s="62"/>
      <c r="Y117" s="62"/>
      <c r="Z117" s="62"/>
      <c r="AA117" s="62"/>
      <c r="AB117" s="62"/>
      <c r="AC117" s="62"/>
      <c r="AD117" s="62"/>
      <c r="AE117" s="62"/>
    </row>
    <row r="118" spans="1:31" x14ac:dyDescent="0.15">
      <c r="A118" s="62"/>
      <c r="B118" s="168"/>
      <c r="C118" s="171"/>
      <c r="D118" t="s">
        <v>136</v>
      </c>
      <c r="E118">
        <f>Huishoudens!H58</f>
        <v>0</v>
      </c>
      <c r="F118" s="9">
        <v>0</v>
      </c>
      <c r="G118" s="8">
        <f t="shared" si="4"/>
        <v>0</v>
      </c>
      <c r="I118" t="s">
        <v>135</v>
      </c>
      <c r="K118" s="9">
        <f>VLOOKUP(T(SUBSTITUTE($D118,$L$83,"")), Efficiencies!$D$9:$E$316,2,FALSE)</f>
        <v>4.5</v>
      </c>
      <c r="L118" s="62"/>
      <c r="M118" s="62"/>
      <c r="N118" s="62"/>
      <c r="O118" s="62"/>
      <c r="P118" s="62"/>
      <c r="Q118" s="62"/>
      <c r="R118" s="62"/>
      <c r="S118" s="62"/>
      <c r="T118" s="62"/>
      <c r="U118" s="62"/>
      <c r="V118" s="62"/>
      <c r="W118" s="62"/>
      <c r="X118" s="62"/>
      <c r="Y118" s="62"/>
      <c r="Z118" s="62"/>
      <c r="AA118" s="62"/>
      <c r="AB118" s="62"/>
      <c r="AC118" s="62"/>
      <c r="AD118" s="62"/>
      <c r="AE118" s="62"/>
    </row>
    <row r="119" spans="1:31" x14ac:dyDescent="0.15">
      <c r="A119" s="62"/>
      <c r="B119" s="168"/>
      <c r="C119" s="171"/>
      <c r="D119" t="s">
        <v>137</v>
      </c>
      <c r="E119">
        <f>Huishoudens!H59</f>
        <v>3.8020463165153687E-2</v>
      </c>
      <c r="F119" s="9">
        <v>9.1999999999999998E-2</v>
      </c>
      <c r="G119" s="8">
        <f t="shared" si="4"/>
        <v>3.8020463165153688</v>
      </c>
      <c r="I119" t="s">
        <v>135</v>
      </c>
      <c r="K119" s="9">
        <f>VLOOKUP(T(SUBSTITUTE($D119,$L$83,"")), Efficiencies!$D$9:$E$316,2,FALSE)</f>
        <v>19</v>
      </c>
      <c r="L119" s="62"/>
      <c r="M119" s="62"/>
      <c r="N119" s="62"/>
      <c r="O119" s="62"/>
      <c r="P119" s="62"/>
      <c r="Q119" s="62"/>
      <c r="R119" s="62"/>
      <c r="S119" s="62"/>
      <c r="T119" s="62"/>
      <c r="U119" s="62"/>
      <c r="V119" s="62"/>
      <c r="W119" s="62"/>
      <c r="X119" s="62"/>
      <c r="Y119" s="62"/>
      <c r="Z119" s="62"/>
      <c r="AA119" s="62"/>
      <c r="AB119" s="62"/>
      <c r="AC119" s="62"/>
      <c r="AD119" s="62"/>
      <c r="AE119" s="62"/>
    </row>
    <row r="120" spans="1:31" x14ac:dyDescent="0.15">
      <c r="A120" s="62"/>
      <c r="B120" s="168"/>
      <c r="C120" s="171"/>
      <c r="D120" t="s">
        <v>138</v>
      </c>
      <c r="E120" s="4">
        <f>IFERROR(Huishoudens!H93,0)</f>
        <v>1</v>
      </c>
      <c r="F120" s="9">
        <v>1</v>
      </c>
      <c r="G120" s="8">
        <f t="shared" si="4"/>
        <v>100</v>
      </c>
      <c r="I120" t="s">
        <v>129</v>
      </c>
      <c r="K120" s="9">
        <f>VLOOKUP(T(SUBSTITUTE($D120,$L$83,"")), Efficiencies!$D$9:$E$316,2,FALSE)</f>
        <v>1</v>
      </c>
      <c r="L120" s="62"/>
      <c r="M120" s="62"/>
      <c r="N120" s="62"/>
      <c r="O120" s="62"/>
      <c r="P120" s="62"/>
      <c r="Q120" s="62"/>
      <c r="R120" s="62"/>
      <c r="S120" s="62"/>
      <c r="T120" s="62"/>
      <c r="U120" s="62"/>
      <c r="V120" s="62"/>
      <c r="W120" s="62"/>
      <c r="X120" s="62"/>
      <c r="Y120" s="62"/>
      <c r="Z120" s="62"/>
      <c r="AA120" s="62"/>
      <c r="AB120" s="62"/>
      <c r="AC120" s="62"/>
      <c r="AD120" s="62"/>
      <c r="AE120" s="62"/>
    </row>
    <row r="121" spans="1:31" x14ac:dyDescent="0.15">
      <c r="A121" s="62"/>
      <c r="B121" s="168"/>
      <c r="C121" s="171"/>
      <c r="D121" t="s">
        <v>400</v>
      </c>
      <c r="E121">
        <f>Huishoudens!H71</f>
        <v>0.48500000000000004</v>
      </c>
      <c r="F121" s="9">
        <v>0.48499999999999999</v>
      </c>
      <c r="G121" s="8">
        <f t="shared" si="4"/>
        <v>48.500000000000007</v>
      </c>
      <c r="I121" t="s">
        <v>403</v>
      </c>
      <c r="K121" s="9">
        <f>VLOOKUP(T(SUBSTITUTE($D121,$L$83,"")), Efficiencies!$D$9:$E$316,2,FALSE)</f>
        <v>0.25</v>
      </c>
      <c r="L121" s="62"/>
      <c r="M121" s="62"/>
      <c r="N121" s="62"/>
      <c r="O121" s="62"/>
      <c r="P121" s="62"/>
      <c r="Q121" s="62"/>
      <c r="R121" s="62"/>
      <c r="S121" s="62"/>
      <c r="T121" s="62"/>
      <c r="U121" s="62"/>
      <c r="V121" s="62"/>
      <c r="W121" s="62"/>
      <c r="X121" s="62"/>
      <c r="Y121" s="62"/>
      <c r="Z121" s="62"/>
      <c r="AA121" s="62"/>
      <c r="AB121" s="62"/>
      <c r="AC121" s="62"/>
      <c r="AD121" s="62"/>
      <c r="AE121" s="62"/>
    </row>
    <row r="122" spans="1:31" x14ac:dyDescent="0.15">
      <c r="A122" s="62"/>
      <c r="B122" s="168"/>
      <c r="C122" s="171"/>
      <c r="D122" t="s">
        <v>401</v>
      </c>
      <c r="E122">
        <f>Huishoudens!H72</f>
        <v>0.49500000000000005</v>
      </c>
      <c r="F122" s="9">
        <v>0.495</v>
      </c>
      <c r="G122" s="8">
        <f t="shared" si="4"/>
        <v>49.500000000000007</v>
      </c>
      <c r="I122" t="s">
        <v>403</v>
      </c>
      <c r="K122" s="9">
        <f>VLOOKUP(T(SUBSTITUTE($D122,$L$83,"")), Efficiencies!$D$9:$E$316,2,FALSE)</f>
        <v>0.05</v>
      </c>
      <c r="L122" s="62"/>
      <c r="M122" s="62"/>
      <c r="N122" s="62"/>
      <c r="O122" s="62"/>
      <c r="P122" s="62"/>
      <c r="Q122" s="62"/>
      <c r="R122" s="62"/>
      <c r="S122" s="62"/>
      <c r="T122" s="62"/>
      <c r="U122" s="62"/>
      <c r="V122" s="62"/>
      <c r="W122" s="62"/>
      <c r="X122" s="62"/>
      <c r="Y122" s="62"/>
      <c r="Z122" s="62"/>
      <c r="AA122" s="62"/>
      <c r="AB122" s="62"/>
      <c r="AC122" s="62"/>
      <c r="AD122" s="62"/>
      <c r="AE122" s="62"/>
    </row>
    <row r="123" spans="1:31" x14ac:dyDescent="0.15">
      <c r="A123" s="62"/>
      <c r="B123" s="168"/>
      <c r="C123" s="171"/>
      <c r="D123" t="s">
        <v>402</v>
      </c>
      <c r="E123">
        <f>Huishoudens!H73</f>
        <v>2.0000000000000004E-2</v>
      </c>
      <c r="F123" s="9">
        <v>0.02</v>
      </c>
      <c r="G123" s="8">
        <f t="shared" si="4"/>
        <v>2.0000000000000004</v>
      </c>
      <c r="I123" t="s">
        <v>403</v>
      </c>
      <c r="K123" s="9">
        <f>VLOOKUP(T(SUBSTITUTE($D123,$L$83,"")), Efficiencies!$D$9:$E$316,2,FALSE)</f>
        <v>0.5</v>
      </c>
      <c r="L123" s="62"/>
      <c r="M123" s="62"/>
      <c r="N123" s="62"/>
      <c r="O123" s="62"/>
      <c r="P123" s="62"/>
      <c r="Q123" s="62"/>
      <c r="R123" s="62"/>
      <c r="S123" s="62"/>
      <c r="T123" s="62"/>
      <c r="U123" s="62"/>
      <c r="V123" s="62"/>
      <c r="W123" s="62"/>
      <c r="X123" s="62"/>
      <c r="Y123" s="62"/>
      <c r="Z123" s="62"/>
      <c r="AA123" s="62"/>
      <c r="AB123" s="62"/>
      <c r="AC123" s="62"/>
      <c r="AD123" s="62"/>
      <c r="AE123" s="62"/>
    </row>
    <row r="124" spans="1:31" x14ac:dyDescent="0.15">
      <c r="A124" s="62"/>
      <c r="B124" s="168"/>
      <c r="C124" s="171"/>
      <c r="D124" t="s">
        <v>143</v>
      </c>
      <c r="E124">
        <f>Huishoudens!H26</f>
        <v>0</v>
      </c>
      <c r="F124" s="9">
        <v>1E-3</v>
      </c>
      <c r="G124" s="8">
        <f t="shared" si="4"/>
        <v>0</v>
      </c>
      <c r="I124" t="s">
        <v>144</v>
      </c>
      <c r="K124" s="9">
        <f>VLOOKUP(T(SUBSTITUTE($D124,$L$83,"")), Efficiencies!$D$9:$E$316,2,FALSE)</f>
        <v>0.8</v>
      </c>
      <c r="L124" s="62"/>
      <c r="M124" s="62"/>
      <c r="N124" s="62"/>
      <c r="O124" s="62"/>
      <c r="P124" s="62"/>
      <c r="Q124" s="62"/>
      <c r="R124" s="62"/>
      <c r="S124" s="62"/>
      <c r="T124" s="62"/>
      <c r="U124" s="62"/>
      <c r="V124" s="62"/>
      <c r="W124" s="62"/>
      <c r="X124" s="62"/>
      <c r="Y124" s="62"/>
      <c r="Z124" s="62"/>
      <c r="AA124" s="62"/>
      <c r="AB124" s="62"/>
      <c r="AC124" s="62"/>
      <c r="AD124" s="62"/>
      <c r="AE124" s="62"/>
    </row>
    <row r="125" spans="1:31" x14ac:dyDescent="0.15">
      <c r="A125" s="62"/>
      <c r="B125" s="168"/>
      <c r="C125" s="171"/>
      <c r="D125" t="s">
        <v>145</v>
      </c>
      <c r="E125">
        <f>Huishoudens!H27</f>
        <v>0.97603669975233609</v>
      </c>
      <c r="F125" s="9">
        <v>0.84</v>
      </c>
      <c r="G125" s="8">
        <f t="shared" si="4"/>
        <v>97.603669975233615</v>
      </c>
      <c r="I125" t="s">
        <v>144</v>
      </c>
      <c r="K125" s="9">
        <f>VLOOKUP(T(SUBSTITUTE($D125,$L$83,"")), Efficiencies!$D$9:$E$316,2,FALSE)</f>
        <v>1.0669999999999999</v>
      </c>
      <c r="L125" s="62"/>
      <c r="M125" s="62"/>
      <c r="N125" s="62"/>
      <c r="O125" s="62"/>
      <c r="P125" s="62"/>
      <c r="Q125" s="62"/>
      <c r="R125" s="62"/>
      <c r="S125" s="62"/>
      <c r="T125" s="62"/>
      <c r="U125" s="62"/>
      <c r="V125" s="62"/>
      <c r="W125" s="62"/>
      <c r="X125" s="62"/>
      <c r="Y125" s="62"/>
      <c r="Z125" s="62"/>
      <c r="AA125" s="62"/>
      <c r="AB125" s="62"/>
      <c r="AC125" s="62"/>
      <c r="AD125" s="62"/>
      <c r="AE125" s="62"/>
    </row>
    <row r="126" spans="1:31" x14ac:dyDescent="0.15">
      <c r="A126" s="62"/>
      <c r="B126" s="168"/>
      <c r="C126" s="171"/>
      <c r="D126" t="s">
        <v>146</v>
      </c>
      <c r="E126">
        <f>Huishoudens!H28</f>
        <v>0</v>
      </c>
      <c r="F126" s="9">
        <v>0.01</v>
      </c>
      <c r="G126" s="8">
        <f t="shared" si="4"/>
        <v>0</v>
      </c>
      <c r="I126" t="s">
        <v>144</v>
      </c>
      <c r="K126" s="9">
        <f>VLOOKUP(T(SUBSTITUTE($D126,$L$83,"")), Efficiencies!$D$9:$E$316,2,FALSE)</f>
        <v>0.85</v>
      </c>
      <c r="L126" s="62"/>
      <c r="M126" s="62"/>
      <c r="N126" s="62"/>
      <c r="O126" s="62"/>
      <c r="P126" s="62"/>
      <c r="Q126" s="62"/>
      <c r="R126" s="62"/>
      <c r="S126" s="62"/>
      <c r="T126" s="62"/>
      <c r="U126" s="62"/>
      <c r="V126" s="62"/>
      <c r="W126" s="62"/>
      <c r="X126" s="62"/>
      <c r="Y126" s="62"/>
      <c r="Z126" s="62"/>
      <c r="AA126" s="62"/>
      <c r="AB126" s="62"/>
      <c r="AC126" s="62"/>
      <c r="AD126" s="62"/>
      <c r="AE126" s="62"/>
    </row>
    <row r="127" spans="1:31" x14ac:dyDescent="0.15">
      <c r="A127" s="62"/>
      <c r="B127" s="168"/>
      <c r="C127" s="171"/>
      <c r="D127" t="s">
        <v>147</v>
      </c>
      <c r="E127">
        <f>Huishoudens!H29</f>
        <v>0</v>
      </c>
      <c r="F127" s="9">
        <v>2.8000000000000001E-2</v>
      </c>
      <c r="G127" s="8">
        <f t="shared" si="4"/>
        <v>0</v>
      </c>
      <c r="I127" t="s">
        <v>144</v>
      </c>
      <c r="K127" s="9">
        <f>VLOOKUP(T(SUBSTITUTE($D127,$L$83,"")), Efficiencies!$D$9:$E$316,2,FALSE)</f>
        <v>1</v>
      </c>
      <c r="L127" s="62"/>
      <c r="M127" s="62"/>
      <c r="N127" s="62"/>
      <c r="O127" s="62"/>
      <c r="P127" s="62"/>
      <c r="Q127" s="62"/>
      <c r="R127" s="62"/>
      <c r="S127" s="62"/>
      <c r="T127" s="62"/>
      <c r="U127" s="62"/>
      <c r="V127" s="62"/>
      <c r="W127" s="62"/>
      <c r="X127" s="62"/>
      <c r="Y127" s="62"/>
      <c r="Z127" s="62"/>
      <c r="AA127" s="62"/>
      <c r="AB127" s="62"/>
      <c r="AC127" s="62"/>
      <c r="AD127" s="62"/>
      <c r="AE127" s="62"/>
    </row>
    <row r="128" spans="1:31" x14ac:dyDescent="0.15">
      <c r="A128" s="62"/>
      <c r="B128" s="168"/>
      <c r="C128" s="171"/>
      <c r="D128" t="s">
        <v>148</v>
      </c>
      <c r="E128">
        <f>Huishoudens!H30</f>
        <v>9.6228170462529759E-3</v>
      </c>
      <c r="F128" s="9">
        <v>1.1999999999999999E-3</v>
      </c>
      <c r="G128" s="8">
        <f t="shared" si="4"/>
        <v>0.96228170462529772</v>
      </c>
      <c r="I128" t="s">
        <v>144</v>
      </c>
      <c r="K128" s="9">
        <f>VLOOKUP(T(SUBSTITUTE($D128,$L$83,"")), Efficiencies!$D$9:$E$316,2,FALSE)</f>
        <v>1</v>
      </c>
      <c r="L128" s="62"/>
      <c r="M128" s="62"/>
      <c r="N128" s="62"/>
      <c r="O128" s="62"/>
      <c r="P128" s="62"/>
      <c r="Q128" s="62"/>
      <c r="R128" s="62"/>
      <c r="S128" s="62"/>
      <c r="T128" s="62"/>
      <c r="U128" s="62"/>
      <c r="V128" s="62"/>
      <c r="W128" s="62"/>
      <c r="X128" s="62"/>
      <c r="Y128" s="62"/>
      <c r="Z128" s="62"/>
      <c r="AA128" s="62"/>
      <c r="AB128" s="62"/>
      <c r="AC128" s="62"/>
      <c r="AD128" s="62"/>
      <c r="AE128" s="62"/>
    </row>
    <row r="129" spans="1:31" x14ac:dyDescent="0.15">
      <c r="A129" s="62"/>
      <c r="B129" s="168"/>
      <c r="C129" s="171"/>
      <c r="D129" t="s">
        <v>149</v>
      </c>
      <c r="E129">
        <f>Huishoudens!H31</f>
        <v>9.0883901851930224E-3</v>
      </c>
      <c r="F129" s="9">
        <v>3.4000000000000002E-2</v>
      </c>
      <c r="G129" s="8">
        <f t="shared" si="4"/>
        <v>0.90883901851930238</v>
      </c>
      <c r="I129" t="s">
        <v>144</v>
      </c>
      <c r="K129" s="9">
        <f>VLOOKUP(T(SUBSTITUTE($D129,$L$83,"")), Efficiencies!$D$9:$E$316,2,FALSE)</f>
        <v>4.5</v>
      </c>
      <c r="L129" s="62"/>
      <c r="M129" s="62"/>
      <c r="N129" s="62"/>
      <c r="O129" s="62"/>
      <c r="P129" s="62"/>
      <c r="Q129" s="62"/>
      <c r="R129" s="62"/>
      <c r="S129" s="62"/>
      <c r="T129" s="62"/>
      <c r="U129" s="62"/>
      <c r="V129" s="62"/>
      <c r="W129" s="62"/>
      <c r="X129" s="62"/>
      <c r="Y129" s="62"/>
      <c r="Z129" s="62"/>
      <c r="AA129" s="62"/>
      <c r="AB129" s="62"/>
      <c r="AC129" s="62"/>
      <c r="AD129" s="62"/>
      <c r="AE129" s="62"/>
    </row>
    <row r="130" spans="1:31" x14ac:dyDescent="0.15">
      <c r="A130" s="62"/>
      <c r="B130" s="168"/>
      <c r="C130" s="171"/>
      <c r="D130" t="s">
        <v>150</v>
      </c>
      <c r="E130">
        <f>Huishoudens!H32</f>
        <v>5.2520930162177756E-3</v>
      </c>
      <c r="F130" s="9">
        <v>8.0000000000000002E-3</v>
      </c>
      <c r="G130" s="8">
        <f t="shared" si="4"/>
        <v>0.52520930162177759</v>
      </c>
      <c r="I130" t="s">
        <v>144</v>
      </c>
      <c r="K130" s="9">
        <f>VLOOKUP(T(SUBSTITUTE($D130,$L$83,"")), Efficiencies!$D$9:$E$316,2,FALSE)</f>
        <v>4.8</v>
      </c>
      <c r="L130" s="62"/>
      <c r="M130" s="62"/>
      <c r="N130" s="62"/>
      <c r="O130" s="62"/>
      <c r="P130" s="62"/>
      <c r="Q130" s="62"/>
      <c r="R130" s="62"/>
      <c r="S130" s="62"/>
      <c r="T130" s="62"/>
      <c r="U130" s="62"/>
      <c r="V130" s="62"/>
      <c r="W130" s="62"/>
      <c r="X130" s="62"/>
      <c r="Y130" s="62"/>
      <c r="Z130" s="62"/>
      <c r="AA130" s="62"/>
      <c r="AB130" s="62"/>
      <c r="AC130" s="62"/>
      <c r="AD130" s="62"/>
      <c r="AE130" s="62"/>
    </row>
    <row r="131" spans="1:31" x14ac:dyDescent="0.15">
      <c r="A131" s="62"/>
      <c r="B131" s="168"/>
      <c r="C131" s="171"/>
      <c r="D131" t="s">
        <v>151</v>
      </c>
      <c r="E131">
        <f>Huishoudens!H33</f>
        <v>0</v>
      </c>
      <c r="F131" s="9">
        <v>0</v>
      </c>
      <c r="G131" s="8">
        <f t="shared" si="4"/>
        <v>0</v>
      </c>
      <c r="I131" t="s">
        <v>144</v>
      </c>
      <c r="K131" s="9">
        <f>VLOOKUP(T(SUBSTITUTE($D131,$L$83,"")), Efficiencies!$D$9:$E$316,2,FALSE)</f>
        <v>4.5</v>
      </c>
      <c r="L131" s="62"/>
      <c r="M131" s="62"/>
      <c r="N131" s="62"/>
      <c r="O131" s="62"/>
      <c r="P131" s="62"/>
      <c r="Q131" s="62"/>
      <c r="R131" s="62"/>
      <c r="S131" s="62"/>
      <c r="T131" s="62"/>
      <c r="U131" s="62"/>
      <c r="V131" s="62"/>
      <c r="W131" s="62"/>
      <c r="X131" s="62"/>
      <c r="Y131" s="62"/>
      <c r="Z131" s="62"/>
      <c r="AA131" s="62"/>
      <c r="AB131" s="62"/>
      <c r="AC131" s="62"/>
      <c r="AD131" s="62"/>
      <c r="AE131" s="62"/>
    </row>
    <row r="132" spans="1:31" x14ac:dyDescent="0.15">
      <c r="A132" s="62"/>
      <c r="B132" s="168"/>
      <c r="C132" s="171"/>
      <c r="D132" t="s">
        <v>152</v>
      </c>
      <c r="E132">
        <f>Huishoudens!H34</f>
        <v>0</v>
      </c>
      <c r="F132" s="9">
        <v>0</v>
      </c>
      <c r="G132" s="8">
        <f t="shared" si="4"/>
        <v>0</v>
      </c>
      <c r="I132" t="s">
        <v>144</v>
      </c>
      <c r="K132" s="9">
        <f>VLOOKUP(T(SUBSTITUTE($D132,$L$83,"")), Efficiencies!$D$9:$E$316,2,FALSE)</f>
        <v>0.88</v>
      </c>
      <c r="L132" s="62"/>
      <c r="M132" s="62"/>
      <c r="N132" s="62"/>
      <c r="O132" s="62"/>
      <c r="P132" s="62"/>
      <c r="Q132" s="62"/>
      <c r="R132" s="62"/>
      <c r="S132" s="62"/>
      <c r="T132" s="62"/>
      <c r="U132" s="62"/>
      <c r="V132" s="62"/>
      <c r="W132" s="62"/>
      <c r="X132" s="62"/>
      <c r="Y132" s="62"/>
      <c r="Z132" s="62"/>
      <c r="AA132" s="62"/>
      <c r="AB132" s="62"/>
      <c r="AC132" s="62"/>
      <c r="AD132" s="62"/>
      <c r="AE132" s="62"/>
    </row>
    <row r="133" spans="1:31" x14ac:dyDescent="0.15">
      <c r="A133" s="62"/>
      <c r="B133" s="168"/>
      <c r="C133" s="171"/>
      <c r="D133" t="s">
        <v>153</v>
      </c>
      <c r="E133">
        <f>Huishoudens!H35</f>
        <v>0</v>
      </c>
      <c r="F133" s="9">
        <v>3.3000000000000002E-2</v>
      </c>
      <c r="G133" s="8">
        <f t="shared" si="4"/>
        <v>0</v>
      </c>
      <c r="I133" t="s">
        <v>144</v>
      </c>
      <c r="K133" s="9">
        <f>VLOOKUP(T(SUBSTITUTE($D133,$L$83,"")), Efficiencies!$D$9:$E$316,2,FALSE)</f>
        <v>0.8</v>
      </c>
      <c r="L133" s="62"/>
      <c r="M133" s="62"/>
      <c r="N133" s="62"/>
      <c r="O133" s="62"/>
      <c r="P133" s="62"/>
      <c r="Q133" s="62"/>
      <c r="R133" s="62"/>
      <c r="S133" s="62"/>
      <c r="T133" s="62"/>
      <c r="U133" s="62"/>
      <c r="V133" s="62"/>
      <c r="W133" s="62"/>
      <c r="X133" s="62"/>
      <c r="Y133" s="62"/>
      <c r="Z133" s="62"/>
      <c r="AA133" s="62"/>
      <c r="AB133" s="62"/>
      <c r="AC133" s="62"/>
      <c r="AD133" s="62"/>
      <c r="AE133" s="62"/>
    </row>
    <row r="134" spans="1:31" x14ac:dyDescent="0.15">
      <c r="A134" s="62"/>
      <c r="B134" s="168"/>
      <c r="C134" s="171"/>
      <c r="D134" t="s">
        <v>154</v>
      </c>
      <c r="E134">
        <f>Huishoudens!H36</f>
        <v>0</v>
      </c>
      <c r="F134" s="9">
        <v>3.4000000000000002E-2</v>
      </c>
      <c r="G134" s="8">
        <f t="shared" si="4"/>
        <v>0</v>
      </c>
      <c r="I134" t="s">
        <v>144</v>
      </c>
      <c r="K134" s="9">
        <f>VLOOKUP(T(SUBSTITUTE($D134,$L$83,"")), Efficiencies!$D$9:$E$316,2,FALSE)</f>
        <v>0.82</v>
      </c>
      <c r="L134" s="62"/>
      <c r="M134" s="62"/>
      <c r="N134" s="62"/>
      <c r="O134" s="62"/>
      <c r="P134" s="62"/>
      <c r="Q134" s="62"/>
      <c r="R134" s="62"/>
      <c r="S134" s="62"/>
      <c r="T134" s="62"/>
      <c r="U134" s="62"/>
      <c r="V134" s="62"/>
      <c r="W134" s="62"/>
      <c r="X134" s="62"/>
      <c r="Y134" s="62"/>
      <c r="Z134" s="62"/>
      <c r="AA134" s="62"/>
      <c r="AB134" s="62"/>
      <c r="AC134" s="62"/>
      <c r="AD134" s="62"/>
      <c r="AE134" s="62"/>
    </row>
    <row r="135" spans="1:31" x14ac:dyDescent="0.15">
      <c r="A135" s="62"/>
      <c r="B135" s="168"/>
      <c r="C135" s="171"/>
      <c r="D135" t="s">
        <v>155</v>
      </c>
      <c r="E135">
        <f>Huishoudens!H42</f>
        <v>0</v>
      </c>
      <c r="F135" s="9">
        <v>0</v>
      </c>
      <c r="G135" s="8">
        <f t="shared" si="4"/>
        <v>0</v>
      </c>
      <c r="I135" t="s">
        <v>156</v>
      </c>
      <c r="K135" s="9">
        <f>VLOOKUP(T(SUBSTITUTE($D135,$L$83,"")), Efficiencies!$D$9:$E$316,2,FALSE)</f>
        <v>0.8</v>
      </c>
      <c r="L135" s="62"/>
      <c r="M135" s="62"/>
      <c r="N135" s="62"/>
      <c r="O135" s="62"/>
      <c r="P135" s="62"/>
      <c r="Q135" s="62"/>
      <c r="R135" s="62"/>
      <c r="S135" s="62"/>
      <c r="T135" s="62"/>
      <c r="U135" s="62"/>
      <c r="V135" s="62"/>
      <c r="W135" s="62"/>
      <c r="X135" s="62"/>
      <c r="Y135" s="62"/>
      <c r="Z135" s="62"/>
      <c r="AA135" s="62"/>
      <c r="AB135" s="62"/>
      <c r="AC135" s="62"/>
      <c r="AD135" s="62"/>
      <c r="AE135" s="62"/>
    </row>
    <row r="136" spans="1:31" x14ac:dyDescent="0.15">
      <c r="A136" s="62"/>
      <c r="B136" s="168"/>
      <c r="C136" s="171"/>
      <c r="D136" t="s">
        <v>43</v>
      </c>
      <c r="E136">
        <f>Huishoudens!H43</f>
        <v>0.95261175795181574</v>
      </c>
      <c r="F136" s="9">
        <v>0.84299999999999997</v>
      </c>
      <c r="G136" s="8">
        <f t="shared" si="4"/>
        <v>95.261175795181572</v>
      </c>
      <c r="I136" t="s">
        <v>156</v>
      </c>
      <c r="K136" s="9">
        <f>VLOOKUP(T(SUBSTITUTE($D136,$L$83,"")), Efficiencies!$D$9:$E$316,2,FALSE)</f>
        <v>0.9</v>
      </c>
      <c r="L136" s="62"/>
      <c r="M136" s="62"/>
      <c r="N136" s="62"/>
      <c r="O136" s="62"/>
      <c r="P136" s="62"/>
      <c r="Q136" s="62"/>
      <c r="R136" s="62"/>
      <c r="S136" s="62"/>
      <c r="T136" s="62"/>
      <c r="U136" s="62"/>
      <c r="V136" s="62"/>
      <c r="W136" s="62"/>
      <c r="X136" s="62"/>
      <c r="Y136" s="62"/>
      <c r="Z136" s="62"/>
      <c r="AA136" s="62"/>
      <c r="AB136" s="62"/>
      <c r="AC136" s="62"/>
      <c r="AD136" s="62"/>
      <c r="AE136" s="62"/>
    </row>
    <row r="137" spans="1:31" x14ac:dyDescent="0.15">
      <c r="A137" s="62"/>
      <c r="B137" s="168"/>
      <c r="C137" s="171"/>
      <c r="D137" t="s">
        <v>157</v>
      </c>
      <c r="E137">
        <f>Huishoudens!H44</f>
        <v>0</v>
      </c>
      <c r="F137" s="9">
        <v>0</v>
      </c>
      <c r="G137" s="8">
        <f t="shared" si="4"/>
        <v>0</v>
      </c>
      <c r="I137" t="s">
        <v>156</v>
      </c>
      <c r="K137" s="9">
        <f>VLOOKUP(T(SUBSTITUTE($D137,$L$83,"")), Efficiencies!$D$9:$E$316,2,FALSE)</f>
        <v>0.85</v>
      </c>
      <c r="L137" s="62"/>
      <c r="M137" s="62"/>
      <c r="N137" s="62"/>
      <c r="O137" s="62"/>
      <c r="P137" s="62"/>
      <c r="Q137" s="62"/>
      <c r="R137" s="62"/>
      <c r="S137" s="62"/>
      <c r="T137" s="62"/>
      <c r="U137" s="62"/>
      <c r="V137" s="62"/>
      <c r="W137" s="62"/>
      <c r="X137" s="62"/>
      <c r="Y137" s="62"/>
      <c r="Z137" s="62"/>
      <c r="AA137" s="62"/>
      <c r="AB137" s="62"/>
      <c r="AC137" s="62"/>
      <c r="AD137" s="62"/>
      <c r="AE137" s="62"/>
    </row>
    <row r="138" spans="1:31" x14ac:dyDescent="0.15">
      <c r="A138" s="62"/>
      <c r="B138" s="168"/>
      <c r="C138" s="171"/>
      <c r="D138" t="s">
        <v>158</v>
      </c>
      <c r="E138">
        <f>Huishoudens!H45</f>
        <v>0</v>
      </c>
      <c r="F138" s="9">
        <v>3.4000000000000002E-2</v>
      </c>
      <c r="G138" s="8">
        <f t="shared" si="4"/>
        <v>0</v>
      </c>
      <c r="I138" t="s">
        <v>156</v>
      </c>
      <c r="K138" s="9">
        <f>VLOOKUP(T(SUBSTITUTE($D138,$L$83,"")), Efficiencies!$D$9:$E$316,2,FALSE)</f>
        <v>1</v>
      </c>
      <c r="L138" s="62"/>
      <c r="M138" s="62"/>
      <c r="N138" s="62"/>
      <c r="O138" s="62"/>
      <c r="P138" s="62"/>
      <c r="Q138" s="62"/>
      <c r="R138" s="62"/>
      <c r="S138" s="62"/>
      <c r="T138" s="62"/>
      <c r="U138" s="62"/>
      <c r="V138" s="62"/>
      <c r="W138" s="62"/>
      <c r="X138" s="62"/>
      <c r="Y138" s="62"/>
      <c r="Z138" s="62"/>
      <c r="AA138" s="62"/>
      <c r="AB138" s="62"/>
      <c r="AC138" s="62"/>
      <c r="AD138" s="62"/>
      <c r="AE138" s="62"/>
    </row>
    <row r="139" spans="1:31" x14ac:dyDescent="0.15">
      <c r="A139" s="62"/>
      <c r="B139" s="168"/>
      <c r="C139" s="171"/>
      <c r="D139" t="s">
        <v>159</v>
      </c>
      <c r="E139">
        <f>Huishoudens!H46</f>
        <v>0</v>
      </c>
      <c r="F139" s="9">
        <v>0</v>
      </c>
      <c r="G139" s="8">
        <f t="shared" si="4"/>
        <v>0</v>
      </c>
      <c r="I139" t="s">
        <v>156</v>
      </c>
      <c r="K139" s="9">
        <f>VLOOKUP(T(SUBSTITUTE($D139,$L$83,"")), Efficiencies!$D$9:$E$316,2,FALSE)</f>
        <v>0.2</v>
      </c>
      <c r="L139" s="62"/>
      <c r="M139" s="62"/>
      <c r="N139" s="62"/>
      <c r="O139" s="62"/>
      <c r="P139" s="62"/>
      <c r="Q139" s="62"/>
      <c r="R139" s="62"/>
      <c r="S139" s="62"/>
      <c r="T139" s="62"/>
      <c r="U139" s="62"/>
      <c r="V139" s="62"/>
      <c r="W139" s="62"/>
      <c r="X139" s="62"/>
      <c r="Y139" s="62"/>
      <c r="Z139" s="62"/>
      <c r="AA139" s="62"/>
      <c r="AB139" s="62"/>
      <c r="AC139" s="62"/>
      <c r="AD139" s="62"/>
      <c r="AE139" s="62"/>
    </row>
    <row r="140" spans="1:31" x14ac:dyDescent="0.15">
      <c r="A140" s="62"/>
      <c r="B140" s="168"/>
      <c r="C140" s="171"/>
      <c r="D140" t="s">
        <v>160</v>
      </c>
      <c r="E140">
        <f>Huishoudens!H47</f>
        <v>7.0107972041593145E-3</v>
      </c>
      <c r="F140" s="9">
        <v>2.7E-2</v>
      </c>
      <c r="G140" s="8">
        <f t="shared" si="4"/>
        <v>0.70107972041593147</v>
      </c>
      <c r="I140" t="s">
        <v>156</v>
      </c>
      <c r="K140" s="9">
        <f>VLOOKUP(T(SUBSTITUTE($D140,$L$83,"")), Efficiencies!$D$9:$E$316,2,FALSE)</f>
        <v>3</v>
      </c>
      <c r="L140" s="62"/>
      <c r="M140" s="62"/>
      <c r="N140" s="62"/>
      <c r="O140" s="62"/>
      <c r="P140" s="62"/>
      <c r="Q140" s="62"/>
      <c r="R140" s="62"/>
      <c r="S140" s="62"/>
      <c r="T140" s="62"/>
      <c r="U140" s="62"/>
      <c r="V140" s="62"/>
      <c r="W140" s="62"/>
      <c r="X140" s="62"/>
      <c r="Y140" s="62"/>
      <c r="Z140" s="62"/>
      <c r="AA140" s="62"/>
      <c r="AB140" s="62"/>
      <c r="AC140" s="62"/>
      <c r="AD140" s="62"/>
      <c r="AE140" s="62"/>
    </row>
    <row r="141" spans="1:31" x14ac:dyDescent="0.15">
      <c r="A141" s="62"/>
      <c r="B141" s="168"/>
      <c r="C141" s="171"/>
      <c r="D141" t="s">
        <v>161</v>
      </c>
      <c r="E141">
        <f>Huishoudens!H48</f>
        <v>3.7982550694945572E-3</v>
      </c>
      <c r="F141" s="9">
        <v>6.0000000000000001E-3</v>
      </c>
      <c r="G141" s="8">
        <f t="shared" si="4"/>
        <v>0.37982550694945572</v>
      </c>
      <c r="I141" t="s">
        <v>156</v>
      </c>
      <c r="K141" s="9">
        <f>VLOOKUP(T(SUBSTITUTE($D141,$L$83,"")), Efficiencies!$D$9:$E$316,2,FALSE)</f>
        <v>3</v>
      </c>
      <c r="L141" s="62"/>
      <c r="M141" s="62"/>
      <c r="N141" s="62"/>
      <c r="O141" s="62"/>
      <c r="P141" s="62"/>
      <c r="Q141" s="62"/>
      <c r="R141" s="62"/>
      <c r="S141" s="62"/>
      <c r="T141" s="62"/>
      <c r="U141" s="62"/>
      <c r="V141" s="62"/>
      <c r="W141" s="62"/>
      <c r="X141" s="62"/>
      <c r="Y141" s="62"/>
      <c r="Z141" s="62"/>
      <c r="AA141" s="62"/>
      <c r="AB141" s="62"/>
      <c r="AC141" s="62"/>
      <c r="AD141" s="62"/>
      <c r="AE141" s="62"/>
    </row>
    <row r="142" spans="1:31" x14ac:dyDescent="0.15">
      <c r="A142" s="62"/>
      <c r="B142" s="168"/>
      <c r="C142" s="171"/>
      <c r="D142" t="s">
        <v>162</v>
      </c>
      <c r="E142">
        <f>Huishoudens!H49</f>
        <v>0</v>
      </c>
      <c r="F142" s="9">
        <v>0</v>
      </c>
      <c r="G142" s="8">
        <f t="shared" si="4"/>
        <v>0</v>
      </c>
      <c r="I142" t="s">
        <v>156</v>
      </c>
      <c r="K142" s="9">
        <f>VLOOKUP(T(SUBSTITUTE($D142,$L$83,"")), Efficiencies!$D$9:$E$316,2,FALSE)</f>
        <v>3</v>
      </c>
      <c r="L142" s="62"/>
      <c r="M142" s="62"/>
      <c r="N142" s="62"/>
      <c r="O142" s="62"/>
      <c r="P142" s="62"/>
      <c r="Q142" s="62"/>
      <c r="R142" s="62"/>
      <c r="S142" s="62"/>
      <c r="T142" s="62"/>
      <c r="U142" s="62"/>
      <c r="V142" s="62"/>
      <c r="W142" s="62"/>
      <c r="X142" s="62"/>
      <c r="Y142" s="62"/>
      <c r="Z142" s="62"/>
      <c r="AA142" s="62"/>
      <c r="AB142" s="62"/>
      <c r="AC142" s="62"/>
      <c r="AD142" s="62"/>
      <c r="AE142" s="62"/>
    </row>
    <row r="143" spans="1:31" x14ac:dyDescent="0.15">
      <c r="A143" s="62"/>
      <c r="B143" s="168"/>
      <c r="C143" s="171"/>
      <c r="D143" t="s">
        <v>163</v>
      </c>
      <c r="E143">
        <f>Huishoudens!H50</f>
        <v>0</v>
      </c>
      <c r="F143" s="9">
        <v>0</v>
      </c>
      <c r="G143" s="8">
        <f t="shared" si="4"/>
        <v>0</v>
      </c>
      <c r="I143" t="s">
        <v>156</v>
      </c>
      <c r="K143" s="9">
        <f>VLOOKUP(T(SUBSTITUTE($D143,$L$83,"")), Efficiencies!$D$9:$E$316,2,FALSE)</f>
        <v>0.17</v>
      </c>
      <c r="L143" s="62"/>
      <c r="M143" s="62"/>
      <c r="N143" s="62"/>
      <c r="O143" s="62"/>
      <c r="P143" s="62"/>
      <c r="Q143" s="62"/>
      <c r="R143" s="62"/>
      <c r="S143" s="62"/>
      <c r="T143" s="62"/>
      <c r="U143" s="62"/>
      <c r="V143" s="62"/>
      <c r="W143" s="62"/>
      <c r="X143" s="62"/>
      <c r="Y143" s="62"/>
      <c r="Z143" s="62"/>
      <c r="AA143" s="62"/>
      <c r="AB143" s="62"/>
      <c r="AC143" s="62"/>
      <c r="AD143" s="62"/>
      <c r="AE143" s="62"/>
    </row>
    <row r="144" spans="1:31" x14ac:dyDescent="0.15">
      <c r="A144" s="62"/>
      <c r="B144" s="168"/>
      <c r="C144" s="171"/>
      <c r="D144" t="s">
        <v>164</v>
      </c>
      <c r="E144">
        <f>Huishoudens!H51</f>
        <v>0</v>
      </c>
      <c r="F144" s="9">
        <v>3.3000000000000002E-2</v>
      </c>
      <c r="G144" s="8">
        <f t="shared" si="4"/>
        <v>0</v>
      </c>
      <c r="I144" t="s">
        <v>156</v>
      </c>
      <c r="K144" s="9">
        <f>VLOOKUP(T(SUBSTITUTE($D144,$L$83,"")), Efficiencies!$D$9:$E$316,2,FALSE)</f>
        <v>0.67</v>
      </c>
      <c r="L144" s="62"/>
      <c r="M144" s="62"/>
      <c r="N144" s="62"/>
      <c r="O144" s="62"/>
      <c r="P144" s="62"/>
      <c r="Q144" s="62"/>
      <c r="R144" s="62"/>
      <c r="S144" s="62"/>
      <c r="T144" s="62"/>
      <c r="U144" s="62"/>
      <c r="V144" s="62"/>
      <c r="W144" s="62"/>
      <c r="X144" s="62"/>
      <c r="Y144" s="62"/>
      <c r="Z144" s="62"/>
      <c r="AA144" s="62"/>
      <c r="AB144" s="62"/>
      <c r="AC144" s="62"/>
      <c r="AD144" s="62"/>
      <c r="AE144" s="62"/>
    </row>
    <row r="145" spans="1:31" x14ac:dyDescent="0.15">
      <c r="A145" s="62"/>
      <c r="B145" s="168"/>
      <c r="C145" s="171"/>
      <c r="D145" t="s">
        <v>165</v>
      </c>
      <c r="E145">
        <f>Huishoudens!H52</f>
        <v>3.6579189774530389E-2</v>
      </c>
      <c r="F145" s="9">
        <v>5.7000000000000002E-2</v>
      </c>
      <c r="G145" s="8">
        <f t="shared" si="4"/>
        <v>3.657918977453039</v>
      </c>
      <c r="I145" t="s">
        <v>156</v>
      </c>
      <c r="K145" s="9">
        <f>VLOOKUP(T(SUBSTITUTE($D145,$L$83,"")), Efficiencies!$D$9:$E$316,2,FALSE)</f>
        <v>0.95</v>
      </c>
      <c r="L145" s="62"/>
      <c r="M145" s="62"/>
      <c r="N145" s="62"/>
      <c r="O145" s="62"/>
      <c r="P145" s="62"/>
      <c r="Q145" s="62"/>
      <c r="R145" s="62"/>
      <c r="S145" s="62"/>
      <c r="T145" s="62"/>
      <c r="U145" s="62"/>
      <c r="V145" s="62"/>
      <c r="W145" s="62"/>
      <c r="X145" s="62"/>
      <c r="Y145" s="62"/>
      <c r="Z145" s="62"/>
      <c r="AA145" s="62"/>
      <c r="AB145" s="62"/>
      <c r="AC145" s="62"/>
      <c r="AD145" s="62"/>
      <c r="AE145" s="62"/>
    </row>
    <row r="146" spans="1:31" x14ac:dyDescent="0.15">
      <c r="A146" s="62"/>
      <c r="B146" s="168"/>
      <c r="C146" s="171"/>
      <c r="D146" t="s">
        <v>166</v>
      </c>
      <c r="E146">
        <f>Huishoudens!H53</f>
        <v>0</v>
      </c>
      <c r="F146" s="9">
        <v>1.4E-2</v>
      </c>
      <c r="G146" s="8">
        <f>E146*100</f>
        <v>0</v>
      </c>
      <c r="I146" t="s">
        <v>77</v>
      </c>
      <c r="K146" s="9">
        <f>VLOOKUP(T(SUBSTITUTE($D146,$L$83,"")), Efficiencies!$D$9:$E$316,2,FALSE)</f>
        <v>1</v>
      </c>
      <c r="L146" s="62"/>
      <c r="M146" s="62"/>
      <c r="N146" s="62"/>
      <c r="O146" s="62"/>
      <c r="P146" s="62"/>
      <c r="Q146" s="62"/>
      <c r="R146" s="62"/>
      <c r="S146" s="62"/>
      <c r="T146" s="62"/>
      <c r="U146" s="62"/>
      <c r="V146" s="62"/>
      <c r="W146" s="62"/>
      <c r="X146" s="62"/>
      <c r="Y146" s="62"/>
      <c r="Z146" s="62"/>
      <c r="AA146" s="62"/>
      <c r="AB146" s="62"/>
      <c r="AC146" s="62"/>
      <c r="AD146" s="62"/>
      <c r="AE146" s="62"/>
    </row>
    <row r="147" spans="1:31" x14ac:dyDescent="0.15">
      <c r="A147" s="62"/>
      <c r="B147" s="168"/>
      <c r="C147" s="171"/>
      <c r="D147" t="s">
        <v>167</v>
      </c>
      <c r="E147">
        <f>Huishoudens!H54</f>
        <v>0</v>
      </c>
      <c r="F147" s="9">
        <v>0</v>
      </c>
      <c r="G147" s="8">
        <f t="shared" ref="G147:G199" si="8">E147/SUMPRODUCT(($I$82:$I$199=I147)*$E$82:$E$199)*100</f>
        <v>0</v>
      </c>
      <c r="I147" t="s">
        <v>156</v>
      </c>
      <c r="K147" s="9">
        <f>VLOOKUP(T(SUBSTITUTE($D147,$L$83,"")), Efficiencies!$D$9:$E$316,2,FALSE)</f>
        <v>0.82</v>
      </c>
      <c r="L147" s="62"/>
      <c r="M147" s="62"/>
      <c r="N147" s="62"/>
      <c r="O147" s="62"/>
      <c r="P147" s="62"/>
      <c r="Q147" s="62"/>
      <c r="R147" s="62"/>
      <c r="S147" s="62"/>
      <c r="T147" s="62"/>
      <c r="U147" s="62"/>
      <c r="V147" s="62"/>
      <c r="W147" s="62"/>
      <c r="X147" s="62"/>
      <c r="Y147" s="62"/>
      <c r="Z147" s="62"/>
      <c r="AA147" s="62"/>
      <c r="AB147" s="62"/>
      <c r="AC147" s="62"/>
      <c r="AD147" s="62"/>
      <c r="AE147" s="62"/>
    </row>
    <row r="148" spans="1:31" x14ac:dyDescent="0.15">
      <c r="A148" s="62"/>
      <c r="B148" s="329"/>
      <c r="C148" s="65" t="s">
        <v>285</v>
      </c>
      <c r="D148" s="1" t="s">
        <v>168</v>
      </c>
      <c r="E148">
        <v>1</v>
      </c>
      <c r="G148" s="8">
        <f t="shared" si="8"/>
        <v>100</v>
      </c>
      <c r="I148" t="s">
        <v>169</v>
      </c>
      <c r="K148" s="9" t="e">
        <f>VLOOKUP(T(SUBSTITUTE($D148,$L$83,"")), Efficiencies!$D$9:$E$316,2,FALSE)</f>
        <v>#N/A</v>
      </c>
      <c r="L148" s="62"/>
      <c r="M148" s="62"/>
      <c r="N148" s="62"/>
      <c r="O148" s="62"/>
      <c r="P148" s="62"/>
      <c r="Q148" s="62"/>
      <c r="R148" s="62"/>
      <c r="S148" s="62"/>
      <c r="T148" s="62"/>
      <c r="U148" s="62"/>
      <c r="V148" s="62"/>
      <c r="W148" s="62"/>
      <c r="X148" s="62"/>
      <c r="Y148" s="62"/>
      <c r="Z148" s="62"/>
      <c r="AA148" s="62"/>
      <c r="AB148" s="62"/>
      <c r="AC148" s="62"/>
      <c r="AD148" s="62"/>
      <c r="AE148" s="62"/>
    </row>
    <row r="149" spans="1:31" x14ac:dyDescent="0.15">
      <c r="A149" s="62"/>
      <c r="B149" s="168"/>
      <c r="C149" s="171"/>
      <c r="D149" t="s">
        <v>170</v>
      </c>
      <c r="G149" s="8" t="s">
        <v>494</v>
      </c>
      <c r="I149" t="s">
        <v>169</v>
      </c>
      <c r="K149" s="9" t="e">
        <f>VLOOKUP(T(SUBSTITUTE($D149,$L$83,"")), Efficiencies!$D$9:$E$316,2,FALSE)</f>
        <v>#N/A</v>
      </c>
      <c r="L149" s="62"/>
      <c r="M149" s="62"/>
      <c r="N149" s="62"/>
      <c r="O149" s="62"/>
      <c r="P149" s="62"/>
      <c r="Q149" s="62"/>
      <c r="R149" s="62"/>
      <c r="S149" s="62"/>
      <c r="T149" s="62"/>
      <c r="U149" s="62"/>
      <c r="V149" s="62"/>
      <c r="W149" s="62"/>
      <c r="X149" s="62"/>
      <c r="Y149" s="62"/>
      <c r="Z149" s="62"/>
      <c r="AA149" s="62"/>
      <c r="AB149" s="62"/>
      <c r="AC149" s="62"/>
      <c r="AD149" s="62"/>
      <c r="AE149" s="62"/>
    </row>
    <row r="150" spans="1:31" x14ac:dyDescent="0.15">
      <c r="A150" s="62"/>
      <c r="B150" s="168"/>
      <c r="C150" s="171"/>
      <c r="D150" t="s">
        <v>171</v>
      </c>
      <c r="G150" s="8" t="s">
        <v>494</v>
      </c>
      <c r="I150" t="s">
        <v>169</v>
      </c>
      <c r="K150" s="9" t="e">
        <f>VLOOKUP(T(SUBSTITUTE($D150,$L$83,"")), Efficiencies!$D$9:$E$316,2,FALSE)</f>
        <v>#N/A</v>
      </c>
      <c r="L150" s="62"/>
      <c r="M150" s="62"/>
      <c r="N150" s="62"/>
      <c r="O150" s="62"/>
      <c r="P150" s="62"/>
      <c r="Q150" s="62"/>
      <c r="R150" s="62"/>
      <c r="S150" s="62"/>
      <c r="T150" s="62"/>
      <c r="U150" s="62"/>
      <c r="V150" s="62"/>
      <c r="W150" s="62"/>
      <c r="X150" s="62"/>
      <c r="Y150" s="62"/>
      <c r="Z150" s="62"/>
      <c r="AA150" s="62"/>
      <c r="AB150" s="62"/>
      <c r="AC150" s="62"/>
      <c r="AD150" s="62"/>
      <c r="AE150" s="62"/>
    </row>
    <row r="151" spans="1:31" x14ac:dyDescent="0.15">
      <c r="A151" s="62"/>
      <c r="B151" s="168"/>
      <c r="C151" s="171"/>
      <c r="D151" t="s">
        <v>172</v>
      </c>
      <c r="G151" s="8" t="s">
        <v>494</v>
      </c>
      <c r="I151" t="s">
        <v>169</v>
      </c>
      <c r="K151" s="9" t="e">
        <f>VLOOKUP(T(SUBSTITUTE($D151,$L$83,"")), Efficiencies!$D$9:$E$316,2,FALSE)</f>
        <v>#N/A</v>
      </c>
      <c r="L151" s="62"/>
      <c r="M151" s="62"/>
      <c r="N151" s="62"/>
      <c r="O151" s="62"/>
      <c r="P151" s="62"/>
      <c r="Q151" s="62"/>
      <c r="R151" s="62"/>
      <c r="S151" s="62"/>
      <c r="T151" s="62"/>
      <c r="U151" s="62"/>
      <c r="V151" s="62"/>
      <c r="W151" s="62"/>
      <c r="X151" s="62"/>
      <c r="Y151" s="62"/>
      <c r="Z151" s="62"/>
      <c r="AA151" s="62"/>
      <c r="AB151" s="62"/>
      <c r="AC151" s="62"/>
      <c r="AD151" s="62"/>
      <c r="AE151" s="62"/>
    </row>
    <row r="152" spans="1:31" x14ac:dyDescent="0.15">
      <c r="A152" s="62"/>
      <c r="B152" s="168"/>
      <c r="C152" s="171"/>
      <c r="D152" s="5" t="s">
        <v>760</v>
      </c>
      <c r="E152">
        <f>Industrie!G139</f>
        <v>6.3E-3</v>
      </c>
      <c r="G152" s="8">
        <f t="shared" si="8"/>
        <v>0.63</v>
      </c>
      <c r="I152" t="s">
        <v>173</v>
      </c>
      <c r="K152" s="9">
        <f>VLOOKUP(T(SUBSTITUTE($D152,$L$83,"")), Efficiencies!$D$9:$E$316,2,FALSE)</f>
        <v>0.8</v>
      </c>
      <c r="L152" s="62"/>
      <c r="M152" s="62"/>
      <c r="N152" s="62"/>
      <c r="O152" s="62"/>
      <c r="P152" s="62"/>
      <c r="Q152" s="62"/>
      <c r="R152" s="62"/>
      <c r="S152" s="62"/>
      <c r="T152" s="62"/>
      <c r="U152" s="62"/>
      <c r="V152" s="62"/>
      <c r="W152" s="62"/>
      <c r="X152" s="62"/>
      <c r="Y152" s="62"/>
      <c r="Z152" s="62"/>
      <c r="AA152" s="62"/>
      <c r="AB152" s="62"/>
      <c r="AC152" s="62"/>
      <c r="AD152" s="62"/>
      <c r="AE152" s="62"/>
    </row>
    <row r="153" spans="1:31" x14ac:dyDescent="0.15">
      <c r="A153" s="62"/>
      <c r="B153" s="168"/>
      <c r="C153" s="171"/>
      <c r="D153" s="5" t="s">
        <v>762</v>
      </c>
      <c r="E153">
        <f>Industrie!G138</f>
        <v>0.30059999999999998</v>
      </c>
      <c r="G153" s="8">
        <f t="shared" si="8"/>
        <v>30.06</v>
      </c>
      <c r="I153" t="s">
        <v>173</v>
      </c>
      <c r="K153" s="9">
        <f>VLOOKUP(T(SUBSTITUTE($D153,$L$83,"")), Efficiencies!$D$9:$E$316,2,FALSE)</f>
        <v>0.83</v>
      </c>
      <c r="L153" s="62"/>
      <c r="M153" s="62"/>
      <c r="N153" s="62"/>
      <c r="O153" s="62"/>
      <c r="P153" s="62"/>
      <c r="Q153" s="62"/>
      <c r="R153" s="62"/>
      <c r="S153" s="62"/>
      <c r="T153" s="62"/>
      <c r="U153" s="62"/>
      <c r="V153" s="62"/>
      <c r="W153" s="62"/>
      <c r="X153" s="62"/>
      <c r="Y153" s="62"/>
      <c r="Z153" s="62"/>
      <c r="AA153" s="62"/>
      <c r="AB153" s="62"/>
      <c r="AC153" s="62"/>
      <c r="AD153" s="62"/>
      <c r="AE153" s="62"/>
    </row>
    <row r="154" spans="1:31" x14ac:dyDescent="0.15">
      <c r="A154" s="62"/>
      <c r="B154" s="168"/>
      <c r="C154" s="171"/>
      <c r="D154" s="5" t="s">
        <v>763</v>
      </c>
      <c r="E154">
        <f>Industrie!G137</f>
        <v>0.56979999999999997</v>
      </c>
      <c r="G154" s="8">
        <f t="shared" si="8"/>
        <v>56.98</v>
      </c>
      <c r="I154" t="s">
        <v>173</v>
      </c>
      <c r="K154" s="9">
        <f>VLOOKUP(T(SUBSTITUTE($D154,$L$83,"")), Efficiencies!$D$9:$E$316,2,FALSE)</f>
        <v>0.9</v>
      </c>
      <c r="L154" s="62"/>
      <c r="M154" s="62"/>
      <c r="N154" s="62"/>
      <c r="O154" s="62"/>
      <c r="P154" s="62"/>
      <c r="Q154" s="62"/>
      <c r="R154" s="62"/>
      <c r="S154" s="62"/>
      <c r="T154" s="62"/>
      <c r="U154" s="62"/>
      <c r="V154" s="62"/>
      <c r="W154" s="62"/>
      <c r="X154" s="62"/>
      <c r="Y154" s="62"/>
      <c r="Z154" s="62"/>
      <c r="AA154" s="62"/>
      <c r="AB154" s="62"/>
      <c r="AC154" s="62"/>
      <c r="AD154" s="62"/>
      <c r="AE154" s="62"/>
    </row>
    <row r="155" spans="1:31" x14ac:dyDescent="0.15">
      <c r="A155" s="62"/>
      <c r="B155" s="168"/>
      <c r="C155" s="171"/>
      <c r="D155" s="5" t="s">
        <v>764</v>
      </c>
      <c r="E155">
        <f>Industrie!G140</f>
        <v>7.7000000000000002E-3</v>
      </c>
      <c r="G155" s="8">
        <f t="shared" si="8"/>
        <v>0.77</v>
      </c>
      <c r="I155" t="s">
        <v>173</v>
      </c>
      <c r="K155" s="9">
        <f>VLOOKUP(T(SUBSTITUTE($D155,$L$83,"")), Efficiencies!$D$9:$E$316,2,FALSE)</f>
        <v>0.8</v>
      </c>
      <c r="L155" s="62"/>
      <c r="M155" s="62"/>
      <c r="N155" s="62"/>
      <c r="O155" s="62"/>
      <c r="P155" s="62"/>
      <c r="Q155" s="62"/>
      <c r="R155" s="62"/>
      <c r="S155" s="62"/>
      <c r="T155" s="62"/>
      <c r="U155" s="62"/>
      <c r="V155" s="62"/>
      <c r="W155" s="62"/>
      <c r="X155" s="62"/>
      <c r="Y155" s="62"/>
      <c r="Z155" s="62"/>
      <c r="AA155" s="62"/>
      <c r="AB155" s="62"/>
      <c r="AC155" s="62"/>
      <c r="AD155" s="62"/>
      <c r="AE155" s="62"/>
    </row>
    <row r="156" spans="1:31" x14ac:dyDescent="0.15">
      <c r="A156" s="62"/>
      <c r="B156" s="168"/>
      <c r="C156" s="171"/>
      <c r="D156" s="5" t="s">
        <v>765</v>
      </c>
      <c r="E156">
        <f>Industrie!G134</f>
        <v>0</v>
      </c>
      <c r="G156" s="8">
        <f t="shared" si="8"/>
        <v>0</v>
      </c>
      <c r="I156" t="s">
        <v>174</v>
      </c>
      <c r="K156" s="9">
        <f>VLOOKUP(T(SUBSTITUTE($D156,$L$83,"")), Efficiencies!$D$9:$E$316,2,FALSE)</f>
        <v>0.8</v>
      </c>
      <c r="L156" s="62"/>
      <c r="M156" s="62"/>
      <c r="N156" s="62"/>
      <c r="O156" s="62"/>
      <c r="P156" s="62"/>
      <c r="Q156" s="62"/>
      <c r="R156" s="62"/>
      <c r="S156" s="62"/>
      <c r="T156" s="62"/>
      <c r="U156" s="62"/>
      <c r="V156" s="62"/>
      <c r="W156" s="62"/>
      <c r="X156" s="62"/>
      <c r="Y156" s="62"/>
      <c r="Z156" s="62"/>
      <c r="AA156" s="62"/>
      <c r="AB156" s="62"/>
      <c r="AC156" s="62"/>
      <c r="AD156" s="62"/>
      <c r="AE156" s="62"/>
    </row>
    <row r="157" spans="1:31" x14ac:dyDescent="0.15">
      <c r="A157" s="62"/>
      <c r="B157" s="168"/>
      <c r="C157" s="171"/>
      <c r="D157" s="5" t="s">
        <v>766</v>
      </c>
      <c r="E157">
        <f>Industrie!G156</f>
        <v>0.42109999999999997</v>
      </c>
      <c r="G157" s="8">
        <f t="shared" si="8"/>
        <v>42.11</v>
      </c>
      <c r="I157" t="s">
        <v>174</v>
      </c>
      <c r="K157" s="9">
        <f>VLOOKUP(T(SUBSTITUTE($D157,$L$83,"")), Efficiencies!$D$9:$E$316,2,FALSE)</f>
        <v>0.83</v>
      </c>
      <c r="L157" s="62"/>
      <c r="M157" s="62"/>
      <c r="N157" s="62"/>
      <c r="O157" s="62"/>
      <c r="P157" s="62"/>
      <c r="Q157" s="62"/>
      <c r="R157" s="62"/>
      <c r="S157" s="62"/>
      <c r="T157" s="62"/>
      <c r="U157" s="62"/>
      <c r="V157" s="62"/>
      <c r="W157" s="62"/>
      <c r="X157" s="62"/>
      <c r="Y157" s="62"/>
      <c r="Z157" s="62"/>
      <c r="AA157" s="62"/>
      <c r="AB157" s="62"/>
      <c r="AC157" s="62"/>
      <c r="AD157" s="62"/>
      <c r="AE157" s="62"/>
    </row>
    <row r="158" spans="1:31" x14ac:dyDescent="0.15">
      <c r="A158" s="62"/>
      <c r="B158" s="168"/>
      <c r="C158" s="171"/>
      <c r="D158" s="5" t="s">
        <v>767</v>
      </c>
      <c r="E158">
        <f>Industrie!G155</f>
        <v>0.37019999999999997</v>
      </c>
      <c r="G158" s="8">
        <f t="shared" si="8"/>
        <v>37.019999999999996</v>
      </c>
      <c r="I158" t="s">
        <v>174</v>
      </c>
      <c r="K158" s="9">
        <f>VLOOKUP(T(SUBSTITUTE($D158,$L$83,"")), Efficiencies!$D$9:$E$316,2,FALSE)</f>
        <v>0.9</v>
      </c>
      <c r="L158" s="62"/>
      <c r="M158" s="62"/>
      <c r="N158" s="62"/>
      <c r="O158" s="62"/>
      <c r="P158" s="62"/>
      <c r="Q158" s="62"/>
      <c r="R158" s="62"/>
      <c r="S158" s="62"/>
      <c r="T158" s="62"/>
      <c r="U158" s="62"/>
      <c r="V158" s="62"/>
      <c r="W158" s="62"/>
      <c r="X158" s="62"/>
      <c r="Y158" s="62"/>
      <c r="Z158" s="62"/>
      <c r="AA158" s="62"/>
      <c r="AB158" s="62"/>
      <c r="AC158" s="62"/>
      <c r="AD158" s="62"/>
      <c r="AE158" s="62"/>
    </row>
    <row r="159" spans="1:31" x14ac:dyDescent="0.15">
      <c r="A159" s="62"/>
      <c r="B159" s="168"/>
      <c r="C159" s="171"/>
      <c r="D159" s="5" t="s">
        <v>768</v>
      </c>
      <c r="E159">
        <f>Industrie!G158</f>
        <v>0</v>
      </c>
      <c r="G159" s="8">
        <f t="shared" si="8"/>
        <v>0</v>
      </c>
      <c r="I159" t="s">
        <v>174</v>
      </c>
      <c r="K159" s="9">
        <f>VLOOKUP(T(SUBSTITUTE($D159,$L$83,"")), Efficiencies!$D$9:$E$316,2,FALSE)</f>
        <v>0.8</v>
      </c>
      <c r="L159" s="62"/>
      <c r="M159" s="62"/>
      <c r="N159" s="62"/>
      <c r="O159" s="62"/>
      <c r="P159" s="62"/>
      <c r="Q159" s="62"/>
      <c r="R159" s="62"/>
      <c r="S159" s="62"/>
      <c r="T159" s="62"/>
      <c r="U159" s="62"/>
      <c r="V159" s="62"/>
      <c r="W159" s="62"/>
      <c r="X159" s="62"/>
      <c r="Y159" s="62"/>
      <c r="Z159" s="62"/>
      <c r="AA159" s="62"/>
      <c r="AB159" s="62"/>
      <c r="AC159" s="62"/>
      <c r="AD159" s="62"/>
      <c r="AE159" s="62"/>
    </row>
    <row r="160" spans="1:31" x14ac:dyDescent="0.15">
      <c r="A160" s="62"/>
      <c r="B160" s="168"/>
      <c r="C160" s="171"/>
      <c r="D160" s="5" t="s">
        <v>769</v>
      </c>
      <c r="E160">
        <f>Industrie!G159</f>
        <v>0.20870000000000011</v>
      </c>
      <c r="G160" s="8">
        <f t="shared" si="8"/>
        <v>20.870000000000012</v>
      </c>
      <c r="I160" t="s">
        <v>174</v>
      </c>
      <c r="K160" s="9" t="e">
        <f>VLOOKUP(T(SUBSTITUTE($D160,$L$83,"")), Efficiencies!$D$9:$E$316,2,FALSE)</f>
        <v>#N/A</v>
      </c>
      <c r="L160" s="62"/>
      <c r="M160" s="62"/>
      <c r="N160" s="62"/>
      <c r="O160" s="62"/>
      <c r="P160" s="62"/>
      <c r="Q160" s="62"/>
      <c r="R160" s="62"/>
      <c r="S160" s="62"/>
      <c r="T160" s="62"/>
      <c r="U160" s="62"/>
      <c r="V160" s="62"/>
      <c r="W160" s="62"/>
      <c r="X160" s="62"/>
      <c r="Y160" s="62"/>
      <c r="Z160" s="62"/>
      <c r="AA160" s="62"/>
      <c r="AB160" s="62"/>
      <c r="AC160" s="62"/>
      <c r="AD160" s="62"/>
      <c r="AE160" s="62"/>
    </row>
    <row r="161" spans="1:31" x14ac:dyDescent="0.15">
      <c r="A161" s="62"/>
      <c r="B161" s="168"/>
      <c r="C161" s="171"/>
      <c r="D161" s="5" t="s">
        <v>770</v>
      </c>
      <c r="E161">
        <f>Industrie!G141</f>
        <v>0.11559999999999999</v>
      </c>
      <c r="G161" s="8">
        <f t="shared" si="8"/>
        <v>11.559999999999999</v>
      </c>
      <c r="I161" t="s">
        <v>173</v>
      </c>
      <c r="K161" s="9" t="e">
        <f>VLOOKUP(T(SUBSTITUTE($D161,$L$83,"")), Efficiencies!$D$9:$E$316,2,FALSE)</f>
        <v>#N/A</v>
      </c>
      <c r="L161" s="62"/>
      <c r="M161" s="62"/>
      <c r="N161" s="62"/>
      <c r="O161" s="62"/>
      <c r="P161" s="62"/>
      <c r="Q161" s="62"/>
      <c r="R161" s="62"/>
      <c r="S161" s="62"/>
      <c r="T161" s="62"/>
      <c r="U161" s="62"/>
      <c r="V161" s="62"/>
      <c r="W161" s="62"/>
      <c r="X161" s="62"/>
      <c r="Y161" s="62"/>
      <c r="Z161" s="62"/>
      <c r="AA161" s="62"/>
      <c r="AB161" s="62"/>
      <c r="AC161" s="62"/>
      <c r="AD161" s="62"/>
      <c r="AE161" s="62"/>
    </row>
    <row r="162" spans="1:31" x14ac:dyDescent="0.15">
      <c r="A162" s="62"/>
      <c r="B162" s="168"/>
      <c r="C162" s="171"/>
      <c r="D162" t="s">
        <v>175</v>
      </c>
      <c r="E162">
        <v>1</v>
      </c>
      <c r="G162" s="8" t="s">
        <v>494</v>
      </c>
      <c r="I162" t="s">
        <v>176</v>
      </c>
      <c r="K162" s="9" t="e">
        <f>VLOOKUP(T(SUBSTITUTE($D162,$L$83,"")), Efficiencies!$D$9:$E$316,2,FALSE)</f>
        <v>#N/A</v>
      </c>
      <c r="L162" s="62"/>
      <c r="M162" s="62"/>
      <c r="N162" s="62"/>
      <c r="O162" s="62"/>
      <c r="P162" s="62"/>
      <c r="Q162" s="62"/>
      <c r="R162" s="62"/>
      <c r="S162" s="62"/>
      <c r="T162" s="62"/>
      <c r="U162" s="62"/>
      <c r="V162" s="62"/>
      <c r="W162" s="62"/>
      <c r="X162" s="62"/>
      <c r="Y162" s="62"/>
      <c r="Z162" s="62"/>
      <c r="AA162" s="62"/>
      <c r="AB162" s="62"/>
      <c r="AC162" s="62"/>
      <c r="AD162" s="62"/>
      <c r="AE162" s="62"/>
    </row>
    <row r="163" spans="1:31" x14ac:dyDescent="0.15">
      <c r="A163" s="62"/>
      <c r="B163" s="168"/>
      <c r="C163" s="171"/>
      <c r="D163" t="s">
        <v>177</v>
      </c>
      <c r="G163" s="8" t="s">
        <v>494</v>
      </c>
      <c r="I163" t="s">
        <v>176</v>
      </c>
      <c r="K163" s="9" t="e">
        <f>VLOOKUP(T(SUBSTITUTE($D163,$L$83,"")), Efficiencies!$D$9:$E$316,2,FALSE)</f>
        <v>#N/A</v>
      </c>
      <c r="L163" s="62"/>
      <c r="M163" s="62"/>
      <c r="N163" s="62"/>
      <c r="O163" s="62"/>
      <c r="P163" s="62"/>
      <c r="Q163" s="62"/>
      <c r="R163" s="62"/>
      <c r="S163" s="62"/>
      <c r="T163" s="62"/>
      <c r="U163" s="62"/>
      <c r="V163" s="62"/>
      <c r="W163" s="62"/>
      <c r="X163" s="62"/>
      <c r="Y163" s="62"/>
      <c r="Z163" s="62"/>
      <c r="AA163" s="62"/>
      <c r="AB163" s="62"/>
      <c r="AC163" s="62"/>
      <c r="AD163" s="62"/>
      <c r="AE163" s="62"/>
    </row>
    <row r="164" spans="1:31" x14ac:dyDescent="0.15">
      <c r="A164" s="62"/>
      <c r="B164" s="168"/>
      <c r="C164" s="171"/>
      <c r="D164" t="s">
        <v>178</v>
      </c>
      <c r="G164" s="8" t="s">
        <v>494</v>
      </c>
      <c r="I164" t="s">
        <v>176</v>
      </c>
      <c r="K164" s="9" t="e">
        <f>VLOOKUP(T(SUBSTITUTE($D164,$L$83,"")), Efficiencies!$D$9:$E$316,2,FALSE)</f>
        <v>#N/A</v>
      </c>
      <c r="L164" s="62"/>
      <c r="M164" s="62"/>
      <c r="N164" s="62"/>
      <c r="O164" s="62"/>
      <c r="P164" s="62"/>
      <c r="Q164" s="62"/>
      <c r="R164" s="62"/>
      <c r="S164" s="62"/>
      <c r="T164" s="62"/>
      <c r="U164" s="62"/>
      <c r="V164" s="62"/>
      <c r="W164" s="62"/>
      <c r="X164" s="62"/>
      <c r="Y164" s="62"/>
      <c r="Z164" s="62"/>
      <c r="AA164" s="62"/>
      <c r="AB164" s="62"/>
      <c r="AC164" s="62"/>
      <c r="AD164" s="62"/>
      <c r="AE164" s="62"/>
    </row>
    <row r="165" spans="1:31" x14ac:dyDescent="0.15">
      <c r="A165" s="62"/>
      <c r="B165" s="168"/>
      <c r="C165" s="171"/>
      <c r="D165" t="s">
        <v>179</v>
      </c>
      <c r="G165" s="8" t="s">
        <v>494</v>
      </c>
      <c r="I165" t="s">
        <v>176</v>
      </c>
      <c r="K165" s="9" t="e">
        <f>VLOOKUP(T(SUBSTITUTE($D165,$L$83,"")), Efficiencies!$D$9:$E$316,2,FALSE)</f>
        <v>#N/A</v>
      </c>
      <c r="L165" s="62"/>
      <c r="M165" s="62"/>
      <c r="N165" s="62"/>
      <c r="O165" s="62"/>
      <c r="P165" s="62"/>
      <c r="Q165" s="62"/>
      <c r="R165" s="62"/>
      <c r="S165" s="62"/>
      <c r="T165" s="62"/>
      <c r="U165" s="62"/>
      <c r="V165" s="62"/>
      <c r="W165" s="62"/>
      <c r="X165" s="62"/>
      <c r="Y165" s="62"/>
      <c r="Z165" s="62"/>
      <c r="AA165" s="62"/>
      <c r="AB165" s="62"/>
      <c r="AC165" s="62"/>
      <c r="AD165" s="62"/>
      <c r="AE165" s="62"/>
    </row>
    <row r="166" spans="1:31" x14ac:dyDescent="0.15">
      <c r="A166" s="62"/>
      <c r="B166" s="329"/>
      <c r="C166" s="65" t="s">
        <v>286</v>
      </c>
      <c r="D166" t="s">
        <v>51</v>
      </c>
      <c r="E166" s="529">
        <f>Transport!H42</f>
        <v>9.769669843916549E-4</v>
      </c>
      <c r="F166" s="9">
        <v>1E-3</v>
      </c>
      <c r="G166" s="8">
        <f t="shared" si="8"/>
        <v>9.7696698439165494E-2</v>
      </c>
      <c r="I166" t="s">
        <v>246</v>
      </c>
      <c r="K166" s="9">
        <f>VLOOKUP(T(SUBSTITUTE($D166,$L$83,"")), Efficiencies!$D$9:$E$316,2,FALSE)</f>
        <v>0.47599999999999998</v>
      </c>
      <c r="L166" s="62"/>
      <c r="M166" s="62"/>
      <c r="N166" s="62"/>
      <c r="O166" s="62"/>
      <c r="P166" s="62"/>
      <c r="Q166" s="62"/>
      <c r="R166" s="62"/>
      <c r="S166" s="62"/>
      <c r="T166" s="62"/>
      <c r="U166" s="62"/>
      <c r="V166" s="62"/>
      <c r="W166" s="62"/>
      <c r="X166" s="62"/>
      <c r="Y166" s="62"/>
      <c r="Z166" s="62"/>
      <c r="AA166" s="62"/>
      <c r="AB166" s="62"/>
      <c r="AC166" s="62"/>
      <c r="AD166" s="62"/>
      <c r="AE166" s="62"/>
    </row>
    <row r="167" spans="1:31" x14ac:dyDescent="0.15">
      <c r="A167" s="62"/>
      <c r="B167" s="168"/>
      <c r="C167" s="171"/>
      <c r="D167" t="s">
        <v>47</v>
      </c>
      <c r="E167" s="529">
        <f>Transport!H43</f>
        <v>0.27101393890269004</v>
      </c>
      <c r="F167" s="9">
        <v>0.27100000000000002</v>
      </c>
      <c r="G167" s="8">
        <f t="shared" si="8"/>
        <v>27.101393890269005</v>
      </c>
      <c r="I167" t="s">
        <v>246</v>
      </c>
      <c r="K167" s="9">
        <f>VLOOKUP(T(SUBSTITUTE($D167,$L$83,"")), Efficiencies!$D$9:$E$316,2,FALSE)</f>
        <v>0.52629999999999999</v>
      </c>
      <c r="L167" s="62"/>
      <c r="M167" s="62"/>
      <c r="N167" s="62"/>
      <c r="O167" s="62"/>
      <c r="P167" s="62"/>
      <c r="Q167" s="62"/>
      <c r="R167" s="62"/>
      <c r="S167" s="62"/>
      <c r="T167" s="62"/>
      <c r="U167" s="62"/>
      <c r="V167" s="62"/>
      <c r="W167" s="62"/>
      <c r="X167" s="62"/>
      <c r="Y167" s="62"/>
      <c r="Z167" s="62"/>
      <c r="AA167" s="62"/>
      <c r="AB167" s="62"/>
      <c r="AC167" s="62"/>
      <c r="AD167" s="62"/>
      <c r="AE167" s="62"/>
    </row>
    <row r="168" spans="1:31" x14ac:dyDescent="0.15">
      <c r="A168" s="62"/>
      <c r="B168" s="168"/>
      <c r="C168" s="171"/>
      <c r="D168" t="s">
        <v>50</v>
      </c>
      <c r="E168" s="529">
        <f>Transport!H44</f>
        <v>1.0392420046444683E-3</v>
      </c>
      <c r="F168" s="9">
        <v>1E-3</v>
      </c>
      <c r="G168" s="8">
        <f t="shared" si="8"/>
        <v>0.10392420046444684</v>
      </c>
      <c r="I168" t="s">
        <v>246</v>
      </c>
      <c r="K168" s="9">
        <f>VLOOKUP(T(SUBSTITUTE($D168,$L$83,"")), Efficiencies!$D$9:$E$316,2,FALSE)</f>
        <v>1.5385</v>
      </c>
      <c r="L168" s="62"/>
      <c r="M168" s="62"/>
      <c r="N168" s="62"/>
      <c r="O168" s="62"/>
      <c r="P168" s="62"/>
      <c r="Q168" s="62"/>
      <c r="R168" s="62"/>
      <c r="S168" s="62"/>
      <c r="T168" s="62"/>
      <c r="U168" s="62"/>
      <c r="V168" s="62"/>
      <c r="W168" s="62"/>
      <c r="X168" s="62"/>
      <c r="Y168" s="62"/>
      <c r="Z168" s="62"/>
      <c r="AA168" s="62"/>
      <c r="AB168" s="62"/>
      <c r="AC168" s="62"/>
      <c r="AD168" s="62"/>
      <c r="AE168" s="62"/>
    </row>
    <row r="169" spans="1:31" x14ac:dyDescent="0.15">
      <c r="A169" s="62"/>
      <c r="B169" s="168"/>
      <c r="C169" s="171"/>
      <c r="D169" t="s">
        <v>48</v>
      </c>
      <c r="E169" s="529">
        <f>Transport!H45</f>
        <v>0.67500905089608088</v>
      </c>
      <c r="F169" s="9">
        <v>0.67500000000000004</v>
      </c>
      <c r="G169" s="8">
        <f>E169/SUMPRODUCT(($I$82:$I$199=I169)*$E$82:$E$199)*100</f>
        <v>67.500905089608082</v>
      </c>
      <c r="I169" t="s">
        <v>246</v>
      </c>
      <c r="K169" s="9">
        <f>VLOOKUP(T(SUBSTITUTE($D169,$L$83,"")), Efficiencies!$D$9:$E$316,2,FALSE)</f>
        <v>0.47620000000000001</v>
      </c>
      <c r="L169" s="62"/>
      <c r="M169" s="62"/>
      <c r="N169" s="62"/>
      <c r="O169" s="62"/>
      <c r="P169" s="62"/>
      <c r="Q169" s="62"/>
      <c r="R169" s="62"/>
      <c r="S169" s="62"/>
      <c r="T169" s="62"/>
      <c r="U169" s="62"/>
      <c r="V169" s="62"/>
      <c r="W169" s="62"/>
      <c r="X169" s="62"/>
      <c r="Y169" s="62"/>
      <c r="Z169" s="62"/>
      <c r="AA169" s="62"/>
      <c r="AB169" s="62"/>
      <c r="AC169" s="62"/>
      <c r="AD169" s="62"/>
      <c r="AE169" s="62"/>
    </row>
    <row r="170" spans="1:31" x14ac:dyDescent="0.15">
      <c r="A170" s="62"/>
      <c r="B170" s="168"/>
      <c r="C170" s="171"/>
      <c r="D170" t="s">
        <v>49</v>
      </c>
      <c r="E170" s="529">
        <f>Transport!H46</f>
        <v>0</v>
      </c>
      <c r="F170" s="9">
        <v>0</v>
      </c>
      <c r="G170" s="8">
        <f t="shared" si="8"/>
        <v>0</v>
      </c>
      <c r="I170" t="s">
        <v>246</v>
      </c>
      <c r="K170" s="9">
        <f>VLOOKUP(T(SUBSTITUTE($D170,$L$83,"")), Efficiencies!$D$9:$E$316,2,FALSE)</f>
        <v>1.0204</v>
      </c>
      <c r="L170" s="62"/>
      <c r="M170" s="62"/>
      <c r="N170" s="62"/>
      <c r="O170" s="62"/>
      <c r="P170" s="62"/>
      <c r="Q170" s="62"/>
      <c r="R170" s="62"/>
      <c r="S170" s="62"/>
      <c r="T170" s="62"/>
      <c r="U170" s="62"/>
      <c r="V170" s="62"/>
      <c r="W170" s="62"/>
      <c r="X170" s="62"/>
      <c r="Y170" s="62"/>
      <c r="Z170" s="62"/>
      <c r="AA170" s="62"/>
      <c r="AB170" s="62"/>
      <c r="AC170" s="62"/>
      <c r="AD170" s="62"/>
      <c r="AE170" s="62"/>
    </row>
    <row r="171" spans="1:31" x14ac:dyDescent="0.15">
      <c r="A171" s="62"/>
      <c r="B171" s="168"/>
      <c r="C171" s="171"/>
      <c r="D171" t="s">
        <v>52</v>
      </c>
      <c r="E171" s="529">
        <f>Transport!H47</f>
        <v>5.1960801212193118E-2</v>
      </c>
      <c r="F171" s="9">
        <v>5.1999999999999998E-2</v>
      </c>
      <c r="G171" s="8">
        <f t="shared" si="8"/>
        <v>5.1960801212193122</v>
      </c>
      <c r="I171" t="s">
        <v>246</v>
      </c>
      <c r="K171" s="9">
        <f>VLOOKUP(T(SUBSTITUTE($D171,$L$83,"")), Efficiencies!$D$9:$E$316,2,FALSE)</f>
        <v>0.5</v>
      </c>
      <c r="L171" s="62"/>
      <c r="M171" s="62"/>
      <c r="N171" s="62"/>
      <c r="O171" s="62"/>
      <c r="P171" s="62"/>
      <c r="Q171" s="62"/>
      <c r="R171" s="62"/>
      <c r="S171" s="62"/>
      <c r="T171" s="62"/>
      <c r="U171" s="62"/>
      <c r="V171" s="62"/>
      <c r="W171" s="62"/>
      <c r="X171" s="62"/>
      <c r="Y171" s="62"/>
      <c r="Z171" s="62"/>
      <c r="AA171" s="62"/>
      <c r="AB171" s="62"/>
      <c r="AC171" s="62"/>
      <c r="AD171" s="62"/>
      <c r="AE171" s="62"/>
    </row>
    <row r="172" spans="1:31" x14ac:dyDescent="0.15">
      <c r="A172" s="62"/>
      <c r="B172" s="168"/>
      <c r="C172" s="171"/>
      <c r="D172" t="s">
        <v>247</v>
      </c>
      <c r="E172">
        <f t="shared" ref="E172:E181" si="9">F172</f>
        <v>0</v>
      </c>
      <c r="F172" s="9">
        <v>0</v>
      </c>
      <c r="G172" s="8" t="s">
        <v>494</v>
      </c>
      <c r="I172" t="s">
        <v>248</v>
      </c>
      <c r="K172" s="9" t="e">
        <f>VLOOKUP(T(SUBSTITUTE($D172,$L$83,"")), Efficiencies!$D$9:$E$316,2,FALSE)</f>
        <v>#N/A</v>
      </c>
      <c r="L172" s="62"/>
      <c r="M172" s="62"/>
      <c r="N172" s="62"/>
      <c r="O172" s="62"/>
      <c r="P172" s="62"/>
      <c r="Q172" s="62"/>
      <c r="R172" s="62"/>
      <c r="S172" s="62"/>
      <c r="T172" s="62"/>
      <c r="U172" s="62"/>
      <c r="V172" s="62"/>
      <c r="W172" s="62"/>
      <c r="X172" s="62"/>
      <c r="Y172" s="62"/>
      <c r="Z172" s="62"/>
      <c r="AA172" s="62"/>
      <c r="AB172" s="62"/>
      <c r="AC172" s="62"/>
      <c r="AD172" s="62"/>
      <c r="AE172" s="62"/>
    </row>
    <row r="173" spans="1:31" x14ac:dyDescent="0.15">
      <c r="A173" s="62"/>
      <c r="B173" s="168"/>
      <c r="C173" s="171"/>
      <c r="D173" t="s">
        <v>249</v>
      </c>
      <c r="E173">
        <f t="shared" si="9"/>
        <v>2.4E-2</v>
      </c>
      <c r="F173" s="9">
        <v>2.4E-2</v>
      </c>
      <c r="G173" s="8" t="s">
        <v>494</v>
      </c>
      <c r="I173" t="s">
        <v>248</v>
      </c>
      <c r="K173" s="9" t="e">
        <f>VLOOKUP(T(SUBSTITUTE($D173,$L$83,"")), Efficiencies!$D$9:$E$316,2,FALSE)</f>
        <v>#N/A</v>
      </c>
      <c r="L173" s="62"/>
      <c r="M173" s="62"/>
      <c r="N173" s="62"/>
      <c r="O173" s="62"/>
      <c r="P173" s="62"/>
      <c r="Q173" s="62"/>
      <c r="R173" s="62"/>
      <c r="S173" s="62"/>
      <c r="T173" s="62"/>
      <c r="U173" s="62"/>
      <c r="V173" s="62"/>
      <c r="W173" s="62"/>
      <c r="X173" s="62"/>
      <c r="Y173" s="62"/>
      <c r="Z173" s="62"/>
      <c r="AA173" s="62"/>
      <c r="AB173" s="62"/>
      <c r="AC173" s="62"/>
      <c r="AD173" s="62"/>
      <c r="AE173" s="62"/>
    </row>
    <row r="174" spans="1:31" x14ac:dyDescent="0.15">
      <c r="A174" s="62"/>
      <c r="B174" s="168"/>
      <c r="C174" s="171"/>
      <c r="D174" t="s">
        <v>250</v>
      </c>
      <c r="E174">
        <f t="shared" si="9"/>
        <v>0.97599999999999998</v>
      </c>
      <c r="F174" s="9">
        <v>0.97599999999999998</v>
      </c>
      <c r="G174" s="8" t="s">
        <v>494</v>
      </c>
      <c r="I174" t="s">
        <v>248</v>
      </c>
      <c r="K174" s="9" t="e">
        <f>VLOOKUP(T(SUBSTITUTE($D174,$L$83,"")), Efficiencies!$D$9:$E$316,2,FALSE)</f>
        <v>#N/A</v>
      </c>
      <c r="L174" s="62"/>
      <c r="M174" s="62"/>
      <c r="N174" s="62"/>
      <c r="O174" s="62"/>
      <c r="P174" s="62"/>
      <c r="Q174" s="62"/>
      <c r="R174" s="62"/>
      <c r="S174" s="62"/>
      <c r="T174" s="62"/>
      <c r="U174" s="62"/>
      <c r="V174" s="62"/>
      <c r="W174" s="62"/>
      <c r="X174" s="62"/>
      <c r="Y174" s="62"/>
      <c r="Z174" s="62"/>
      <c r="AA174" s="62"/>
      <c r="AB174" s="62"/>
      <c r="AC174" s="62"/>
      <c r="AD174" s="62"/>
      <c r="AE174" s="62"/>
    </row>
    <row r="175" spans="1:31" x14ac:dyDescent="0.15">
      <c r="A175" s="62"/>
      <c r="B175" s="168"/>
      <c r="C175" s="171"/>
      <c r="D175" t="s">
        <v>251</v>
      </c>
      <c r="E175">
        <f t="shared" si="9"/>
        <v>0</v>
      </c>
      <c r="F175">
        <v>0</v>
      </c>
      <c r="G175" s="8" t="s">
        <v>494</v>
      </c>
      <c r="I175" t="s">
        <v>252</v>
      </c>
      <c r="K175" s="9" t="e">
        <f>VLOOKUP(T(SUBSTITUTE($D175,$L$83,"")), Efficiencies!$D$9:$E$316,2,FALSE)</f>
        <v>#N/A</v>
      </c>
      <c r="L175" s="62"/>
      <c r="M175" s="62"/>
      <c r="N175" s="62"/>
      <c r="O175" s="62"/>
      <c r="P175" s="62"/>
      <c r="Q175" s="62"/>
      <c r="R175" s="62"/>
      <c r="S175" s="62"/>
      <c r="T175" s="62"/>
      <c r="U175" s="62"/>
      <c r="V175" s="62"/>
      <c r="W175" s="62"/>
      <c r="X175" s="62"/>
      <c r="Y175" s="62"/>
      <c r="Z175" s="62"/>
      <c r="AA175" s="62"/>
      <c r="AB175" s="62"/>
      <c r="AC175" s="62"/>
      <c r="AD175" s="62"/>
      <c r="AE175" s="62"/>
    </row>
    <row r="176" spans="1:31" x14ac:dyDescent="0.15">
      <c r="A176" s="62"/>
      <c r="B176" s="168"/>
      <c r="C176" s="171"/>
      <c r="D176" t="s">
        <v>253</v>
      </c>
      <c r="E176">
        <f t="shared" si="9"/>
        <v>1</v>
      </c>
      <c r="F176">
        <v>1</v>
      </c>
      <c r="G176" s="8" t="s">
        <v>494</v>
      </c>
      <c r="I176" t="s">
        <v>252</v>
      </c>
      <c r="K176" s="9" t="e">
        <f>VLOOKUP(T(SUBSTITUTE($D176,$L$83,"")), Efficiencies!$D$9:$E$316,2,FALSE)</f>
        <v>#N/A</v>
      </c>
      <c r="L176" s="62"/>
      <c r="M176" s="62"/>
      <c r="N176" s="62"/>
      <c r="O176" s="62"/>
      <c r="P176" s="62"/>
      <c r="Q176" s="62"/>
      <c r="R176" s="62"/>
      <c r="S176" s="62"/>
      <c r="T176" s="62"/>
      <c r="U176" s="62"/>
      <c r="V176" s="62"/>
      <c r="W176" s="62"/>
      <c r="X176" s="62"/>
      <c r="Y176" s="62"/>
      <c r="Z176" s="62"/>
      <c r="AA176" s="62"/>
      <c r="AB176" s="62"/>
      <c r="AC176" s="62"/>
      <c r="AD176" s="62"/>
      <c r="AE176" s="62"/>
    </row>
    <row r="177" spans="1:31" x14ac:dyDescent="0.15">
      <c r="A177" s="62"/>
      <c r="B177" s="168"/>
      <c r="C177" s="171"/>
      <c r="D177" t="s">
        <v>498</v>
      </c>
      <c r="E177">
        <f t="shared" si="9"/>
        <v>3.2000000000000001E-2</v>
      </c>
      <c r="F177">
        <v>3.2000000000000001E-2</v>
      </c>
      <c r="G177" s="8">
        <f t="shared" si="8"/>
        <v>3.2</v>
      </c>
      <c r="I177" t="s">
        <v>254</v>
      </c>
      <c r="K177" s="9" t="e">
        <f>VLOOKUP(T(SUBSTITUTE($D177,$L$83,"")), Efficiencies!$D$9:$E$316,2,FALSE)</f>
        <v>#N/A</v>
      </c>
      <c r="L177" s="62"/>
      <c r="M177" s="62"/>
      <c r="N177" s="62"/>
      <c r="O177" s="62"/>
      <c r="P177" s="62"/>
      <c r="Q177" s="62"/>
      <c r="R177" s="62"/>
      <c r="S177" s="62"/>
      <c r="T177" s="62"/>
      <c r="U177" s="62"/>
      <c r="V177" s="62"/>
      <c r="W177" s="62"/>
      <c r="X177" s="62"/>
      <c r="Y177" s="62"/>
      <c r="Z177" s="62"/>
      <c r="AA177" s="62"/>
      <c r="AB177" s="62"/>
      <c r="AC177" s="62"/>
      <c r="AD177" s="62"/>
      <c r="AE177" s="62"/>
    </row>
    <row r="178" spans="1:31" x14ac:dyDescent="0.15">
      <c r="A178" s="62"/>
      <c r="B178" s="168"/>
      <c r="C178" s="171"/>
      <c r="D178" t="s">
        <v>499</v>
      </c>
      <c r="E178">
        <f t="shared" si="9"/>
        <v>0.96799999999999997</v>
      </c>
      <c r="F178">
        <v>0.96799999999999997</v>
      </c>
      <c r="G178" s="8">
        <f t="shared" si="8"/>
        <v>96.8</v>
      </c>
      <c r="I178" t="s">
        <v>254</v>
      </c>
      <c r="K178" s="9" t="e">
        <f>VLOOKUP(T(SUBSTITUTE($D178,$L$83,"")), Efficiencies!$D$9:$E$316,2,FALSE)</f>
        <v>#N/A</v>
      </c>
      <c r="L178" s="62"/>
      <c r="M178" s="62"/>
      <c r="N178" s="62"/>
      <c r="O178" s="62"/>
      <c r="P178" s="62"/>
      <c r="Q178" s="62"/>
      <c r="R178" s="62"/>
      <c r="S178" s="62"/>
      <c r="T178" s="62"/>
      <c r="U178" s="62"/>
      <c r="V178" s="62"/>
      <c r="W178" s="62"/>
      <c r="X178" s="62"/>
      <c r="Y178" s="62"/>
      <c r="Z178" s="62"/>
      <c r="AA178" s="62"/>
      <c r="AB178" s="62"/>
      <c r="AC178" s="62"/>
      <c r="AD178" s="62"/>
      <c r="AE178" s="62"/>
    </row>
    <row r="179" spans="1:31" x14ac:dyDescent="0.15">
      <c r="A179" s="62"/>
      <c r="B179" s="168"/>
      <c r="C179" s="171"/>
      <c r="D179" t="s">
        <v>500</v>
      </c>
      <c r="E179">
        <f t="shared" si="9"/>
        <v>3.1E-2</v>
      </c>
      <c r="F179">
        <v>3.1E-2</v>
      </c>
      <c r="G179" s="8">
        <f t="shared" si="8"/>
        <v>3.1</v>
      </c>
      <c r="I179" t="s">
        <v>255</v>
      </c>
      <c r="K179" s="9" t="e">
        <f>VLOOKUP(T(SUBSTITUTE($D179,$L$83,"")), Efficiencies!$D$9:$E$316,2,FALSE)</f>
        <v>#N/A</v>
      </c>
      <c r="L179" s="62"/>
      <c r="M179" s="62"/>
      <c r="N179" s="62"/>
      <c r="O179" s="62"/>
      <c r="P179" s="62"/>
      <c r="Q179" s="62"/>
      <c r="R179" s="62"/>
      <c r="S179" s="62"/>
      <c r="T179" s="62"/>
      <c r="U179" s="62"/>
      <c r="V179" s="62"/>
      <c r="W179" s="62"/>
      <c r="X179" s="62"/>
      <c r="Y179" s="62"/>
      <c r="Z179" s="62"/>
      <c r="AA179" s="62"/>
      <c r="AB179" s="62"/>
      <c r="AC179" s="62"/>
      <c r="AD179" s="62"/>
      <c r="AE179" s="62"/>
    </row>
    <row r="180" spans="1:31" x14ac:dyDescent="0.15">
      <c r="A180" s="62"/>
      <c r="B180" s="168"/>
      <c r="C180" s="171"/>
      <c r="D180" t="s">
        <v>501</v>
      </c>
      <c r="E180">
        <f t="shared" si="9"/>
        <v>0.96899999999999997</v>
      </c>
      <c r="F180">
        <v>0.96899999999999997</v>
      </c>
      <c r="G180" s="8">
        <f t="shared" si="8"/>
        <v>96.899999999999991</v>
      </c>
      <c r="I180" t="s">
        <v>255</v>
      </c>
      <c r="K180" s="9" t="e">
        <f>VLOOKUP(T(SUBSTITUTE($D180,$L$83,"")), Efficiencies!$D$9:$E$316,2,FALSE)</f>
        <v>#N/A</v>
      </c>
      <c r="L180" s="62"/>
      <c r="M180" s="62"/>
      <c r="N180" s="62"/>
      <c r="O180" s="62"/>
      <c r="P180" s="62"/>
      <c r="Q180" s="62"/>
      <c r="R180" s="62"/>
      <c r="S180" s="62"/>
      <c r="T180" s="62"/>
      <c r="U180" s="62"/>
      <c r="V180" s="62"/>
      <c r="W180" s="62"/>
      <c r="X180" s="62"/>
      <c r="Y180" s="62"/>
      <c r="Z180" s="62"/>
      <c r="AA180" s="62"/>
      <c r="AB180" s="62"/>
      <c r="AC180" s="62"/>
      <c r="AD180" s="62"/>
      <c r="AE180" s="62"/>
    </row>
    <row r="181" spans="1:31" x14ac:dyDescent="0.15">
      <c r="A181" s="62"/>
      <c r="B181" s="168"/>
      <c r="C181" s="171"/>
      <c r="D181" t="s">
        <v>256</v>
      </c>
      <c r="E181">
        <f t="shared" si="9"/>
        <v>0</v>
      </c>
      <c r="F181">
        <v>0</v>
      </c>
      <c r="G181" s="8" t="s">
        <v>494</v>
      </c>
      <c r="I181" t="s">
        <v>257</v>
      </c>
      <c r="K181" s="9" t="e">
        <f>VLOOKUP(T(SUBSTITUTE($D181,$L$83,"")), Efficiencies!$D$9:$E$316,2,FALSE)</f>
        <v>#N/A</v>
      </c>
      <c r="L181" s="62"/>
      <c r="M181" s="62"/>
      <c r="N181" s="62"/>
      <c r="O181" s="62"/>
      <c r="P181" s="62"/>
      <c r="Q181" s="62"/>
      <c r="R181" s="62"/>
      <c r="S181" s="62"/>
      <c r="T181" s="62"/>
      <c r="U181" s="62"/>
      <c r="V181" s="62"/>
      <c r="W181" s="62"/>
      <c r="X181" s="62"/>
      <c r="Y181" s="62"/>
      <c r="Z181" s="62"/>
      <c r="AA181" s="62"/>
      <c r="AB181" s="62"/>
      <c r="AC181" s="62"/>
      <c r="AD181" s="62"/>
      <c r="AE181" s="62"/>
    </row>
    <row r="182" spans="1:31" x14ac:dyDescent="0.15">
      <c r="A182" s="62"/>
      <c r="B182" s="168"/>
      <c r="C182" s="171"/>
      <c r="D182" t="s">
        <v>258</v>
      </c>
      <c r="E182">
        <f t="shared" ref="E182:E191" si="10">F182</f>
        <v>1</v>
      </c>
      <c r="F182">
        <v>1</v>
      </c>
      <c r="G182" s="8" t="s">
        <v>494</v>
      </c>
      <c r="I182" t="s">
        <v>257</v>
      </c>
      <c r="K182" s="9" t="e">
        <f>VLOOKUP(T(SUBSTITUTE($D182,$L$83,"")), Efficiencies!$D$9:$E$316,2,FALSE)</f>
        <v>#N/A</v>
      </c>
      <c r="L182" s="62"/>
      <c r="M182" s="62"/>
      <c r="N182" s="62"/>
      <c r="O182" s="62"/>
      <c r="P182" s="62"/>
      <c r="Q182" s="62"/>
      <c r="R182" s="62"/>
      <c r="S182" s="62"/>
      <c r="T182" s="62"/>
      <c r="U182" s="62"/>
      <c r="V182" s="62"/>
      <c r="W182" s="62"/>
      <c r="X182" s="62"/>
      <c r="Y182" s="62"/>
      <c r="Z182" s="62"/>
      <c r="AA182" s="62"/>
      <c r="AB182" s="62"/>
      <c r="AC182" s="62"/>
      <c r="AD182" s="62"/>
      <c r="AE182" s="62"/>
    </row>
    <row r="183" spans="1:31" x14ac:dyDescent="0.15">
      <c r="A183" s="62"/>
      <c r="B183" s="168"/>
      <c r="C183" s="171"/>
      <c r="D183" t="s">
        <v>448</v>
      </c>
      <c r="E183">
        <f t="shared" si="10"/>
        <v>1</v>
      </c>
      <c r="F183" s="3">
        <v>1</v>
      </c>
      <c r="G183" s="8" t="s">
        <v>494</v>
      </c>
      <c r="I183" t="s">
        <v>259</v>
      </c>
      <c r="K183" s="9">
        <f>VLOOKUP(T(SUBSTITUTE($D183,$L$83,"")), Efficiencies!$D$9:$E$316,2,FALSE)</f>
        <v>1.6999999999999999E-3</v>
      </c>
      <c r="L183" s="62"/>
      <c r="M183" s="62"/>
      <c r="N183" s="62"/>
      <c r="O183" s="62"/>
      <c r="P183" s="62"/>
      <c r="Q183" s="62"/>
      <c r="R183" s="62"/>
      <c r="S183" s="62"/>
      <c r="T183" s="62"/>
      <c r="U183" s="62"/>
      <c r="V183" s="62"/>
      <c r="W183" s="62"/>
      <c r="X183" s="62"/>
      <c r="Y183" s="62"/>
      <c r="Z183" s="62"/>
      <c r="AA183" s="62"/>
      <c r="AB183" s="62"/>
      <c r="AC183" s="62"/>
      <c r="AD183" s="62"/>
      <c r="AE183" s="62"/>
    </row>
    <row r="184" spans="1:31" x14ac:dyDescent="0.15">
      <c r="A184" s="62"/>
      <c r="B184" s="168"/>
      <c r="C184" s="171"/>
      <c r="D184" t="s">
        <v>449</v>
      </c>
      <c r="E184">
        <f t="shared" si="10"/>
        <v>0</v>
      </c>
      <c r="F184" s="3">
        <v>0</v>
      </c>
      <c r="G184" s="8" t="s">
        <v>494</v>
      </c>
      <c r="I184" t="s">
        <v>259</v>
      </c>
      <c r="K184" s="9">
        <f>VLOOKUP(T(SUBSTITUTE($D184,$L$83,"")), Efficiencies!$D$9:$E$316,2,FALSE)</f>
        <v>1.6999999999999999E-3</v>
      </c>
      <c r="L184" s="62"/>
      <c r="M184" s="62"/>
      <c r="N184" s="62"/>
      <c r="O184" s="62"/>
      <c r="P184" s="62"/>
      <c r="Q184" s="62"/>
      <c r="R184" s="62"/>
      <c r="S184" s="62"/>
      <c r="T184" s="62"/>
      <c r="U184" s="62"/>
      <c r="V184" s="62"/>
      <c r="W184" s="62"/>
      <c r="X184" s="62"/>
      <c r="Y184" s="62"/>
      <c r="Z184" s="62"/>
      <c r="AA184" s="62"/>
      <c r="AB184" s="62"/>
      <c r="AC184" s="62"/>
      <c r="AD184" s="62"/>
      <c r="AE184" s="62"/>
    </row>
    <row r="185" spans="1:31" x14ac:dyDescent="0.15">
      <c r="A185" s="62"/>
      <c r="B185" s="168"/>
      <c r="C185" s="171"/>
      <c r="D185" t="s">
        <v>260</v>
      </c>
      <c r="E185">
        <f t="shared" si="10"/>
        <v>0</v>
      </c>
      <c r="F185" s="3">
        <v>0</v>
      </c>
      <c r="G185" s="8" t="s">
        <v>494</v>
      </c>
      <c r="I185" t="s">
        <v>261</v>
      </c>
      <c r="K185" s="9" t="e">
        <f>VLOOKUP(T(SUBSTITUTE($D185,$L$83,"")), Efficiencies!$D$9:$E$316,2,FALSE)</f>
        <v>#N/A</v>
      </c>
      <c r="L185" s="62"/>
      <c r="M185" s="62"/>
      <c r="N185" s="62"/>
      <c r="O185" s="62"/>
      <c r="P185" s="62"/>
      <c r="Q185" s="62"/>
      <c r="R185" s="62"/>
      <c r="S185" s="62"/>
      <c r="T185" s="62"/>
      <c r="U185" s="62"/>
      <c r="V185" s="62"/>
      <c r="W185" s="62"/>
      <c r="X185" s="62"/>
      <c r="Y185" s="62"/>
      <c r="Z185" s="62"/>
      <c r="AA185" s="62"/>
      <c r="AB185" s="62"/>
      <c r="AC185" s="62"/>
      <c r="AD185" s="62"/>
      <c r="AE185" s="62"/>
    </row>
    <row r="186" spans="1:31" x14ac:dyDescent="0.15">
      <c r="A186" s="62"/>
      <c r="B186" s="168"/>
      <c r="C186" s="171"/>
      <c r="D186" t="s">
        <v>262</v>
      </c>
      <c r="E186">
        <f t="shared" si="10"/>
        <v>0</v>
      </c>
      <c r="F186" s="3">
        <v>0</v>
      </c>
      <c r="G186" s="8" t="s">
        <v>494</v>
      </c>
      <c r="I186" t="s">
        <v>261</v>
      </c>
      <c r="K186" s="9" t="e">
        <f>VLOOKUP(T(SUBSTITUTE($D186,$L$83,"")), Efficiencies!$D$9:$E$316,2,FALSE)</f>
        <v>#N/A</v>
      </c>
      <c r="L186" s="62"/>
      <c r="M186" s="62"/>
      <c r="N186" s="62"/>
      <c r="O186" s="62"/>
      <c r="P186" s="62"/>
      <c r="Q186" s="62"/>
      <c r="R186" s="62"/>
      <c r="S186" s="62"/>
      <c r="T186" s="62"/>
      <c r="U186" s="62"/>
      <c r="V186" s="62"/>
      <c r="W186" s="62"/>
      <c r="X186" s="62"/>
      <c r="Y186" s="62"/>
      <c r="Z186" s="62"/>
      <c r="AA186" s="62"/>
      <c r="AB186" s="62"/>
      <c r="AC186" s="62"/>
      <c r="AD186" s="62"/>
      <c r="AE186" s="62"/>
    </row>
    <row r="187" spans="1:31" x14ac:dyDescent="0.15">
      <c r="A187" s="62"/>
      <c r="B187" s="168"/>
      <c r="C187" s="171"/>
      <c r="D187" t="s">
        <v>263</v>
      </c>
      <c r="E187">
        <f t="shared" si="10"/>
        <v>1</v>
      </c>
      <c r="F187" s="3">
        <v>1</v>
      </c>
      <c r="G187" s="8" t="s">
        <v>494</v>
      </c>
      <c r="I187" t="s">
        <v>261</v>
      </c>
      <c r="K187" s="9" t="e">
        <f>VLOOKUP(T(SUBSTITUTE($D187,$L$83,"")), Efficiencies!$D$9:$E$316,2,FALSE)</f>
        <v>#N/A</v>
      </c>
      <c r="L187" s="62"/>
      <c r="M187" s="62"/>
      <c r="N187" s="62"/>
      <c r="O187" s="62"/>
      <c r="P187" s="62"/>
      <c r="Q187" s="62"/>
      <c r="R187" s="62"/>
      <c r="S187" s="62"/>
      <c r="T187" s="62"/>
      <c r="U187" s="62"/>
      <c r="V187" s="62"/>
      <c r="W187" s="62"/>
      <c r="X187" s="62"/>
      <c r="Y187" s="62"/>
      <c r="Z187" s="62"/>
      <c r="AA187" s="62"/>
      <c r="AB187" s="62"/>
      <c r="AC187" s="62"/>
      <c r="AD187" s="62"/>
      <c r="AE187" s="62"/>
    </row>
    <row r="188" spans="1:31" x14ac:dyDescent="0.15">
      <c r="A188" s="62"/>
      <c r="B188" s="168"/>
      <c r="C188" s="171"/>
      <c r="D188" t="s">
        <v>264</v>
      </c>
      <c r="E188">
        <f t="shared" si="10"/>
        <v>0</v>
      </c>
      <c r="F188" s="3">
        <v>0</v>
      </c>
      <c r="G188" s="8" t="s">
        <v>494</v>
      </c>
      <c r="I188" t="s">
        <v>261</v>
      </c>
      <c r="K188" s="9" t="e">
        <f>VLOOKUP(T(SUBSTITUTE($D188,$L$83,"")), Efficiencies!$D$9:$E$316,2,FALSE)</f>
        <v>#N/A</v>
      </c>
      <c r="L188" s="62"/>
      <c r="M188" s="62"/>
      <c r="N188" s="62"/>
      <c r="O188" s="62"/>
      <c r="P188" s="62"/>
      <c r="Q188" s="62"/>
      <c r="R188" s="62"/>
      <c r="S188" s="62"/>
      <c r="T188" s="62"/>
      <c r="U188" s="62"/>
      <c r="V188" s="62"/>
      <c r="W188" s="62"/>
      <c r="X188" s="62"/>
      <c r="Y188" s="62"/>
      <c r="Z188" s="62"/>
      <c r="AA188" s="62"/>
      <c r="AB188" s="62"/>
      <c r="AC188" s="62"/>
      <c r="AD188" s="62"/>
      <c r="AE188" s="62"/>
    </row>
    <row r="189" spans="1:31" x14ac:dyDescent="0.15">
      <c r="A189" s="62"/>
      <c r="B189" s="168"/>
      <c r="C189" s="171"/>
      <c r="D189" t="s">
        <v>265</v>
      </c>
      <c r="E189">
        <f t="shared" si="10"/>
        <v>0</v>
      </c>
      <c r="F189" s="3">
        <v>0</v>
      </c>
      <c r="G189" s="8" t="s">
        <v>494</v>
      </c>
      <c r="I189" t="s">
        <v>261</v>
      </c>
      <c r="K189" s="9" t="e">
        <f>VLOOKUP(T(SUBSTITUTE($D189,$L$83,"")), Efficiencies!$D$9:$E$316,2,FALSE)</f>
        <v>#N/A</v>
      </c>
      <c r="L189" s="62"/>
      <c r="M189" s="62"/>
      <c r="N189" s="62"/>
      <c r="O189" s="62"/>
      <c r="P189" s="62"/>
      <c r="Q189" s="62"/>
      <c r="R189" s="62"/>
      <c r="S189" s="62"/>
      <c r="T189" s="62"/>
      <c r="U189" s="62"/>
      <c r="V189" s="62"/>
      <c r="W189" s="62"/>
      <c r="X189" s="62"/>
      <c r="Y189" s="62"/>
      <c r="Z189" s="62"/>
      <c r="AA189" s="62"/>
      <c r="AB189" s="62"/>
      <c r="AC189" s="62"/>
      <c r="AD189" s="62"/>
      <c r="AE189" s="62"/>
    </row>
    <row r="190" spans="1:31" x14ac:dyDescent="0.15">
      <c r="A190" s="62"/>
      <c r="B190" s="168"/>
      <c r="C190" s="171"/>
      <c r="D190" t="s">
        <v>266</v>
      </c>
      <c r="E190">
        <f t="shared" si="10"/>
        <v>0</v>
      </c>
      <c r="F190" s="3">
        <v>0</v>
      </c>
      <c r="G190" s="8" t="s">
        <v>494</v>
      </c>
      <c r="I190" t="s">
        <v>267</v>
      </c>
      <c r="K190" s="9" t="e">
        <f>VLOOKUP(T(SUBSTITUTE($D190,$L$83,"")), Efficiencies!$D$9:$E$316,2,FALSE)</f>
        <v>#N/A</v>
      </c>
      <c r="L190" s="62"/>
      <c r="M190" s="62"/>
      <c r="N190" s="62"/>
      <c r="O190" s="62"/>
      <c r="P190" s="62"/>
      <c r="Q190" s="62"/>
      <c r="R190" s="62"/>
      <c r="S190" s="62"/>
      <c r="T190" s="62"/>
      <c r="U190" s="62"/>
      <c r="V190" s="62"/>
      <c r="W190" s="62"/>
      <c r="X190" s="62"/>
      <c r="Y190" s="62"/>
      <c r="Z190" s="62"/>
      <c r="AA190" s="62"/>
      <c r="AB190" s="62"/>
      <c r="AC190" s="62"/>
      <c r="AD190" s="62"/>
      <c r="AE190" s="62"/>
    </row>
    <row r="191" spans="1:31" x14ac:dyDescent="0.15">
      <c r="A191" s="62"/>
      <c r="B191" s="168"/>
      <c r="C191" s="171"/>
      <c r="D191" t="s">
        <v>268</v>
      </c>
      <c r="E191">
        <f t="shared" si="10"/>
        <v>1</v>
      </c>
      <c r="F191" s="3">
        <v>1</v>
      </c>
      <c r="G191" s="8" t="s">
        <v>494</v>
      </c>
      <c r="I191" t="s">
        <v>267</v>
      </c>
      <c r="K191" s="9" t="e">
        <f>VLOOKUP(T(SUBSTITUTE($D191,$L$83,"")), Efficiencies!$D$9:$E$316,2,FALSE)</f>
        <v>#N/A</v>
      </c>
      <c r="L191" s="62"/>
      <c r="M191" s="62"/>
      <c r="N191" s="62"/>
      <c r="O191" s="62"/>
      <c r="P191" s="62"/>
      <c r="Q191" s="62"/>
      <c r="R191" s="62"/>
      <c r="S191" s="62"/>
      <c r="T191" s="62"/>
      <c r="U191" s="62"/>
      <c r="V191" s="62"/>
      <c r="W191" s="62"/>
      <c r="X191" s="62"/>
      <c r="Y191" s="62"/>
      <c r="Z191" s="62"/>
      <c r="AA191" s="62"/>
      <c r="AB191" s="62"/>
      <c r="AC191" s="62"/>
      <c r="AD191" s="62"/>
      <c r="AE191" s="62"/>
    </row>
    <row r="192" spans="1:31" x14ac:dyDescent="0.15">
      <c r="A192" s="62"/>
      <c r="B192" s="168"/>
      <c r="C192" s="171"/>
      <c r="D192" t="s">
        <v>447</v>
      </c>
      <c r="E192">
        <f>Transport!I16*100</f>
        <v>0</v>
      </c>
      <c r="F192" s="9">
        <v>0</v>
      </c>
      <c r="G192" s="8">
        <f t="shared" si="8"/>
        <v>0</v>
      </c>
      <c r="I192" t="s">
        <v>269</v>
      </c>
      <c r="K192" s="9">
        <f>VLOOKUP(T(SUBSTITUTE($D192,$L$83,"")), Efficiencies!$D$9:$E$316,2,FALSE)</f>
        <v>0.3</v>
      </c>
      <c r="L192" s="62"/>
      <c r="M192" s="62"/>
      <c r="N192" s="62"/>
      <c r="O192" s="62"/>
      <c r="P192" s="62"/>
      <c r="Q192" s="62"/>
      <c r="R192" s="62"/>
      <c r="S192" s="62"/>
      <c r="T192" s="62"/>
      <c r="U192" s="62"/>
      <c r="V192" s="62"/>
      <c r="W192" s="62"/>
      <c r="X192" s="62"/>
      <c r="Y192" s="62"/>
      <c r="Z192" s="62"/>
      <c r="AA192" s="62"/>
      <c r="AB192" s="62"/>
      <c r="AC192" s="62"/>
      <c r="AD192" s="62"/>
      <c r="AE192" s="62"/>
    </row>
    <row r="193" spans="1:31" x14ac:dyDescent="0.15">
      <c r="A193" s="62"/>
      <c r="B193" s="168"/>
      <c r="C193" s="171"/>
      <c r="D193" t="s">
        <v>446</v>
      </c>
      <c r="E193">
        <f t="shared" ref="E193:E199" si="11">F193</f>
        <v>5.6000000000000001E-2</v>
      </c>
      <c r="F193" s="9">
        <v>5.6000000000000001E-2</v>
      </c>
      <c r="G193" s="8">
        <f t="shared" si="8"/>
        <v>5.6000000000000005</v>
      </c>
      <c r="I193" t="s">
        <v>269</v>
      </c>
      <c r="K193" s="9">
        <f>VLOOKUP(T(SUBSTITUTE($D193,$L$83,"")), Efficiencies!$D$9:$E$316,2,FALSE)</f>
        <v>0.3</v>
      </c>
      <c r="L193" s="62"/>
      <c r="M193" s="62"/>
      <c r="N193" s="62"/>
      <c r="O193" s="62"/>
      <c r="P193" s="62"/>
      <c r="Q193" s="62"/>
      <c r="R193" s="62"/>
      <c r="S193" s="62"/>
      <c r="T193" s="62"/>
      <c r="U193" s="62"/>
      <c r="V193" s="62"/>
      <c r="W193" s="62"/>
      <c r="X193" s="62"/>
      <c r="Y193" s="62"/>
      <c r="Z193" s="62"/>
      <c r="AA193" s="62"/>
      <c r="AB193" s="62"/>
      <c r="AC193" s="62"/>
      <c r="AD193" s="62"/>
      <c r="AE193" s="62"/>
    </row>
    <row r="194" spans="1:31" x14ac:dyDescent="0.15">
      <c r="A194" s="62"/>
      <c r="B194" s="168"/>
      <c r="C194" s="171"/>
      <c r="D194" t="s">
        <v>445</v>
      </c>
      <c r="E194">
        <f t="shared" si="11"/>
        <v>0.94399999999999995</v>
      </c>
      <c r="F194" s="9">
        <v>0.94399999999999995</v>
      </c>
      <c r="G194" s="8">
        <f t="shared" si="8"/>
        <v>94.399999999999991</v>
      </c>
      <c r="I194" t="s">
        <v>269</v>
      </c>
      <c r="K194" s="9">
        <f>VLOOKUP(T(SUBSTITUTE($D194,$L$83,"")), Efficiencies!$D$9:$E$316,2,FALSE)</f>
        <v>0.9</v>
      </c>
      <c r="L194" s="62"/>
      <c r="M194" s="62"/>
      <c r="N194" s="62"/>
      <c r="O194" s="62"/>
      <c r="P194" s="62"/>
      <c r="Q194" s="62"/>
      <c r="R194" s="62"/>
      <c r="S194" s="62"/>
      <c r="T194" s="62"/>
      <c r="U194" s="62"/>
      <c r="V194" s="62"/>
      <c r="W194" s="62"/>
      <c r="X194" s="62"/>
      <c r="Y194" s="62"/>
      <c r="Z194" s="62"/>
      <c r="AA194" s="62"/>
      <c r="AB194" s="62"/>
      <c r="AC194" s="62"/>
      <c r="AD194" s="62"/>
      <c r="AE194" s="62"/>
    </row>
    <row r="195" spans="1:31" x14ac:dyDescent="0.15">
      <c r="A195" s="62"/>
      <c r="B195" s="168"/>
      <c r="C195" s="171"/>
      <c r="D195" t="s">
        <v>53</v>
      </c>
      <c r="E195">
        <f t="shared" si="11"/>
        <v>3.0000000000000001E-3</v>
      </c>
      <c r="F195" s="9">
        <v>3.0000000000000001E-3</v>
      </c>
      <c r="G195" s="8">
        <f t="shared" si="8"/>
        <v>0.29970029970029977</v>
      </c>
      <c r="I195" t="s">
        <v>270</v>
      </c>
      <c r="K195" s="9">
        <f>VLOOKUP(T(SUBSTITUTE($D195,$L$83,"")), Efficiencies!$D$9:$E$316,2,FALSE)</f>
        <v>0.10639999999999999</v>
      </c>
      <c r="L195" s="62"/>
      <c r="M195" s="62"/>
      <c r="N195" s="62"/>
      <c r="O195" s="62"/>
      <c r="P195" s="62"/>
      <c r="Q195" s="62"/>
      <c r="R195" s="62"/>
      <c r="S195" s="62"/>
      <c r="T195" s="62"/>
      <c r="U195" s="62"/>
      <c r="V195" s="62"/>
      <c r="W195" s="62"/>
      <c r="X195" s="62"/>
      <c r="Y195" s="62"/>
      <c r="Z195" s="62"/>
      <c r="AA195" s="62"/>
      <c r="AB195" s="62"/>
      <c r="AC195" s="62"/>
      <c r="AD195" s="62"/>
      <c r="AE195" s="62"/>
    </row>
    <row r="196" spans="1:31" x14ac:dyDescent="0.15">
      <c r="A196" s="62"/>
      <c r="B196" s="168"/>
      <c r="C196" s="171"/>
      <c r="D196" t="s">
        <v>54</v>
      </c>
      <c r="E196">
        <f t="shared" si="11"/>
        <v>0.98899999999999999</v>
      </c>
      <c r="F196" s="9">
        <v>0.98899999999999999</v>
      </c>
      <c r="G196" s="8">
        <f t="shared" si="8"/>
        <v>98.801198801198808</v>
      </c>
      <c r="I196" t="s">
        <v>270</v>
      </c>
      <c r="K196" s="9">
        <f>VLOOKUP(T(SUBSTITUTE($D196,$L$83,"")), Efficiencies!$D$9:$E$316,2,FALSE)</f>
        <v>0.10639999999999999</v>
      </c>
      <c r="L196" s="62"/>
      <c r="M196" s="62"/>
      <c r="N196" s="62"/>
      <c r="O196" s="62"/>
      <c r="P196" s="62"/>
      <c r="Q196" s="62"/>
      <c r="R196" s="62"/>
      <c r="S196" s="62"/>
      <c r="T196" s="62"/>
      <c r="U196" s="62"/>
      <c r="V196" s="62"/>
      <c r="W196" s="62"/>
      <c r="X196" s="62"/>
      <c r="Y196" s="62"/>
      <c r="Z196" s="62"/>
      <c r="AA196" s="62"/>
      <c r="AB196" s="62"/>
      <c r="AC196" s="62"/>
      <c r="AD196" s="62"/>
      <c r="AE196" s="62"/>
    </row>
    <row r="197" spans="1:31" x14ac:dyDescent="0.15">
      <c r="A197" s="62"/>
      <c r="B197" s="168"/>
      <c r="C197" s="171"/>
      <c r="D197" t="s">
        <v>55</v>
      </c>
      <c r="E197">
        <f t="shared" si="11"/>
        <v>0</v>
      </c>
      <c r="F197" s="9">
        <v>0</v>
      </c>
      <c r="G197" s="8">
        <f t="shared" si="8"/>
        <v>0</v>
      </c>
      <c r="I197" t="s">
        <v>270</v>
      </c>
      <c r="K197" s="9">
        <f>VLOOKUP(T(SUBSTITUTE($D197,$L$83,"")), Efficiencies!$D$9:$E$316,2,FALSE)</f>
        <v>0.19159999999999999</v>
      </c>
      <c r="L197" s="62"/>
      <c r="M197" s="62"/>
      <c r="N197" s="62"/>
      <c r="O197" s="62"/>
      <c r="P197" s="62"/>
      <c r="Q197" s="62"/>
      <c r="R197" s="62"/>
      <c r="S197" s="62"/>
      <c r="T197" s="62"/>
      <c r="U197" s="62"/>
      <c r="V197" s="62"/>
      <c r="W197" s="62"/>
      <c r="X197" s="62"/>
      <c r="Y197" s="62"/>
      <c r="Z197" s="62"/>
      <c r="AA197" s="62"/>
      <c r="AB197" s="62"/>
      <c r="AC197" s="62"/>
      <c r="AD197" s="62"/>
      <c r="AE197" s="62"/>
    </row>
    <row r="198" spans="1:31" x14ac:dyDescent="0.15">
      <c r="A198" s="62"/>
      <c r="B198" s="168"/>
      <c r="C198" s="171"/>
      <c r="D198" t="s">
        <v>56</v>
      </c>
      <c r="E198">
        <f t="shared" si="11"/>
        <v>8.0000000000000002E-3</v>
      </c>
      <c r="F198" s="9">
        <v>8.0000000000000002E-3</v>
      </c>
      <c r="G198" s="8">
        <f t="shared" si="8"/>
        <v>0.79920079920079934</v>
      </c>
      <c r="I198" t="s">
        <v>270</v>
      </c>
      <c r="K198" s="9">
        <f>VLOOKUP(T(SUBSTITUTE($D198,$L$83,"")), Efficiencies!$D$9:$E$316,2,FALSE)</f>
        <v>9.6500000000000002E-2</v>
      </c>
      <c r="L198" s="62"/>
      <c r="M198" s="62"/>
      <c r="N198" s="62"/>
      <c r="O198" s="62"/>
      <c r="P198" s="62"/>
      <c r="Q198" s="62"/>
      <c r="R198" s="62"/>
      <c r="S198" s="62"/>
      <c r="T198" s="62"/>
      <c r="U198" s="62"/>
      <c r="V198" s="62"/>
      <c r="W198" s="62"/>
      <c r="X198" s="62"/>
      <c r="Y198" s="62"/>
      <c r="Z198" s="62"/>
      <c r="AA198" s="62"/>
      <c r="AB198" s="62"/>
      <c r="AC198" s="62"/>
      <c r="AD198" s="62"/>
      <c r="AE198" s="62"/>
    </row>
    <row r="199" spans="1:31" x14ac:dyDescent="0.15">
      <c r="A199" s="62"/>
      <c r="B199" s="168"/>
      <c r="C199" s="171"/>
      <c r="D199" t="s">
        <v>57</v>
      </c>
      <c r="E199">
        <f t="shared" si="11"/>
        <v>1E-3</v>
      </c>
      <c r="F199" s="9">
        <v>1E-3</v>
      </c>
      <c r="G199" s="8">
        <f t="shared" si="8"/>
        <v>9.9900099900099917E-2</v>
      </c>
      <c r="I199" t="s">
        <v>270</v>
      </c>
      <c r="K199" s="9">
        <f>VLOOKUP(T(SUBSTITUTE($D199,$L$83,"")), Efficiencies!$D$9:$E$316,2,FALSE)</f>
        <v>0.1182</v>
      </c>
      <c r="L199" s="62"/>
      <c r="M199" s="62"/>
      <c r="N199" s="62"/>
      <c r="O199" s="62"/>
      <c r="P199" s="62"/>
      <c r="Q199" s="62"/>
      <c r="R199" s="62"/>
      <c r="S199" s="62"/>
      <c r="T199" s="62"/>
      <c r="U199" s="62"/>
      <c r="V199" s="62"/>
      <c r="W199" s="62"/>
      <c r="X199" s="62"/>
      <c r="Y199" s="62"/>
      <c r="Z199" s="62"/>
      <c r="AA199" s="62"/>
      <c r="AB199" s="62"/>
      <c r="AC199" s="62"/>
      <c r="AD199" s="62"/>
      <c r="AE199" s="62"/>
    </row>
    <row r="200" spans="1:31" x14ac:dyDescent="0.15">
      <c r="A200" s="62"/>
      <c r="B200" s="168"/>
      <c r="C200" s="171"/>
      <c r="D200" s="62"/>
      <c r="E200" s="62"/>
      <c r="F200" s="332"/>
      <c r="G200" s="62"/>
      <c r="H200" s="62"/>
      <c r="I200" s="62"/>
      <c r="J200" s="62"/>
      <c r="K200" s="332"/>
      <c r="L200" s="62"/>
      <c r="M200" s="62"/>
      <c r="N200" s="62"/>
      <c r="O200" s="62"/>
      <c r="P200" s="62"/>
      <c r="Q200" s="62"/>
      <c r="R200" s="62"/>
      <c r="S200" s="62"/>
      <c r="T200" s="62"/>
      <c r="U200" s="62"/>
      <c r="V200" s="62"/>
      <c r="W200" s="62"/>
      <c r="X200" s="62"/>
      <c r="Y200" s="62"/>
      <c r="Z200" s="62"/>
      <c r="AA200" s="62"/>
      <c r="AB200" s="62"/>
      <c r="AC200" s="62"/>
      <c r="AD200" s="62"/>
      <c r="AE200" s="62"/>
    </row>
    <row r="201" spans="1:31" x14ac:dyDescent="0.15">
      <c r="A201" s="62"/>
      <c r="B201" s="291"/>
      <c r="C201" s="272" t="s">
        <v>274</v>
      </c>
      <c r="D201" t="s">
        <v>206</v>
      </c>
      <c r="E201">
        <f>Landbouw!E27</f>
        <v>0</v>
      </c>
      <c r="F201" s="7">
        <v>1960</v>
      </c>
      <c r="G201" s="8">
        <f t="shared" ref="G201:G246" si="12">E201</f>
        <v>0</v>
      </c>
      <c r="I201" t="s">
        <v>77</v>
      </c>
      <c r="K201" s="9">
        <f>VLOOKUP(T(SUBSTITUTE(T(SUBSTITUTE($D201,$M$201,"")),M$202,"")), [4]Central_producers!$D$8:$G$315,3,FALSE)</f>
        <v>0.42</v>
      </c>
      <c r="L201" s="62"/>
      <c r="M201" s="283" t="s">
        <v>883</v>
      </c>
      <c r="N201" s="62"/>
      <c r="O201" s="62"/>
      <c r="P201" s="62"/>
      <c r="Q201" s="62"/>
      <c r="R201" s="62"/>
      <c r="S201" s="62"/>
      <c r="T201" s="62"/>
      <c r="U201" s="62"/>
      <c r="V201" s="62"/>
      <c r="W201" s="62"/>
      <c r="X201" s="62"/>
      <c r="Y201" s="62"/>
      <c r="Z201" s="62"/>
      <c r="AA201" s="62"/>
      <c r="AB201" s="62"/>
      <c r="AC201" s="62"/>
      <c r="AD201" s="62"/>
      <c r="AE201" s="62"/>
    </row>
    <row r="202" spans="1:31" x14ac:dyDescent="0.15">
      <c r="A202" s="62"/>
      <c r="B202" s="168"/>
      <c r="C202" s="171"/>
      <c r="D202" t="s">
        <v>207</v>
      </c>
      <c r="E202">
        <f>Landbouw!E28</f>
        <v>0</v>
      </c>
      <c r="F202" s="7">
        <v>2451</v>
      </c>
      <c r="G202" s="8">
        <f t="shared" si="12"/>
        <v>0</v>
      </c>
      <c r="I202" t="s">
        <v>77</v>
      </c>
      <c r="K202" s="9">
        <f>VLOOKUP(T(SUBSTITUTE(T(SUBSTITUTE($D202,$M$201,"")),M$202,"")), [4]Central_producers!$D$8:$G$315,3,FALSE)</f>
        <v>0.43</v>
      </c>
      <c r="L202" s="62"/>
      <c r="M202" s="283" t="s">
        <v>395</v>
      </c>
      <c r="N202" s="62"/>
      <c r="O202" s="62"/>
      <c r="P202" s="62"/>
      <c r="Q202" s="62"/>
      <c r="R202" s="62"/>
      <c r="S202" s="62"/>
      <c r="T202" s="62"/>
      <c r="U202" s="62"/>
      <c r="V202" s="62"/>
      <c r="W202" s="62"/>
      <c r="X202" s="62"/>
      <c r="Y202" s="62"/>
      <c r="Z202" s="62"/>
      <c r="AA202" s="62"/>
      <c r="AB202" s="62"/>
      <c r="AC202" s="62"/>
      <c r="AD202" s="62"/>
      <c r="AE202" s="62"/>
    </row>
    <row r="203" spans="1:31" x14ac:dyDescent="0.15">
      <c r="A203" s="62"/>
      <c r="B203" s="168"/>
      <c r="C203" s="171"/>
      <c r="D203" t="s">
        <v>208</v>
      </c>
      <c r="E203">
        <v>0</v>
      </c>
      <c r="F203" s="7">
        <v>1380</v>
      </c>
      <c r="G203" s="8">
        <f t="shared" si="12"/>
        <v>0</v>
      </c>
      <c r="I203" t="s">
        <v>77</v>
      </c>
      <c r="K203" s="9">
        <f>VLOOKUP(T(SUBSTITUTE(T(SUBSTITUTE($D203,$M$201,"")),M$202,"")), [4]Central_producers!$D$8:$G$315,3,FALSE)</f>
        <v>0.2</v>
      </c>
      <c r="L203" s="62" t="s">
        <v>528</v>
      </c>
      <c r="M203" s="62"/>
      <c r="N203" s="62"/>
      <c r="O203" s="62"/>
      <c r="P203" s="62"/>
      <c r="Q203" s="62"/>
      <c r="R203" s="62"/>
      <c r="S203" s="62"/>
      <c r="T203" s="62"/>
      <c r="U203" s="62"/>
      <c r="V203" s="62"/>
      <c r="W203" s="62"/>
      <c r="X203" s="62"/>
      <c r="Y203" s="62"/>
      <c r="Z203" s="62"/>
      <c r="AA203" s="62"/>
      <c r="AB203" s="62"/>
      <c r="AC203" s="62"/>
      <c r="AD203" s="62"/>
      <c r="AE203" s="62"/>
    </row>
    <row r="204" spans="1:31" x14ac:dyDescent="0.15">
      <c r="A204" s="62"/>
      <c r="B204" s="168"/>
      <c r="C204" s="171"/>
      <c r="D204" t="s">
        <v>537</v>
      </c>
      <c r="E204">
        <v>0</v>
      </c>
      <c r="F204">
        <v>213</v>
      </c>
      <c r="G204" s="8">
        <f t="shared" si="12"/>
        <v>0</v>
      </c>
      <c r="I204" t="s">
        <v>77</v>
      </c>
      <c r="K204" s="9">
        <f>VLOOKUP(T(SUBSTITUTE(T(SUBSTITUTE($D204,$M$201,"")),M$202,"")), [4]Central_producers!$D$8:$G$315,3,FALSE)</f>
        <v>0.42</v>
      </c>
      <c r="L204" s="62" t="s">
        <v>913</v>
      </c>
      <c r="M204" s="62"/>
      <c r="N204" s="62"/>
      <c r="O204" s="62"/>
      <c r="P204" s="62"/>
      <c r="Q204" s="62"/>
      <c r="R204" s="62"/>
      <c r="S204" s="62"/>
      <c r="T204" s="62"/>
      <c r="U204" s="62"/>
      <c r="V204" s="62"/>
      <c r="W204" s="62"/>
      <c r="X204" s="62"/>
      <c r="Y204" s="62"/>
      <c r="Z204" s="62"/>
      <c r="AA204" s="62"/>
      <c r="AB204" s="62"/>
      <c r="AC204" s="62"/>
      <c r="AD204" s="62"/>
      <c r="AE204" s="62"/>
    </row>
    <row r="205" spans="1:31" x14ac:dyDescent="0.15">
      <c r="A205" s="62"/>
      <c r="B205" s="168"/>
      <c r="C205" s="171"/>
      <c r="D205" t="s">
        <v>536</v>
      </c>
      <c r="E205">
        <v>0</v>
      </c>
      <c r="F205">
        <v>21.32</v>
      </c>
      <c r="G205" s="8">
        <f t="shared" si="12"/>
        <v>0</v>
      </c>
      <c r="I205" t="s">
        <v>77</v>
      </c>
      <c r="K205" s="9">
        <f>VLOOKUP(T(SUBSTITUTE(T(SUBSTITUTE($D205,$M$201,"")),M$202,"")), [4]Central_producers!$D$8:$G$315,3,FALSE)</f>
        <v>0.2</v>
      </c>
      <c r="L205" s="62" t="s">
        <v>913</v>
      </c>
      <c r="M205" s="62"/>
      <c r="N205" s="62"/>
      <c r="O205" s="62"/>
      <c r="P205" s="62"/>
      <c r="Q205" s="62"/>
      <c r="R205" s="62"/>
      <c r="S205" s="62"/>
      <c r="T205" s="62"/>
      <c r="U205" s="62"/>
      <c r="V205" s="62"/>
      <c r="W205" s="62"/>
      <c r="X205" s="62"/>
      <c r="Y205" s="62"/>
      <c r="Z205" s="62"/>
      <c r="AA205" s="62"/>
      <c r="AB205" s="62"/>
      <c r="AC205" s="62"/>
      <c r="AD205" s="62"/>
      <c r="AE205" s="62"/>
    </row>
    <row r="206" spans="1:31" x14ac:dyDescent="0.15">
      <c r="A206" s="62"/>
      <c r="B206" s="168"/>
      <c r="C206" s="171"/>
      <c r="D206" t="s">
        <v>539</v>
      </c>
      <c r="E206">
        <v>0</v>
      </c>
      <c r="F206">
        <v>36.79</v>
      </c>
      <c r="G206" s="8">
        <f t="shared" si="12"/>
        <v>0</v>
      </c>
      <c r="I206" t="s">
        <v>77</v>
      </c>
      <c r="K206" s="9">
        <f>VLOOKUP(T(SUBSTITUTE(T(SUBSTITUTE($D206,$M$201,"")),M$202,"")), [4]Central_producers!$D$8:$G$315,3,FALSE)</f>
        <v>0.4</v>
      </c>
      <c r="L206" s="62" t="s">
        <v>913</v>
      </c>
      <c r="M206" s="62"/>
      <c r="N206" s="62"/>
      <c r="O206" s="62"/>
      <c r="P206" s="62"/>
      <c r="Q206" s="62"/>
      <c r="R206" s="62"/>
      <c r="S206" s="62"/>
      <c r="T206" s="62"/>
      <c r="U206" s="62"/>
      <c r="V206" s="62"/>
      <c r="W206" s="62"/>
      <c r="X206" s="62"/>
      <c r="Y206" s="62"/>
      <c r="Z206" s="62"/>
      <c r="AA206" s="62"/>
      <c r="AB206" s="62"/>
      <c r="AC206" s="62"/>
      <c r="AD206" s="62"/>
      <c r="AE206" s="62"/>
    </row>
    <row r="207" spans="1:31" x14ac:dyDescent="0.15">
      <c r="A207" s="62"/>
      <c r="B207" s="168"/>
      <c r="C207" s="171"/>
      <c r="D207" t="s">
        <v>538</v>
      </c>
      <c r="E207">
        <v>0</v>
      </c>
      <c r="F207">
        <v>39.770000000000003</v>
      </c>
      <c r="G207" s="8">
        <f t="shared" si="12"/>
        <v>0</v>
      </c>
      <c r="I207" t="s">
        <v>77</v>
      </c>
      <c r="K207" s="9">
        <f>VLOOKUP(T(SUBSTITUTE(T(SUBSTITUTE($D207,$M$201,"")),M$202,"")), [4]Central_producers!$D$8:$G$315,3,FALSE)</f>
        <v>0.37</v>
      </c>
      <c r="L207" s="62" t="s">
        <v>913</v>
      </c>
      <c r="M207" s="62"/>
      <c r="N207" s="62"/>
      <c r="O207" s="62"/>
      <c r="P207" s="62"/>
      <c r="Q207" s="62"/>
      <c r="R207" s="62"/>
      <c r="S207" s="62"/>
      <c r="T207" s="62"/>
      <c r="U207" s="62"/>
      <c r="V207" s="62"/>
      <c r="W207" s="62"/>
      <c r="X207" s="62"/>
      <c r="Y207" s="62"/>
      <c r="Z207" s="62"/>
      <c r="AA207" s="62"/>
      <c r="AB207" s="62"/>
      <c r="AC207" s="62"/>
      <c r="AD207" s="62"/>
      <c r="AE207" s="62"/>
    </row>
    <row r="208" spans="1:31" x14ac:dyDescent="0.15">
      <c r="A208" s="62"/>
      <c r="B208" s="168"/>
      <c r="C208" s="171"/>
      <c r="D208" t="s">
        <v>930</v>
      </c>
      <c r="E208">
        <v>0</v>
      </c>
      <c r="F208">
        <v>36.56</v>
      </c>
      <c r="G208" s="8">
        <f t="shared" si="12"/>
        <v>0</v>
      </c>
      <c r="I208" t="s">
        <v>77</v>
      </c>
      <c r="K208" s="9">
        <f>VLOOKUP(T(SUBSTITUTE(T(SUBSTITUTE($D208,$M$201,"")),M$202,"")), [4]Central_producers!$D$8:$G$315,3,FALSE)</f>
        <v>0.35</v>
      </c>
      <c r="L208" s="62" t="s">
        <v>913</v>
      </c>
      <c r="M208" s="62"/>
      <c r="N208" s="62"/>
      <c r="O208" s="62"/>
      <c r="P208" s="62"/>
      <c r="Q208" s="62"/>
      <c r="R208" s="62"/>
      <c r="S208" s="62"/>
      <c r="T208" s="62"/>
      <c r="U208" s="62"/>
      <c r="V208" s="62"/>
      <c r="W208" s="62"/>
      <c r="X208" s="62"/>
      <c r="Y208" s="62"/>
      <c r="Z208" s="62"/>
      <c r="AA208" s="62"/>
      <c r="AB208" s="62"/>
      <c r="AC208" s="62"/>
      <c r="AD208" s="62"/>
      <c r="AE208" s="62"/>
    </row>
    <row r="209" spans="1:31" x14ac:dyDescent="0.15">
      <c r="A209" s="62"/>
      <c r="B209" s="168"/>
      <c r="C209" s="171"/>
      <c r="D209" t="s">
        <v>211</v>
      </c>
      <c r="E209" t="s">
        <v>494</v>
      </c>
      <c r="F209" s="7">
        <v>1000</v>
      </c>
      <c r="G209" s="8" t="str">
        <f t="shared" si="12"/>
        <v>National</v>
      </c>
      <c r="I209" t="s">
        <v>77</v>
      </c>
      <c r="K209" s="9" t="e">
        <f>VLOOKUP(T(SUBSTITUTE(T(SUBSTITUTE($D209,$M$201,"")),M$202,"")), [4]Central_producers!$D$8:$G$315,3,FALSE)</f>
        <v>#N/A</v>
      </c>
      <c r="L209" s="62"/>
      <c r="M209" s="62"/>
      <c r="N209" s="62"/>
      <c r="O209" s="62"/>
      <c r="P209" s="62"/>
      <c r="Q209" s="62"/>
      <c r="R209" s="62"/>
      <c r="S209" s="62"/>
      <c r="T209" s="62"/>
      <c r="U209" s="62"/>
      <c r="V209" s="62"/>
      <c r="W209" s="62"/>
      <c r="X209" s="62"/>
      <c r="Y209" s="62"/>
      <c r="Z209" s="62"/>
      <c r="AA209" s="62"/>
      <c r="AB209" s="62"/>
      <c r="AC209" s="62"/>
      <c r="AD209" s="62"/>
      <c r="AE209" s="62"/>
    </row>
    <row r="210" spans="1:31" x14ac:dyDescent="0.15">
      <c r="A210" s="62"/>
      <c r="B210" s="168"/>
      <c r="C210" s="171"/>
      <c r="D210" t="s">
        <v>212</v>
      </c>
      <c r="E210" t="s">
        <v>494</v>
      </c>
      <c r="F210" s="7">
        <v>1000</v>
      </c>
      <c r="G210" s="8" t="str">
        <f t="shared" si="12"/>
        <v>National</v>
      </c>
      <c r="I210" t="s">
        <v>77</v>
      </c>
      <c r="K210" s="9" t="e">
        <f>VLOOKUP(T(SUBSTITUTE(T(SUBSTITUTE($D210,$M$201,"")),M$202,"")), [4]Central_producers!$D$8:$G$315,3,FALSE)</f>
        <v>#N/A</v>
      </c>
      <c r="L210" s="62"/>
      <c r="M210" s="62"/>
      <c r="N210" s="62"/>
      <c r="O210" s="62"/>
      <c r="P210" s="62"/>
      <c r="Q210" s="62"/>
      <c r="R210" s="62"/>
      <c r="S210" s="62"/>
      <c r="T210" s="62"/>
      <c r="U210" s="62"/>
      <c r="V210" s="62"/>
      <c r="W210" s="62"/>
      <c r="X210" s="62"/>
      <c r="Y210" s="62"/>
      <c r="Z210" s="62"/>
      <c r="AA210" s="62"/>
      <c r="AB210" s="62"/>
      <c r="AC210" s="62"/>
      <c r="AD210" s="62"/>
      <c r="AE210" s="62"/>
    </row>
    <row r="211" spans="1:31" x14ac:dyDescent="0.15">
      <c r="A211" s="62"/>
      <c r="B211" s="168"/>
      <c r="C211" s="171"/>
      <c r="D211" t="s">
        <v>932</v>
      </c>
      <c r="E211">
        <v>0</v>
      </c>
      <c r="F211">
        <v>418</v>
      </c>
      <c r="G211" s="8">
        <f t="shared" si="12"/>
        <v>0</v>
      </c>
      <c r="I211" t="s">
        <v>77</v>
      </c>
      <c r="K211" s="9" t="e">
        <f>VLOOKUP(T(SUBSTITUTE(T(SUBSTITUTE($D211,$M$201,"")),M$202,"")), [4]Central_producers!$D$8:$G$315,3,FALSE)</f>
        <v>#N/A</v>
      </c>
      <c r="L211" s="62" t="s">
        <v>857</v>
      </c>
      <c r="M211" s="62"/>
      <c r="N211" s="62"/>
      <c r="O211" s="62"/>
      <c r="P211" s="62"/>
      <c r="Q211" s="62"/>
      <c r="R211" s="62"/>
      <c r="S211" s="62"/>
      <c r="T211" s="62"/>
      <c r="U211" s="62"/>
      <c r="V211" s="62"/>
      <c r="W211" s="62"/>
      <c r="X211" s="62"/>
      <c r="Y211" s="62"/>
      <c r="Z211" s="62"/>
      <c r="AA211" s="62"/>
      <c r="AB211" s="62"/>
      <c r="AC211" s="62"/>
      <c r="AD211" s="62"/>
      <c r="AE211" s="62"/>
    </row>
    <row r="212" spans="1:31" x14ac:dyDescent="0.15">
      <c r="A212" s="62"/>
      <c r="B212" s="168"/>
      <c r="C212" s="171"/>
      <c r="D212" t="s">
        <v>540</v>
      </c>
      <c r="E212">
        <v>0</v>
      </c>
      <c r="F212">
        <v>418</v>
      </c>
      <c r="G212" s="8">
        <f t="shared" si="12"/>
        <v>0</v>
      </c>
      <c r="I212" t="s">
        <v>77</v>
      </c>
      <c r="K212" s="9" t="e">
        <f>VLOOKUP(T(SUBSTITUTE(T(SUBSTITUTE($D212,$M$201,"")),M$202,"")), [4]Central_producers!$D$8:$G$315,3,FALSE)</f>
        <v>#N/A</v>
      </c>
      <c r="L212" s="62" t="s">
        <v>973</v>
      </c>
      <c r="M212" s="62"/>
      <c r="N212" s="62"/>
      <c r="O212" s="62"/>
      <c r="P212" s="62"/>
      <c r="Q212" s="62"/>
      <c r="R212" s="62"/>
      <c r="S212" s="62"/>
      <c r="T212" s="62"/>
      <c r="U212" s="62"/>
      <c r="V212" s="62"/>
      <c r="W212" s="62"/>
      <c r="X212" s="62"/>
      <c r="Y212" s="62"/>
      <c r="Z212" s="62"/>
      <c r="AA212" s="62"/>
      <c r="AB212" s="62"/>
      <c r="AC212" s="62"/>
      <c r="AD212" s="62"/>
      <c r="AE212" s="62"/>
    </row>
    <row r="213" spans="1:31" x14ac:dyDescent="0.15">
      <c r="A213" s="62"/>
      <c r="B213" s="168"/>
      <c r="C213" s="171"/>
      <c r="D213" t="s">
        <v>542</v>
      </c>
      <c r="E213">
        <v>9.9999999999999995E-7</v>
      </c>
      <c r="F213" s="7">
        <v>8362</v>
      </c>
      <c r="G213" s="8">
        <f t="shared" si="12"/>
        <v>9.9999999999999995E-7</v>
      </c>
      <c r="I213" t="s">
        <v>77</v>
      </c>
      <c r="K213" s="9" t="e">
        <f>VLOOKUP(T(SUBSTITUTE(T(SUBSTITUTE($D213,$M$201,"")),M$202,"")), [4]Central_producers!$D$8:$G$315,3,FALSE)</f>
        <v>#N/A</v>
      </c>
      <c r="L213" s="62" t="s">
        <v>972</v>
      </c>
      <c r="M213" s="62"/>
      <c r="N213" s="62"/>
      <c r="O213" s="62"/>
      <c r="P213" s="62"/>
      <c r="Q213" s="62"/>
      <c r="R213" s="62"/>
      <c r="S213" s="62"/>
      <c r="T213" s="62"/>
      <c r="U213" s="62"/>
      <c r="V213" s="62"/>
      <c r="W213" s="62"/>
      <c r="X213" s="62"/>
      <c r="Y213" s="62"/>
      <c r="Z213" s="62"/>
      <c r="AA213" s="62"/>
      <c r="AB213" s="62"/>
      <c r="AC213" s="62"/>
      <c r="AD213" s="62"/>
      <c r="AE213" s="62"/>
    </row>
    <row r="214" spans="1:31" x14ac:dyDescent="0.15">
      <c r="A214" s="62"/>
      <c r="B214" s="168"/>
      <c r="C214" s="171"/>
      <c r="D214" t="s">
        <v>541</v>
      </c>
      <c r="E214">
        <v>0</v>
      </c>
      <c r="F214">
        <v>418</v>
      </c>
      <c r="G214" s="8">
        <f t="shared" si="12"/>
        <v>0</v>
      </c>
      <c r="I214" t="s">
        <v>77</v>
      </c>
      <c r="K214" s="9" t="e">
        <f>VLOOKUP(T(SUBSTITUTE(T(SUBSTITUTE($D214,$M$201,"")),M$202,"")), [4]Central_producers!$D$8:$G$315,3,FALSE)</f>
        <v>#N/A</v>
      </c>
      <c r="L214" s="62" t="s">
        <v>857</v>
      </c>
      <c r="M214" s="62"/>
      <c r="N214" s="62"/>
      <c r="O214" s="62"/>
      <c r="P214" s="62"/>
      <c r="Q214" s="62"/>
      <c r="R214" s="62"/>
      <c r="S214" s="62"/>
      <c r="T214" s="62"/>
      <c r="U214" s="62"/>
      <c r="V214" s="62"/>
      <c r="W214" s="62"/>
      <c r="X214" s="62"/>
      <c r="Y214" s="62"/>
      <c r="Z214" s="62"/>
      <c r="AA214" s="62"/>
      <c r="AB214" s="62"/>
      <c r="AC214" s="62"/>
      <c r="AD214" s="62"/>
      <c r="AE214" s="62"/>
    </row>
    <row r="215" spans="1:31" x14ac:dyDescent="0.15">
      <c r="A215" s="62"/>
      <c r="B215" s="168"/>
      <c r="C215" s="171"/>
      <c r="D215" t="s">
        <v>933</v>
      </c>
      <c r="E215">
        <v>0</v>
      </c>
      <c r="F215">
        <v>42.17</v>
      </c>
      <c r="G215" s="8">
        <f t="shared" si="12"/>
        <v>0</v>
      </c>
      <c r="I215" t="s">
        <v>77</v>
      </c>
      <c r="K215" s="9">
        <f>VLOOKUP(T(SUBSTITUTE(T(SUBSTITUTE($D215,$M$201,"")),M$202,"")), [4]Central_producers!$D$8:$G$315,3,FALSE)</f>
        <v>0.37</v>
      </c>
      <c r="L215" s="62" t="s">
        <v>913</v>
      </c>
      <c r="M215" s="62"/>
      <c r="N215" s="62"/>
      <c r="O215" s="62"/>
      <c r="P215" s="62"/>
      <c r="Q215" s="62"/>
      <c r="R215" s="62"/>
      <c r="S215" s="62"/>
      <c r="T215" s="62"/>
      <c r="U215" s="62"/>
      <c r="V215" s="62"/>
      <c r="W215" s="62"/>
      <c r="X215" s="62"/>
      <c r="Y215" s="62"/>
      <c r="Z215" s="62"/>
      <c r="AA215" s="62"/>
      <c r="AB215" s="62"/>
      <c r="AC215" s="62"/>
      <c r="AD215" s="62"/>
      <c r="AE215" s="62"/>
    </row>
    <row r="216" spans="1:31" x14ac:dyDescent="0.15">
      <c r="A216" s="62"/>
      <c r="B216" s="168"/>
      <c r="C216" s="171"/>
      <c r="D216" t="s">
        <v>213</v>
      </c>
      <c r="E216">
        <v>0</v>
      </c>
      <c r="F216">
        <v>39.81</v>
      </c>
      <c r="G216" s="8">
        <f t="shared" si="12"/>
        <v>0</v>
      </c>
      <c r="I216" t="s">
        <v>77</v>
      </c>
      <c r="K216" s="9">
        <f>VLOOKUP(T(SUBSTITUTE(T(SUBSTITUTE($D216,$M$201,"")),M$202,"")), [4]Central_producers!$D$8:$G$315,3,FALSE)</f>
        <v>0.49</v>
      </c>
      <c r="L216" s="62" t="s">
        <v>913</v>
      </c>
      <c r="M216" s="62"/>
      <c r="N216" s="62"/>
      <c r="O216" s="62"/>
      <c r="P216" s="62"/>
      <c r="Q216" s="62"/>
      <c r="R216" s="62"/>
      <c r="S216" s="62"/>
      <c r="T216" s="62"/>
      <c r="U216" s="62"/>
      <c r="V216" s="62"/>
      <c r="W216" s="62"/>
      <c r="X216" s="62"/>
      <c r="Y216" s="62"/>
      <c r="Z216" s="62"/>
      <c r="AA216" s="62"/>
      <c r="AB216" s="62"/>
      <c r="AC216" s="62"/>
      <c r="AD216" s="62"/>
      <c r="AE216" s="62"/>
    </row>
    <row r="217" spans="1:31" x14ac:dyDescent="0.15">
      <c r="A217" s="62"/>
      <c r="B217" s="168"/>
      <c r="C217" s="171"/>
      <c r="D217" t="s">
        <v>543</v>
      </c>
      <c r="E217">
        <v>0</v>
      </c>
      <c r="F217">
        <v>33.869999999999997</v>
      </c>
      <c r="G217" s="8">
        <f t="shared" si="12"/>
        <v>0</v>
      </c>
      <c r="I217" t="s">
        <v>77</v>
      </c>
      <c r="K217" s="9">
        <f>VLOOKUP(T(SUBSTITUTE(T(SUBSTITUTE($D217,$M$201,"")),M$202,"")), [4]Central_producers!$D$8:$G$315,3,FALSE)</f>
        <v>0.45</v>
      </c>
      <c r="L217" s="62" t="s">
        <v>913</v>
      </c>
      <c r="M217" s="62"/>
      <c r="N217" s="62"/>
      <c r="O217" s="62"/>
      <c r="P217" s="62"/>
      <c r="Q217" s="62"/>
      <c r="R217" s="62"/>
      <c r="S217" s="62"/>
      <c r="T217" s="62"/>
      <c r="U217" s="62"/>
      <c r="V217" s="62"/>
      <c r="W217" s="62"/>
      <c r="X217" s="62"/>
      <c r="Y217" s="62"/>
      <c r="Z217" s="62"/>
      <c r="AA217" s="62"/>
      <c r="AB217" s="62"/>
      <c r="AC217" s="62"/>
      <c r="AD217" s="62"/>
      <c r="AE217" s="62"/>
    </row>
    <row r="218" spans="1:31" x14ac:dyDescent="0.15">
      <c r="A218" s="62"/>
      <c r="B218" s="168"/>
      <c r="C218" s="171"/>
      <c r="D218" t="s">
        <v>544</v>
      </c>
      <c r="E218">
        <f>Energie!J58</f>
        <v>7.1343818352615006E-4</v>
      </c>
      <c r="F218">
        <v>31.99</v>
      </c>
      <c r="G218" s="8">
        <f t="shared" si="12"/>
        <v>7.1343818352615006E-4</v>
      </c>
      <c r="I218" t="s">
        <v>77</v>
      </c>
      <c r="K218" s="9">
        <f>VLOOKUP(T(SUBSTITUTE(T(SUBSTITUTE($D218,$M$201,"")),M$202,"")), [4]Central_producers!$D$8:$G$315,3,FALSE)</f>
        <v>0.6</v>
      </c>
      <c r="L218" s="62" t="s">
        <v>913</v>
      </c>
      <c r="M218" s="62"/>
      <c r="N218" s="62"/>
      <c r="O218" s="62"/>
      <c r="P218" s="62"/>
      <c r="Q218" s="62"/>
      <c r="R218" s="62"/>
      <c r="S218" s="62"/>
      <c r="T218" s="62"/>
      <c r="U218" s="62"/>
      <c r="V218" s="62"/>
      <c r="W218" s="62"/>
      <c r="X218" s="62"/>
      <c r="Y218" s="62"/>
      <c r="Z218" s="62"/>
      <c r="AA218" s="62"/>
      <c r="AB218" s="62"/>
      <c r="AC218" s="62"/>
      <c r="AD218" s="62"/>
      <c r="AE218" s="62"/>
    </row>
    <row r="219" spans="1:31" x14ac:dyDescent="0.15">
      <c r="A219" s="62"/>
      <c r="B219" s="168"/>
      <c r="C219" s="171"/>
      <c r="D219" t="s">
        <v>214</v>
      </c>
      <c r="E219">
        <v>0</v>
      </c>
      <c r="F219" s="7">
        <v>12121</v>
      </c>
      <c r="G219" s="8">
        <f t="shared" si="12"/>
        <v>0</v>
      </c>
      <c r="I219" t="s">
        <v>77</v>
      </c>
      <c r="K219" s="9">
        <f>VLOOKUP(T(SUBSTITUTE(T(SUBSTITUTE($D219,$M$201,"")),M$202,"")), [4]Central_producers!$D$8:$G$315,3,FALSE)</f>
        <v>0.38</v>
      </c>
      <c r="L219" s="62" t="s">
        <v>913</v>
      </c>
      <c r="M219" s="62"/>
      <c r="N219" s="62"/>
      <c r="O219" s="62"/>
      <c r="P219" s="62"/>
      <c r="Q219" s="62"/>
      <c r="R219" s="62"/>
      <c r="S219" s="62"/>
      <c r="T219" s="62"/>
      <c r="U219" s="62"/>
      <c r="V219" s="62"/>
      <c r="W219" s="62"/>
      <c r="X219" s="62"/>
      <c r="Y219" s="62"/>
      <c r="Z219" s="62"/>
      <c r="AA219" s="62"/>
      <c r="AB219" s="62"/>
      <c r="AC219" s="62"/>
      <c r="AD219" s="62"/>
      <c r="AE219" s="62"/>
    </row>
    <row r="220" spans="1:31" x14ac:dyDescent="0.15">
      <c r="A220" s="62"/>
      <c r="B220" s="168"/>
      <c r="C220" s="171"/>
      <c r="D220" t="s">
        <v>215</v>
      </c>
      <c r="E220">
        <v>0</v>
      </c>
      <c r="F220">
        <v>60.61</v>
      </c>
      <c r="G220" s="8">
        <f t="shared" si="12"/>
        <v>0</v>
      </c>
      <c r="I220" t="s">
        <v>77</v>
      </c>
      <c r="K220" s="9">
        <f>VLOOKUP(T(SUBSTITUTE(T(SUBSTITUTE($D220,$M$201,"")),M$202,"")), [4]Central_producers!$D$8:$G$315,3,FALSE)</f>
        <v>0.48</v>
      </c>
      <c r="L220" s="62" t="s">
        <v>913</v>
      </c>
      <c r="M220" s="62"/>
      <c r="N220" s="62"/>
      <c r="O220" s="62"/>
      <c r="P220" s="62"/>
      <c r="Q220" s="62"/>
      <c r="R220" s="62"/>
      <c r="S220" s="62"/>
      <c r="T220" s="62"/>
      <c r="U220" s="62"/>
      <c r="V220" s="62"/>
      <c r="W220" s="62"/>
      <c r="X220" s="62"/>
      <c r="Y220" s="62"/>
      <c r="Z220" s="62"/>
      <c r="AA220" s="62"/>
      <c r="AB220" s="62"/>
      <c r="AC220" s="62"/>
      <c r="AD220" s="62"/>
      <c r="AE220" s="62"/>
    </row>
    <row r="221" spans="1:31" x14ac:dyDescent="0.15">
      <c r="A221" s="62"/>
      <c r="B221" s="168"/>
      <c r="C221" s="171"/>
      <c r="D221" t="s">
        <v>216</v>
      </c>
      <c r="E221">
        <v>0</v>
      </c>
      <c r="F221" s="7">
        <v>1051</v>
      </c>
      <c r="G221" s="8">
        <f t="shared" si="12"/>
        <v>0</v>
      </c>
      <c r="I221" t="s">
        <v>77</v>
      </c>
      <c r="K221" s="9">
        <f>VLOOKUP(T(SUBSTITUTE(T(SUBSTITUTE($D221,$M$201,"")),M$202,"")), [4]Central_producers!$D$8:$G$315,3,FALSE)</f>
        <v>0.25</v>
      </c>
      <c r="L221" s="62" t="s">
        <v>913</v>
      </c>
      <c r="M221" s="62"/>
      <c r="N221" s="62"/>
      <c r="O221" s="62"/>
      <c r="P221" s="62"/>
      <c r="Q221" s="62"/>
      <c r="R221" s="62"/>
      <c r="S221" s="62"/>
      <c r="T221" s="62"/>
      <c r="U221" s="62"/>
      <c r="V221" s="62"/>
      <c r="W221" s="62"/>
      <c r="X221" s="62"/>
      <c r="Y221" s="62"/>
      <c r="Z221" s="62"/>
      <c r="AA221" s="62"/>
      <c r="AB221" s="62"/>
      <c r="AC221" s="62"/>
      <c r="AD221" s="62"/>
      <c r="AE221" s="62"/>
    </row>
    <row r="222" spans="1:31" x14ac:dyDescent="0.15">
      <c r="A222" s="62"/>
      <c r="B222" s="168"/>
      <c r="C222" s="171"/>
      <c r="D222" t="s">
        <v>217</v>
      </c>
      <c r="E222">
        <v>0</v>
      </c>
      <c r="F222">
        <v>44.91</v>
      </c>
      <c r="G222" s="8">
        <f t="shared" si="12"/>
        <v>0</v>
      </c>
      <c r="I222" t="s">
        <v>77</v>
      </c>
      <c r="K222" s="9" t="e">
        <f>VLOOKUP(T(SUBSTITUTE(T(SUBSTITUTE($D222,$M$201,"")),M$202,"")), [4]Central_producers!$D$8:$G$315,3,FALSE)</f>
        <v>#N/A</v>
      </c>
      <c r="L222" s="62" t="s">
        <v>913</v>
      </c>
      <c r="M222" s="62"/>
      <c r="N222" s="62"/>
      <c r="O222" s="62"/>
      <c r="P222" s="62"/>
      <c r="Q222" s="62"/>
      <c r="R222" s="62"/>
      <c r="S222" s="62"/>
      <c r="T222" s="62"/>
      <c r="U222" s="62"/>
      <c r="V222" s="62"/>
      <c r="W222" s="62"/>
      <c r="X222" s="62"/>
      <c r="Y222" s="62"/>
      <c r="Z222" s="62"/>
      <c r="AA222" s="62"/>
      <c r="AB222" s="62"/>
      <c r="AC222" s="62"/>
      <c r="AD222" s="62"/>
      <c r="AE222" s="62"/>
    </row>
    <row r="223" spans="1:31" x14ac:dyDescent="0.15">
      <c r="A223" s="62"/>
      <c r="B223" s="168"/>
      <c r="C223" s="171"/>
      <c r="D223" t="s">
        <v>531</v>
      </c>
      <c r="E223">
        <v>0</v>
      </c>
      <c r="F223" s="7">
        <v>3275</v>
      </c>
      <c r="G223" s="8">
        <f t="shared" si="12"/>
        <v>0</v>
      </c>
      <c r="I223" t="s">
        <v>77</v>
      </c>
      <c r="K223" s="9">
        <f>VLOOKUP(T(SUBSTITUTE(T(SUBSTITUTE($D223,$M$201,"")),M$202,"")), [4]Central_producers!$D$8:$G$315,3,FALSE)</f>
        <v>0.98</v>
      </c>
      <c r="L223" s="62"/>
      <c r="M223" s="62"/>
      <c r="N223" s="62"/>
      <c r="O223" s="62"/>
      <c r="P223" s="62"/>
      <c r="Q223" s="62"/>
      <c r="R223" s="62"/>
      <c r="S223" s="62"/>
      <c r="T223" s="62"/>
      <c r="U223" s="62"/>
      <c r="V223" s="62"/>
      <c r="W223" s="62"/>
      <c r="X223" s="62"/>
      <c r="Y223" s="62"/>
      <c r="Z223" s="62"/>
      <c r="AA223" s="62"/>
      <c r="AB223" s="62"/>
      <c r="AC223" s="62"/>
      <c r="AD223" s="62"/>
      <c r="AE223" s="62"/>
    </row>
    <row r="224" spans="1:31" x14ac:dyDescent="0.15">
      <c r="A224" s="62"/>
      <c r="B224" s="168"/>
      <c r="C224" s="171"/>
      <c r="D224" t="s">
        <v>545</v>
      </c>
      <c r="E224">
        <v>0</v>
      </c>
      <c r="F224">
        <v>15.17</v>
      </c>
      <c r="G224" s="8">
        <f t="shared" si="12"/>
        <v>0</v>
      </c>
      <c r="I224" t="s">
        <v>77</v>
      </c>
      <c r="K224" s="9">
        <f>VLOOKUP(T(SUBSTITUTE(T(SUBSTITUTE($D224,$M$201,"")),M$202,"")), [4]Central_producers!$D$8:$G$315,3,FALSE)</f>
        <v>0.32</v>
      </c>
      <c r="L224" s="62" t="s">
        <v>913</v>
      </c>
      <c r="M224" s="62"/>
      <c r="N224" s="62"/>
      <c r="O224" s="62"/>
      <c r="P224" s="62"/>
      <c r="Q224" s="62"/>
      <c r="R224" s="62"/>
      <c r="S224" s="62"/>
      <c r="T224" s="62"/>
      <c r="U224" s="62"/>
      <c r="V224" s="62"/>
      <c r="W224" s="62"/>
      <c r="X224" s="62"/>
      <c r="Y224" s="62"/>
      <c r="Z224" s="62"/>
      <c r="AA224" s="62"/>
      <c r="AB224" s="62"/>
      <c r="AC224" s="62"/>
      <c r="AD224" s="62"/>
      <c r="AE224" s="62"/>
    </row>
    <row r="225" spans="1:31" x14ac:dyDescent="0.15">
      <c r="A225" s="62"/>
      <c r="B225" s="168"/>
      <c r="C225" s="171"/>
      <c r="D225" t="s">
        <v>218</v>
      </c>
      <c r="E225">
        <v>0</v>
      </c>
      <c r="F225">
        <v>15.17</v>
      </c>
      <c r="G225" s="8">
        <f t="shared" si="12"/>
        <v>0</v>
      </c>
      <c r="I225" t="s">
        <v>77</v>
      </c>
      <c r="K225" s="9">
        <f>VLOOKUP(T(SUBSTITUTE(T(SUBSTITUTE($D225,$M$201,"")),M$202,"")), [4]Central_producers!$D$8:$G$315,3,FALSE)</f>
        <v>0.36</v>
      </c>
      <c r="L225" s="62" t="s">
        <v>913</v>
      </c>
      <c r="M225" s="62"/>
      <c r="N225" s="62"/>
      <c r="O225" s="62"/>
      <c r="P225" s="62"/>
      <c r="Q225" s="62"/>
      <c r="R225" s="62"/>
      <c r="S225" s="62"/>
      <c r="T225" s="62"/>
      <c r="U225" s="62"/>
      <c r="V225" s="62"/>
      <c r="W225" s="62"/>
      <c r="X225" s="62"/>
      <c r="Y225" s="62"/>
      <c r="Z225" s="62"/>
      <c r="AA225" s="62"/>
      <c r="AB225" s="62"/>
      <c r="AC225" s="62"/>
      <c r="AD225" s="62"/>
      <c r="AE225" s="62"/>
    </row>
    <row r="226" spans="1:31" x14ac:dyDescent="0.15">
      <c r="A226" s="62"/>
      <c r="B226" s="168"/>
      <c r="C226" s="171"/>
      <c r="D226" t="s">
        <v>219</v>
      </c>
      <c r="E226">
        <v>0</v>
      </c>
      <c r="F226" s="7">
        <v>2327</v>
      </c>
      <c r="G226" s="8">
        <f t="shared" si="12"/>
        <v>0</v>
      </c>
      <c r="I226" t="s">
        <v>77</v>
      </c>
      <c r="K226" s="9">
        <f>VLOOKUP(T(SUBSTITUTE(T(SUBSTITUTE($D226,$M$201,"")),M$202,"")), [4]Central_producers!$D$8:$G$315,3,FALSE)</f>
        <v>0.35</v>
      </c>
      <c r="L226" s="62"/>
      <c r="M226" s="62"/>
      <c r="N226" s="62"/>
      <c r="O226" s="62"/>
      <c r="P226" s="62"/>
      <c r="Q226" s="62"/>
      <c r="R226" s="62"/>
      <c r="S226" s="62"/>
      <c r="T226" s="62"/>
      <c r="U226" s="62"/>
      <c r="V226" s="62"/>
      <c r="W226" s="62"/>
      <c r="X226" s="62"/>
      <c r="Y226" s="62"/>
      <c r="Z226" s="62"/>
      <c r="AA226" s="62"/>
      <c r="AB226" s="62"/>
      <c r="AC226" s="62"/>
      <c r="AD226" s="62"/>
      <c r="AE226" s="62"/>
    </row>
    <row r="227" spans="1:31" x14ac:dyDescent="0.15">
      <c r="A227" s="62"/>
      <c r="B227" s="168"/>
      <c r="C227" s="171"/>
      <c r="D227" t="s">
        <v>220</v>
      </c>
      <c r="E227">
        <v>1.5280000000000001E-3</v>
      </c>
      <c r="F227" s="7">
        <v>5817</v>
      </c>
      <c r="G227" s="8">
        <f t="shared" si="12"/>
        <v>1.5280000000000001E-3</v>
      </c>
      <c r="I227" t="s">
        <v>77</v>
      </c>
      <c r="K227" s="9">
        <f>VLOOKUP(T(SUBSTITUTE(T(SUBSTITUTE($D227,$M$201,"")),M$202,"")), [4]Central_producers!$D$8:$G$315,3,FALSE)</f>
        <v>0.15</v>
      </c>
      <c r="L227" s="62"/>
      <c r="M227" s="62"/>
      <c r="N227" s="62"/>
      <c r="O227" s="62"/>
      <c r="P227" s="62"/>
      <c r="Q227" s="62"/>
      <c r="R227" s="62"/>
      <c r="S227" s="62"/>
      <c r="T227" s="62"/>
      <c r="U227" s="62"/>
      <c r="V227" s="62"/>
      <c r="W227" s="62"/>
      <c r="X227" s="62"/>
      <c r="Y227" s="62"/>
      <c r="Z227" s="62"/>
      <c r="AA227" s="62"/>
      <c r="AB227" s="62"/>
      <c r="AC227" s="62"/>
      <c r="AD227" s="62"/>
      <c r="AE227" s="62"/>
    </row>
    <row r="228" spans="1:31" x14ac:dyDescent="0.15">
      <c r="A228" s="62"/>
      <c r="B228" s="168"/>
      <c r="C228" s="171"/>
      <c r="D228" t="s">
        <v>546</v>
      </c>
      <c r="E228">
        <v>0</v>
      </c>
      <c r="F228">
        <v>32.35</v>
      </c>
      <c r="G228" s="8">
        <f t="shared" si="12"/>
        <v>0</v>
      </c>
      <c r="I228" t="s">
        <v>77</v>
      </c>
      <c r="K228" s="9">
        <f>VLOOKUP(T(SUBSTITUTE(T(SUBSTITUTE($D228,$M$201,"")),M$202,"")), [4]Central_producers!$D$8:$G$315,3,FALSE)</f>
        <v>0.36</v>
      </c>
      <c r="L228" s="62" t="s">
        <v>913</v>
      </c>
      <c r="M228" s="62"/>
      <c r="N228" s="62"/>
      <c r="O228" s="62"/>
      <c r="P228" s="62"/>
      <c r="Q228" s="62"/>
      <c r="R228" s="62"/>
      <c r="S228" s="62"/>
      <c r="T228" s="62"/>
      <c r="U228" s="62"/>
      <c r="V228" s="62"/>
      <c r="W228" s="62"/>
      <c r="X228" s="62"/>
      <c r="Y228" s="62"/>
      <c r="Z228" s="62"/>
      <c r="AA228" s="62"/>
      <c r="AB228" s="62"/>
      <c r="AC228" s="62"/>
      <c r="AD228" s="62"/>
      <c r="AE228" s="62"/>
    </row>
    <row r="229" spans="1:31" x14ac:dyDescent="0.15">
      <c r="A229" s="62"/>
      <c r="B229" s="168"/>
      <c r="C229" s="171"/>
      <c r="D229" t="s">
        <v>221</v>
      </c>
      <c r="E229">
        <f>Energie!J62</f>
        <v>6.3089520588468465E-4</v>
      </c>
      <c r="F229">
        <v>11.51</v>
      </c>
      <c r="G229" s="8">
        <f t="shared" si="12"/>
        <v>6.3089520588468465E-4</v>
      </c>
      <c r="I229" t="s">
        <v>77</v>
      </c>
      <c r="K229" s="9">
        <f>VLOOKUP(T(SUBSTITUTE(T(SUBSTITUTE($D229,$M$201,"")),M$202,"")), [4]Central_producers!$D$8:$G$315,3,FALSE)</f>
        <v>0.25</v>
      </c>
      <c r="L229" s="62" t="s">
        <v>913</v>
      </c>
      <c r="M229" s="62"/>
      <c r="N229" s="62"/>
      <c r="O229" s="62"/>
      <c r="P229" s="62"/>
      <c r="Q229" s="62"/>
      <c r="R229" s="62"/>
      <c r="S229" s="62"/>
      <c r="T229" s="62"/>
      <c r="U229" s="62"/>
      <c r="V229" s="62"/>
      <c r="W229" s="62"/>
      <c r="X229" s="62"/>
      <c r="Y229" s="62"/>
      <c r="Z229" s="62"/>
      <c r="AA229" s="62"/>
      <c r="AB229" s="62"/>
      <c r="AC229" s="62"/>
      <c r="AD229" s="62"/>
      <c r="AE229" s="62"/>
    </row>
    <row r="230" spans="1:31" x14ac:dyDescent="0.15">
      <c r="A230" s="62"/>
      <c r="B230" s="168"/>
      <c r="C230" s="171"/>
      <c r="D230" t="s">
        <v>222</v>
      </c>
      <c r="E230">
        <v>0</v>
      </c>
      <c r="F230" s="7">
        <v>6725</v>
      </c>
      <c r="G230" s="8">
        <f t="shared" si="12"/>
        <v>0</v>
      </c>
      <c r="I230" t="s">
        <v>77</v>
      </c>
      <c r="K230" s="9">
        <f>VLOOKUP(T(SUBSTITUTE(T(SUBSTITUTE($D230,$M$201,"")),M$202,"")), [4]Central_producers!$D$8:$G$315,3,FALSE)</f>
        <v>0.34</v>
      </c>
      <c r="L230" s="62" t="s">
        <v>913</v>
      </c>
      <c r="M230" s="62"/>
      <c r="N230" s="62"/>
      <c r="O230" s="62"/>
      <c r="P230" s="62"/>
      <c r="Q230" s="62"/>
      <c r="R230" s="62"/>
      <c r="S230" s="62"/>
      <c r="T230" s="62"/>
      <c r="U230" s="62"/>
      <c r="V230" s="62"/>
      <c r="W230" s="62"/>
      <c r="X230" s="62"/>
      <c r="Y230" s="62"/>
      <c r="Z230" s="62"/>
      <c r="AA230" s="62"/>
      <c r="AB230" s="62"/>
      <c r="AC230" s="62"/>
      <c r="AD230" s="62"/>
      <c r="AE230" s="62"/>
    </row>
    <row r="231" spans="1:31" x14ac:dyDescent="0.15">
      <c r="A231" s="62"/>
      <c r="B231" s="168"/>
      <c r="C231" s="171"/>
      <c r="D231" t="s">
        <v>223</v>
      </c>
      <c r="E231">
        <v>0</v>
      </c>
      <c r="F231">
        <v>41.56</v>
      </c>
      <c r="G231" s="8">
        <f t="shared" si="12"/>
        <v>0</v>
      </c>
      <c r="I231" t="s">
        <v>77</v>
      </c>
      <c r="K231" s="9">
        <f>VLOOKUP(T(SUBSTITUTE(T(SUBSTITUTE($D231,$M$201,"")),M$202,"")), [4]Central_producers!$D$8:$G$315,3,FALSE)</f>
        <v>0.36</v>
      </c>
      <c r="L231" s="62" t="s">
        <v>913</v>
      </c>
      <c r="M231" s="62"/>
      <c r="N231" s="62"/>
      <c r="O231" s="62"/>
      <c r="P231" s="62"/>
      <c r="Q231" s="62"/>
      <c r="R231" s="62"/>
      <c r="S231" s="62"/>
      <c r="T231" s="62"/>
      <c r="U231" s="62"/>
      <c r="V231" s="62"/>
      <c r="W231" s="62"/>
      <c r="X231" s="62"/>
      <c r="Y231" s="62"/>
      <c r="Z231" s="62"/>
      <c r="AA231" s="62"/>
      <c r="AB231" s="62"/>
      <c r="AC231" s="62"/>
      <c r="AD231" s="62"/>
      <c r="AE231" s="62"/>
    </row>
    <row r="232" spans="1:31" x14ac:dyDescent="0.15">
      <c r="A232" s="62"/>
      <c r="B232" s="168"/>
      <c r="C232" s="171"/>
      <c r="D232" t="s">
        <v>547</v>
      </c>
      <c r="E232">
        <f>Energie!J59</f>
        <v>1.7652911470319568E-4</v>
      </c>
      <c r="F232">
        <v>31.99</v>
      </c>
      <c r="G232" s="8">
        <f t="shared" si="12"/>
        <v>1.7652911470319568E-4</v>
      </c>
      <c r="I232" t="s">
        <v>77</v>
      </c>
      <c r="K232" s="9">
        <f>VLOOKUP(T(SUBSTITUTE(T(SUBSTITUTE($D232,$M$201,"")),M$202,"")), [4]Central_producers!$D$8:$G$315,3,FALSE)</f>
        <v>0.46</v>
      </c>
      <c r="L232" s="62" t="s">
        <v>913</v>
      </c>
      <c r="M232" s="62"/>
      <c r="N232" s="62"/>
      <c r="O232" s="62"/>
      <c r="P232" s="62"/>
      <c r="Q232" s="62"/>
      <c r="R232" s="62"/>
      <c r="S232" s="62"/>
      <c r="T232" s="62"/>
      <c r="U232" s="62"/>
      <c r="V232" s="62"/>
      <c r="W232" s="62"/>
      <c r="X232" s="62"/>
      <c r="Y232" s="62"/>
      <c r="Z232" s="62"/>
      <c r="AA232" s="62"/>
      <c r="AB232" s="62"/>
      <c r="AC232" s="62"/>
      <c r="AD232" s="62"/>
      <c r="AE232" s="62"/>
    </row>
    <row r="233" spans="1:31" x14ac:dyDescent="0.15">
      <c r="A233" s="62"/>
      <c r="B233" s="168"/>
      <c r="C233" s="171"/>
      <c r="D233" t="s">
        <v>548</v>
      </c>
      <c r="E233">
        <f>Energie!J60</f>
        <v>1.1034567933408986E-4</v>
      </c>
      <c r="F233">
        <v>35.83</v>
      </c>
      <c r="G233" s="8">
        <f t="shared" si="12"/>
        <v>1.1034567933408986E-4</v>
      </c>
      <c r="I233" t="s">
        <v>77</v>
      </c>
      <c r="K233" s="9">
        <f>VLOOKUP(T(SUBSTITUTE(T(SUBSTITUTE($D233,$M$201,"")),M$202,"")), [4]Central_producers!$D$8:$G$315,3,FALSE)</f>
        <v>0.42</v>
      </c>
      <c r="L233" s="62" t="s">
        <v>913</v>
      </c>
      <c r="M233" s="62"/>
      <c r="N233" s="62"/>
      <c r="O233" s="62"/>
      <c r="P233" s="62"/>
      <c r="Q233" s="62"/>
      <c r="R233" s="62"/>
      <c r="S233" s="62"/>
      <c r="T233" s="62"/>
      <c r="U233" s="62"/>
      <c r="V233" s="62"/>
      <c r="W233" s="62"/>
      <c r="X233" s="62"/>
      <c r="Y233" s="62"/>
      <c r="Z233" s="62"/>
      <c r="AA233" s="62"/>
      <c r="AB233" s="62"/>
      <c r="AC233" s="62"/>
      <c r="AD233" s="62"/>
      <c r="AE233" s="62"/>
    </row>
    <row r="234" spans="1:31" x14ac:dyDescent="0.15">
      <c r="A234" s="62"/>
      <c r="B234" s="168"/>
      <c r="C234" s="171"/>
      <c r="D234" t="s">
        <v>224</v>
      </c>
      <c r="E234">
        <v>0</v>
      </c>
      <c r="F234">
        <v>32.35</v>
      </c>
      <c r="G234" s="8">
        <f t="shared" si="12"/>
        <v>0</v>
      </c>
      <c r="I234" t="s">
        <v>77</v>
      </c>
      <c r="K234" s="9">
        <f>VLOOKUP(T(SUBSTITUTE(T(SUBSTITUTE($D234,$M$201,"")),M$202,"")), [4]Central_producers!$D$8:$G$315,3,FALSE)</f>
        <v>0.45</v>
      </c>
      <c r="L234" s="62" t="s">
        <v>913</v>
      </c>
      <c r="M234" s="62"/>
      <c r="N234" s="62"/>
      <c r="O234" s="62"/>
      <c r="P234" s="62"/>
      <c r="Q234" s="62"/>
      <c r="R234" s="62"/>
      <c r="S234" s="62"/>
      <c r="T234" s="62"/>
      <c r="U234" s="62"/>
      <c r="V234" s="62"/>
      <c r="W234" s="62"/>
      <c r="X234" s="62"/>
      <c r="Y234" s="62"/>
      <c r="Z234" s="62"/>
      <c r="AA234" s="62"/>
      <c r="AB234" s="62"/>
      <c r="AC234" s="62"/>
      <c r="AD234" s="62"/>
      <c r="AE234" s="62"/>
    </row>
    <row r="235" spans="1:31" x14ac:dyDescent="0.15">
      <c r="A235" s="62"/>
      <c r="B235" s="168"/>
      <c r="C235" s="171"/>
      <c r="D235" t="s">
        <v>225</v>
      </c>
      <c r="E235">
        <v>0</v>
      </c>
      <c r="F235">
        <v>31.99</v>
      </c>
      <c r="G235" s="8">
        <f t="shared" si="12"/>
        <v>0</v>
      </c>
      <c r="I235" t="s">
        <v>77</v>
      </c>
      <c r="K235" s="9">
        <f>VLOOKUP(T(SUBSTITUTE(T(SUBSTITUTE($D235,$M$201,"")),M$202,"")), [4]Central_producers!$D$8:$G$315,3,FALSE)</f>
        <v>0.4</v>
      </c>
      <c r="L235" s="62" t="s">
        <v>913</v>
      </c>
      <c r="M235" s="62"/>
      <c r="N235" s="62"/>
      <c r="O235" s="62"/>
      <c r="P235" s="62"/>
      <c r="Q235" s="62"/>
      <c r="R235" s="62"/>
      <c r="S235" s="62"/>
      <c r="T235" s="62"/>
      <c r="U235" s="62"/>
      <c r="V235" s="62"/>
      <c r="W235" s="62"/>
      <c r="X235" s="62"/>
      <c r="Y235" s="62"/>
      <c r="Z235" s="62"/>
      <c r="AA235" s="62"/>
      <c r="AB235" s="62"/>
      <c r="AC235" s="62"/>
      <c r="AD235" s="62"/>
      <c r="AE235" s="62"/>
    </row>
    <row r="236" spans="1:31" x14ac:dyDescent="0.15">
      <c r="A236" s="62"/>
      <c r="B236" s="168"/>
      <c r="C236" s="171"/>
      <c r="D236" t="s">
        <v>549</v>
      </c>
      <c r="E236">
        <v>2.99E-4</v>
      </c>
      <c r="F236">
        <v>31.99</v>
      </c>
      <c r="G236" s="8">
        <f t="shared" si="12"/>
        <v>2.99E-4</v>
      </c>
      <c r="I236" t="s">
        <v>77</v>
      </c>
      <c r="K236" s="9">
        <f>VLOOKUP(T(SUBSTITUTE(T(SUBSTITUTE($D236,$M$201,"")),M$202,"")), [4]Central_producers!$D$8:$G$315,3,FALSE)</f>
        <v>0.4</v>
      </c>
      <c r="L236" s="62" t="s">
        <v>913</v>
      </c>
      <c r="M236" s="62"/>
      <c r="N236" s="62"/>
      <c r="O236" s="62"/>
      <c r="P236" s="62"/>
      <c r="Q236" s="62"/>
      <c r="R236" s="62"/>
      <c r="S236" s="62"/>
      <c r="T236" s="62"/>
      <c r="U236" s="62"/>
      <c r="V236" s="62"/>
      <c r="W236" s="62"/>
      <c r="X236" s="62"/>
      <c r="Y236" s="62"/>
      <c r="Z236" s="62"/>
      <c r="AA236" s="62"/>
      <c r="AB236" s="62"/>
      <c r="AC236" s="62"/>
      <c r="AD236" s="62"/>
      <c r="AE236" s="62"/>
    </row>
    <row r="237" spans="1:31" x14ac:dyDescent="0.15">
      <c r="A237" s="62"/>
      <c r="B237" s="168"/>
      <c r="C237" s="171"/>
      <c r="D237" t="s">
        <v>226</v>
      </c>
      <c r="E237">
        <v>0</v>
      </c>
      <c r="F237">
        <v>40.11</v>
      </c>
      <c r="G237" s="8">
        <f t="shared" si="12"/>
        <v>0</v>
      </c>
      <c r="I237" t="s">
        <v>77</v>
      </c>
      <c r="K237" s="9">
        <f>VLOOKUP(T(SUBSTITUTE(T(SUBSTITUTE($D237,$M$201,"")),M$202,"")), [4]Central_producers!$D$8:$G$315,3,FALSE)</f>
        <v>0.31</v>
      </c>
      <c r="L237" s="62" t="s">
        <v>913</v>
      </c>
      <c r="M237" s="62"/>
      <c r="N237" s="62"/>
      <c r="O237" s="62"/>
      <c r="P237" s="62"/>
      <c r="Q237" s="62"/>
      <c r="R237" s="62"/>
      <c r="S237" s="62"/>
      <c r="T237" s="62"/>
      <c r="U237" s="62"/>
      <c r="V237" s="62"/>
      <c r="W237" s="62"/>
      <c r="X237" s="62"/>
      <c r="Y237" s="62"/>
      <c r="Z237" s="62"/>
      <c r="AA237" s="62"/>
      <c r="AB237" s="62"/>
      <c r="AC237" s="62"/>
      <c r="AD237" s="62"/>
      <c r="AE237" s="62"/>
    </row>
    <row r="238" spans="1:31" x14ac:dyDescent="0.15">
      <c r="A238" s="62"/>
      <c r="B238" s="168"/>
      <c r="C238" s="171"/>
      <c r="D238" t="s">
        <v>532</v>
      </c>
      <c r="E238">
        <v>1.5278E-2</v>
      </c>
      <c r="F238" s="7">
        <v>2255</v>
      </c>
      <c r="G238" s="8">
        <f t="shared" si="12"/>
        <v>1.5278E-2</v>
      </c>
      <c r="I238" t="s">
        <v>77</v>
      </c>
      <c r="K238" s="9">
        <f>VLOOKUP(T(SUBSTITUTE(T(SUBSTITUTE($D238,$M$201,"")),M$202,"")), [4]Central_producers!$D$8:$G$315,3,FALSE)</f>
        <v>0.97</v>
      </c>
      <c r="L238" s="62"/>
      <c r="M238" s="62"/>
      <c r="N238" s="62"/>
      <c r="O238" s="62"/>
      <c r="P238" s="62"/>
      <c r="Q238" s="62"/>
      <c r="R238" s="62"/>
      <c r="S238" s="62"/>
      <c r="T238" s="62"/>
      <c r="U238" s="62"/>
      <c r="V238" s="62"/>
      <c r="W238" s="62"/>
      <c r="X238" s="62"/>
      <c r="Y238" s="62"/>
      <c r="Z238" s="62"/>
      <c r="AA238" s="62"/>
      <c r="AB238" s="62"/>
      <c r="AC238" s="62"/>
      <c r="AD238" s="62"/>
      <c r="AE238" s="62"/>
    </row>
    <row r="239" spans="1:31" x14ac:dyDescent="0.15">
      <c r="A239" s="62"/>
      <c r="B239" s="168"/>
      <c r="C239" s="171"/>
      <c r="D239" t="s">
        <v>533</v>
      </c>
      <c r="E239">
        <v>0.12729399999999999</v>
      </c>
      <c r="F239" t="s">
        <v>227</v>
      </c>
      <c r="G239" s="8">
        <f t="shared" si="12"/>
        <v>0.12729399999999999</v>
      </c>
      <c r="I239" t="s">
        <v>77</v>
      </c>
      <c r="K239" s="9">
        <f>VLOOKUP(T(SUBSTITUTE(T(SUBSTITUTE($D239,$M$201,"")),M$202,"")), [4]Central_producers!$D$8:$G$315,3,FALSE)</f>
        <v>0.97</v>
      </c>
      <c r="L239" s="62"/>
      <c r="M239" s="62"/>
      <c r="N239" s="62"/>
      <c r="O239" s="62"/>
      <c r="P239" s="62"/>
      <c r="Q239" s="62"/>
      <c r="R239" s="62"/>
      <c r="S239" s="62"/>
      <c r="T239" s="62"/>
      <c r="U239" s="62"/>
      <c r="V239" s="62"/>
      <c r="W239" s="62"/>
      <c r="X239" s="62"/>
      <c r="Y239" s="62"/>
      <c r="Z239" s="62"/>
      <c r="AA239" s="62"/>
      <c r="AB239" s="62"/>
      <c r="AC239" s="62"/>
      <c r="AD239" s="62"/>
      <c r="AE239" s="62"/>
    </row>
    <row r="240" spans="1:31" x14ac:dyDescent="0.15">
      <c r="A240" s="62"/>
      <c r="B240" s="168"/>
      <c r="C240" s="171"/>
      <c r="D240" t="s">
        <v>534</v>
      </c>
      <c r="E240">
        <v>9.0689000000000006E-2</v>
      </c>
      <c r="F240" s="7">
        <v>99178</v>
      </c>
      <c r="G240" s="8">
        <f t="shared" si="12"/>
        <v>9.0689000000000006E-2</v>
      </c>
      <c r="I240" t="s">
        <v>77</v>
      </c>
      <c r="K240" s="9">
        <f>VLOOKUP(T(SUBSTITUTE(T(SUBSTITUTE($D240,$M$201,"")),M$202,"")), [4]Central_producers!$D$8:$G$315,3,FALSE)</f>
        <v>0.97</v>
      </c>
      <c r="L240" s="62"/>
      <c r="M240" s="62"/>
      <c r="N240" s="62"/>
      <c r="O240" s="62"/>
      <c r="P240" s="62"/>
      <c r="Q240" s="62"/>
      <c r="R240" s="62"/>
      <c r="S240" s="62"/>
      <c r="T240" s="62"/>
      <c r="U240" s="62"/>
      <c r="V240" s="62"/>
      <c r="W240" s="62"/>
      <c r="X240" s="62"/>
      <c r="Y240" s="62"/>
      <c r="Z240" s="62"/>
      <c r="AA240" s="62"/>
      <c r="AB240" s="62"/>
      <c r="AC240" s="62"/>
      <c r="AD240" s="62"/>
      <c r="AE240" s="62"/>
    </row>
    <row r="241" spans="1:31" x14ac:dyDescent="0.15">
      <c r="A241" s="62"/>
      <c r="B241" s="168"/>
      <c r="C241" s="171"/>
      <c r="D241" s="5" t="s">
        <v>551</v>
      </c>
      <c r="E241">
        <f>Industrie!E97</f>
        <v>0</v>
      </c>
      <c r="F241">
        <v>49.75</v>
      </c>
      <c r="G241" s="8">
        <f t="shared" si="12"/>
        <v>0</v>
      </c>
      <c r="I241" t="s">
        <v>77</v>
      </c>
      <c r="K241" s="9">
        <f>VLOOKUP(T(SUBSTITUTE(T(SUBSTITUTE($D241,$M$201,"")),M$202,"")), [4]Central_producers!$D$8:$G$315,3,FALSE)</f>
        <v>0.42</v>
      </c>
      <c r="L241" s="62"/>
      <c r="M241" s="62"/>
      <c r="N241" s="62"/>
      <c r="O241" s="62"/>
      <c r="P241" s="62"/>
      <c r="Q241" s="62"/>
      <c r="R241" s="62"/>
      <c r="S241" s="62"/>
      <c r="T241" s="62"/>
      <c r="U241" s="62"/>
      <c r="V241" s="62"/>
      <c r="W241" s="62"/>
      <c r="X241" s="62"/>
      <c r="Y241" s="62"/>
      <c r="Z241" s="62"/>
      <c r="AA241" s="62"/>
      <c r="AB241" s="62"/>
      <c r="AC241" s="62"/>
      <c r="AD241" s="62"/>
      <c r="AE241" s="62"/>
    </row>
    <row r="242" spans="1:31" x14ac:dyDescent="0.15">
      <c r="A242" s="62"/>
      <c r="B242" s="168"/>
      <c r="C242" s="171"/>
      <c r="D242" t="s">
        <v>552</v>
      </c>
      <c r="E242">
        <f>Industrie!E99</f>
        <v>0</v>
      </c>
      <c r="F242" s="7">
        <v>4713</v>
      </c>
      <c r="G242" s="8">
        <f t="shared" si="12"/>
        <v>0</v>
      </c>
      <c r="I242" t="s">
        <v>77</v>
      </c>
      <c r="K242" s="9">
        <f>VLOOKUP(T(SUBSTITUTE(T(SUBSTITUTE($D242,$M$201,"")),M$202,"")), [4]Central_producers!$D$8:$G$315,3,FALSE)</f>
        <v>0.42</v>
      </c>
      <c r="L242" s="62"/>
      <c r="M242" s="62"/>
      <c r="N242" s="62"/>
      <c r="O242" s="62"/>
      <c r="P242" s="62"/>
      <c r="Q242" s="62"/>
      <c r="R242" s="62"/>
      <c r="S242" s="62"/>
      <c r="T242" s="62"/>
      <c r="U242" s="62"/>
      <c r="V242" s="62"/>
      <c r="W242" s="62"/>
      <c r="X242" s="62"/>
      <c r="Y242" s="62"/>
      <c r="Z242" s="62"/>
      <c r="AA242" s="62"/>
      <c r="AB242" s="62"/>
      <c r="AC242" s="62"/>
      <c r="AD242" s="62"/>
      <c r="AE242" s="62"/>
    </row>
    <row r="243" spans="1:31" x14ac:dyDescent="0.15">
      <c r="A243" s="62"/>
      <c r="B243" s="168"/>
      <c r="C243" s="171"/>
      <c r="D243" t="s">
        <v>553</v>
      </c>
      <c r="E243">
        <f>Industrie!E98</f>
        <v>0</v>
      </c>
      <c r="F243">
        <v>111</v>
      </c>
      <c r="G243" s="8">
        <f t="shared" si="12"/>
        <v>0</v>
      </c>
      <c r="I243" t="s">
        <v>77</v>
      </c>
      <c r="K243" s="9">
        <f>VLOOKUP(T(SUBSTITUTE(T(SUBSTITUTE($D243,$M$201,"")),M$202,"")), [4]Central_producers!$D$8:$G$315,3,FALSE)</f>
        <v>0.38</v>
      </c>
      <c r="L243" s="62"/>
      <c r="M243" s="62"/>
      <c r="N243" s="62"/>
      <c r="O243" s="62"/>
      <c r="P243" s="62"/>
      <c r="Q243" s="62"/>
      <c r="R243" s="62"/>
      <c r="S243" s="62"/>
      <c r="T243" s="62"/>
      <c r="U243" s="62"/>
      <c r="V243" s="62"/>
      <c r="W243" s="62"/>
      <c r="X243" s="62"/>
      <c r="Y243" s="62"/>
      <c r="Z243" s="62"/>
      <c r="AA243" s="62"/>
      <c r="AB243" s="62"/>
      <c r="AC243" s="62"/>
      <c r="AD243" s="62"/>
      <c r="AE243" s="62"/>
    </row>
    <row r="244" spans="1:31" x14ac:dyDescent="0.15">
      <c r="A244" s="62"/>
      <c r="B244" s="168"/>
      <c r="C244" s="171"/>
      <c r="D244" t="s">
        <v>228</v>
      </c>
      <c r="E244">
        <v>0</v>
      </c>
      <c r="F244">
        <v>287</v>
      </c>
      <c r="G244" s="8">
        <f t="shared" si="12"/>
        <v>0</v>
      </c>
      <c r="I244" t="s">
        <v>77</v>
      </c>
      <c r="K244" s="9">
        <f>VLOOKUP(T(SUBSTITUTE(T(SUBSTITUTE($D244,$M$201,"")),M$202,"")), [4]Central_producers!$D$8:$G$315,3,FALSE)</f>
        <v>0.3</v>
      </c>
      <c r="L244" s="62" t="s">
        <v>717</v>
      </c>
      <c r="M244" s="62"/>
      <c r="N244" s="62"/>
      <c r="O244" s="62"/>
      <c r="P244" s="62"/>
      <c r="Q244" s="62"/>
      <c r="R244" s="62"/>
      <c r="S244" s="62"/>
      <c r="T244" s="62"/>
      <c r="U244" s="62"/>
      <c r="V244" s="62"/>
      <c r="W244" s="62"/>
      <c r="X244" s="62"/>
      <c r="Y244" s="62"/>
      <c r="Z244" s="62"/>
      <c r="AA244" s="62"/>
      <c r="AB244" s="62"/>
      <c r="AC244" s="62"/>
      <c r="AD244" s="62"/>
      <c r="AE244" s="62"/>
    </row>
    <row r="245" spans="1:31" x14ac:dyDescent="0.15">
      <c r="A245" s="62"/>
      <c r="B245" s="168"/>
      <c r="C245" s="171"/>
      <c r="D245" t="s">
        <v>28</v>
      </c>
      <c r="E245">
        <f>Hernieuwbare_energie!E27</f>
        <v>2.5183931330472102E-3</v>
      </c>
      <c r="F245">
        <v>100</v>
      </c>
      <c r="G245" s="8">
        <f t="shared" si="12"/>
        <v>2.5183931330472102E-3</v>
      </c>
      <c r="I245" t="s">
        <v>77</v>
      </c>
      <c r="K245" s="9"/>
      <c r="L245" s="62"/>
      <c r="M245" s="62"/>
      <c r="N245" s="62"/>
      <c r="O245" s="62"/>
      <c r="P245" s="62"/>
      <c r="Q245" s="62"/>
      <c r="R245" s="62"/>
      <c r="S245" s="62"/>
      <c r="T245" s="62"/>
      <c r="U245" s="62"/>
      <c r="V245" s="62"/>
      <c r="W245" s="62"/>
      <c r="X245" s="62"/>
      <c r="Y245" s="62"/>
      <c r="Z245" s="62"/>
      <c r="AA245" s="62"/>
      <c r="AB245" s="62"/>
      <c r="AC245" s="62"/>
      <c r="AD245" s="62"/>
      <c r="AE245" s="62"/>
    </row>
    <row r="246" spans="1:31" x14ac:dyDescent="0.15">
      <c r="A246" s="62"/>
      <c r="B246" s="168"/>
      <c r="C246" s="171"/>
      <c r="D246" t="s">
        <v>27</v>
      </c>
      <c r="E246">
        <f>Hernieuwbare_energie!E28</f>
        <v>0</v>
      </c>
      <c r="F246">
        <v>100</v>
      </c>
      <c r="G246" s="8">
        <f t="shared" si="12"/>
        <v>0</v>
      </c>
      <c r="I246" t="s">
        <v>77</v>
      </c>
      <c r="K246" s="9"/>
      <c r="L246" s="62"/>
      <c r="M246" s="62"/>
      <c r="N246" s="62"/>
      <c r="O246" s="62"/>
      <c r="P246" s="62"/>
      <c r="Q246" s="62"/>
      <c r="R246" s="62"/>
      <c r="S246" s="62"/>
      <c r="T246" s="62"/>
      <c r="U246" s="62"/>
      <c r="V246" s="62"/>
      <c r="W246" s="62"/>
      <c r="X246" s="62"/>
      <c r="Y246" s="62"/>
      <c r="Z246" s="62"/>
      <c r="AA246" s="62"/>
      <c r="AB246" s="62"/>
      <c r="AC246" s="62"/>
      <c r="AD246" s="62"/>
      <c r="AE246" s="62"/>
    </row>
    <row r="247" spans="1:31" x14ac:dyDescent="0.15">
      <c r="A247" s="62"/>
      <c r="B247" s="168"/>
      <c r="C247" s="171"/>
      <c r="D247" s="62"/>
      <c r="E247" s="62"/>
      <c r="F247" s="62"/>
      <c r="G247" s="171"/>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row>
    <row r="248" spans="1:31" x14ac:dyDescent="0.15">
      <c r="A248" s="62"/>
      <c r="B248" s="291"/>
      <c r="C248" s="272" t="s">
        <v>860</v>
      </c>
      <c r="D248" s="62"/>
      <c r="E248" s="62"/>
      <c r="F248" s="62"/>
      <c r="G248" s="171"/>
      <c r="H248" s="62"/>
      <c r="I248" s="62"/>
      <c r="J248" s="62"/>
      <c r="K248" s="332"/>
      <c r="L248" s="62"/>
      <c r="M248" s="62"/>
      <c r="N248" s="62"/>
      <c r="O248" s="62"/>
      <c r="P248" s="62"/>
      <c r="Q248" s="62"/>
      <c r="R248" s="62"/>
      <c r="S248" s="62"/>
      <c r="T248" s="62"/>
      <c r="U248" s="62"/>
      <c r="V248" s="62"/>
      <c r="W248" s="62"/>
      <c r="X248" s="62"/>
      <c r="Y248" s="62"/>
      <c r="Z248" s="62"/>
      <c r="AA248" s="62"/>
      <c r="AB248" s="62"/>
      <c r="AC248" s="62"/>
      <c r="AD248" s="62"/>
      <c r="AE248" s="62"/>
    </row>
    <row r="249" spans="1:31" x14ac:dyDescent="0.15">
      <c r="A249" s="62"/>
      <c r="B249" s="168"/>
      <c r="C249" s="171"/>
      <c r="D249" s="62" t="s">
        <v>863</v>
      </c>
      <c r="E249" s="62">
        <v>100</v>
      </c>
      <c r="F249" s="62"/>
      <c r="G249" s="8">
        <f>E249</f>
        <v>100</v>
      </c>
      <c r="H249" s="62"/>
      <c r="I249" s="62"/>
      <c r="J249" s="62"/>
      <c r="K249" s="332"/>
      <c r="L249" s="62"/>
      <c r="M249" s="62"/>
      <c r="N249" s="62"/>
      <c r="O249" s="62"/>
      <c r="P249" s="62"/>
      <c r="Q249" s="62"/>
      <c r="R249" s="62"/>
      <c r="S249" s="62"/>
      <c r="T249" s="62"/>
      <c r="U249" s="62"/>
      <c r="V249" s="62"/>
      <c r="W249" s="62"/>
      <c r="X249" s="62"/>
      <c r="Y249" s="62"/>
      <c r="Z249" s="62"/>
      <c r="AA249" s="62"/>
      <c r="AB249" s="62"/>
      <c r="AC249" s="62"/>
      <c r="AD249" s="62"/>
      <c r="AE249" s="62"/>
    </row>
    <row r="250" spans="1:31" x14ac:dyDescent="0.15">
      <c r="A250" s="62"/>
      <c r="B250" s="168"/>
      <c r="C250" s="171"/>
      <c r="D250" s="62" t="s">
        <v>862</v>
      </c>
      <c r="E250" s="62">
        <v>0</v>
      </c>
      <c r="F250" s="62"/>
      <c r="G250" s="8">
        <f>E250</f>
        <v>0</v>
      </c>
      <c r="H250" s="62"/>
      <c r="I250" s="62"/>
      <c r="J250" s="62"/>
      <c r="K250" s="332"/>
      <c r="L250" s="62"/>
      <c r="M250" s="62"/>
      <c r="N250" s="62"/>
      <c r="O250" s="62"/>
      <c r="P250" s="62"/>
      <c r="Q250" s="62"/>
      <c r="R250" s="62"/>
      <c r="S250" s="62"/>
      <c r="T250" s="62"/>
      <c r="U250" s="62"/>
      <c r="V250" s="62"/>
      <c r="W250" s="62"/>
      <c r="X250" s="62"/>
      <c r="Y250" s="62"/>
      <c r="Z250" s="62"/>
      <c r="AA250" s="62"/>
      <c r="AB250" s="62"/>
      <c r="AC250" s="62"/>
      <c r="AD250" s="62"/>
      <c r="AE250" s="62"/>
    </row>
    <row r="251" spans="1:31" x14ac:dyDescent="0.15">
      <c r="A251" s="62"/>
      <c r="B251" s="168"/>
      <c r="C251" s="171"/>
      <c r="D251" s="62" t="s">
        <v>861</v>
      </c>
      <c r="E251" s="62">
        <v>0</v>
      </c>
      <c r="F251" s="62"/>
      <c r="G251" s="8">
        <f>E251</f>
        <v>0</v>
      </c>
      <c r="H251" s="62"/>
      <c r="I251" s="62"/>
      <c r="J251" s="62"/>
      <c r="K251" s="332"/>
      <c r="L251" s="62"/>
      <c r="M251" s="62"/>
      <c r="N251" s="62"/>
      <c r="O251" s="62"/>
      <c r="P251" s="62"/>
      <c r="Q251" s="62"/>
      <c r="R251" s="62"/>
      <c r="S251" s="62"/>
      <c r="T251" s="62"/>
      <c r="U251" s="62"/>
      <c r="V251" s="62"/>
      <c r="W251" s="62"/>
      <c r="X251" s="62"/>
      <c r="Y251" s="62"/>
      <c r="Z251" s="62"/>
      <c r="AA251" s="62"/>
      <c r="AB251" s="62"/>
      <c r="AC251" s="62"/>
      <c r="AD251" s="62"/>
      <c r="AE251" s="62"/>
    </row>
    <row r="252" spans="1:31" x14ac:dyDescent="0.15">
      <c r="A252" s="62"/>
      <c r="B252" s="168"/>
      <c r="C252" s="171"/>
      <c r="D252" s="62"/>
      <c r="E252" s="62"/>
      <c r="F252" s="62"/>
      <c r="G252" s="171"/>
      <c r="H252" s="62"/>
      <c r="I252" s="62"/>
      <c r="J252" s="62"/>
      <c r="K252" s="332"/>
      <c r="L252" s="62"/>
      <c r="M252" s="62"/>
      <c r="N252" s="62"/>
      <c r="O252" s="62"/>
      <c r="P252" s="62"/>
      <c r="Q252" s="62"/>
      <c r="R252" s="62"/>
      <c r="S252" s="62"/>
      <c r="T252" s="62"/>
      <c r="U252" s="62"/>
      <c r="V252" s="62"/>
      <c r="W252" s="62"/>
      <c r="X252" s="62"/>
      <c r="Y252" s="62"/>
      <c r="Z252" s="62"/>
      <c r="AA252" s="62"/>
      <c r="AB252" s="62"/>
      <c r="AC252" s="62"/>
      <c r="AD252" s="62"/>
      <c r="AE252" s="62"/>
    </row>
    <row r="253" spans="1:31" x14ac:dyDescent="0.15">
      <c r="A253" s="62"/>
      <c r="B253" s="168"/>
      <c r="C253" s="171"/>
      <c r="D253" s="62"/>
      <c r="E253" s="62"/>
      <c r="F253" s="62"/>
      <c r="G253" s="171"/>
      <c r="H253" s="62"/>
      <c r="I253" s="62"/>
      <c r="J253" s="62"/>
      <c r="K253" s="332"/>
      <c r="L253" s="62"/>
      <c r="M253" s="62"/>
      <c r="N253" s="62"/>
      <c r="O253" s="62"/>
      <c r="P253" s="62"/>
      <c r="Q253" s="62"/>
      <c r="R253" s="62"/>
      <c r="S253" s="62"/>
      <c r="T253" s="62"/>
      <c r="U253" s="62"/>
      <c r="V253" s="62"/>
      <c r="W253" s="62"/>
      <c r="X253" s="62"/>
      <c r="Y253" s="62"/>
      <c r="Z253" s="62"/>
      <c r="AA253" s="62"/>
      <c r="AB253" s="62"/>
      <c r="AC253" s="62"/>
      <c r="AD253" s="62"/>
      <c r="AE253" s="62"/>
    </row>
    <row r="254" spans="1:31" x14ac:dyDescent="0.15">
      <c r="A254" s="62"/>
      <c r="B254" s="168"/>
      <c r="C254" s="171"/>
      <c r="D254" s="62"/>
      <c r="E254" s="62"/>
      <c r="F254" s="62"/>
      <c r="G254" s="171"/>
      <c r="H254" s="62"/>
      <c r="I254" s="62"/>
      <c r="J254" s="62"/>
      <c r="K254" s="332"/>
      <c r="L254" s="62"/>
      <c r="M254" s="62"/>
      <c r="N254" s="62"/>
      <c r="O254" s="62"/>
      <c r="P254" s="62"/>
      <c r="Q254" s="62"/>
      <c r="R254" s="62"/>
      <c r="S254" s="62"/>
      <c r="T254" s="62"/>
      <c r="U254" s="62"/>
      <c r="V254" s="62"/>
      <c r="W254" s="62"/>
      <c r="X254" s="62"/>
      <c r="Y254" s="62"/>
      <c r="Z254" s="62"/>
      <c r="AA254" s="62"/>
      <c r="AB254" s="62"/>
      <c r="AC254" s="62"/>
      <c r="AD254" s="62"/>
      <c r="AE254" s="62"/>
    </row>
    <row r="255" spans="1:31" x14ac:dyDescent="0.15">
      <c r="A255" s="62"/>
      <c r="B255" s="168"/>
      <c r="C255" s="171"/>
      <c r="D255" s="62"/>
      <c r="E255" s="62"/>
      <c r="F255" s="62"/>
      <c r="G255" s="171"/>
      <c r="H255" s="62"/>
      <c r="I255" s="62"/>
      <c r="J255" s="62"/>
      <c r="K255" s="332"/>
      <c r="L255" s="62"/>
      <c r="M255" s="62"/>
      <c r="N255" s="62"/>
      <c r="O255" s="62"/>
      <c r="P255" s="62"/>
      <c r="Q255" s="62"/>
      <c r="R255" s="62"/>
      <c r="S255" s="62"/>
      <c r="T255" s="62"/>
      <c r="U255" s="62"/>
      <c r="V255" s="62"/>
      <c r="W255" s="62"/>
      <c r="X255" s="62"/>
      <c r="Y255" s="62"/>
      <c r="Z255" s="62"/>
      <c r="AA255" s="62"/>
      <c r="AB255" s="62"/>
      <c r="AC255" s="62"/>
      <c r="AD255" s="62"/>
      <c r="AE255" s="62"/>
    </row>
    <row r="256" spans="1:31" x14ac:dyDescent="0.15">
      <c r="A256" s="62"/>
      <c r="B256" s="168"/>
      <c r="C256" s="171"/>
      <c r="D256" s="62"/>
      <c r="E256" s="62"/>
      <c r="F256" s="62"/>
      <c r="G256" s="171"/>
      <c r="H256" s="62"/>
      <c r="I256" s="62"/>
      <c r="J256" s="62"/>
      <c r="K256" s="332"/>
      <c r="L256" s="62"/>
      <c r="M256" s="62"/>
      <c r="N256" s="62"/>
      <c r="O256" s="62"/>
      <c r="P256" s="62"/>
      <c r="Q256" s="62"/>
      <c r="R256" s="62"/>
      <c r="S256" s="62"/>
      <c r="T256" s="62"/>
      <c r="U256" s="62"/>
      <c r="V256" s="62"/>
      <c r="W256" s="62"/>
      <c r="X256" s="62"/>
      <c r="Y256" s="62"/>
      <c r="Z256" s="62"/>
      <c r="AA256" s="62"/>
      <c r="AB256" s="62"/>
      <c r="AC256" s="62"/>
      <c r="AD256" s="62"/>
      <c r="AE256" s="62"/>
    </row>
    <row r="257" spans="1:31" x14ac:dyDescent="0.15">
      <c r="A257" s="62"/>
      <c r="B257" s="168"/>
      <c r="C257" s="171"/>
      <c r="D257" s="62"/>
      <c r="E257" s="62"/>
      <c r="F257" s="62"/>
      <c r="G257" s="171"/>
      <c r="H257" s="62"/>
      <c r="I257" s="62"/>
      <c r="J257" s="62"/>
      <c r="K257" s="332"/>
      <c r="L257" s="62"/>
      <c r="M257" s="62"/>
      <c r="N257" s="62"/>
      <c r="O257" s="62"/>
      <c r="P257" s="62"/>
      <c r="Q257" s="62"/>
      <c r="R257" s="62"/>
      <c r="S257" s="62"/>
      <c r="T257" s="62"/>
      <c r="U257" s="62"/>
      <c r="V257" s="62"/>
      <c r="W257" s="62"/>
      <c r="X257" s="62"/>
      <c r="Y257" s="62"/>
      <c r="Z257" s="62"/>
      <c r="AA257" s="62"/>
      <c r="AB257" s="62"/>
      <c r="AC257" s="62"/>
      <c r="AD257" s="62"/>
      <c r="AE257" s="62"/>
    </row>
    <row r="258" spans="1:31" x14ac:dyDescent="0.15">
      <c r="A258" s="62"/>
      <c r="B258" s="168"/>
      <c r="C258" s="171"/>
      <c r="D258" s="62"/>
      <c r="E258" s="62"/>
      <c r="F258" s="62"/>
      <c r="G258" s="171"/>
      <c r="H258" s="62"/>
      <c r="I258" s="62"/>
      <c r="J258" s="62"/>
      <c r="K258" s="332"/>
      <c r="L258" s="62"/>
      <c r="M258" s="62"/>
      <c r="N258" s="62"/>
      <c r="O258" s="62"/>
      <c r="P258" s="62"/>
      <c r="Q258" s="62"/>
      <c r="R258" s="62"/>
      <c r="S258" s="62"/>
      <c r="T258" s="62"/>
      <c r="U258" s="62"/>
      <c r="V258" s="62"/>
      <c r="W258" s="62"/>
      <c r="X258" s="62"/>
      <c r="Y258" s="62"/>
      <c r="Z258" s="62"/>
      <c r="AA258" s="62"/>
      <c r="AB258" s="62"/>
      <c r="AC258" s="62"/>
      <c r="AD258" s="62"/>
      <c r="AE258" s="62"/>
    </row>
    <row r="259" spans="1:31" x14ac:dyDescent="0.15">
      <c r="A259" s="62"/>
      <c r="B259" s="168"/>
      <c r="C259" s="171"/>
      <c r="D259" s="62"/>
      <c r="E259" s="62"/>
      <c r="F259" s="62"/>
      <c r="G259" s="171"/>
      <c r="H259" s="62"/>
      <c r="I259" s="62"/>
      <c r="J259" s="62"/>
      <c r="K259" s="332"/>
      <c r="L259" s="62"/>
      <c r="M259" s="62"/>
      <c r="N259" s="62"/>
      <c r="O259" s="62"/>
      <c r="P259" s="62"/>
      <c r="Q259" s="62"/>
      <c r="R259" s="62"/>
      <c r="S259" s="62"/>
      <c r="T259" s="62"/>
      <c r="U259" s="62"/>
      <c r="V259" s="62"/>
      <c r="W259" s="62"/>
      <c r="X259" s="62"/>
      <c r="Y259" s="62"/>
      <c r="Z259" s="62"/>
      <c r="AA259" s="62"/>
      <c r="AB259" s="62"/>
      <c r="AC259" s="62"/>
      <c r="AD259" s="62"/>
      <c r="AE259" s="62"/>
    </row>
    <row r="260" spans="1:31" x14ac:dyDescent="0.15">
      <c r="A260" s="62"/>
      <c r="B260" s="168"/>
      <c r="C260" s="171"/>
      <c r="D260" s="62"/>
      <c r="E260" s="62"/>
      <c r="F260" s="62"/>
      <c r="G260" s="171"/>
      <c r="H260" s="62"/>
      <c r="I260" s="62"/>
      <c r="J260" s="62"/>
      <c r="K260" s="332"/>
      <c r="L260" s="62"/>
      <c r="M260" s="62"/>
      <c r="N260" s="62"/>
      <c r="O260" s="62"/>
      <c r="P260" s="62"/>
      <c r="Q260" s="62"/>
      <c r="R260" s="62"/>
      <c r="S260" s="62"/>
      <c r="T260" s="62"/>
      <c r="U260" s="62"/>
      <c r="V260" s="62"/>
      <c r="W260" s="62"/>
      <c r="X260" s="62"/>
      <c r="Y260" s="62"/>
      <c r="Z260" s="62"/>
      <c r="AA260" s="62"/>
      <c r="AB260" s="62"/>
      <c r="AC260" s="62"/>
      <c r="AD260" s="62"/>
      <c r="AE260" s="62"/>
    </row>
    <row r="261" spans="1:31" x14ac:dyDescent="0.15">
      <c r="A261" s="62"/>
      <c r="B261" s="168"/>
      <c r="C261" s="171"/>
      <c r="D261" s="62"/>
      <c r="E261" s="62"/>
      <c r="F261" s="62"/>
      <c r="G261" s="171"/>
      <c r="H261" s="62"/>
      <c r="I261" s="62"/>
      <c r="J261" s="62"/>
      <c r="K261" s="332"/>
      <c r="L261" s="62"/>
      <c r="M261" s="62"/>
      <c r="N261" s="62"/>
      <c r="O261" s="62"/>
      <c r="P261" s="62"/>
      <c r="Q261" s="62"/>
      <c r="R261" s="62"/>
      <c r="S261" s="62"/>
      <c r="T261" s="62"/>
      <c r="U261" s="62"/>
      <c r="V261" s="62"/>
      <c r="W261" s="62"/>
      <c r="X261" s="62"/>
      <c r="Y261" s="62"/>
      <c r="Z261" s="62"/>
      <c r="AA261" s="62"/>
      <c r="AB261" s="62"/>
      <c r="AC261" s="62"/>
      <c r="AD261" s="62"/>
      <c r="AE261" s="62"/>
    </row>
    <row r="262" spans="1:31" x14ac:dyDescent="0.15">
      <c r="A262" s="62"/>
      <c r="B262" s="168"/>
      <c r="C262" s="171"/>
      <c r="D262" s="62"/>
      <c r="E262" s="62"/>
      <c r="F262" s="62"/>
      <c r="G262" s="171"/>
      <c r="H262" s="62"/>
      <c r="I262" s="62"/>
      <c r="J262" s="62"/>
      <c r="K262" s="332"/>
      <c r="L262" s="62"/>
      <c r="M262" s="62"/>
      <c r="N262" s="62"/>
      <c r="O262" s="62"/>
      <c r="P262" s="62"/>
      <c r="Q262" s="62"/>
      <c r="R262" s="62"/>
      <c r="S262" s="62"/>
      <c r="T262" s="62"/>
      <c r="U262" s="62"/>
      <c r="V262" s="62"/>
      <c r="W262" s="62"/>
      <c r="X262" s="62"/>
      <c r="Y262" s="62"/>
      <c r="Z262" s="62"/>
      <c r="AA262" s="62"/>
      <c r="AB262" s="62"/>
      <c r="AC262" s="62"/>
      <c r="AD262" s="62"/>
      <c r="AE262" s="62"/>
    </row>
    <row r="263" spans="1:31" x14ac:dyDescent="0.15">
      <c r="A263" s="62"/>
      <c r="B263" s="168"/>
      <c r="C263" s="171"/>
      <c r="D263" s="62"/>
      <c r="E263" s="62"/>
      <c r="F263" s="62"/>
      <c r="G263" s="171"/>
      <c r="H263" s="62"/>
      <c r="I263" s="62"/>
      <c r="J263" s="62"/>
      <c r="K263" s="332"/>
      <c r="L263" s="62"/>
      <c r="M263" s="62"/>
      <c r="N263" s="62"/>
      <c r="O263" s="62"/>
      <c r="P263" s="62"/>
      <c r="Q263" s="62"/>
      <c r="R263" s="62"/>
      <c r="S263" s="62"/>
      <c r="T263" s="62"/>
      <c r="U263" s="62"/>
      <c r="V263" s="62"/>
      <c r="W263" s="62"/>
      <c r="X263" s="62"/>
      <c r="Y263" s="62"/>
      <c r="Z263" s="62"/>
      <c r="AA263" s="62"/>
      <c r="AB263" s="62"/>
      <c r="AC263" s="62"/>
      <c r="AD263" s="62"/>
      <c r="AE263" s="62"/>
    </row>
    <row r="264" spans="1:31" x14ac:dyDescent="0.15">
      <c r="A264" s="62"/>
      <c r="B264" s="168"/>
      <c r="C264" s="171"/>
      <c r="D264" s="62"/>
      <c r="E264" s="62"/>
      <c r="F264" s="62"/>
      <c r="G264" s="171"/>
      <c r="H264" s="62"/>
      <c r="I264" s="62"/>
      <c r="J264" s="62"/>
      <c r="K264" s="332"/>
      <c r="L264" s="62"/>
      <c r="M264" s="62"/>
      <c r="N264" s="62"/>
      <c r="O264" s="62"/>
      <c r="P264" s="62"/>
      <c r="Q264" s="62"/>
      <c r="R264" s="62"/>
      <c r="S264" s="62"/>
      <c r="T264" s="62"/>
      <c r="U264" s="62"/>
      <c r="V264" s="62"/>
      <c r="W264" s="62"/>
      <c r="X264" s="62"/>
      <c r="Y264" s="62"/>
      <c r="Z264" s="62"/>
      <c r="AA264" s="62"/>
      <c r="AB264" s="62"/>
      <c r="AC264" s="62"/>
      <c r="AD264" s="62"/>
      <c r="AE264" s="62"/>
    </row>
    <row r="265" spans="1:31" x14ac:dyDescent="0.15">
      <c r="A265" s="62"/>
      <c r="B265" s="168"/>
      <c r="C265" s="171"/>
      <c r="D265" s="62"/>
      <c r="E265" s="62"/>
      <c r="F265" s="332"/>
      <c r="G265" s="171"/>
      <c r="H265" s="62"/>
      <c r="I265" s="62"/>
      <c r="J265" s="62"/>
      <c r="K265" s="332"/>
      <c r="L265" s="62"/>
      <c r="M265" s="62"/>
      <c r="N265" s="62"/>
      <c r="O265" s="62"/>
      <c r="P265" s="62"/>
      <c r="Q265" s="62"/>
      <c r="R265" s="62"/>
      <c r="S265" s="62"/>
      <c r="T265" s="62"/>
      <c r="U265" s="62"/>
      <c r="V265" s="62"/>
      <c r="W265" s="62"/>
      <c r="X265" s="62"/>
      <c r="Y265" s="62"/>
      <c r="Z265" s="62"/>
      <c r="AA265" s="62"/>
      <c r="AB265" s="62"/>
      <c r="AC265" s="62"/>
      <c r="AD265" s="62"/>
      <c r="AE265" s="62"/>
    </row>
    <row r="266" spans="1:31" x14ac:dyDescent="0.15">
      <c r="A266" s="62"/>
      <c r="B266" s="168"/>
      <c r="C266" s="171"/>
      <c r="D266" s="62"/>
      <c r="E266" s="62"/>
      <c r="F266" s="332"/>
      <c r="G266" s="171"/>
      <c r="H266" s="62"/>
      <c r="I266" s="62"/>
      <c r="J266" s="62"/>
      <c r="K266" s="332"/>
      <c r="L266" s="62"/>
      <c r="M266" s="62"/>
      <c r="N266" s="62"/>
      <c r="O266" s="62"/>
      <c r="P266" s="62"/>
      <c r="Q266" s="62"/>
      <c r="R266" s="62"/>
      <c r="S266" s="62"/>
      <c r="T266" s="62"/>
      <c r="U266" s="62"/>
      <c r="V266" s="62"/>
      <c r="W266" s="62"/>
      <c r="X266" s="62"/>
      <c r="Y266" s="62"/>
      <c r="Z266" s="62"/>
      <c r="AA266" s="62"/>
      <c r="AB266" s="62"/>
      <c r="AC266" s="62"/>
      <c r="AD266" s="62"/>
      <c r="AE266" s="62"/>
    </row>
    <row r="267" spans="1:31" x14ac:dyDescent="0.15">
      <c r="A267" s="62"/>
      <c r="B267" s="168"/>
      <c r="C267" s="171"/>
      <c r="D267" s="62"/>
      <c r="E267" s="62"/>
      <c r="F267" s="332"/>
      <c r="G267" s="171"/>
      <c r="H267" s="62"/>
      <c r="I267" s="62"/>
      <c r="J267" s="62"/>
      <c r="K267" s="332"/>
      <c r="L267" s="62"/>
      <c r="M267" s="62"/>
      <c r="N267" s="62"/>
      <c r="O267" s="62"/>
      <c r="P267" s="62"/>
      <c r="Q267" s="62"/>
      <c r="R267" s="62"/>
      <c r="S267" s="62"/>
      <c r="T267" s="62"/>
      <c r="U267" s="62"/>
      <c r="V267" s="62"/>
      <c r="W267" s="62"/>
      <c r="X267" s="62"/>
      <c r="Y267" s="62"/>
      <c r="Z267" s="62"/>
      <c r="AA267" s="62"/>
      <c r="AB267" s="62"/>
      <c r="AC267" s="62"/>
      <c r="AD267" s="62"/>
      <c r="AE267" s="62"/>
    </row>
    <row r="268" spans="1:31" x14ac:dyDescent="0.15">
      <c r="A268" s="62"/>
      <c r="B268" s="168"/>
      <c r="C268" s="171"/>
      <c r="D268" s="62"/>
      <c r="E268" s="62"/>
      <c r="F268" s="332"/>
      <c r="G268" s="171"/>
      <c r="H268" s="62"/>
      <c r="I268" s="62"/>
      <c r="J268" s="62"/>
      <c r="K268" s="332"/>
      <c r="L268" s="62"/>
      <c r="M268" s="62"/>
      <c r="N268" s="62"/>
      <c r="O268" s="62"/>
      <c r="P268" s="62"/>
      <c r="Q268" s="62"/>
      <c r="R268" s="62"/>
      <c r="S268" s="62"/>
      <c r="T268" s="62"/>
      <c r="U268" s="62"/>
      <c r="V268" s="62"/>
      <c r="W268" s="62"/>
      <c r="X268" s="62"/>
      <c r="Y268" s="62"/>
      <c r="Z268" s="62"/>
      <c r="AA268" s="62"/>
      <c r="AB268" s="62"/>
      <c r="AC268" s="62"/>
      <c r="AD268" s="62"/>
      <c r="AE268" s="62"/>
    </row>
    <row r="269" spans="1:31" x14ac:dyDescent="0.15">
      <c r="A269" s="62"/>
      <c r="B269" s="168"/>
      <c r="C269" s="171"/>
      <c r="D269" s="62"/>
      <c r="E269" s="62"/>
      <c r="F269" s="332"/>
      <c r="G269" s="171"/>
      <c r="H269" s="62"/>
      <c r="I269" s="62"/>
      <c r="J269" s="62"/>
      <c r="K269" s="332"/>
      <c r="L269" s="62"/>
      <c r="M269" s="62"/>
      <c r="N269" s="62"/>
      <c r="O269" s="62"/>
      <c r="P269" s="62"/>
      <c r="Q269" s="62"/>
      <c r="R269" s="62"/>
      <c r="S269" s="62"/>
      <c r="T269" s="62"/>
      <c r="U269" s="62"/>
      <c r="V269" s="62"/>
      <c r="W269" s="62"/>
      <c r="X269" s="62"/>
      <c r="Y269" s="62"/>
      <c r="Z269" s="62"/>
      <c r="AA269" s="62"/>
      <c r="AB269" s="62"/>
      <c r="AC269" s="62"/>
      <c r="AD269" s="62"/>
      <c r="AE269" s="62"/>
    </row>
    <row r="270" spans="1:31" x14ac:dyDescent="0.15">
      <c r="A270" s="62"/>
      <c r="B270" s="168"/>
      <c r="C270" s="171"/>
      <c r="D270" s="62"/>
      <c r="E270" s="62"/>
      <c r="F270" s="332"/>
      <c r="G270" s="171"/>
      <c r="H270" s="62"/>
      <c r="I270" s="62"/>
      <c r="J270" s="62"/>
      <c r="K270" s="332"/>
      <c r="L270" s="62"/>
      <c r="M270" s="62"/>
      <c r="N270" s="62"/>
      <c r="O270" s="62"/>
      <c r="P270" s="62"/>
      <c r="Q270" s="62"/>
      <c r="R270" s="62"/>
      <c r="S270" s="62"/>
      <c r="T270" s="62"/>
      <c r="U270" s="62"/>
      <c r="V270" s="62"/>
      <c r="W270" s="62"/>
      <c r="X270" s="62"/>
      <c r="Y270" s="62"/>
      <c r="Z270" s="62"/>
      <c r="AA270" s="62"/>
      <c r="AB270" s="62"/>
      <c r="AC270" s="62"/>
      <c r="AD270" s="62"/>
      <c r="AE270" s="62"/>
    </row>
    <row r="271" spans="1:31" x14ac:dyDescent="0.15">
      <c r="A271" s="62"/>
      <c r="B271" s="168"/>
      <c r="C271" s="171"/>
      <c r="D271" s="62"/>
      <c r="E271" s="62"/>
      <c r="F271" s="332"/>
      <c r="G271" s="171"/>
      <c r="H271" s="62"/>
      <c r="I271" s="62"/>
      <c r="J271" s="62"/>
      <c r="K271" s="332"/>
      <c r="L271" s="62"/>
      <c r="M271" s="62"/>
      <c r="N271" s="62"/>
      <c r="O271" s="62"/>
      <c r="P271" s="62"/>
      <c r="Q271" s="62"/>
      <c r="R271" s="62"/>
      <c r="S271" s="62"/>
      <c r="T271" s="62"/>
      <c r="U271" s="62"/>
      <c r="V271" s="62"/>
      <c r="W271" s="62"/>
      <c r="X271" s="62"/>
      <c r="Y271" s="62"/>
      <c r="Z271" s="62"/>
      <c r="AA271" s="62"/>
      <c r="AB271" s="62"/>
      <c r="AC271" s="62"/>
      <c r="AD271" s="62"/>
      <c r="AE271" s="62"/>
    </row>
    <row r="272" spans="1:31" x14ac:dyDescent="0.15">
      <c r="A272" s="62"/>
      <c r="B272" s="168"/>
      <c r="C272" s="171"/>
      <c r="D272" s="62"/>
      <c r="E272" s="62"/>
      <c r="F272" s="332"/>
      <c r="G272" s="171"/>
      <c r="H272" s="62"/>
      <c r="I272" s="62"/>
      <c r="J272" s="62"/>
      <c r="K272" s="332"/>
      <c r="L272" s="62"/>
      <c r="M272" s="62"/>
      <c r="N272" s="62"/>
      <c r="O272" s="62"/>
      <c r="P272" s="62"/>
      <c r="Q272" s="62"/>
      <c r="R272" s="62"/>
      <c r="S272" s="62"/>
      <c r="T272" s="62"/>
      <c r="U272" s="62"/>
      <c r="V272" s="62"/>
      <c r="W272" s="62"/>
      <c r="X272" s="62"/>
      <c r="Y272" s="62"/>
      <c r="Z272" s="62"/>
      <c r="AA272" s="62"/>
      <c r="AB272" s="62"/>
      <c r="AC272" s="62"/>
      <c r="AD272" s="62"/>
      <c r="AE272" s="62"/>
    </row>
    <row r="273" spans="1:31" x14ac:dyDescent="0.15">
      <c r="A273" s="62"/>
      <c r="B273" s="168"/>
      <c r="C273" s="171"/>
      <c r="D273" s="62"/>
      <c r="E273" s="62"/>
      <c r="F273" s="332"/>
      <c r="G273" s="171"/>
      <c r="H273" s="62"/>
      <c r="I273" s="62"/>
      <c r="J273" s="62"/>
      <c r="K273" s="332"/>
      <c r="L273" s="62"/>
      <c r="M273" s="62"/>
      <c r="N273" s="62"/>
      <c r="O273" s="62"/>
      <c r="P273" s="62"/>
      <c r="Q273" s="62"/>
      <c r="R273" s="62"/>
      <c r="S273" s="62"/>
      <c r="T273" s="62"/>
      <c r="U273" s="62"/>
      <c r="V273" s="62"/>
      <c r="W273" s="62"/>
      <c r="X273" s="62"/>
      <c r="Y273" s="62"/>
      <c r="Z273" s="62"/>
      <c r="AA273" s="62"/>
      <c r="AB273" s="62"/>
      <c r="AC273" s="62"/>
      <c r="AD273" s="62"/>
      <c r="AE273" s="62"/>
    </row>
    <row r="274" spans="1:31" x14ac:dyDescent="0.15">
      <c r="A274" s="62"/>
      <c r="B274" s="168"/>
      <c r="C274" s="171"/>
      <c r="D274" s="62"/>
      <c r="E274" s="62"/>
      <c r="F274" s="332"/>
      <c r="G274" s="171"/>
      <c r="H274" s="62"/>
      <c r="I274" s="62"/>
      <c r="J274" s="62"/>
      <c r="K274" s="332"/>
      <c r="L274" s="62"/>
      <c r="M274" s="62"/>
      <c r="N274" s="62"/>
      <c r="O274" s="62"/>
      <c r="P274" s="62"/>
      <c r="Q274" s="62"/>
      <c r="R274" s="62"/>
      <c r="S274" s="62"/>
      <c r="T274" s="62"/>
      <c r="U274" s="62"/>
      <c r="V274" s="62"/>
      <c r="W274" s="62"/>
      <c r="X274" s="62"/>
      <c r="Y274" s="62"/>
      <c r="Z274" s="62"/>
      <c r="AA274" s="62"/>
      <c r="AB274" s="62"/>
      <c r="AC274" s="62"/>
      <c r="AD274" s="62"/>
      <c r="AE274" s="62"/>
    </row>
    <row r="275" spans="1:31" x14ac:dyDescent="0.15">
      <c r="A275" s="62"/>
      <c r="B275" s="168"/>
      <c r="C275" s="171"/>
      <c r="D275" s="62"/>
      <c r="E275" s="62"/>
      <c r="F275" s="332"/>
      <c r="G275" s="171"/>
      <c r="H275" s="62"/>
      <c r="I275" s="62"/>
      <c r="J275" s="62"/>
      <c r="K275" s="332"/>
      <c r="L275" s="62"/>
      <c r="M275" s="62"/>
      <c r="N275" s="62"/>
      <c r="O275" s="62"/>
      <c r="P275" s="62"/>
      <c r="Q275" s="62"/>
      <c r="R275" s="62"/>
      <c r="S275" s="62"/>
      <c r="T275" s="62"/>
      <c r="U275" s="62"/>
      <c r="V275" s="62"/>
      <c r="W275" s="62"/>
      <c r="X275" s="62"/>
      <c r="Y275" s="62"/>
      <c r="Z275" s="62"/>
      <c r="AA275" s="62"/>
      <c r="AB275" s="62"/>
      <c r="AC275" s="62"/>
      <c r="AD275" s="62"/>
      <c r="AE275" s="62"/>
    </row>
    <row r="276" spans="1:31" x14ac:dyDescent="0.15">
      <c r="A276" s="62"/>
      <c r="B276" s="168"/>
      <c r="C276" s="171"/>
      <c r="D276" s="62"/>
      <c r="E276" s="62"/>
      <c r="F276" s="332"/>
      <c r="G276" s="171"/>
      <c r="H276" s="62"/>
      <c r="I276" s="62"/>
      <c r="J276" s="62"/>
      <c r="K276" s="332"/>
      <c r="L276" s="62"/>
      <c r="M276" s="62"/>
      <c r="N276" s="62"/>
      <c r="O276" s="62"/>
      <c r="P276" s="62"/>
      <c r="Q276" s="62"/>
      <c r="R276" s="62"/>
      <c r="S276" s="62"/>
      <c r="T276" s="62"/>
      <c r="U276" s="62"/>
      <c r="V276" s="62"/>
      <c r="W276" s="62"/>
      <c r="X276" s="62"/>
      <c r="Y276" s="62"/>
      <c r="Z276" s="62"/>
      <c r="AA276" s="62"/>
      <c r="AB276" s="62"/>
      <c r="AC276" s="62"/>
      <c r="AD276" s="62"/>
      <c r="AE276" s="62"/>
    </row>
    <row r="277" spans="1:31" x14ac:dyDescent="0.15">
      <c r="A277" s="62"/>
      <c r="B277" s="168"/>
      <c r="C277" s="171"/>
      <c r="D277" s="62"/>
      <c r="E277" s="62"/>
      <c r="F277" s="332"/>
      <c r="G277" s="171"/>
      <c r="H277" s="62"/>
      <c r="I277" s="62"/>
      <c r="J277" s="62"/>
      <c r="K277" s="332"/>
      <c r="L277" s="62"/>
      <c r="M277" s="62"/>
      <c r="N277" s="62"/>
      <c r="O277" s="62"/>
      <c r="P277" s="62"/>
      <c r="Q277" s="62"/>
      <c r="R277" s="62"/>
      <c r="S277" s="62"/>
      <c r="T277" s="62"/>
      <c r="U277" s="62"/>
      <c r="V277" s="62"/>
      <c r="W277" s="62"/>
      <c r="X277" s="62"/>
      <c r="Y277" s="62"/>
      <c r="Z277" s="62"/>
      <c r="AA277" s="62"/>
      <c r="AB277" s="62"/>
      <c r="AC277" s="62"/>
      <c r="AD277" s="62"/>
      <c r="AE277" s="62"/>
    </row>
    <row r="278" spans="1:31" x14ac:dyDescent="0.15">
      <c r="A278" s="62"/>
      <c r="B278" s="168"/>
      <c r="C278" s="171"/>
      <c r="D278" s="62"/>
      <c r="E278" s="62"/>
      <c r="F278" s="332"/>
      <c r="G278" s="171"/>
      <c r="H278" s="62"/>
      <c r="I278" s="62"/>
      <c r="J278" s="62"/>
      <c r="K278" s="332"/>
      <c r="L278" s="62"/>
      <c r="M278" s="62"/>
      <c r="N278" s="62"/>
      <c r="O278" s="62"/>
      <c r="P278" s="62"/>
      <c r="Q278" s="62"/>
      <c r="R278" s="62"/>
      <c r="S278" s="62"/>
      <c r="T278" s="62"/>
      <c r="U278" s="62"/>
      <c r="V278" s="62"/>
      <c r="W278" s="62"/>
      <c r="X278" s="62"/>
      <c r="Y278" s="62"/>
      <c r="Z278" s="62"/>
      <c r="AA278" s="62"/>
      <c r="AB278" s="62"/>
      <c r="AC278" s="62"/>
      <c r="AD278" s="62"/>
      <c r="AE278" s="62"/>
    </row>
    <row r="279" spans="1:31" x14ac:dyDescent="0.15">
      <c r="A279" s="62"/>
      <c r="B279" s="168"/>
      <c r="C279" s="171"/>
      <c r="D279" s="62"/>
      <c r="E279" s="62"/>
      <c r="F279" s="332"/>
      <c r="G279" s="171"/>
      <c r="H279" s="62"/>
      <c r="I279" s="62"/>
      <c r="J279" s="62"/>
      <c r="K279" s="332"/>
      <c r="L279" s="62"/>
      <c r="M279" s="62"/>
      <c r="N279" s="62"/>
      <c r="O279" s="62"/>
      <c r="P279" s="62"/>
      <c r="Q279" s="62"/>
      <c r="R279" s="62"/>
      <c r="S279" s="62"/>
      <c r="T279" s="62"/>
      <c r="U279" s="62"/>
      <c r="V279" s="62"/>
      <c r="W279" s="62"/>
      <c r="X279" s="62"/>
      <c r="Y279" s="62"/>
      <c r="Z279" s="62"/>
      <c r="AA279" s="62"/>
      <c r="AB279" s="62"/>
      <c r="AC279" s="62"/>
      <c r="AD279" s="62"/>
      <c r="AE279" s="62"/>
    </row>
    <row r="280" spans="1:31" x14ac:dyDescent="0.15">
      <c r="A280" s="62"/>
      <c r="B280" s="168"/>
      <c r="C280" s="171"/>
      <c r="D280" s="62"/>
      <c r="E280" s="62"/>
      <c r="F280" s="332"/>
      <c r="G280" s="171"/>
      <c r="H280" s="62"/>
      <c r="I280" s="62"/>
      <c r="J280" s="62"/>
      <c r="K280" s="332"/>
      <c r="L280" s="62"/>
      <c r="M280" s="62"/>
      <c r="N280" s="62"/>
      <c r="O280" s="62"/>
      <c r="P280" s="62"/>
      <c r="Q280" s="62"/>
      <c r="R280" s="62"/>
      <c r="S280" s="62"/>
      <c r="T280" s="62"/>
      <c r="U280" s="62"/>
      <c r="V280" s="62"/>
      <c r="W280" s="62"/>
      <c r="X280" s="62"/>
      <c r="Y280" s="62"/>
      <c r="Z280" s="62"/>
      <c r="AA280" s="62"/>
      <c r="AB280" s="62"/>
      <c r="AC280" s="62"/>
      <c r="AD280" s="62"/>
      <c r="AE280" s="62"/>
    </row>
    <row r="281" spans="1:31" x14ac:dyDescent="0.15">
      <c r="A281" s="62"/>
      <c r="B281" s="62"/>
      <c r="C281" s="62"/>
      <c r="D281" s="62"/>
      <c r="E281" s="62"/>
      <c r="F281" s="332"/>
      <c r="G281" s="171"/>
      <c r="H281" s="62"/>
      <c r="I281" s="62"/>
      <c r="J281" s="62"/>
      <c r="K281" s="332"/>
      <c r="L281" s="62"/>
      <c r="M281" s="62"/>
      <c r="N281" s="62"/>
      <c r="O281" s="62"/>
      <c r="P281" s="62"/>
      <c r="Q281" s="62"/>
      <c r="R281" s="62"/>
      <c r="S281" s="62"/>
      <c r="T281" s="62"/>
      <c r="U281" s="62"/>
      <c r="V281" s="62"/>
      <c r="W281" s="62"/>
      <c r="X281" s="62"/>
      <c r="Y281" s="62"/>
      <c r="Z281" s="62"/>
      <c r="AA281" s="62"/>
      <c r="AB281" s="62"/>
      <c r="AC281" s="62"/>
      <c r="AD281" s="62"/>
      <c r="AE281" s="62"/>
    </row>
    <row r="282" spans="1:31" x14ac:dyDescent="0.15">
      <c r="A282" s="62"/>
      <c r="D282" s="62"/>
      <c r="E282" s="62"/>
      <c r="F282" s="332"/>
      <c r="G282" s="171"/>
      <c r="H282" s="62"/>
      <c r="I282" s="62"/>
      <c r="J282" s="62"/>
      <c r="K282" s="332"/>
      <c r="L282" s="62"/>
      <c r="M282" s="62"/>
      <c r="N282" s="62"/>
      <c r="O282" s="62"/>
      <c r="P282" s="62"/>
      <c r="Q282" s="62"/>
      <c r="R282" s="62"/>
      <c r="S282" s="62"/>
      <c r="T282" s="62"/>
      <c r="U282" s="62"/>
      <c r="V282" s="62"/>
      <c r="W282" s="62"/>
      <c r="X282" s="62"/>
      <c r="Y282" s="62"/>
      <c r="Z282" s="62"/>
      <c r="AA282" s="62"/>
      <c r="AB282" s="62"/>
      <c r="AC282" s="62"/>
      <c r="AD282" s="62"/>
      <c r="AE282" s="62"/>
    </row>
    <row r="283" spans="1:31" x14ac:dyDescent="0.15">
      <c r="A283" s="62"/>
      <c r="D283" s="62"/>
      <c r="E283" s="62"/>
      <c r="F283" s="332"/>
      <c r="G283" s="171"/>
      <c r="H283" s="62"/>
      <c r="I283" s="62"/>
      <c r="J283" s="62"/>
      <c r="K283" s="332"/>
      <c r="L283" s="62"/>
      <c r="M283" s="62"/>
      <c r="N283" s="62"/>
      <c r="O283" s="62"/>
      <c r="P283" s="62"/>
      <c r="Q283" s="62"/>
      <c r="R283" s="62"/>
      <c r="S283" s="62"/>
      <c r="T283" s="62"/>
      <c r="U283" s="62"/>
      <c r="V283" s="62"/>
      <c r="W283" s="62"/>
      <c r="X283" s="62"/>
      <c r="Y283" s="62"/>
      <c r="Z283" s="62"/>
      <c r="AA283" s="62"/>
      <c r="AB283" s="62"/>
      <c r="AC283" s="62"/>
      <c r="AD283" s="62"/>
      <c r="AE283" s="62"/>
    </row>
    <row r="284" spans="1:31" x14ac:dyDescent="0.15">
      <c r="A284" s="62"/>
      <c r="D284" s="62"/>
      <c r="E284" s="62"/>
      <c r="F284" s="332"/>
      <c r="G284" s="171"/>
      <c r="H284" s="62"/>
      <c r="I284" s="62"/>
      <c r="J284" s="62"/>
      <c r="K284" s="332"/>
      <c r="L284" s="62"/>
      <c r="M284" s="62"/>
      <c r="N284" s="62"/>
      <c r="O284" s="62"/>
      <c r="P284" s="62"/>
      <c r="Q284" s="62"/>
      <c r="R284" s="62"/>
      <c r="S284" s="62"/>
      <c r="T284" s="62"/>
      <c r="U284" s="62"/>
      <c r="V284" s="62"/>
      <c r="W284" s="62"/>
      <c r="X284" s="62"/>
      <c r="Y284" s="62"/>
      <c r="Z284" s="62"/>
      <c r="AA284" s="62"/>
      <c r="AB284" s="62"/>
      <c r="AC284" s="62"/>
      <c r="AD284" s="62"/>
      <c r="AE284" s="62"/>
    </row>
    <row r="285" spans="1:31" x14ac:dyDescent="0.15">
      <c r="A285" s="62"/>
      <c r="D285" s="62"/>
      <c r="E285" s="62"/>
      <c r="F285" s="332"/>
      <c r="G285" s="171"/>
      <c r="H285" s="62"/>
      <c r="I285" s="62"/>
      <c r="J285" s="62"/>
      <c r="K285" s="332"/>
      <c r="L285" s="62"/>
      <c r="M285" s="62"/>
      <c r="N285" s="62"/>
      <c r="O285" s="62"/>
      <c r="P285" s="62"/>
      <c r="Q285" s="62"/>
      <c r="R285" s="62"/>
      <c r="S285" s="62"/>
      <c r="T285" s="62"/>
      <c r="U285" s="62"/>
      <c r="V285" s="62"/>
      <c r="W285" s="62"/>
      <c r="X285" s="62"/>
      <c r="Y285" s="62"/>
      <c r="Z285" s="62"/>
      <c r="AA285" s="62"/>
      <c r="AB285" s="62"/>
      <c r="AC285" s="62"/>
      <c r="AD285" s="62"/>
      <c r="AE285" s="62"/>
    </row>
    <row r="286" spans="1:31" x14ac:dyDescent="0.15">
      <c r="A286" s="62"/>
      <c r="D286" s="62"/>
      <c r="E286" s="62"/>
      <c r="F286" s="332"/>
      <c r="G286" s="171"/>
      <c r="H286" s="62"/>
      <c r="I286" s="62"/>
      <c r="J286" s="62"/>
      <c r="K286" s="332"/>
      <c r="L286" s="62"/>
      <c r="M286" s="62"/>
      <c r="N286" s="62"/>
      <c r="O286" s="62"/>
      <c r="P286" s="62"/>
      <c r="Q286" s="62"/>
      <c r="R286" s="62"/>
      <c r="S286" s="62"/>
      <c r="T286" s="62"/>
      <c r="U286" s="62"/>
      <c r="V286" s="62"/>
      <c r="W286" s="62"/>
      <c r="X286" s="62"/>
      <c r="Y286" s="62"/>
      <c r="Z286" s="62"/>
      <c r="AA286" s="62"/>
      <c r="AB286" s="62"/>
      <c r="AC286" s="62"/>
      <c r="AD286" s="62"/>
      <c r="AE286" s="62"/>
    </row>
    <row r="287" spans="1:31" x14ac:dyDescent="0.15">
      <c r="A287" s="62"/>
      <c r="D287" s="62"/>
      <c r="E287" s="62"/>
      <c r="F287" s="332"/>
      <c r="G287" s="171"/>
      <c r="H287" s="62"/>
      <c r="I287" s="62"/>
      <c r="J287" s="62"/>
      <c r="K287" s="332"/>
      <c r="L287" s="62"/>
      <c r="M287" s="62"/>
      <c r="N287" s="62"/>
      <c r="O287" s="62"/>
      <c r="P287" s="62"/>
      <c r="Q287" s="62"/>
      <c r="R287" s="62"/>
      <c r="S287" s="62"/>
      <c r="T287" s="62"/>
      <c r="U287" s="62"/>
      <c r="V287" s="62"/>
      <c r="W287" s="62"/>
      <c r="X287" s="62"/>
      <c r="Y287" s="62"/>
      <c r="Z287" s="62"/>
      <c r="AA287" s="62"/>
      <c r="AB287" s="62"/>
      <c r="AC287" s="62"/>
      <c r="AD287" s="62"/>
      <c r="AE287" s="62"/>
    </row>
    <row r="288" spans="1:31" x14ac:dyDescent="0.15">
      <c r="A288" s="62"/>
      <c r="D288" s="62"/>
      <c r="E288" s="62"/>
      <c r="F288" s="332"/>
      <c r="G288" s="171"/>
      <c r="H288" s="62"/>
      <c r="I288" s="62"/>
      <c r="J288" s="62"/>
      <c r="K288" s="332"/>
      <c r="L288" s="62"/>
      <c r="M288" s="62"/>
      <c r="N288" s="62"/>
      <c r="O288" s="62"/>
      <c r="P288" s="62"/>
      <c r="Q288" s="62"/>
      <c r="R288" s="62"/>
      <c r="S288" s="62"/>
      <c r="T288" s="62"/>
      <c r="U288" s="62"/>
      <c r="V288" s="62"/>
      <c r="W288" s="62"/>
      <c r="X288" s="62"/>
      <c r="Y288" s="62"/>
      <c r="Z288" s="62"/>
      <c r="AA288" s="62"/>
      <c r="AB288" s="62"/>
      <c r="AC288" s="62"/>
      <c r="AD288" s="62"/>
      <c r="AE288" s="62"/>
    </row>
    <row r="289" spans="1:31" x14ac:dyDescent="0.15">
      <c r="A289" s="62"/>
      <c r="D289" s="62"/>
      <c r="E289" s="62"/>
      <c r="F289" s="62"/>
      <c r="G289" s="171"/>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row>
    <row r="290" spans="1:31" x14ac:dyDescent="0.15">
      <c r="A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row>
    <row r="291" spans="1:31" x14ac:dyDescent="0.15">
      <c r="A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row>
    <row r="292" spans="1:31" x14ac:dyDescent="0.15">
      <c r="A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row>
    <row r="293" spans="1:31" x14ac:dyDescent="0.15">
      <c r="A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x14ac:dyDescent="0.15">
      <c r="A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row>
    <row r="295" spans="1:31" x14ac:dyDescent="0.15">
      <c r="A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row>
    <row r="296" spans="1:31" x14ac:dyDescent="0.15">
      <c r="A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row>
    <row r="297" spans="1:31" x14ac:dyDescent="0.15">
      <c r="A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row>
    <row r="298" spans="1:31" x14ac:dyDescent="0.15">
      <c r="A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row>
    <row r="299" spans="1:31" x14ac:dyDescent="0.15">
      <c r="A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row>
    <row r="300" spans="1:31" x14ac:dyDescent="0.15">
      <c r="A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row>
    <row r="301" spans="1:31" x14ac:dyDescent="0.15">
      <c r="A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row>
    <row r="302" spans="1:31" x14ac:dyDescent="0.15">
      <c r="A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row>
    <row r="303" spans="1:31" x14ac:dyDescent="0.15">
      <c r="A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row>
    <row r="304" spans="1:31" x14ac:dyDescent="0.15">
      <c r="A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row>
    <row r="305" spans="1:31" x14ac:dyDescent="0.15">
      <c r="A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row>
    <row r="306" spans="1:31" x14ac:dyDescent="0.15">
      <c r="A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row>
    <row r="307" spans="1:31" x14ac:dyDescent="0.15">
      <c r="A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row>
    <row r="308" spans="1:31" x14ac:dyDescent="0.15">
      <c r="A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row>
    <row r="309" spans="1:31" x14ac:dyDescent="0.15">
      <c r="A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row>
    <row r="310" spans="1:31" x14ac:dyDescent="0.15">
      <c r="A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row>
    <row r="311" spans="1:31" x14ac:dyDescent="0.15">
      <c r="A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row>
    <row r="312" spans="1:31" x14ac:dyDescent="0.15">
      <c r="A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row>
    <row r="313" spans="1:31" x14ac:dyDescent="0.15">
      <c r="A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row>
    <row r="314" spans="1:31" x14ac:dyDescent="0.15">
      <c r="A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row>
    <row r="315" spans="1:31" x14ac:dyDescent="0.15">
      <c r="A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row>
    <row r="316" spans="1:31" x14ac:dyDescent="0.15">
      <c r="A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row>
    <row r="317" spans="1:31" x14ac:dyDescent="0.15">
      <c r="A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row>
    <row r="318" spans="1:31" x14ac:dyDescent="0.15">
      <c r="A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row>
    <row r="319" spans="1:31" x14ac:dyDescent="0.15">
      <c r="A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row>
    <row r="320" spans="1:31" x14ac:dyDescent="0.15">
      <c r="A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row>
    <row r="321" spans="1:31" x14ac:dyDescent="0.15">
      <c r="A321" s="62"/>
      <c r="D321" s="62"/>
      <c r="E321" s="62"/>
      <c r="F321" s="333"/>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row>
    <row r="322" spans="1:31" x14ac:dyDescent="0.15">
      <c r="A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row>
    <row r="323" spans="1:31" x14ac:dyDescent="0.15">
      <c r="A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row>
    <row r="324" spans="1:31" x14ac:dyDescent="0.15">
      <c r="A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row>
    <row r="325" spans="1:31" x14ac:dyDescent="0.15">
      <c r="A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row>
    <row r="326" spans="1:31" x14ac:dyDescent="0.15">
      <c r="A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row>
    <row r="327" spans="1:31" x14ac:dyDescent="0.15">
      <c r="A327" s="62"/>
      <c r="D327" s="62"/>
      <c r="E327" s="62"/>
      <c r="F327" s="62"/>
      <c r="G327" s="301"/>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row>
    <row r="328" spans="1:31" x14ac:dyDescent="0.15">
      <c r="A328" s="62"/>
      <c r="D328" s="62"/>
      <c r="E328" s="62"/>
      <c r="F328" s="62"/>
      <c r="G328" s="301"/>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row>
    <row r="329" spans="1:31" x14ac:dyDescent="0.15">
      <c r="A329" s="62"/>
      <c r="D329" s="62"/>
      <c r="E329" s="62"/>
      <c r="F329" s="62"/>
      <c r="G329" s="301"/>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row>
    <row r="330" spans="1:31" x14ac:dyDescent="0.15">
      <c r="A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row>
    <row r="331" spans="1:31" x14ac:dyDescent="0.15">
      <c r="A331" s="62"/>
    </row>
    <row r="332" spans="1:31" x14ac:dyDescent="0.15">
      <c r="A332" s="62"/>
    </row>
    <row r="333" spans="1:31" x14ac:dyDescent="0.15">
      <c r="A333" s="62"/>
    </row>
    <row r="334" spans="1:31" x14ac:dyDescent="0.15">
      <c r="A334" s="62"/>
    </row>
    <row r="335" spans="1:31" x14ac:dyDescent="0.15">
      <c r="A335" s="62"/>
    </row>
    <row r="336" spans="1:31" x14ac:dyDescent="0.15">
      <c r="A336" s="62"/>
    </row>
    <row r="337" spans="1:1" x14ac:dyDescent="0.15">
      <c r="A337" s="62"/>
    </row>
    <row r="338" spans="1:1" x14ac:dyDescent="0.15">
      <c r="A338" s="62"/>
    </row>
    <row r="339" spans="1:1" x14ac:dyDescent="0.15">
      <c r="A339" s="62"/>
    </row>
    <row r="340" spans="1:1" x14ac:dyDescent="0.15">
      <c r="A340" s="62"/>
    </row>
    <row r="341" spans="1:1" x14ac:dyDescent="0.15">
      <c r="A341" s="62"/>
    </row>
    <row r="342" spans="1:1" x14ac:dyDescent="0.15">
      <c r="A342" s="62"/>
    </row>
    <row r="343" spans="1:1" x14ac:dyDescent="0.15">
      <c r="A343" s="62"/>
    </row>
    <row r="344" spans="1:1" x14ac:dyDescent="0.15">
      <c r="A344" s="62"/>
    </row>
    <row r="345" spans="1:1" x14ac:dyDescent="0.15">
      <c r="A345" s="62"/>
    </row>
    <row r="346" spans="1:1" x14ac:dyDescent="0.15">
      <c r="A346" s="62"/>
    </row>
    <row r="347" spans="1:1" x14ac:dyDescent="0.15">
      <c r="A347" s="62"/>
    </row>
    <row r="348" spans="1:1" x14ac:dyDescent="0.15">
      <c r="A348" s="62"/>
    </row>
    <row r="349" spans="1:1" x14ac:dyDescent="0.15">
      <c r="A349" s="62"/>
    </row>
    <row r="354" spans="2:6" hidden="1" x14ac:dyDescent="0.15">
      <c r="B354" t="s">
        <v>276</v>
      </c>
      <c r="D354" t="s">
        <v>78</v>
      </c>
      <c r="E354">
        <v>0</v>
      </c>
      <c r="F354">
        <v>100</v>
      </c>
    </row>
    <row r="355" spans="2:6" hidden="1" x14ac:dyDescent="0.15">
      <c r="D355" t="s">
        <v>79</v>
      </c>
      <c r="E355">
        <v>0</v>
      </c>
      <c r="F355">
        <v>100</v>
      </c>
    </row>
    <row r="356" spans="2:6" hidden="1" x14ac:dyDescent="0.15">
      <c r="D356" t="s">
        <v>80</v>
      </c>
      <c r="E356">
        <v>0</v>
      </c>
      <c r="F356">
        <v>100</v>
      </c>
    </row>
    <row r="357" spans="2:6" hidden="1" x14ac:dyDescent="0.15">
      <c r="D357" t="s">
        <v>81</v>
      </c>
      <c r="E357">
        <v>0</v>
      </c>
      <c r="F357">
        <v>100</v>
      </c>
    </row>
    <row r="358" spans="2:6" hidden="1" x14ac:dyDescent="0.15">
      <c r="D358" t="s">
        <v>106</v>
      </c>
      <c r="E358">
        <v>0</v>
      </c>
      <c r="F358">
        <v>100</v>
      </c>
    </row>
    <row r="359" spans="2:6" hidden="1" x14ac:dyDescent="0.15">
      <c r="D359" t="s">
        <v>107</v>
      </c>
      <c r="E359">
        <v>0</v>
      </c>
      <c r="F359">
        <v>100</v>
      </c>
    </row>
    <row r="360" spans="2:6" hidden="1" x14ac:dyDescent="0.15">
      <c r="D360" t="s">
        <v>108</v>
      </c>
      <c r="E360">
        <v>0</v>
      </c>
      <c r="F360">
        <v>100</v>
      </c>
    </row>
    <row r="361" spans="2:6" hidden="1" x14ac:dyDescent="0.15">
      <c r="D361" t="s">
        <v>109</v>
      </c>
      <c r="E361">
        <v>0</v>
      </c>
      <c r="F361">
        <v>100</v>
      </c>
    </row>
    <row r="362" spans="2:6" hidden="1" x14ac:dyDescent="0.15">
      <c r="D362" t="s">
        <v>110</v>
      </c>
      <c r="E362">
        <v>0</v>
      </c>
      <c r="F362">
        <v>100</v>
      </c>
    </row>
    <row r="363" spans="2:6" hidden="1" x14ac:dyDescent="0.15">
      <c r="D363" t="s">
        <v>111</v>
      </c>
      <c r="E363">
        <v>0</v>
      </c>
      <c r="F363">
        <v>100</v>
      </c>
    </row>
    <row r="364" spans="2:6" hidden="1" x14ac:dyDescent="0.15">
      <c r="D364" t="s">
        <v>112</v>
      </c>
      <c r="E364">
        <v>0</v>
      </c>
      <c r="F364">
        <v>100</v>
      </c>
    </row>
    <row r="365" spans="2:6" hidden="1" x14ac:dyDescent="0.15">
      <c r="D365" t="s">
        <v>113</v>
      </c>
      <c r="E365">
        <v>0</v>
      </c>
      <c r="F365">
        <v>100</v>
      </c>
    </row>
    <row r="366" spans="2:6" hidden="1" x14ac:dyDescent="0.15">
      <c r="D366" t="s">
        <v>271</v>
      </c>
      <c r="E366">
        <v>0</v>
      </c>
      <c r="F366">
        <v>100</v>
      </c>
    </row>
    <row r="367" spans="2:6" hidden="1" x14ac:dyDescent="0.15">
      <c r="D367" t="s">
        <v>272</v>
      </c>
      <c r="E367">
        <v>0</v>
      </c>
      <c r="F367">
        <v>100</v>
      </c>
    </row>
    <row r="368" spans="2:6" hidden="1" x14ac:dyDescent="0.15">
      <c r="D368" t="s">
        <v>273</v>
      </c>
      <c r="E368">
        <v>0</v>
      </c>
      <c r="F368">
        <v>100</v>
      </c>
    </row>
    <row r="369" spans="2:6" hidden="1" x14ac:dyDescent="0.15">
      <c r="D369" t="s">
        <v>124</v>
      </c>
      <c r="E369">
        <v>0</v>
      </c>
      <c r="F369">
        <v>100</v>
      </c>
    </row>
    <row r="370" spans="2:6" hidden="1" x14ac:dyDescent="0.15">
      <c r="D370" t="s">
        <v>125</v>
      </c>
      <c r="E370">
        <v>0</v>
      </c>
      <c r="F370">
        <v>100</v>
      </c>
    </row>
    <row r="371" spans="2:6" hidden="1" x14ac:dyDescent="0.15">
      <c r="D371" t="s">
        <v>126</v>
      </c>
      <c r="E371">
        <v>0</v>
      </c>
      <c r="F371">
        <v>100</v>
      </c>
    </row>
    <row r="372" spans="2:6" hidden="1" x14ac:dyDescent="0.15">
      <c r="D372" t="s">
        <v>127</v>
      </c>
      <c r="E372">
        <v>0</v>
      </c>
      <c r="F372">
        <v>100</v>
      </c>
    </row>
    <row r="373" spans="2:6" hidden="1" x14ac:dyDescent="0.15">
      <c r="D373" t="s">
        <v>202</v>
      </c>
      <c r="E373">
        <v>0</v>
      </c>
      <c r="F373">
        <v>100</v>
      </c>
    </row>
    <row r="374" spans="2:6" hidden="1" x14ac:dyDescent="0.15">
      <c r="D374" t="s">
        <v>203</v>
      </c>
      <c r="E374">
        <v>0</v>
      </c>
      <c r="F374">
        <v>100</v>
      </c>
    </row>
    <row r="375" spans="2:6" hidden="1" x14ac:dyDescent="0.15">
      <c r="D375" t="s">
        <v>204</v>
      </c>
      <c r="E375">
        <v>0</v>
      </c>
      <c r="F375">
        <v>100</v>
      </c>
    </row>
    <row r="376" spans="2:6" hidden="1" x14ac:dyDescent="0.15">
      <c r="D376" t="s">
        <v>205</v>
      </c>
      <c r="E376">
        <v>0</v>
      </c>
      <c r="F376">
        <v>100</v>
      </c>
    </row>
    <row r="378" spans="2:6" hidden="1" x14ac:dyDescent="0.15">
      <c r="B378" t="s">
        <v>275</v>
      </c>
      <c r="D378" t="s">
        <v>180</v>
      </c>
      <c r="E378">
        <v>-100</v>
      </c>
      <c r="F378">
        <v>300</v>
      </c>
    </row>
    <row r="379" spans="2:6" hidden="1" x14ac:dyDescent="0.15">
      <c r="D379" t="s">
        <v>181</v>
      </c>
      <c r="E379">
        <v>-100</v>
      </c>
      <c r="F379">
        <v>300</v>
      </c>
    </row>
    <row r="380" spans="2:6" hidden="1" x14ac:dyDescent="0.15">
      <c r="D380" t="s">
        <v>182</v>
      </c>
      <c r="E380">
        <v>-100</v>
      </c>
      <c r="F380">
        <v>300</v>
      </c>
    </row>
    <row r="381" spans="2:6" hidden="1" x14ac:dyDescent="0.15">
      <c r="D381" t="s">
        <v>183</v>
      </c>
      <c r="E381">
        <v>-100</v>
      </c>
      <c r="F381">
        <v>300</v>
      </c>
    </row>
    <row r="382" spans="2:6" hidden="1" x14ac:dyDescent="0.15">
      <c r="D382" t="s">
        <v>184</v>
      </c>
      <c r="E382">
        <v>-100</v>
      </c>
      <c r="F382">
        <v>300</v>
      </c>
    </row>
    <row r="383" spans="2:6" hidden="1" x14ac:dyDescent="0.15">
      <c r="D383" t="s">
        <v>185</v>
      </c>
      <c r="E383">
        <v>-100</v>
      </c>
      <c r="F383">
        <v>300</v>
      </c>
    </row>
    <row r="384" spans="2:6" hidden="1" x14ac:dyDescent="0.15">
      <c r="D384" t="s">
        <v>186</v>
      </c>
      <c r="E384">
        <v>-100</v>
      </c>
      <c r="F384">
        <v>300</v>
      </c>
    </row>
    <row r="385" spans="4:6" hidden="1" x14ac:dyDescent="0.15">
      <c r="D385" t="s">
        <v>187</v>
      </c>
      <c r="E385">
        <v>-100</v>
      </c>
      <c r="F385">
        <v>300</v>
      </c>
    </row>
    <row r="386" spans="4:6" hidden="1" x14ac:dyDescent="0.15">
      <c r="D386" t="s">
        <v>188</v>
      </c>
      <c r="E386">
        <v>-100</v>
      </c>
      <c r="F386">
        <v>300</v>
      </c>
    </row>
    <row r="387" spans="4:6" hidden="1" x14ac:dyDescent="0.15">
      <c r="D387" t="s">
        <v>189</v>
      </c>
      <c r="E387">
        <v>0</v>
      </c>
      <c r="F387" s="7">
        <v>25000</v>
      </c>
    </row>
    <row r="388" spans="4:6" hidden="1" x14ac:dyDescent="0.15">
      <c r="D388" t="s">
        <v>190</v>
      </c>
      <c r="E388">
        <v>-100</v>
      </c>
      <c r="F388">
        <v>300</v>
      </c>
    </row>
    <row r="389" spans="4:6" hidden="1" x14ac:dyDescent="0.15">
      <c r="D389" t="s">
        <v>191</v>
      </c>
      <c r="E389">
        <v>-100</v>
      </c>
      <c r="F389">
        <v>300</v>
      </c>
    </row>
    <row r="390" spans="4:6" hidden="1" x14ac:dyDescent="0.15">
      <c r="D390" t="s">
        <v>192</v>
      </c>
      <c r="E390">
        <v>-100</v>
      </c>
      <c r="F390">
        <v>300</v>
      </c>
    </row>
    <row r="391" spans="4:6" hidden="1" x14ac:dyDescent="0.15">
      <c r="D391" t="s">
        <v>193</v>
      </c>
      <c r="E391">
        <v>-100</v>
      </c>
      <c r="F391">
        <v>300</v>
      </c>
    </row>
    <row r="392" spans="4:6" hidden="1" x14ac:dyDescent="0.15">
      <c r="D392" t="s">
        <v>194</v>
      </c>
      <c r="E392">
        <v>-100</v>
      </c>
      <c r="F392">
        <v>300</v>
      </c>
    </row>
    <row r="393" spans="4:6" hidden="1" x14ac:dyDescent="0.15">
      <c r="D393" t="s">
        <v>195</v>
      </c>
      <c r="E393">
        <v>-100</v>
      </c>
      <c r="F393">
        <v>300</v>
      </c>
    </row>
    <row r="394" spans="4:6" hidden="1" x14ac:dyDescent="0.15">
      <c r="D394" t="s">
        <v>196</v>
      </c>
      <c r="E394">
        <v>-100</v>
      </c>
      <c r="F394">
        <v>300</v>
      </c>
    </row>
    <row r="395" spans="4:6" hidden="1" x14ac:dyDescent="0.15">
      <c r="D395" t="s">
        <v>197</v>
      </c>
      <c r="E395">
        <v>-100</v>
      </c>
      <c r="F395">
        <v>300</v>
      </c>
    </row>
    <row r="396" spans="4:6" hidden="1" x14ac:dyDescent="0.15">
      <c r="D396" t="s">
        <v>198</v>
      </c>
      <c r="E396">
        <v>-100</v>
      </c>
      <c r="F396">
        <v>300</v>
      </c>
    </row>
    <row r="397" spans="4:6" hidden="1" x14ac:dyDescent="0.15">
      <c r="D397" t="s">
        <v>199</v>
      </c>
      <c r="E397">
        <v>-100</v>
      </c>
      <c r="F397">
        <v>300</v>
      </c>
    </row>
    <row r="398" spans="4:6" hidden="1" x14ac:dyDescent="0.15">
      <c r="D398" t="s">
        <v>200</v>
      </c>
      <c r="E398">
        <v>-100</v>
      </c>
      <c r="F398">
        <v>300</v>
      </c>
    </row>
    <row r="399" spans="4:6" hidden="1" x14ac:dyDescent="0.15">
      <c r="D399" t="s">
        <v>201</v>
      </c>
      <c r="E399">
        <v>-100</v>
      </c>
      <c r="F399">
        <v>300</v>
      </c>
    </row>
    <row r="400" spans="4:6" hidden="1" x14ac:dyDescent="0.15">
      <c r="D400" t="s">
        <v>232</v>
      </c>
      <c r="E400">
        <v>-100</v>
      </c>
      <c r="F400">
        <v>300</v>
      </c>
    </row>
    <row r="401" spans="4:6" hidden="1" x14ac:dyDescent="0.15">
      <c r="D401" t="s">
        <v>233</v>
      </c>
      <c r="E401">
        <v>-100</v>
      </c>
      <c r="F401">
        <v>300</v>
      </c>
    </row>
    <row r="402" spans="4:6" hidden="1" x14ac:dyDescent="0.15">
      <c r="D402" t="s">
        <v>234</v>
      </c>
      <c r="E402">
        <v>-100</v>
      </c>
      <c r="F402">
        <v>300</v>
      </c>
    </row>
    <row r="403" spans="4:6" hidden="1" x14ac:dyDescent="0.15">
      <c r="D403" t="s">
        <v>235</v>
      </c>
      <c r="E403">
        <v>-100</v>
      </c>
      <c r="F403">
        <v>300</v>
      </c>
    </row>
    <row r="404" spans="4:6" hidden="1" x14ac:dyDescent="0.15">
      <c r="D404" t="s">
        <v>236</v>
      </c>
      <c r="E404">
        <v>-100</v>
      </c>
      <c r="F404">
        <v>300</v>
      </c>
    </row>
    <row r="405" spans="4:6" hidden="1" x14ac:dyDescent="0.15">
      <c r="D405" t="s">
        <v>237</v>
      </c>
      <c r="E405">
        <v>-100</v>
      </c>
      <c r="F405">
        <v>300</v>
      </c>
    </row>
    <row r="406" spans="4:6" hidden="1" x14ac:dyDescent="0.15">
      <c r="D406" t="s">
        <v>238</v>
      </c>
      <c r="E406">
        <v>-100</v>
      </c>
      <c r="F406">
        <v>300</v>
      </c>
    </row>
    <row r="407" spans="4:6" hidden="1" x14ac:dyDescent="0.15">
      <c r="D407" t="s">
        <v>239</v>
      </c>
      <c r="E407">
        <v>-100</v>
      </c>
      <c r="F407">
        <v>300</v>
      </c>
    </row>
    <row r="408" spans="4:6" hidden="1" x14ac:dyDescent="0.15">
      <c r="D408" t="s">
        <v>240</v>
      </c>
      <c r="E408">
        <v>-100</v>
      </c>
      <c r="F408">
        <v>300</v>
      </c>
    </row>
    <row r="409" spans="4:6" hidden="1" x14ac:dyDescent="0.15">
      <c r="D409" t="s">
        <v>241</v>
      </c>
      <c r="E409">
        <v>-100</v>
      </c>
      <c r="F409">
        <v>300</v>
      </c>
    </row>
    <row r="410" spans="4:6" hidden="1" x14ac:dyDescent="0.15">
      <c r="D410" t="s">
        <v>242</v>
      </c>
      <c r="E410">
        <v>-100</v>
      </c>
      <c r="F410">
        <v>300</v>
      </c>
    </row>
    <row r="411" spans="4:6" hidden="1" x14ac:dyDescent="0.15">
      <c r="D411" t="s">
        <v>243</v>
      </c>
      <c r="E411">
        <v>-100</v>
      </c>
      <c r="F411">
        <v>300</v>
      </c>
    </row>
    <row r="412" spans="4:6" hidden="1" x14ac:dyDescent="0.15">
      <c r="D412" t="s">
        <v>114</v>
      </c>
      <c r="E412">
        <v>-100</v>
      </c>
      <c r="F412" s="7">
        <v>1000</v>
      </c>
    </row>
    <row r="413" spans="4:6" hidden="1" x14ac:dyDescent="0.15">
      <c r="D413" t="s">
        <v>115</v>
      </c>
      <c r="E413">
        <v>-100</v>
      </c>
      <c r="F413" s="7">
        <v>3500</v>
      </c>
    </row>
    <row r="414" spans="4:6" hidden="1" x14ac:dyDescent="0.15">
      <c r="D414" t="s">
        <v>116</v>
      </c>
      <c r="E414">
        <v>0</v>
      </c>
      <c r="F414">
        <v>100</v>
      </c>
    </row>
    <row r="415" spans="4:6" hidden="1" x14ac:dyDescent="0.15">
      <c r="D415" t="s">
        <v>117</v>
      </c>
      <c r="E415">
        <v>-100</v>
      </c>
      <c r="F415" s="7">
        <v>1000</v>
      </c>
    </row>
    <row r="416" spans="4:6" hidden="1" x14ac:dyDescent="0.15">
      <c r="D416" t="s">
        <v>118</v>
      </c>
      <c r="E416">
        <v>-100</v>
      </c>
      <c r="F416" s="7">
        <v>1000</v>
      </c>
    </row>
    <row r="417" spans="4:6" hidden="1" x14ac:dyDescent="0.15">
      <c r="D417" t="s">
        <v>119</v>
      </c>
      <c r="E417">
        <v>-100</v>
      </c>
      <c r="F417" s="7">
        <v>1000</v>
      </c>
    </row>
    <row r="418" spans="4:6" hidden="1" x14ac:dyDescent="0.15">
      <c r="D418" t="s">
        <v>120</v>
      </c>
      <c r="E418">
        <v>-100</v>
      </c>
      <c r="F418" s="7">
        <v>1000</v>
      </c>
    </row>
    <row r="419" spans="4:6" hidden="1" x14ac:dyDescent="0.15">
      <c r="D419" t="s">
        <v>121</v>
      </c>
      <c r="E419">
        <v>1</v>
      </c>
      <c r="F419">
        <v>3</v>
      </c>
    </row>
    <row r="420" spans="4:6" hidden="1" x14ac:dyDescent="0.15">
      <c r="D420" t="s">
        <v>122</v>
      </c>
      <c r="E420">
        <v>0</v>
      </c>
      <c r="F420">
        <v>90</v>
      </c>
    </row>
    <row r="421" spans="4:6" hidden="1" x14ac:dyDescent="0.15">
      <c r="D421" t="s">
        <v>123</v>
      </c>
      <c r="E421">
        <v>0</v>
      </c>
      <c r="F421">
        <v>100</v>
      </c>
    </row>
  </sheetData>
  <mergeCells count="1">
    <mergeCell ref="B4:G4"/>
  </mergeCells>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H319"/>
  <sheetViews>
    <sheetView workbookViewId="0">
      <selection activeCell="E7" sqref="E7"/>
    </sheetView>
  </sheetViews>
  <sheetFormatPr baseColWidth="10" defaultRowHeight="13" x14ac:dyDescent="0.15"/>
  <cols>
    <col min="4" max="4" width="78.1640625" customWidth="1"/>
    <col min="5" max="5" width="77.33203125" customWidth="1"/>
  </cols>
  <sheetData>
    <row r="1" spans="1:34" ht="21" x14ac:dyDescent="0.25">
      <c r="A1" s="62"/>
      <c r="B1" s="33" t="s">
        <v>845</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4"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4" ht="16" x14ac:dyDescent="0.2">
      <c r="A3" s="62"/>
      <c r="B3" s="338" t="s">
        <v>744</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4" ht="12" customHeight="1" x14ac:dyDescent="0.15">
      <c r="A4" s="62"/>
      <c r="B4" s="595" t="s">
        <v>844</v>
      </c>
      <c r="C4" s="596"/>
      <c r="D4" s="596"/>
      <c r="E4" s="596"/>
      <c r="F4" s="596"/>
      <c r="G4" s="597"/>
      <c r="H4" s="43"/>
      <c r="I4" s="43"/>
      <c r="J4" s="36"/>
      <c r="K4" s="43"/>
      <c r="L4" s="43"/>
      <c r="M4" s="43"/>
      <c r="N4" s="43"/>
      <c r="O4" s="43"/>
      <c r="P4" s="43"/>
      <c r="Q4" s="43"/>
      <c r="R4" s="43"/>
      <c r="S4" s="43"/>
      <c r="T4" s="43"/>
      <c r="U4" s="43"/>
      <c r="V4" s="36"/>
      <c r="W4" s="43"/>
      <c r="X4" s="43"/>
      <c r="Y4" s="43"/>
      <c r="Z4" s="43"/>
      <c r="AA4" s="43"/>
      <c r="AB4" s="43"/>
      <c r="AC4" s="43"/>
    </row>
    <row r="5" spans="1:34"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4"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4" ht="42" customHeight="1" x14ac:dyDescent="0.15">
      <c r="A7" s="62"/>
      <c r="B7" s="335"/>
      <c r="C7" s="62"/>
      <c r="E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row>
    <row r="8" spans="1:34" ht="16" x14ac:dyDescent="0.2">
      <c r="A8" s="62"/>
      <c r="B8" s="329"/>
      <c r="C8" s="62"/>
      <c r="D8" s="6" t="s">
        <v>897</v>
      </c>
      <c r="F8" s="274" t="s">
        <v>61</v>
      </c>
      <c r="G8" s="336">
        <v>2035</v>
      </c>
      <c r="H8" s="274" t="s">
        <v>396</v>
      </c>
      <c r="I8" s="62"/>
      <c r="J8" s="62"/>
      <c r="K8" s="62"/>
      <c r="L8" s="62"/>
      <c r="M8" s="62"/>
      <c r="N8" s="62"/>
      <c r="O8" s="62"/>
      <c r="P8" s="62"/>
      <c r="Q8" s="62"/>
      <c r="R8" s="62"/>
      <c r="S8" s="62"/>
      <c r="T8" s="62"/>
      <c r="U8" s="62"/>
      <c r="V8" s="62"/>
      <c r="W8" s="62"/>
      <c r="X8" s="62"/>
      <c r="Y8" s="62"/>
      <c r="Z8" s="62"/>
      <c r="AA8" s="62"/>
      <c r="AB8" s="62"/>
      <c r="AC8" s="62"/>
      <c r="AD8" s="62"/>
      <c r="AE8" s="62"/>
      <c r="AF8" s="62"/>
      <c r="AG8" s="62"/>
      <c r="AH8" s="62"/>
    </row>
    <row r="9" spans="1:34" ht="16" x14ac:dyDescent="0.2">
      <c r="A9" s="62"/>
      <c r="B9" s="329"/>
      <c r="C9" s="62"/>
      <c r="D9" s="62"/>
      <c r="E9" s="62"/>
      <c r="F9" s="274" t="s">
        <v>62</v>
      </c>
      <c r="G9" s="337">
        <v>2013</v>
      </c>
      <c r="H9" s="274" t="s">
        <v>395</v>
      </c>
      <c r="I9" s="62"/>
      <c r="J9" s="62"/>
      <c r="K9" s="62"/>
      <c r="L9" s="62"/>
      <c r="M9" s="62"/>
      <c r="N9" s="62"/>
      <c r="O9" s="62"/>
      <c r="P9" s="62"/>
      <c r="Q9" s="62"/>
      <c r="R9" s="62"/>
      <c r="S9" s="62"/>
      <c r="T9" s="62"/>
      <c r="U9" s="62"/>
      <c r="V9" s="62"/>
      <c r="W9" s="62"/>
      <c r="X9" s="62"/>
      <c r="Y9" s="62"/>
      <c r="Z9" s="62"/>
      <c r="AA9" s="62"/>
      <c r="AB9" s="62"/>
      <c r="AC9" s="62"/>
      <c r="AD9" s="62"/>
      <c r="AE9" s="62"/>
      <c r="AF9" s="62"/>
      <c r="AG9" s="62"/>
      <c r="AH9" s="62"/>
    </row>
    <row r="10" spans="1:34" x14ac:dyDescent="0.15">
      <c r="A10" s="62"/>
      <c r="B10" s="329"/>
      <c r="C10" s="62" t="s">
        <v>293</v>
      </c>
      <c r="D10" s="62" t="s">
        <v>292</v>
      </c>
      <c r="F10" s="274"/>
      <c r="G10" s="274" t="s">
        <v>843</v>
      </c>
      <c r="H10" s="274"/>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row>
    <row r="11" spans="1:34" x14ac:dyDescent="0.15">
      <c r="A11" s="62"/>
      <c r="B11" s="329"/>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row>
    <row r="12" spans="1:34" x14ac:dyDescent="0.15">
      <c r="A12" s="62"/>
      <c r="B12" s="329"/>
      <c r="C12" s="62"/>
      <c r="D12" t="s">
        <v>294</v>
      </c>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row>
    <row r="13" spans="1:34" x14ac:dyDescent="0.15">
      <c r="A13" s="62"/>
      <c r="B13" s="329"/>
      <c r="C13" s="273" t="s">
        <v>397</v>
      </c>
      <c r="D13" s="15" t="str">
        <f>(ETM_waardes_2035_blanco!D14&amp;$G$10&amp;ETM_waardes_2035_blanco!G14)</f>
        <v xml:space="preserve">number_of_buildings_present: </v>
      </c>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row>
    <row r="14" spans="1:34" x14ac:dyDescent="0.15">
      <c r="A14" s="62"/>
      <c r="B14" s="329"/>
      <c r="C14" s="62"/>
      <c r="D14" s="15" t="str">
        <f>(ETM_waardes_2035_blanco!D15&amp;$G$10&amp;ETM_waardes_2035_blanco!G15)</f>
        <v>number_of_cars_present: 154</v>
      </c>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row>
    <row r="15" spans="1:34" x14ac:dyDescent="0.15">
      <c r="A15" s="62"/>
      <c r="B15" s="329"/>
      <c r="C15" s="62"/>
      <c r="D15" s="15" t="str">
        <f>(ETM_waardes_2035_blanco!D16&amp;$G$10&amp;ETM_waardes_2035_blanco!G16)</f>
        <v xml:space="preserve">number_of_inhabitants_present: </v>
      </c>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row>
    <row r="16" spans="1:34" x14ac:dyDescent="0.15">
      <c r="A16" s="62"/>
      <c r="B16" s="329"/>
      <c r="C16" s="62"/>
      <c r="D16" s="15" t="str">
        <f>(ETM_waardes_2035_blanco!D17&amp;$G$10&amp;ETM_waardes_2035_blanco!G17)</f>
        <v>number_of_new_residences: 18</v>
      </c>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row>
    <row r="17" spans="1:34" x14ac:dyDescent="0.15">
      <c r="A17" s="62"/>
      <c r="B17" s="329"/>
      <c r="C17" s="62"/>
      <c r="D17" s="15" t="str">
        <f>(ETM_waardes_2035_blanco!D18&amp;$G$10&amp;ETM_waardes_2035_blanco!G18)</f>
        <v>number_of_old_residences: 367</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row>
    <row r="18" spans="1:34" x14ac:dyDescent="0.15">
      <c r="A18" s="62"/>
      <c r="B18" s="329"/>
      <c r="C18" s="62"/>
      <c r="D18" s="15" t="str">
        <f>(ETM_waardes_2035_blanco!D19&amp;$G$10&amp;ETM_waardes_2035_blanco!G19)</f>
        <v>areable_land: 0.0025</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row>
    <row r="19" spans="1:34" x14ac:dyDescent="0.15">
      <c r="A19" s="62"/>
      <c r="B19" s="329"/>
      <c r="C19" s="62"/>
      <c r="D19" s="15" t="str">
        <f>(ETM_waardes_2035_blanco!D20&amp;$G$10&amp;ETM_waardes_2035_blanco!G20)</f>
        <v>offshore_suitable_for_wind: 0</v>
      </c>
      <c r="E19" s="62" t="s">
        <v>910</v>
      </c>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row>
    <row r="20" spans="1:34" x14ac:dyDescent="0.15">
      <c r="A20" s="62"/>
      <c r="B20" s="329"/>
      <c r="C20" s="62"/>
      <c r="D20" s="15" t="str">
        <f>(ETM_waardes_2035_blanco!D21&amp;$G$10&amp;ETM_waardes_2035_blanco!G21)</f>
        <v>onshore_suitable_for_wind: 0</v>
      </c>
      <c r="E20" s="62" t="s">
        <v>910</v>
      </c>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row>
    <row r="21" spans="1:34" x14ac:dyDescent="0.15">
      <c r="A21" s="62"/>
      <c r="B21" s="329"/>
      <c r="C21" s="62"/>
      <c r="D21" s="15" t="str">
        <f>(ETM_waardes_2035_blanco!D22&amp;$G$10&amp;ETM_waardes_2035_blanco!G22)</f>
        <v xml:space="preserve">buildings_insulation_level: </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row>
    <row r="22" spans="1:34" x14ac:dyDescent="0.15">
      <c r="A22" s="62"/>
      <c r="B22" s="329"/>
      <c r="C22" s="62"/>
      <c r="D22" s="15" t="str">
        <f>(ETM_waardes_2035_blanco!D23&amp;$G$10&amp;ETM_waardes_2035_blanco!G23)</f>
        <v>buildings_roof_surface_available_for_pv: 0</v>
      </c>
      <c r="E22" s="62" t="s">
        <v>910</v>
      </c>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row>
    <row r="23" spans="1:34" x14ac:dyDescent="0.15">
      <c r="A23" s="62"/>
      <c r="B23" s="329"/>
      <c r="C23" s="62"/>
      <c r="D23" s="15" t="str">
        <f>(ETM_waardes_2035_blanco!D24&amp;$G$10&amp;ETM_waardes_2035_blanco!G24)</f>
        <v>households_number_of_inhabitants_both: 0.000726</v>
      </c>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row>
    <row r="24" spans="1:34" x14ac:dyDescent="0.15">
      <c r="A24" s="62"/>
      <c r="B24" s="329"/>
      <c r="C24" s="62"/>
      <c r="D24" s="15" t="str">
        <f>(ETM_waardes_2035_blanco!D25&amp;$G$10&amp;ETM_waardes_2035_blanco!G25)</f>
        <v>households_number_of_old_houses: 0.000367</v>
      </c>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row>
    <row r="25" spans="1:34" x14ac:dyDescent="0.15">
      <c r="A25" s="62"/>
      <c r="B25" s="329"/>
      <c r="C25" s="62"/>
      <c r="D25" s="15" t="str">
        <f>(ETM_waardes_2035_blanco!D26&amp;$G$10&amp;ETM_waardes_2035_blanco!G26)</f>
        <v>households_number_of_new_houses: 0.000018</v>
      </c>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row>
    <row r="26" spans="1:34" x14ac:dyDescent="0.15">
      <c r="A26" s="62"/>
      <c r="B26" s="329"/>
      <c r="C26" s="62"/>
      <c r="D26" s="15" t="str">
        <f>(ETM_waardes_2035_blanco!D27&amp;$G$10&amp;ETM_waardes_2035_blanco!G27)</f>
        <v>coast_line: 0</v>
      </c>
      <c r="E26" s="62" t="s">
        <v>910</v>
      </c>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row>
    <row r="27" spans="1:34" x14ac:dyDescent="0.15">
      <c r="A27" s="62"/>
      <c r="B27" s="329"/>
      <c r="C27" s="62"/>
      <c r="D27" s="15" t="str">
        <f>(ETM_waardes_2035_blanco!D28&amp;$G$10&amp;ETM_waardes_2035_blanco!G28)</f>
        <v>land_available_for_solar: 0.0025</v>
      </c>
      <c r="E27" s="62" t="s">
        <v>910</v>
      </c>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row>
    <row r="28" spans="1:34" x14ac:dyDescent="0.15">
      <c r="A28" s="62"/>
      <c r="B28" s="329"/>
      <c r="C28" s="62"/>
      <c r="D28" s="15" t="str">
        <f>(ETM_waardes_2035_blanco!D29&amp;$G$10&amp;ETM_waardes_2035_blanco!G29)</f>
        <v>co2_emission_1990: 0</v>
      </c>
      <c r="E28" s="62" t="s">
        <v>910</v>
      </c>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row>
    <row r="29" spans="1:34" x14ac:dyDescent="0.15">
      <c r="A29" s="62"/>
      <c r="B29" s="329"/>
      <c r="C29" s="62"/>
      <c r="D29" s="15" t="str">
        <f>(ETM_waardes_2035_blanco!D30&amp;$G$10&amp;ETM_waardes_2035_blanco!G30)</f>
        <v>residences_roof_surface_available_for_pv: 0.00001175</v>
      </c>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row>
    <row r="30" spans="1:34" x14ac:dyDescent="0.15">
      <c r="A30" s="62"/>
      <c r="B30" s="329"/>
      <c r="C30" s="62"/>
      <c r="D30" s="15" t="str">
        <f>(ETM_waardes_2035_blanco!D31&amp;$G$10&amp;ETM_waardes_2035_blanco!G31)</f>
        <v>households_insulation_level_new_houses: National</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row>
    <row r="31" spans="1:34" x14ac:dyDescent="0.15">
      <c r="A31" s="62"/>
      <c r="B31" s="329"/>
      <c r="C31" s="62"/>
      <c r="D31" s="15" t="str">
        <f>(ETM_waardes_2035_blanco!D32&amp;$G$10&amp;ETM_waardes_2035_blanco!G32)</f>
        <v>households_insulation_level_old_houses: National</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row>
    <row r="32" spans="1:34" x14ac:dyDescent="0.15">
      <c r="A32" s="62"/>
      <c r="B32" s="329"/>
      <c r="C32" s="62"/>
      <c r="D32" s="15" t="str">
        <f>(ETM_waardes_2035_blanco!D33&amp;$G$10&amp;ETM_waardes_2035_blanco!G33)</f>
        <v>energy_production_biodiesel_both: 0</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row>
    <row r="33" spans="1:34" x14ac:dyDescent="0.15">
      <c r="A33" s="62"/>
      <c r="B33" s="329"/>
      <c r="C33" s="62"/>
      <c r="D33" s="15" t="str">
        <f>(ETM_waardes_2035_blanco!D34&amp;$G$10&amp;ETM_waardes_2035_blanco!G34)</f>
        <v>energy_production_bio_ethanol_both: 0</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row>
    <row r="34" spans="1:34" x14ac:dyDescent="0.15">
      <c r="A34" s="62"/>
      <c r="B34" s="329"/>
      <c r="C34" s="62"/>
      <c r="D34" s="15" t="str">
        <f>(ETM_waardes_2035_blanco!D35&amp;$G$10&amp;ETM_waardes_2035_blanco!G35)</f>
        <v>energy_distribution_woody_biomass_both: 0</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row>
    <row r="35" spans="1:34" x14ac:dyDescent="0.15">
      <c r="A35" s="62"/>
      <c r="B35" s="329"/>
      <c r="C35" s="62"/>
      <c r="D35" s="15" t="str">
        <f>(ETM_waardes_2035_blanco!D36&amp;$G$10&amp;ETM_waardes_2035_blanco!G36)</f>
        <v>energy_extraction_natural_gas_both: 0</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row>
    <row r="36" spans="1:34" x14ac:dyDescent="0.15">
      <c r="A36" s="62"/>
      <c r="B36" s="329"/>
      <c r="C36" s="62"/>
      <c r="D36" s="15" t="str">
        <f>(ETM_waardes_2035_blanco!D37&amp;$G$10&amp;ETM_waardes_2035_blanco!G37)</f>
        <v>energy_extraction_crude_oil_both: 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row>
    <row r="37" spans="1:34" x14ac:dyDescent="0.15">
      <c r="A37" s="62"/>
      <c r="B37" s="329"/>
      <c r="C37" s="62"/>
      <c r="D37" s="15" t="str">
        <f>(ETM_waardes_2035_blanco!D38&amp;$G$10&amp;ETM_waardes_2035_blanco!G38)</f>
        <v>buildings_appliances_coal_share_both: 0</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row>
    <row r="38" spans="1:34" x14ac:dyDescent="0.15">
      <c r="A38" s="62"/>
      <c r="B38" s="329"/>
      <c r="C38" s="62"/>
      <c r="D38" s="15" t="str">
        <f>(ETM_waardes_2035_blanco!D39&amp;$G$10&amp;ETM_waardes_2035_blanco!G39)</f>
        <v>buildings_appliances_crude_oil_share_both: 0</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row>
    <row r="39" spans="1:34" x14ac:dyDescent="0.15">
      <c r="A39" s="62"/>
      <c r="B39" s="329"/>
      <c r="C39" s="62"/>
      <c r="D39" s="15" t="str">
        <f>(ETM_waardes_2035_blanco!D40&amp;$G$10&amp;ETM_waardes_2035_blanco!G40)</f>
        <v>buildings_appliances_electricity_share_both: 100</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row>
    <row r="40" spans="1:34" x14ac:dyDescent="0.15">
      <c r="A40" s="62"/>
      <c r="B40" s="329"/>
      <c r="C40" s="62"/>
      <c r="D40" s="15" t="str">
        <f>(ETM_waardes_2035_blanco!D41&amp;$G$10&amp;ETM_waardes_2035_blanco!G41)</f>
        <v>buildings_appliances_network_gas_share_both: 0</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row>
    <row r="41" spans="1:34" x14ac:dyDescent="0.15">
      <c r="A41" s="62"/>
      <c r="B41" s="329"/>
      <c r="C41" s="62"/>
      <c r="D41" s="15" t="str">
        <f>(ETM_waardes_2035_blanco!D42&amp;$G$10&amp;ETM_waardes_2035_blanco!G42)</f>
        <v>buildings_appliances_wood_pellets_share_both: 0</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row>
    <row r="42" spans="1:34" x14ac:dyDescent="0.15">
      <c r="A42" s="62"/>
      <c r="B42" s="329"/>
      <c r="C42" s="62"/>
      <c r="D42" s="15" t="str">
        <f>(ETM_waardes_2035_blanco!D43&amp;$G$10&amp;ETM_waardes_2035_blanco!G43)</f>
        <v>settings_enable_merit_order: 1</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row>
    <row r="43" spans="1:34" x14ac:dyDescent="0.15">
      <c r="A43" s="62"/>
      <c r="B43" s="329"/>
      <c r="C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row>
    <row r="44" spans="1:34" x14ac:dyDescent="0.15">
      <c r="A44" s="62"/>
      <c r="B44" s="329"/>
      <c r="C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row>
    <row r="45" spans="1:34" x14ac:dyDescent="0.15">
      <c r="A45" s="62"/>
      <c r="B45" s="329"/>
      <c r="C45" s="62"/>
      <c r="D45" s="5"/>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row>
    <row r="46" spans="1:34" x14ac:dyDescent="0.15">
      <c r="A46" s="62"/>
      <c r="B46" s="329"/>
      <c r="C46" s="62"/>
      <c r="D46" s="5"/>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row>
    <row r="47" spans="1:34" x14ac:dyDescent="0.15">
      <c r="A47" s="62"/>
      <c r="B47" s="329"/>
      <c r="C47" s="273" t="s">
        <v>443</v>
      </c>
      <c r="D47" s="15" t="str">
        <f>(ETM_waardes_2035_blanco!D48&amp;$G$10&amp;ETM_waardes_2035_blanco!G48*100)</f>
        <v>buildings_useful_demand_for_space_heating_both: -100</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row>
    <row r="48" spans="1:34" x14ac:dyDescent="0.15">
      <c r="A48" s="62"/>
      <c r="B48" s="329"/>
      <c r="C48" s="62"/>
      <c r="D48" s="15" t="str">
        <f>(ETM_waardes_2035_blanco!D49&amp;$G$10&amp;ETM_waardes_2035_blanco!G49*100)</f>
        <v>buildings_useful_demand_cooling_both: -100</v>
      </c>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row>
    <row r="49" spans="1:34" x14ac:dyDescent="0.15">
      <c r="A49" s="62"/>
      <c r="B49" s="329"/>
      <c r="C49" s="62"/>
      <c r="D49" s="15" t="str">
        <f>(ETM_waardes_2035_blanco!D50&amp;$G$10&amp;ETM_waardes_2035_blanco!G50*100)</f>
        <v>buildings_useful_demand_appliances_both: -100</v>
      </c>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row>
    <row r="50" spans="1:34" x14ac:dyDescent="0.15">
      <c r="A50" s="62"/>
      <c r="B50" s="329"/>
      <c r="C50" s="62"/>
      <c r="D50" s="15" t="str">
        <f>(ETM_waardes_2035_blanco!D51&amp;$G$10&amp;ETM_waardes_2035_blanco!G51*100)</f>
        <v>buildings_useful_demand_light_both: -100</v>
      </c>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row>
    <row r="51" spans="1:34" x14ac:dyDescent="0.15">
      <c r="A51" s="62"/>
      <c r="B51" s="329"/>
      <c r="C51" s="62"/>
      <c r="D51" s="15" t="str">
        <f>(ETM_waardes_2035_blanco!D52&amp;$G$10&amp;ETM_waardes_2035_blanco!G52*100)</f>
        <v>industry_useful_demand_for_chemical_crude_oil_non_energetic_both: -100</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row>
    <row r="52" spans="1:34" x14ac:dyDescent="0.15">
      <c r="A52" s="62"/>
      <c r="B52" s="329"/>
      <c r="C52" s="62"/>
      <c r="D52" s="15" t="str">
        <f>(ETM_waardes_2035_blanco!D53&amp;$G$10&amp;ETM_waardes_2035_blanco!G53*100)</f>
        <v>industry_useful_demand_for_chemical_electricity_both: -100</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row>
    <row r="53" spans="1:34" x14ac:dyDescent="0.15">
      <c r="A53" s="62"/>
      <c r="B53" s="329"/>
      <c r="C53" s="62"/>
      <c r="D53" s="15" t="str">
        <f>(ETM_waardes_2035_blanco!D54&amp;$G$10&amp;ETM_waardes_2035_blanco!G54*100)</f>
        <v>industry_useful_demand_for_chemical_network_gas_non_energetic_both: -100</v>
      </c>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row>
    <row r="54" spans="1:34" x14ac:dyDescent="0.15">
      <c r="A54" s="62"/>
      <c r="B54" s="329"/>
      <c r="C54" s="62"/>
      <c r="D54" s="15" t="str">
        <f>(ETM_waardes_2035_blanco!D55&amp;$G$10&amp;ETM_waardes_2035_blanco!G55*100)</f>
        <v>industry_useful_demand_for_chemical_other_non_energetic_both: -100</v>
      </c>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row>
    <row r="55" spans="1:34" x14ac:dyDescent="0.15">
      <c r="A55" s="62"/>
      <c r="B55" s="329"/>
      <c r="C55" s="62"/>
      <c r="D55" s="15" t="str">
        <f>(ETM_waardes_2035_blanco!D56&amp;$G$10&amp;ETM_waardes_2035_blanco!G56*100)</f>
        <v>industry_useful_demand_for_chemical_useable_heat_both: -100</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row>
    <row r="56" spans="1:34" x14ac:dyDescent="0.15">
      <c r="A56" s="62"/>
      <c r="B56" s="329"/>
      <c r="C56" s="62"/>
      <c r="D56" s="15" t="str">
        <f>(ETM_waardes_2035_blanco!D57&amp;$G$10&amp;ETM_waardes_2035_blanco!G57*100)</f>
        <v>industry_useful_demand_for_other_crude_oil_non_energetic_both: -100</v>
      </c>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row>
    <row r="57" spans="1:34" x14ac:dyDescent="0.15">
      <c r="A57" s="62"/>
      <c r="B57" s="329"/>
      <c r="C57" s="62"/>
      <c r="D57" s="15" t="str">
        <f>(ETM_waardes_2035_blanco!D58&amp;$G$10&amp;ETM_waardes_2035_blanco!G58*100)</f>
        <v>industry_useful_demand_for_other_electricity_both: -100</v>
      </c>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row>
    <row r="58" spans="1:34" x14ac:dyDescent="0.15">
      <c r="A58" s="62"/>
      <c r="B58" s="329"/>
      <c r="C58" s="62"/>
      <c r="D58" s="15" t="e">
        <f>(ETM_waardes_2035_blanco!D59&amp;$G$10&amp;ETM_waardes_2035_blanco!G59*100)</f>
        <v>#VALUE!</v>
      </c>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row>
    <row r="59" spans="1:34" x14ac:dyDescent="0.15">
      <c r="A59" s="62"/>
      <c r="B59" s="329"/>
      <c r="C59" s="62"/>
      <c r="D59" s="15" t="str">
        <f>(ETM_waardes_2035_blanco!D60&amp;$G$10&amp;ETM_waardes_2035_blanco!G60*100)</f>
        <v>industry_useful_demand_for_other_useable_heat_both: -100</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row>
    <row r="60" spans="1:34" x14ac:dyDescent="0.15">
      <c r="A60" s="62"/>
      <c r="B60" s="329"/>
      <c r="C60" s="62"/>
      <c r="D60" s="15" t="str">
        <f>(ETM_waardes_2035_blanco!D61&amp;$G$10&amp;ETM_waardes_2035_blanco!G61*100)</f>
        <v>industry_other_metals_production_both: -100</v>
      </c>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row>
    <row r="61" spans="1:34" x14ac:dyDescent="0.15">
      <c r="A61" s="62"/>
      <c r="B61" s="329"/>
      <c r="C61" s="62"/>
      <c r="D61" s="15" t="str">
        <f>(ETM_waardes_2035_blanco!D62&amp;$G$10&amp;ETM_waardes_2035_blanco!G62*100)</f>
        <v>industry_steel_production_both: -100</v>
      </c>
      <c r="E61" s="179"/>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row>
    <row r="62" spans="1:34" x14ac:dyDescent="0.15">
      <c r="A62" s="62"/>
      <c r="B62" s="329"/>
      <c r="C62" s="62"/>
      <c r="D62" s="15" t="str">
        <f>(ETM_waardes_2035_blanco!D63&amp;$G$10&amp;ETM_waardes_2035_blanco!G63*100)</f>
        <v>industry_aluminium_production_both: -100</v>
      </c>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row>
    <row r="63" spans="1:34" x14ac:dyDescent="0.15">
      <c r="A63" s="62"/>
      <c r="B63" s="329"/>
      <c r="C63" s="62"/>
      <c r="D63" s="15" t="str">
        <f>(ETM_waardes_2035_blanco!D64&amp;$G$10&amp;ETM_waardes_2035_blanco!G64*100)</f>
        <v>households_useful_demand_lighting_both: -4.21926218178231</v>
      </c>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row>
    <row r="64" spans="1:34" x14ac:dyDescent="0.15">
      <c r="A64" s="62"/>
      <c r="B64" s="329"/>
      <c r="C64" s="62"/>
      <c r="D64" s="15" t="str">
        <f>(ETM_waardes_2035_blanco!D65&amp;$G$10&amp;ETM_waardes_2035_blanco!G65*100)</f>
        <v>households_useful_demand_old_houses_heat_per_person_both: -1.71540434649284</v>
      </c>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row>
    <row r="65" spans="1:34" x14ac:dyDescent="0.15">
      <c r="A65" s="62"/>
      <c r="B65" s="329"/>
      <c r="C65" s="62"/>
      <c r="D65" s="15" t="str">
        <f>(ETM_waardes_2035_blanco!D66&amp;$G$10&amp;ETM_waardes_2035_blanco!G66*100)</f>
        <v>households_useful_demand_new_houses_heat_per_person_both: -21.29945251525</v>
      </c>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row>
    <row r="66" spans="1:34" x14ac:dyDescent="0.15">
      <c r="A66" s="62"/>
      <c r="B66" s="329"/>
      <c r="C66" s="62"/>
      <c r="D66" s="15" t="str">
        <f>(ETM_waardes_2035_blanco!D67&amp;$G$10&amp;ETM_waardes_2035_blanco!G67*100)</f>
        <v>households_useful_demand_for_cooling_old_houses_both: -4.1955295113477</v>
      </c>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row>
    <row r="67" spans="1:34" x14ac:dyDescent="0.15">
      <c r="A67" s="62"/>
      <c r="B67" s="329"/>
      <c r="C67" s="62"/>
      <c r="D67" s="15" t="str">
        <f>(ETM_waardes_2035_blanco!D68&amp;$G$10&amp;ETM_waardes_2035_blanco!G68*100)</f>
        <v>households_useful_demand_for_cooling_new_houses_both: -23.2853914816461</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row>
    <row r="68" spans="1:34" x14ac:dyDescent="0.15">
      <c r="A68" s="62"/>
      <c r="B68" s="329"/>
      <c r="C68" s="62"/>
      <c r="D68" s="15" t="str">
        <f>(ETM_waardes_2035_blanco!D69&amp;$G$10&amp;ETM_waardes_2035_blanco!G69*100)</f>
        <v>households_useful_demand_hot_water_both: -1.95687770708447</v>
      </c>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row>
    <row r="69" spans="1:34" x14ac:dyDescent="0.15">
      <c r="A69" s="62"/>
      <c r="B69" s="329"/>
      <c r="C69" s="62"/>
      <c r="D69" s="15" t="str">
        <f>(ETM_waardes_2035_blanco!D70&amp;$G$10&amp;ETM_waardes_2035_blanco!G70*100)</f>
        <v>households_useful_demand_electric_appliances_both: -4.21874954070967</v>
      </c>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row>
    <row r="70" spans="1:34" x14ac:dyDescent="0.15">
      <c r="A70" s="62"/>
      <c r="B70" s="329"/>
      <c r="C70" s="62"/>
      <c r="D70" s="15" t="str">
        <f>(ETM_waardes_2035_blanco!D71&amp;$G$10&amp;ETM_waardes_2035_blanco!G71*100)</f>
        <v>households_useful_demand_cooking_per_person_both: -3.29862995984372</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row>
    <row r="71" spans="1:34" x14ac:dyDescent="0.15">
      <c r="A71" s="62"/>
      <c r="B71" s="329"/>
      <c r="C71" s="62"/>
      <c r="D71" s="15" t="str">
        <f>(ETM_waardes_2035_blanco!D72&amp;$G$10&amp;ETM_waardes_2035_blanco!G72*100)</f>
        <v>agriculture_useful_demand_electricity_both: -100</v>
      </c>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row>
    <row r="72" spans="1:34" x14ac:dyDescent="0.15">
      <c r="A72" s="62"/>
      <c r="B72" s="329"/>
      <c r="C72" s="62"/>
      <c r="D72" s="15" t="str">
        <f>(ETM_waardes_2035_blanco!D73&amp;$G$10&amp;ETM_waardes_2035_blanco!G73*100)</f>
        <v>agriculture_useful_demand_useable_heat_both: -100</v>
      </c>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row>
    <row r="73" spans="1:34" x14ac:dyDescent="0.15">
      <c r="A73" s="62"/>
      <c r="B73" s="329"/>
      <c r="C73" s="62"/>
      <c r="D73" s="15" t="str">
        <f>(ETM_waardes_2035_blanco!D74&amp;$G$10&amp;ETM_waardes_2035_blanco!G74*100)</f>
        <v>transport_useful_demand_car_kms_both: -7.44424458771681</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row>
    <row r="74" spans="1:34" x14ac:dyDescent="0.15">
      <c r="A74" s="62"/>
      <c r="B74" s="329"/>
      <c r="C74" s="62"/>
      <c r="D74" s="15" t="str">
        <f>(ETM_waardes_2035_blanco!D75&amp;$G$10&amp;ETM_waardes_2035_blanco!G75*100)</f>
        <v>transport_useful_demand_planes_both: -100</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row>
    <row r="75" spans="1:34" x14ac:dyDescent="0.15">
      <c r="A75" s="62"/>
      <c r="B75" s="329"/>
      <c r="C75" s="62"/>
      <c r="D75" s="15" t="str">
        <f>(ETM_waardes_2035_blanco!D76&amp;$G$10&amp;ETM_waardes_2035_blanco!G76*100)</f>
        <v>transport_useful_demand_ship_kms_both: -100</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row>
    <row r="76" spans="1:34" x14ac:dyDescent="0.15">
      <c r="A76" s="62"/>
      <c r="B76" s="329"/>
      <c r="C76" s="62"/>
      <c r="D76" s="15" t="str">
        <f>(ETM_waardes_2035_blanco!D77&amp;$G$10&amp;ETM_waardes_2035_blanco!G77*100)</f>
        <v>transport_useful_demand_trains_both: -100</v>
      </c>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row>
    <row r="77" spans="1:34" x14ac:dyDescent="0.15">
      <c r="A77" s="62"/>
      <c r="B77" s="329"/>
      <c r="C77" s="62"/>
      <c r="D77" s="15" t="str">
        <f>(ETM_waardes_2035_blanco!D78&amp;$G$10&amp;ETM_waardes_2035_blanco!G78*100)</f>
        <v>transport_useful_demand_truck_kms_both: -100</v>
      </c>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row>
    <row r="78" spans="1:34" x14ac:dyDescent="0.15">
      <c r="A78" s="62"/>
      <c r="B78" s="329"/>
      <c r="C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row>
    <row r="79" spans="1:34" x14ac:dyDescent="0.15">
      <c r="A79" s="62"/>
      <c r="B79" s="329"/>
      <c r="C79" s="273" t="s">
        <v>398</v>
      </c>
      <c r="D79" s="15" t="str">
        <f>(ETM_waardes_2035_blanco!$D82&amp;$G$10&amp;ETM_waardes_2035_blanco!$G82)</f>
        <v>agriculture_burner_crude_oil_share_present: 0</v>
      </c>
      <c r="E79" s="15" t="str">
        <f>(T(SUBSTITUTE(ETM_waardes_2035_blanco!$D82,$H$9,""))&amp;$G$10&amp;ETM_waardes_2035_blanco!$G82)</f>
        <v>agriculture_burner_crude_oil_share: 0</v>
      </c>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row>
    <row r="80" spans="1:34" x14ac:dyDescent="0.15">
      <c r="A80" s="62"/>
      <c r="B80" s="329"/>
      <c r="C80" s="62"/>
      <c r="D80" s="15" t="str">
        <f>(ETM_waardes_2035_blanco!$D83&amp;$G$10&amp;ETM_waardes_2035_blanco!$G83)</f>
        <v>agriculture_burner_network_gas_share_present: 0</v>
      </c>
      <c r="E80" s="15" t="str">
        <f>(T(SUBSTITUTE(ETM_waardes_2035_blanco!$D83,$H$9,""))&amp;$G$10&amp;ETM_waardes_2035_blanco!$G83)</f>
        <v>agriculture_burner_network_gas_share: 0</v>
      </c>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row>
    <row r="81" spans="1:34" x14ac:dyDescent="0.15">
      <c r="A81" s="62"/>
      <c r="B81" s="329"/>
      <c r="C81" s="62"/>
      <c r="D81" s="15" t="str">
        <f>(ETM_waardes_2035_blanco!$D84&amp;$G$10&amp;ETM_waardes_2035_blanco!$G84)</f>
        <v>agriculture_burner_wood_pellets_share_present: 0</v>
      </c>
      <c r="E81" s="15" t="str">
        <f>(T(SUBSTITUTE(ETM_waardes_2035_blanco!$D84,$H$9,""))&amp;$G$10&amp;ETM_waardes_2035_blanco!$G84)</f>
        <v>agriculture_burner_wood_pellets_share: 0</v>
      </c>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row>
    <row r="82" spans="1:34" x14ac:dyDescent="0.15">
      <c r="A82" s="62"/>
      <c r="B82" s="329"/>
      <c r="C82" s="62"/>
      <c r="D82" s="15" t="str">
        <f>(ETM_waardes_2035_blanco!$D85&amp;$G$10&amp;ETM_waardes_2035_blanco!$G85)</f>
        <v>agriculture_final_demand_steam_hot_water_share_present: 0</v>
      </c>
      <c r="E82" s="15" t="str">
        <f>(T(SUBSTITUTE(ETM_waardes_2035_blanco!$D85,$H$9,""))&amp;$G$10&amp;ETM_waardes_2035_blanco!$G85)</f>
        <v>agriculture_final_demand_steam_hot_water_share: 0</v>
      </c>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row>
    <row r="83" spans="1:34" x14ac:dyDescent="0.15">
      <c r="A83" s="62"/>
      <c r="B83" s="329"/>
      <c r="C83" s="62"/>
      <c r="D83" s="15" t="str">
        <f>(ETM_waardes_2035_blanco!$D86&amp;$G$10&amp;ETM_waardes_2035_blanco!$G86)</f>
        <v>agriculture_geothermal_share_present: 100</v>
      </c>
      <c r="E83" s="15" t="str">
        <f>(T(SUBSTITUTE(ETM_waardes_2035_blanco!$D86,$H$9,""))&amp;$G$10&amp;ETM_waardes_2035_blanco!$G86)</f>
        <v>agriculture_geothermal_share: 100</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row>
    <row r="84" spans="1:34" x14ac:dyDescent="0.15">
      <c r="A84" s="62"/>
      <c r="B84" s="329"/>
      <c r="C84" s="62"/>
      <c r="D84" s="15" t="str">
        <f>(ETM_waardes_2035_blanco!$D87&amp;$G$10&amp;ETM_waardes_2035_blanco!$G87)</f>
        <v>agriculture_heatpump_water_water_ts_electricity_share_present: 0</v>
      </c>
      <c r="E84" s="15" t="str">
        <f>(T(SUBSTITUTE(ETM_waardes_2035_blanco!$D87,$H$9,""))&amp;$G$10&amp;ETM_waardes_2035_blanco!$G87)</f>
        <v>agriculture_heatpump_water_water_ts_electricity_share: 0</v>
      </c>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row>
    <row r="85" spans="1:34" x14ac:dyDescent="0.15">
      <c r="A85" s="62"/>
      <c r="B85" s="329"/>
      <c r="C85" s="62"/>
      <c r="D85" s="15" t="str">
        <f>(ETM_waardes_2035_blanco!$D88&amp;$G$10&amp;ETM_waardes_2035_blanco!$G88)</f>
        <v>buildings_chp_engine_biogas_share_present: 2.92112950340798</v>
      </c>
      <c r="E85" s="15" t="str">
        <f>(T(SUBSTITUTE(ETM_waardes_2035_blanco!$D88,$H$9,""))&amp;$G$10&amp;ETM_waardes_2035_blanco!$G88)</f>
        <v>buildings_chp_engine_biogas_share: 2.92112950340798</v>
      </c>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row>
    <row r="86" spans="1:34" x14ac:dyDescent="0.15">
      <c r="A86" s="62"/>
      <c r="B86" s="329"/>
      <c r="C86" s="62"/>
      <c r="D86" s="15" t="str">
        <f>(ETM_waardes_2035_blanco!$D89&amp;$G$10&amp;ETM_waardes_2035_blanco!$G89)</f>
        <v>buildings_collective_chp_network_gas_share_present: 0</v>
      </c>
      <c r="E86" s="15" t="str">
        <f>(T(SUBSTITUTE(ETM_waardes_2035_blanco!$D89,$H$9,""))&amp;$G$10&amp;ETM_waardes_2035_blanco!$G89)</f>
        <v>buildings_collective_chp_network_gas_share: 0</v>
      </c>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row>
    <row r="87" spans="1:34" x14ac:dyDescent="0.15">
      <c r="A87" s="62"/>
      <c r="B87" s="329"/>
      <c r="C87" s="62"/>
      <c r="D87" s="15" t="str">
        <f>(ETM_waardes_2035_blanco!$D90&amp;$G$10&amp;ETM_waardes_2035_blanco!$G90)</f>
        <v>buildings_collective_chp_wood_pellets_share_present: 0</v>
      </c>
      <c r="E87" s="15" t="str">
        <f>(T(SUBSTITUTE(ETM_waardes_2035_blanco!$D90,$H$9,""))&amp;$G$10&amp;ETM_waardes_2035_blanco!$G90)</f>
        <v>buildings_collective_chp_wood_pellets_share: 0</v>
      </c>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row>
    <row r="88" spans="1:34" x14ac:dyDescent="0.15">
      <c r="A88" s="62"/>
      <c r="B88" s="329"/>
      <c r="C88" s="62"/>
      <c r="D88" s="15" t="str">
        <f>(ETM_waardes_2035_blanco!$D91&amp;$G$10&amp;ETM_waardes_2035_blanco!$G91)</f>
        <v>buildings_collective_geothermal_share_present: 0</v>
      </c>
      <c r="E88" s="15" t="str">
        <f>(T(SUBSTITUTE(ETM_waardes_2035_blanco!$D91,$H$9,""))&amp;$G$10&amp;ETM_waardes_2035_blanco!$G91)</f>
        <v>buildings_collective_geothermal_share: 0</v>
      </c>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row>
    <row r="89" spans="1:34" x14ac:dyDescent="0.15">
      <c r="A89" s="62"/>
      <c r="B89" s="329"/>
      <c r="C89" s="62"/>
      <c r="D89" s="15" t="str">
        <f>(ETM_waardes_2035_blanco!$D92&amp;$G$10&amp;ETM_waardes_2035_blanco!$G92)</f>
        <v>buildings_cooling_airconditioning_share_present: 95.6</v>
      </c>
      <c r="E89" s="15" t="str">
        <f>(T(SUBSTITUTE(ETM_waardes_2035_blanco!$D92,$H$9,""))&amp;$G$10&amp;ETM_waardes_2035_blanco!$G92)</f>
        <v>buildings_cooling_airconditioning_share: 95.6</v>
      </c>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row>
    <row r="90" spans="1:34" x14ac:dyDescent="0.15">
      <c r="A90" s="62"/>
      <c r="B90" s="329"/>
      <c r="C90" s="62"/>
      <c r="D90" s="15" t="str">
        <f>(ETM_waardes_2035_blanco!$D93&amp;$G$10&amp;ETM_waardes_2035_blanco!$G93)</f>
        <v>buildings_cooling_collective_heatpump_water_water_ts_electricity_share_present: 4.4</v>
      </c>
      <c r="E90" s="15" t="str">
        <f>(T(SUBSTITUTE(ETM_waardes_2035_blanco!$D93,$H$9,""))&amp;$G$10&amp;ETM_waardes_2035_blanco!$G93)</f>
        <v>buildings_cooling_collective_heatpump_water_water_ts_electricity_share: 4.4</v>
      </c>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row>
    <row r="91" spans="1:34" x14ac:dyDescent="0.15">
      <c r="A91" s="62"/>
      <c r="B91" s="329"/>
      <c r="C91" s="62"/>
      <c r="D91" s="15" t="str">
        <f>(ETM_waardes_2035_blanco!$D94&amp;$G$10&amp;ETM_waardes_2035_blanco!$G94)</f>
        <v>buildings_cooling_heatpump_air_water_network_gas_share_present: 0</v>
      </c>
      <c r="E91" s="15" t="str">
        <f>(T(SUBSTITUTE(ETM_waardes_2035_blanco!$D94,$H$9,""))&amp;$G$10&amp;ETM_waardes_2035_blanco!$G94)</f>
        <v>buildings_cooling_heatpump_air_water_network_gas_share: 0</v>
      </c>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row>
    <row r="92" spans="1:34" x14ac:dyDescent="0.15">
      <c r="A92" s="62"/>
      <c r="B92" s="329"/>
      <c r="C92" s="62"/>
      <c r="D92" s="15" t="str">
        <f>(ETM_waardes_2035_blanco!$D95&amp;$G$10&amp;ETM_waardes_2035_blanco!$G95)</f>
        <v>buildings_heat_network_connection_steam_hot_water_share_present: 97.078870496592</v>
      </c>
      <c r="E92" s="15" t="str">
        <f>(T(SUBSTITUTE(ETM_waardes_2035_blanco!$D95,$H$9,""))&amp;$G$10&amp;ETM_waardes_2035_blanco!$G95)</f>
        <v>buildings_heat_network_connection_steam_hot_water_share: 97.078870496592</v>
      </c>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row>
    <row r="93" spans="1:34" x14ac:dyDescent="0.15">
      <c r="A93" s="62"/>
      <c r="B93" s="329"/>
      <c r="C93" s="62"/>
      <c r="D93" s="15" t="str">
        <f>(ETM_waardes_2035_blanco!$D96&amp;$G$10&amp;ETM_waardes_2035_blanco!$G96)</f>
        <v>buildings_lighting_efficient_fluorescent_electricity_share_present: 6.5</v>
      </c>
      <c r="E93" s="15" t="str">
        <f>(T(SUBSTITUTE(ETM_waardes_2035_blanco!$D96,$H$9,""))&amp;$G$10&amp;ETM_waardes_2035_blanco!$G96)</f>
        <v>buildings_lighting_efficient_fluorescent_electricity_share: 6.5</v>
      </c>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row>
    <row r="94" spans="1:34" x14ac:dyDescent="0.15">
      <c r="A94" s="62"/>
      <c r="B94" s="329"/>
      <c r="C94" s="62"/>
      <c r="D94" s="15" t="str">
        <f>(ETM_waardes_2035_blanco!$D97&amp;$G$10&amp;ETM_waardes_2035_blanco!$G97)</f>
        <v>buildings_lighting_led_electricity_share_present: 1.6</v>
      </c>
      <c r="E94" s="15" t="str">
        <f>(T(SUBSTITUTE(ETM_waardes_2035_blanco!$D97,$H$9,""))&amp;$G$10&amp;ETM_waardes_2035_blanco!$G97)</f>
        <v>buildings_lighting_led_electricity_share: 1.6</v>
      </c>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row>
    <row r="95" spans="1:34" x14ac:dyDescent="0.15">
      <c r="A95" s="62"/>
      <c r="B95" s="329"/>
      <c r="C95" s="62"/>
      <c r="D95" s="15" t="str">
        <f>(ETM_waardes_2035_blanco!$D98&amp;$G$10&amp;ETM_waardes_2035_blanco!$G98)</f>
        <v>buildings_lighting_standard_fluorescent_electricity_share_present: 91.9</v>
      </c>
      <c r="E95" s="15" t="str">
        <f>(T(SUBSTITUTE(ETM_waardes_2035_blanco!$D98,$H$9,""))&amp;$G$10&amp;ETM_waardes_2035_blanco!$G98)</f>
        <v>buildings_lighting_standard_fluorescent_electricity_share: 91.9</v>
      </c>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row>
    <row r="96" spans="1:34" x14ac:dyDescent="0.15">
      <c r="A96" s="62"/>
      <c r="B96" s="329"/>
      <c r="C96" s="62"/>
      <c r="D96" s="15" t="str">
        <f>(ETM_waardes_2035_blanco!$D99&amp;$G$10&amp;ETM_waardes_2035_blanco!$G99)</f>
        <v>buildings_space_heater_coal_share_present: 0</v>
      </c>
      <c r="E96" s="15" t="str">
        <f>(T(SUBSTITUTE(ETM_waardes_2035_blanco!$D99,$H$9,""))&amp;$G$10&amp;ETM_waardes_2035_blanco!$G99)</f>
        <v>buildings_space_heater_coal_share: 0</v>
      </c>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row>
    <row r="97" spans="1:34" x14ac:dyDescent="0.15">
      <c r="A97" s="62"/>
      <c r="B97" s="329"/>
      <c r="C97" s="62"/>
      <c r="D97" s="15" t="str">
        <f>(ETM_waardes_2035_blanco!$D100&amp;$G$10&amp;ETM_waardes_2035_blanco!$G100)</f>
        <v>buildings_space_heater_collective_heatpump_water_water_ts_electricity_share_present: 2</v>
      </c>
      <c r="E97" s="15" t="str">
        <f>(T(SUBSTITUTE(ETM_waardes_2035_blanco!$D100,$H$9,""))&amp;$G$10&amp;ETM_waardes_2035_blanco!$G100)</f>
        <v>buildings_space_heater_collective_heatpump_water_water_ts_electricity_share: 2</v>
      </c>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row>
    <row r="98" spans="1:34" x14ac:dyDescent="0.15">
      <c r="A98" s="62"/>
      <c r="B98" s="329"/>
      <c r="C98" s="62"/>
      <c r="D98" s="15" t="str">
        <f>(ETM_waardes_2035_blanco!$D101&amp;$G$10&amp;ETM_waardes_2035_blanco!$G101)</f>
        <v>buildings_space_heater_crude_oil_share_present: 0</v>
      </c>
      <c r="E98" s="15" t="str">
        <f>(T(SUBSTITUTE(ETM_waardes_2035_blanco!$D101,$H$9,""))&amp;$G$10&amp;ETM_waardes_2035_blanco!$G101)</f>
        <v>buildings_space_heater_crude_oil_share: 0</v>
      </c>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row>
    <row r="99" spans="1:34" x14ac:dyDescent="0.15">
      <c r="A99" s="62"/>
      <c r="B99" s="329"/>
      <c r="C99" s="62"/>
      <c r="D99" s="15" t="str">
        <f>(ETM_waardes_2035_blanco!$D102&amp;$G$10&amp;ETM_waardes_2035_blanco!$G102)</f>
        <v>buildings_space_heater_district_heating_steam_hot_water_share_present: 0</v>
      </c>
      <c r="E99" s="15" t="str">
        <f>(T(SUBSTITUTE(ETM_waardes_2035_blanco!$D102,$H$9,""))&amp;$G$10&amp;ETM_waardes_2035_blanco!$G102)</f>
        <v>buildings_space_heater_district_heating_steam_hot_water_share: 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row>
    <row r="100" spans="1:34" x14ac:dyDescent="0.15">
      <c r="A100" s="62"/>
      <c r="B100" s="329"/>
      <c r="C100" s="62"/>
      <c r="D100" s="15" t="str">
        <f>(ETM_waardes_2035_blanco!$D103&amp;$G$10&amp;ETM_waardes_2035_blanco!$G103)</f>
        <v>buildings_space_heater_electricity_share_present: 0</v>
      </c>
      <c r="E100" s="15" t="str">
        <f>(T(SUBSTITUTE(ETM_waardes_2035_blanco!$D103,$H$9,""))&amp;$G$10&amp;ETM_waardes_2035_blanco!$G103)</f>
        <v>buildings_space_heater_electricity_share: 0</v>
      </c>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row>
    <row r="101" spans="1:34" x14ac:dyDescent="0.15">
      <c r="A101" s="62"/>
      <c r="B101" s="329"/>
      <c r="C101" s="62"/>
      <c r="D101" s="15" t="str">
        <f>(ETM_waardes_2035_blanco!$D104&amp;$G$10&amp;ETM_waardes_2035_blanco!$G104)</f>
        <v>buildings_space_heater_heatpump_air_water_network_gas_share_present: 0</v>
      </c>
      <c r="E101" s="15" t="str">
        <f>(T(SUBSTITUTE(ETM_waardes_2035_blanco!$D104,$H$9,""))&amp;$G$10&amp;ETM_waardes_2035_blanco!$G104)</f>
        <v>buildings_space_heater_heatpump_air_water_network_gas_share: 0</v>
      </c>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row>
    <row r="102" spans="1:34" x14ac:dyDescent="0.15">
      <c r="A102" s="62"/>
      <c r="B102" s="329"/>
      <c r="C102" s="62"/>
      <c r="D102" s="15" t="str">
        <f>(ETM_waardes_2035_blanco!$D105&amp;$G$10&amp;ETM_waardes_2035_blanco!$G105)</f>
        <v>buildings_space_heater_network_gas_share_present: 95.1</v>
      </c>
      <c r="E102" s="15" t="str">
        <f>(T(SUBSTITUTE(ETM_waardes_2035_blanco!$D105,$H$9,""))&amp;$G$10&amp;ETM_waardes_2035_blanco!$G105)</f>
        <v>buildings_space_heater_network_gas_share: 95.1</v>
      </c>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row>
    <row r="103" spans="1:34" x14ac:dyDescent="0.15">
      <c r="A103" s="62"/>
      <c r="B103" s="329"/>
      <c r="C103" s="62"/>
      <c r="D103" s="15" t="str">
        <f>(ETM_waardes_2035_blanco!$D106&amp;$G$10&amp;ETM_waardes_2035_blanco!$G106)</f>
        <v>buildings_space_heater_solar_thermal_share_present: 1</v>
      </c>
      <c r="E103" s="15" t="str">
        <f>(T(SUBSTITUTE(ETM_waardes_2035_blanco!$D106,$H$9,""))&amp;$G$10&amp;ETM_waardes_2035_blanco!$G106)</f>
        <v>buildings_space_heater_solar_thermal_share: 1</v>
      </c>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row>
    <row r="104" spans="1:34" x14ac:dyDescent="0.15">
      <c r="A104" s="62"/>
      <c r="B104" s="329"/>
      <c r="C104" s="62"/>
      <c r="D104" s="15" t="str">
        <f>(ETM_waardes_2035_blanco!$D107&amp;$G$10&amp;ETM_waardes_2035_blanco!$G107)</f>
        <v>buildings_space_heater_wood_pellets_share_present: 1.9</v>
      </c>
      <c r="E104" s="15" t="str">
        <f>(T(SUBSTITUTE(ETM_waardes_2035_blanco!$D107,$H$9,""))&amp;$G$10&amp;ETM_waardes_2035_blanco!$G107)</f>
        <v>buildings_space_heater_wood_pellets_share: 1.9</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row>
    <row r="105" spans="1:34" x14ac:dyDescent="0.15">
      <c r="A105" s="62"/>
      <c r="B105" s="329"/>
      <c r="C105" s="62"/>
      <c r="D105" s="15" t="str">
        <f>(ETM_waardes_2035_blanco!$D108&amp;$G$10&amp;ETM_waardes_2035_blanco!$G108)</f>
        <v>households_collective_chp_biogas_share_present: 0</v>
      </c>
      <c r="E105" s="15" t="str">
        <f>(T(SUBSTITUTE(ETM_waardes_2035_blanco!$D108,$H$9,""))&amp;$G$10&amp;ETM_waardes_2035_blanco!$G108)</f>
        <v>households_collective_chp_biogas_share: 0</v>
      </c>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row>
    <row r="106" spans="1:34" x14ac:dyDescent="0.15">
      <c r="A106" s="62"/>
      <c r="B106" s="329"/>
      <c r="C106" s="62"/>
      <c r="D106" s="15" t="str">
        <f>(ETM_waardes_2035_blanco!$D109&amp;$G$10&amp;ETM_waardes_2035_blanco!$G109)</f>
        <v>households_collective_chp_network_gas_share_present: 0</v>
      </c>
      <c r="E106" s="15" t="str">
        <f>(T(SUBSTITUTE(ETM_waardes_2035_blanco!$D109,$H$9,""))&amp;$G$10&amp;ETM_waardes_2035_blanco!$G109)</f>
        <v>households_collective_chp_network_gas_share: 0</v>
      </c>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row>
    <row r="107" spans="1:34" x14ac:dyDescent="0.15">
      <c r="A107" s="62"/>
      <c r="B107" s="329"/>
      <c r="C107" s="62"/>
      <c r="D107" s="15" t="str">
        <f>(ETM_waardes_2035_blanco!$D110&amp;$G$10&amp;ETM_waardes_2035_blanco!$G110)</f>
        <v>households_collective_chp_wood_pellets_share_present: 0</v>
      </c>
      <c r="E107" s="15" t="str">
        <f>(T(SUBSTITUTE(ETM_waardes_2035_blanco!$D110,$H$9,""))&amp;$G$10&amp;ETM_waardes_2035_blanco!$G110)</f>
        <v>households_collective_chp_wood_pellets_share: 0</v>
      </c>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row>
    <row r="108" spans="1:34" x14ac:dyDescent="0.15">
      <c r="A108" s="62"/>
      <c r="B108" s="329"/>
      <c r="C108" s="62"/>
      <c r="D108" s="15" t="str">
        <f>(ETM_waardes_2035_blanco!$D111&amp;$G$10&amp;ETM_waardes_2035_blanco!$G111)</f>
        <v>households_collective_geothermal_share_present: 0</v>
      </c>
      <c r="E108" s="15" t="str">
        <f>(T(SUBSTITUTE(ETM_waardes_2035_blanco!$D111,$H$9,""))&amp;$G$10&amp;ETM_waardes_2035_blanco!$G111)</f>
        <v>households_collective_geothermal_share: 0</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row>
    <row r="109" spans="1:34" x14ac:dyDescent="0.15">
      <c r="A109" s="62"/>
      <c r="B109" s="329"/>
      <c r="C109" s="62"/>
      <c r="D109" s="15" t="str">
        <f>(ETM_waardes_2035_blanco!$D112&amp;$G$10&amp;ETM_waardes_2035_blanco!$G112)</f>
        <v>households_cooker_halogen_electricity_share_present: 20.9534793961283</v>
      </c>
      <c r="E109" s="15" t="str">
        <f>(T(SUBSTITUTE(ETM_waardes_2035_blanco!$D112,$H$9,""))&amp;$G$10&amp;ETM_waardes_2035_blanco!$G112)</f>
        <v>households_cooker_halogen_electricity_share: 20.9534793961283</v>
      </c>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row>
    <row r="110" spans="1:34" x14ac:dyDescent="0.15">
      <c r="A110" s="62"/>
      <c r="B110" s="329"/>
      <c r="C110" s="62"/>
      <c r="D110" s="15" t="str">
        <f>(ETM_waardes_2035_blanco!$D113&amp;$G$10&amp;ETM_waardes_2035_blanco!$G113)</f>
        <v>households_cooker_induction_electricity_share_present: 7.85755477354813</v>
      </c>
      <c r="E110" s="15" t="str">
        <f>(T(SUBSTITUTE(ETM_waardes_2035_blanco!$D113,$H$9,""))&amp;$G$10&amp;ETM_waardes_2035_blanco!$G113)</f>
        <v>households_cooker_induction_electricity_share: 7.85755477354813</v>
      </c>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row>
    <row r="111" spans="1:34" x14ac:dyDescent="0.15">
      <c r="A111" s="62"/>
      <c r="B111" s="329"/>
      <c r="C111" s="62"/>
      <c r="D111" s="15" t="str">
        <f>(ETM_waardes_2035_blanco!$D114&amp;$G$10&amp;ETM_waardes_2035_blanco!$G114)</f>
        <v>households_cooker_network_gas_share_present: 68.5697809058075</v>
      </c>
      <c r="E111" s="15" t="str">
        <f>(T(SUBSTITUTE(ETM_waardes_2035_blanco!$D114,$H$9,""))&amp;$G$10&amp;ETM_waardes_2035_blanco!$G114)</f>
        <v>households_cooker_network_gas_share: 68.5697809058075</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row>
    <row r="112" spans="1:34" x14ac:dyDescent="0.15">
      <c r="A112" s="62"/>
      <c r="B112" s="329"/>
      <c r="C112" s="62"/>
      <c r="D112" s="15" t="str">
        <f>(ETM_waardes_2035_blanco!$D115&amp;$G$10&amp;ETM_waardes_2035_blanco!$G115)</f>
        <v>households_cooker_resistive_electricity_share_present: 2.61918492451604</v>
      </c>
      <c r="E112" s="15" t="str">
        <f>(T(SUBSTITUTE(ETM_waardes_2035_blanco!$D115,$H$9,""))&amp;$G$10&amp;ETM_waardes_2035_blanco!$G115)</f>
        <v>households_cooker_resistive_electricity_share: 2.61918492451604</v>
      </c>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row>
    <row r="113" spans="1:34" x14ac:dyDescent="0.15">
      <c r="A113" s="62"/>
      <c r="B113" s="329"/>
      <c r="C113" s="62"/>
      <c r="D113" s="15" t="str">
        <f>(ETM_waardes_2035_blanco!$D116&amp;$G$10&amp;ETM_waardes_2035_blanco!$G116)</f>
        <v>households_cooker_wood_pellets_share_present: 0</v>
      </c>
      <c r="E113" s="15" t="str">
        <f>(T(SUBSTITUTE(ETM_waardes_2035_blanco!$D116,$H$9,""))&amp;$G$10&amp;ETM_waardes_2035_blanco!$G116)</f>
        <v>households_cooker_wood_pellets_share: 0</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row>
    <row r="114" spans="1:34" x14ac:dyDescent="0.15">
      <c r="A114" s="62"/>
      <c r="B114" s="329"/>
      <c r="C114" s="62"/>
      <c r="D114" s="15" t="str">
        <f>(ETM_waardes_2035_blanco!$D117&amp;$G$10&amp;ETM_waardes_2035_blanco!$G117)</f>
        <v>households_cooling_airconditioning_electricity_share_present: 96.1979536834846</v>
      </c>
      <c r="E114" s="15" t="str">
        <f>(T(SUBSTITUTE(ETM_waardes_2035_blanco!$D117,$H$9,""))&amp;$G$10&amp;ETM_waardes_2035_blanco!$G117)</f>
        <v>households_cooling_airconditioning_electricity_share: 96.1979536834846</v>
      </c>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row>
    <row r="115" spans="1:34" x14ac:dyDescent="0.15">
      <c r="A115" s="62"/>
      <c r="B115" s="329"/>
      <c r="C115" s="62"/>
      <c r="D115" s="15" t="str">
        <f>(ETM_waardes_2035_blanco!$D118&amp;$G$10&amp;ETM_waardes_2035_blanco!$G118)</f>
        <v>households_cooling_heatpump_air_water_electricity_share_present: 0</v>
      </c>
      <c r="E115" s="15" t="str">
        <f>(T(SUBSTITUTE(ETM_waardes_2035_blanco!$D118,$H$9,""))&amp;$G$10&amp;ETM_waardes_2035_blanco!$G118)</f>
        <v>households_cooling_heatpump_air_water_electricity_share: 0</v>
      </c>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row>
    <row r="116" spans="1:34" x14ac:dyDescent="0.15">
      <c r="A116" s="62"/>
      <c r="B116" s="329"/>
      <c r="C116" s="62"/>
      <c r="D116" s="15" t="str">
        <f>(ETM_waardes_2035_blanco!$D119&amp;$G$10&amp;ETM_waardes_2035_blanco!$G119)</f>
        <v>households_cooling_heatpump_ground_water_electricity_share_present: 3.80204631651537</v>
      </c>
      <c r="E116" s="15" t="str">
        <f>(T(SUBSTITUTE(ETM_waardes_2035_blanco!$D119,$H$9,""))&amp;$G$10&amp;ETM_waardes_2035_blanco!$G119)</f>
        <v>households_cooling_heatpump_ground_water_electricity_share: 3.80204631651537</v>
      </c>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row>
    <row r="117" spans="1:34" x14ac:dyDescent="0.15">
      <c r="A117" s="62"/>
      <c r="B117" s="329"/>
      <c r="C117" s="62"/>
      <c r="D117" s="15" t="str">
        <f>(ETM_waardes_2035_blanco!$D120&amp;$G$10&amp;ETM_waardes_2035_blanco!$G120)</f>
        <v>households_heat_network_connection_steam_hot_water_share_present: 100</v>
      </c>
      <c r="E117" s="15" t="str">
        <f>(T(SUBSTITUTE(ETM_waardes_2035_blanco!$D120,$H$9,""))&amp;$G$10&amp;ETM_waardes_2035_blanco!$G120)</f>
        <v>households_heat_network_connection_steam_hot_water_share: 100</v>
      </c>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row>
    <row r="118" spans="1:34" x14ac:dyDescent="0.15">
      <c r="A118" s="62"/>
      <c r="B118" s="329"/>
      <c r="C118" s="62"/>
      <c r="D118" s="15" t="str">
        <f>(ETM_waardes_2035_blanco!$D121&amp;$G$10&amp;ETM_waardes_2035_blanco!$G121)</f>
        <v>households_lighting_efficient_fluorescent_electricity_share_present: 48.5</v>
      </c>
      <c r="E118" s="15" t="str">
        <f>(T(SUBSTITUTE(ETM_waardes_2035_blanco!$D121,$H$9,""))&amp;$G$10&amp;ETM_waardes_2035_blanco!$G121)</f>
        <v>households_lighting_efficient_fluorescent_electricity_share: 48.5</v>
      </c>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row>
    <row r="119" spans="1:34" x14ac:dyDescent="0.15">
      <c r="A119" s="62"/>
      <c r="B119" s="329"/>
      <c r="C119" s="62"/>
      <c r="D119" s="15" t="str">
        <f>(ETM_waardes_2035_blanco!$D122&amp;$G$10&amp;ETM_waardes_2035_blanco!$G122)</f>
        <v>households_lighting_incandescent_electricity_share_present: 49.5</v>
      </c>
      <c r="E119" s="15" t="str">
        <f>(T(SUBSTITUTE(ETM_waardes_2035_blanco!$D122,$H$9,""))&amp;$G$10&amp;ETM_waardes_2035_blanco!$G122)</f>
        <v>households_lighting_incandescent_electricity_share: 49.5</v>
      </c>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row>
    <row r="120" spans="1:34" x14ac:dyDescent="0.15">
      <c r="A120" s="62"/>
      <c r="B120" s="329"/>
      <c r="C120" s="62"/>
      <c r="D120" s="15" t="str">
        <f>(ETM_waardes_2035_blanco!$D123&amp;$G$10&amp;ETM_waardes_2035_blanco!$G123)</f>
        <v>households_lighting_led_electricity_share_present: 2</v>
      </c>
      <c r="E120" s="15" t="str">
        <f>(T(SUBSTITUTE(ETM_waardes_2035_blanco!$D123,$H$9,""))&amp;$G$10&amp;ETM_waardes_2035_blanco!$G123)</f>
        <v>households_lighting_led_electricity_share: 2</v>
      </c>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row>
    <row r="121" spans="1:34" x14ac:dyDescent="0.15">
      <c r="A121" s="62"/>
      <c r="B121" s="329"/>
      <c r="C121" s="62"/>
      <c r="D121" s="15" t="str">
        <f>(ETM_waardes_2035_blanco!$D124&amp;$G$10&amp;ETM_waardes_2035_blanco!$G124)</f>
        <v>households_space_heater_coal_share_present: 0</v>
      </c>
      <c r="E121" s="15" t="str">
        <f>(T(SUBSTITUTE(ETM_waardes_2035_blanco!$D124,$H$9,""))&amp;$G$10&amp;ETM_waardes_2035_blanco!$G124)</f>
        <v>households_space_heater_coal_share: 0</v>
      </c>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row>
    <row r="122" spans="1:34" x14ac:dyDescent="0.15">
      <c r="A122" s="62"/>
      <c r="B122" s="329"/>
      <c r="C122" s="62"/>
      <c r="D122" s="15" t="str">
        <f>(ETM_waardes_2035_blanco!$D125&amp;$G$10&amp;ETM_waardes_2035_blanco!$G125)</f>
        <v>households_space_heater_combined_network_gas_share_present: 97.6036699752336</v>
      </c>
      <c r="E122" s="15" t="str">
        <f>(T(SUBSTITUTE(ETM_waardes_2035_blanco!$D125,$H$9,""))&amp;$G$10&amp;ETM_waardes_2035_blanco!$G125)</f>
        <v>households_space_heater_combined_network_gas_share: 97.6036699752336</v>
      </c>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row>
    <row r="123" spans="1:34" x14ac:dyDescent="0.15">
      <c r="A123" s="62"/>
      <c r="B123" s="329"/>
      <c r="C123" s="62"/>
      <c r="D123" s="15" t="str">
        <f>(ETM_waardes_2035_blanco!$D126&amp;$G$10&amp;ETM_waardes_2035_blanco!$G126)</f>
        <v>households_space_heater_crude_oil_share_present: 0</v>
      </c>
      <c r="E123" s="15" t="str">
        <f>(T(SUBSTITUTE(ETM_waardes_2035_blanco!$D126,$H$9,""))&amp;$G$10&amp;ETM_waardes_2035_blanco!$G126)</f>
        <v>households_space_heater_crude_oil_share: 0</v>
      </c>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row>
    <row r="124" spans="1:34" x14ac:dyDescent="0.15">
      <c r="A124" s="62"/>
      <c r="B124" s="329"/>
      <c r="C124" s="62"/>
      <c r="D124" s="15" t="str">
        <f>(ETM_waardes_2035_blanco!$D127&amp;$G$10&amp;ETM_waardes_2035_blanco!$G127)</f>
        <v>households_space_heater_district_heating_steam_hot_water_share_present: 0</v>
      </c>
      <c r="E124" s="15" t="str">
        <f>(T(SUBSTITUTE(ETM_waardes_2035_blanco!$D127,$H$9,""))&amp;$G$10&amp;ETM_waardes_2035_blanco!$G127)</f>
        <v>households_space_heater_district_heating_steam_hot_water_share: 0</v>
      </c>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row>
    <row r="125" spans="1:34" x14ac:dyDescent="0.15">
      <c r="A125" s="62"/>
      <c r="B125" s="329"/>
      <c r="C125" s="62"/>
      <c r="D125" s="15" t="str">
        <f>(ETM_waardes_2035_blanco!$D128&amp;$G$10&amp;ETM_waardes_2035_blanco!$G128)</f>
        <v>households_space_heater_electricity_share_present: 0.962281704625298</v>
      </c>
      <c r="E125" s="15" t="str">
        <f>(T(SUBSTITUTE(ETM_waardes_2035_blanco!$D128,$H$9,""))&amp;$G$10&amp;ETM_waardes_2035_blanco!$G128)</f>
        <v>households_space_heater_electricity_share: 0.962281704625298</v>
      </c>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row>
    <row r="126" spans="1:34" x14ac:dyDescent="0.15">
      <c r="A126" s="62"/>
      <c r="B126" s="329"/>
      <c r="C126" s="62"/>
      <c r="D126" s="15" t="str">
        <f>(ETM_waardes_2035_blanco!$D129&amp;$G$10&amp;ETM_waardes_2035_blanco!$G129)</f>
        <v>households_space_heater_heatpump_air_water_electricity_share_present: 0.908839018519302</v>
      </c>
      <c r="E126" s="15" t="str">
        <f>(T(SUBSTITUTE(ETM_waardes_2035_blanco!$D129,$H$9,""))&amp;$G$10&amp;ETM_waardes_2035_blanco!$G129)</f>
        <v>households_space_heater_heatpump_air_water_electricity_share: 0.908839018519302</v>
      </c>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row>
    <row r="127" spans="1:34" x14ac:dyDescent="0.15">
      <c r="A127" s="62"/>
      <c r="B127" s="329"/>
      <c r="C127" s="62"/>
      <c r="D127" s="15" t="str">
        <f>(ETM_waardes_2035_blanco!$D130&amp;$G$10&amp;ETM_waardes_2035_blanco!$G130)</f>
        <v>households_space_heater_heatpump_ground_water_electricity_share_present: 0.525209301621778</v>
      </c>
      <c r="E127" s="15" t="str">
        <f>(T(SUBSTITUTE(ETM_waardes_2035_blanco!$D130,$H$9,""))&amp;$G$10&amp;ETM_waardes_2035_blanco!$G130)</f>
        <v>households_space_heater_heatpump_ground_water_electricity_share: 0.525209301621778</v>
      </c>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row>
    <row r="128" spans="1:34" x14ac:dyDescent="0.15">
      <c r="A128" s="62"/>
      <c r="B128" s="329"/>
      <c r="C128" s="62"/>
      <c r="D128" s="15" t="str">
        <f>(ETM_waardes_2035_blanco!$D131&amp;$G$10&amp;ETM_waardes_2035_blanco!$G131)</f>
        <v>households_space_heater_hybrid_heatpump_air_water_electricity_share_present: 0</v>
      </c>
      <c r="E128" s="15" t="str">
        <f>(T(SUBSTITUTE(ETM_waardes_2035_blanco!$D131,$H$9,""))&amp;$G$10&amp;ETM_waardes_2035_blanco!$G131)</f>
        <v>households_space_heater_hybrid_heatpump_air_water_electricity_share: 0</v>
      </c>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row>
    <row r="129" spans="1:34" x14ac:dyDescent="0.15">
      <c r="A129" s="62"/>
      <c r="B129" s="329"/>
      <c r="C129" s="62"/>
      <c r="D129" s="15" t="str">
        <f>(ETM_waardes_2035_blanco!$D132&amp;$G$10&amp;ETM_waardes_2035_blanco!$G132)</f>
        <v>households_space_heater_micro_chp_network_gas_share_present: 0</v>
      </c>
      <c r="E129" s="15" t="str">
        <f>(T(SUBSTITUTE(ETM_waardes_2035_blanco!$D132,$H$9,""))&amp;$G$10&amp;ETM_waardes_2035_blanco!$G132)</f>
        <v>households_space_heater_micro_chp_network_gas_share: 0</v>
      </c>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row>
    <row r="130" spans="1:34" x14ac:dyDescent="0.15">
      <c r="A130" s="62"/>
      <c r="B130" s="329"/>
      <c r="C130" s="62"/>
      <c r="D130" s="15" t="str">
        <f>(ETM_waardes_2035_blanco!$D133&amp;$G$10&amp;ETM_waardes_2035_blanco!$G133)</f>
        <v>households_space_heater_network_gas_share_present: 0</v>
      </c>
      <c r="E130" s="15" t="str">
        <f>(T(SUBSTITUTE(ETM_waardes_2035_blanco!$D133,$H$9,""))&amp;$G$10&amp;ETM_waardes_2035_blanco!$G133)</f>
        <v>households_space_heater_network_gas_share: 0</v>
      </c>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row>
    <row r="131" spans="1:34" x14ac:dyDescent="0.15">
      <c r="A131" s="62"/>
      <c r="B131" s="329"/>
      <c r="C131" s="62"/>
      <c r="D131" s="15" t="str">
        <f>(ETM_waardes_2035_blanco!$D134&amp;$G$10&amp;ETM_waardes_2035_blanco!$G134)</f>
        <v>households_space_heater_wood_pellets_share_present: 0</v>
      </c>
      <c r="E131" s="15" t="str">
        <f>(T(SUBSTITUTE(ETM_waardes_2035_blanco!$D134,$H$9,""))&amp;$G$10&amp;ETM_waardes_2035_blanco!$G134)</f>
        <v>households_space_heater_wood_pellets_share: 0</v>
      </c>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row>
    <row r="132" spans="1:34" x14ac:dyDescent="0.15">
      <c r="A132" s="62"/>
      <c r="B132" s="329"/>
      <c r="C132" s="62"/>
      <c r="D132" s="15" t="str">
        <f>(ETM_waardes_2035_blanco!$D135&amp;$G$10&amp;ETM_waardes_2035_blanco!$G135)</f>
        <v>households_water_heater_coal_share_present: 0</v>
      </c>
      <c r="E132" s="15" t="str">
        <f>(T(SUBSTITUTE(ETM_waardes_2035_blanco!$D135,$H$9,""))&amp;$G$10&amp;ETM_waardes_2035_blanco!$G135)</f>
        <v>households_water_heater_coal_share: 0</v>
      </c>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row>
    <row r="133" spans="1:34" x14ac:dyDescent="0.15">
      <c r="A133" s="62"/>
      <c r="B133" s="329"/>
      <c r="C133" s="62"/>
      <c r="D133" s="15" t="str">
        <f>(ETM_waardes_2035_blanco!$D136&amp;$G$10&amp;ETM_waardes_2035_blanco!$G136)</f>
        <v>households_water_heater_combined_network_gas_share_present: 95.2611757951816</v>
      </c>
      <c r="E133" s="15" t="str">
        <f>(T(SUBSTITUTE(ETM_waardes_2035_blanco!$D136,$H$9,""))&amp;$G$10&amp;ETM_waardes_2035_blanco!$G136)</f>
        <v>households_water_heater_combined_network_gas_share: 95.2611757951816</v>
      </c>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row>
    <row r="134" spans="1:34" x14ac:dyDescent="0.15">
      <c r="A134" s="62"/>
      <c r="B134" s="329"/>
      <c r="C134" s="62"/>
      <c r="D134" s="15" t="str">
        <f>(ETM_waardes_2035_blanco!$D137&amp;$G$10&amp;ETM_waardes_2035_blanco!$G137)</f>
        <v>households_water_heater_crude_oil_share_present: 0</v>
      </c>
      <c r="E134" s="15" t="str">
        <f>(T(SUBSTITUTE(ETM_waardes_2035_blanco!$D137,$H$9,""))&amp;$G$10&amp;ETM_waardes_2035_blanco!$G137)</f>
        <v>households_water_heater_crude_oil_share: 0</v>
      </c>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row>
    <row r="135" spans="1:34" x14ac:dyDescent="0.15">
      <c r="A135" s="62"/>
      <c r="B135" s="329"/>
      <c r="C135" s="62"/>
      <c r="D135" s="15" t="str">
        <f>(ETM_waardes_2035_blanco!$D138&amp;$G$10&amp;ETM_waardes_2035_blanco!$G138)</f>
        <v>households_water_heater_district_heating_steam_hot_water_share_present: 0</v>
      </c>
      <c r="E135" s="15" t="str">
        <f>(T(SUBSTITUTE(ETM_waardes_2035_blanco!$D138,$H$9,""))&amp;$G$10&amp;ETM_waardes_2035_blanco!$G138)</f>
        <v>households_water_heater_district_heating_steam_hot_water_share: 0</v>
      </c>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row>
    <row r="136" spans="1:34" x14ac:dyDescent="0.15">
      <c r="A136" s="62"/>
      <c r="B136" s="329"/>
      <c r="C136" s="62"/>
      <c r="D136" s="15" t="str">
        <f>(ETM_waardes_2035_blanco!$D139&amp;$G$10&amp;ETM_waardes_2035_blanco!$G139)</f>
        <v>households_water_heater_fuel_cell_chp_network_gas_share_present: 0</v>
      </c>
      <c r="E136" s="15" t="str">
        <f>(T(SUBSTITUTE(ETM_waardes_2035_blanco!$D139,$H$9,""))&amp;$G$10&amp;ETM_waardes_2035_blanco!$G139)</f>
        <v>households_water_heater_fuel_cell_chp_network_gas_share: 0</v>
      </c>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row>
    <row r="137" spans="1:34" x14ac:dyDescent="0.15">
      <c r="A137" s="62"/>
      <c r="B137" s="329"/>
      <c r="C137" s="62"/>
      <c r="D137" s="15" t="str">
        <f>(ETM_waardes_2035_blanco!$D140&amp;$G$10&amp;ETM_waardes_2035_blanco!$G140)</f>
        <v>households_water_heater_heatpump_air_water_electricity_share_present: 0.701079720415931</v>
      </c>
      <c r="E137" s="15" t="str">
        <f>(T(SUBSTITUTE(ETM_waardes_2035_blanco!$D140,$H$9,""))&amp;$G$10&amp;ETM_waardes_2035_blanco!$G140)</f>
        <v>households_water_heater_heatpump_air_water_electricity_share: 0.701079720415931</v>
      </c>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row>
    <row r="138" spans="1:34" x14ac:dyDescent="0.15">
      <c r="A138" s="62"/>
      <c r="B138" s="329"/>
      <c r="C138" s="62"/>
      <c r="D138" s="15" t="str">
        <f>(ETM_waardes_2035_blanco!$D141&amp;$G$10&amp;ETM_waardes_2035_blanco!$G141)</f>
        <v>households_water_heater_heatpump_ground_water_electricity_share_present: 0.379825506949456</v>
      </c>
      <c r="E138" s="15" t="str">
        <f>(T(SUBSTITUTE(ETM_waardes_2035_blanco!$D141,$H$9,""))&amp;$G$10&amp;ETM_waardes_2035_blanco!$G141)</f>
        <v>households_water_heater_heatpump_ground_water_electricity_share: 0.379825506949456</v>
      </c>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row>
    <row r="139" spans="1:34" x14ac:dyDescent="0.15">
      <c r="A139" s="62"/>
      <c r="B139" s="329"/>
      <c r="C139" s="62"/>
      <c r="D139" s="15" t="str">
        <f>(ETM_waardes_2035_blanco!$D142&amp;$G$10&amp;ETM_waardes_2035_blanco!$G142)</f>
        <v>households_water_heater_hybrid_heatpump_air_water_electricity_share_present: 0</v>
      </c>
      <c r="E139" s="15" t="str">
        <f>(T(SUBSTITUTE(ETM_waardes_2035_blanco!$D142,$H$9,""))&amp;$G$10&amp;ETM_waardes_2035_blanco!$G142)</f>
        <v>households_water_heater_hybrid_heatpump_air_water_electricity_share: 0</v>
      </c>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row>
    <row r="140" spans="1:34" x14ac:dyDescent="0.15">
      <c r="A140" s="62"/>
      <c r="B140" s="329"/>
      <c r="C140" s="62"/>
      <c r="D140" s="15" t="str">
        <f>(ETM_waardes_2035_blanco!$D143&amp;$G$10&amp;ETM_waardes_2035_blanco!$G143)</f>
        <v>households_water_heater_micro_chp_network_gas_share_present: 0</v>
      </c>
      <c r="E140" s="15" t="str">
        <f>(T(SUBSTITUTE(ETM_waardes_2035_blanco!$D143,$H$9,""))&amp;$G$10&amp;ETM_waardes_2035_blanco!$G143)</f>
        <v>households_water_heater_micro_chp_network_gas_share: 0</v>
      </c>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row>
    <row r="141" spans="1:34" x14ac:dyDescent="0.15">
      <c r="A141" s="62"/>
      <c r="B141" s="329"/>
      <c r="C141" s="62"/>
      <c r="D141" s="15" t="str">
        <f>(ETM_waardes_2035_blanco!$D144&amp;$G$10&amp;ETM_waardes_2035_blanco!$G144)</f>
        <v>households_water_heater_network_gas_share_present: 0</v>
      </c>
      <c r="E141" s="15" t="str">
        <f>(T(SUBSTITUTE(ETM_waardes_2035_blanco!$D144,$H$9,""))&amp;$G$10&amp;ETM_waardes_2035_blanco!$G144)</f>
        <v>households_water_heater_network_gas_share: 0</v>
      </c>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row>
    <row r="142" spans="1:34" x14ac:dyDescent="0.15">
      <c r="A142" s="62"/>
      <c r="B142" s="329"/>
      <c r="C142" s="62"/>
      <c r="D142" s="15" t="str">
        <f>(ETM_waardes_2035_blanco!$D145&amp;$G$10&amp;ETM_waardes_2035_blanco!$G145)</f>
        <v>households_water_heater_resistive_electricity_share_present: 3.65791897745304</v>
      </c>
      <c r="E142" s="15" t="str">
        <f>(T(SUBSTITUTE(ETM_waardes_2035_blanco!$D145,$H$9,""))&amp;$G$10&amp;ETM_waardes_2035_blanco!$G145)</f>
        <v>households_water_heater_resistive_electricity_share: 3.65791897745304</v>
      </c>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row>
    <row r="143" spans="1:34" x14ac:dyDescent="0.15">
      <c r="A143" s="62"/>
      <c r="B143" s="329"/>
      <c r="C143" s="62"/>
      <c r="D143" s="15" t="str">
        <f>(ETM_waardes_2035_blanco!$D146&amp;$G$10&amp;ETM_waardes_2035_blanco!$G146)</f>
        <v>households_water_heater_solar_thermal_share_present: 0</v>
      </c>
      <c r="E143" s="15" t="str">
        <f>(T(SUBSTITUTE(ETM_waardes_2035_blanco!$D146,$H$9,""))&amp;$G$10&amp;ETM_waardes_2035_blanco!$G146)</f>
        <v>households_water_heater_solar_thermal_share: 0</v>
      </c>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row>
    <row r="144" spans="1:34" x14ac:dyDescent="0.15">
      <c r="A144" s="62"/>
      <c r="B144" s="329"/>
      <c r="C144" s="62"/>
      <c r="D144" s="15" t="str">
        <f>(ETM_waardes_2035_blanco!$D147&amp;$G$10&amp;ETM_waardes_2035_blanco!$G147)</f>
        <v>households_water_heater_wood_pellets_share_present: 0</v>
      </c>
      <c r="E144" s="15" t="str">
        <f>(T(SUBSTITUTE(ETM_waardes_2035_blanco!$D147,$H$9,""))&amp;$G$10&amp;ETM_waardes_2035_blanco!$G147)</f>
        <v>households_water_heater_wood_pellets_share: 0</v>
      </c>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row>
    <row r="145" spans="1:34" x14ac:dyDescent="0.15">
      <c r="A145" s="62"/>
      <c r="B145" s="329"/>
      <c r="C145" s="62"/>
      <c r="D145" s="15" t="str">
        <f>(ETM_waardes_2035_blanco!$D148&amp;$G$10&amp;ETM_waardes_2035_blanco!$G148)</f>
        <v>industry_aluminium_carbothermalreduction_electricity_share: 100</v>
      </c>
      <c r="E145" s="15" t="str">
        <f>(T(SUBSTITUTE(ETM_waardes_2035_blanco!$D148,$H$9,""))&amp;$G$10&amp;ETM_waardes_2035_blanco!$G148)</f>
        <v>industry_aluminium_carbothermalreduction_electricity_share: 100</v>
      </c>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row>
    <row r="146" spans="1:34" x14ac:dyDescent="0.15">
      <c r="A146" s="62"/>
      <c r="B146" s="329"/>
      <c r="C146" s="62"/>
      <c r="D146" s="15" t="str">
        <f>(ETM_waardes_2035_blanco!$D149&amp;$G$10&amp;ETM_waardes_2035_blanco!$G149)</f>
        <v>industry_aluminium_electrolysis_bat_electricity_share: National</v>
      </c>
      <c r="E146" s="15" t="str">
        <f>(T(SUBSTITUTE(ETM_waardes_2035_blanco!$D149,$H$9,""))&amp;$G$10&amp;ETM_waardes_2035_blanco!$G149)</f>
        <v>industry_aluminium_electrolysis_bat_electricity_share: National</v>
      </c>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row>
    <row r="147" spans="1:34" x14ac:dyDescent="0.15">
      <c r="A147" s="62"/>
      <c r="B147" s="329"/>
      <c r="C147" s="62"/>
      <c r="D147" s="15" t="str">
        <f>(ETM_waardes_2035_blanco!$D150&amp;$G$10&amp;ETM_waardes_2035_blanco!$G150)</f>
        <v>industry_aluminium_electrolysis_current_electricity_share: National</v>
      </c>
      <c r="E147" s="15" t="str">
        <f>(T(SUBSTITUTE(ETM_waardes_2035_blanco!$D150,$H$9,""))&amp;$G$10&amp;ETM_waardes_2035_blanco!$G150)</f>
        <v>industry_aluminium_electrolysis_current_electricity_share: National</v>
      </c>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row>
    <row r="148" spans="1:34" x14ac:dyDescent="0.15">
      <c r="A148" s="62"/>
      <c r="B148" s="329"/>
      <c r="C148" s="62"/>
      <c r="D148" s="15" t="str">
        <f>(ETM_waardes_2035_blanco!$D151&amp;$G$10&amp;ETM_waardes_2035_blanco!$G151)</f>
        <v>industry_aluminium_smeltoven_electricity_share: National</v>
      </c>
      <c r="E148" s="15" t="str">
        <f>(T(SUBSTITUTE(ETM_waardes_2035_blanco!$D151,$H$9,""))&amp;$G$10&amp;ETM_waardes_2035_blanco!$G151)</f>
        <v>industry_aluminium_smeltoven_electricity_share: National</v>
      </c>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row>
    <row r="149" spans="1:34" x14ac:dyDescent="0.15">
      <c r="A149" s="62"/>
      <c r="B149" s="329"/>
      <c r="C149" s="62"/>
      <c r="D149" s="15" t="str">
        <f>(ETM_waardes_2035_blanco!$D152&amp;$G$10&amp;ETM_waardes_2035_blanco!$G152)</f>
        <v>industry_burner_coal_share_present: 0.63</v>
      </c>
      <c r="E149" s="15" t="str">
        <f>(T(SUBSTITUTE(ETM_waardes_2035_blanco!$D152,$H$9,""))&amp;$G$10&amp;ETM_waardes_2035_blanco!$G152)</f>
        <v>industry_burner_coal_share: 0.63</v>
      </c>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row>
    <row r="150" spans="1:34" x14ac:dyDescent="0.15">
      <c r="A150" s="62"/>
      <c r="B150" s="329"/>
      <c r="C150" s="62"/>
      <c r="D150" s="15" t="str">
        <f>(ETM_waardes_2035_blanco!$D153&amp;$G$10&amp;ETM_waardes_2035_blanco!$G153)</f>
        <v>industry_burner_crude_oil_share_present: 30.06</v>
      </c>
      <c r="E150" s="15" t="str">
        <f>(T(SUBSTITUTE(ETM_waardes_2035_blanco!$D153,$H$9,""))&amp;$G$10&amp;ETM_waardes_2035_blanco!$G153)</f>
        <v>industry_burner_crude_oil_share: 30.06</v>
      </c>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row>
    <row r="151" spans="1:34" x14ac:dyDescent="0.15">
      <c r="A151" s="62"/>
      <c r="B151" s="329"/>
      <c r="C151" s="62"/>
      <c r="D151" s="15" t="str">
        <f>(ETM_waardes_2035_blanco!$D154&amp;$G$10&amp;ETM_waardes_2035_blanco!$G154)</f>
        <v>industry_burner_network_gas_share_present: 56.98</v>
      </c>
      <c r="E151" s="15" t="str">
        <f>(T(SUBSTITUTE(ETM_waardes_2035_blanco!$D154,$H$9,""))&amp;$G$10&amp;ETM_waardes_2035_blanco!$G154)</f>
        <v>industry_burner_network_gas_share: 56.98</v>
      </c>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row>
    <row r="152" spans="1:34" x14ac:dyDescent="0.15">
      <c r="A152" s="62"/>
      <c r="B152" s="329"/>
      <c r="C152" s="62"/>
      <c r="D152" s="15" t="str">
        <f>(ETM_waardes_2035_blanco!$D155&amp;$G$10&amp;ETM_waardes_2035_blanco!$G155)</f>
        <v>industry_burner_wood_pellets_share_present: 0.77</v>
      </c>
      <c r="E152" s="15" t="str">
        <f>(T(SUBSTITUTE(ETM_waardes_2035_blanco!$D155,$H$9,""))&amp;$G$10&amp;ETM_waardes_2035_blanco!$G155)</f>
        <v>industry_burner_wood_pellets_share: 0.77</v>
      </c>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row>
    <row r="153" spans="1:34" x14ac:dyDescent="0.15">
      <c r="A153" s="62"/>
      <c r="B153" s="329"/>
      <c r="C153" s="62"/>
      <c r="D153" s="15" t="str">
        <f>(ETM_waardes_2035_blanco!$D156&amp;$G$10&amp;ETM_waardes_2035_blanco!$G156)</f>
        <v>industry_chemicals_burner_coal_share_present: 0</v>
      </c>
      <c r="E153" s="15" t="str">
        <f>(T(SUBSTITUTE(ETM_waardes_2035_blanco!$D156,$H$9,""))&amp;$G$10&amp;ETM_waardes_2035_blanco!$G156)</f>
        <v>industry_chemicals_burner_coal_share: 0</v>
      </c>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row>
    <row r="154" spans="1:34" x14ac:dyDescent="0.15">
      <c r="A154" s="62"/>
      <c r="B154" s="329"/>
      <c r="C154" s="62"/>
      <c r="D154" s="15" t="str">
        <f>(ETM_waardes_2035_blanco!$D157&amp;$G$10&amp;ETM_waardes_2035_blanco!$G157)</f>
        <v>industry_chemicals_burner_crude_oil_share_present: 42.11</v>
      </c>
      <c r="E154" s="15" t="str">
        <f>(T(SUBSTITUTE(ETM_waardes_2035_blanco!$D157,$H$9,""))&amp;$G$10&amp;ETM_waardes_2035_blanco!$G157)</f>
        <v>industry_chemicals_burner_crude_oil_share: 42.11</v>
      </c>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row>
    <row r="155" spans="1:34" x14ac:dyDescent="0.15">
      <c r="A155" s="62"/>
      <c r="B155" s="329"/>
      <c r="C155" s="62"/>
      <c r="D155" s="15" t="str">
        <f>(ETM_waardes_2035_blanco!$D158&amp;$G$10&amp;ETM_waardes_2035_blanco!$G158)</f>
        <v>industry_chemicals_burner_network_gas_share_present: 37.02</v>
      </c>
      <c r="E155" s="15" t="str">
        <f>(T(SUBSTITUTE(ETM_waardes_2035_blanco!$D158,$H$9,""))&amp;$G$10&amp;ETM_waardes_2035_blanco!$G158)</f>
        <v>industry_chemicals_burner_network_gas_share: 37.02</v>
      </c>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row>
    <row r="156" spans="1:34" x14ac:dyDescent="0.15">
      <c r="A156" s="62"/>
      <c r="B156" s="329"/>
      <c r="C156" s="62"/>
      <c r="D156" s="15" t="str">
        <f>(ETM_waardes_2035_blanco!$D159&amp;$G$10&amp;ETM_waardes_2035_blanco!$G159)</f>
        <v>industry_chemicals_burner_wood_pellets_share_present: 0</v>
      </c>
      <c r="E156" s="15" t="str">
        <f>(T(SUBSTITUTE(ETM_waardes_2035_blanco!$D159,$H$9,""))&amp;$G$10&amp;ETM_waardes_2035_blanco!$G159)</f>
        <v>industry_chemicals_burner_wood_pellets_share: 0</v>
      </c>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row>
    <row r="157" spans="1:34" x14ac:dyDescent="0.15">
      <c r="A157" s="62"/>
      <c r="B157" s="329"/>
      <c r="C157" s="62"/>
      <c r="D157" s="15" t="str">
        <f>(ETM_waardes_2035_blanco!$D160&amp;$G$10&amp;ETM_waardes_2035_blanco!$G160)</f>
        <v>industry_final_demand_for_chemical_steam_hot_water_share_present: 20.87</v>
      </c>
      <c r="E157" s="15" t="str">
        <f>(T(SUBSTITUTE(ETM_waardes_2035_blanco!$D160,$H$9,""))&amp;$G$10&amp;ETM_waardes_2035_blanco!$G160)</f>
        <v>industry_final_demand_for_chemical_steam_hot_water_share: 20.87</v>
      </c>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row>
    <row r="158" spans="1:34" x14ac:dyDescent="0.15">
      <c r="A158" s="62"/>
      <c r="B158" s="329"/>
      <c r="C158" s="62"/>
      <c r="D158" s="15" t="str">
        <f>(ETM_waardes_2035_blanco!$D161&amp;$G$10&amp;ETM_waardes_2035_blanco!$G161)</f>
        <v>industry_final_demand_steam_hot_water_share_present: 11.56</v>
      </c>
      <c r="E158" s="15" t="str">
        <f>(T(SUBSTITUTE(ETM_waardes_2035_blanco!$D161,$H$9,""))&amp;$G$10&amp;ETM_waardes_2035_blanco!$G161)</f>
        <v>industry_final_demand_steam_hot_water_share: 11.56</v>
      </c>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row>
    <row r="159" spans="1:34" x14ac:dyDescent="0.15">
      <c r="A159" s="62"/>
      <c r="B159" s="329"/>
      <c r="C159" s="62"/>
      <c r="D159" s="15" t="str">
        <f>(ETM_waardes_2035_blanco!$D162&amp;$G$10&amp;ETM_waardes_2035_blanco!$G162)</f>
        <v>industry_steel_blastfurnace_bat_consumption_useable_heat_share: National</v>
      </c>
      <c r="E159" s="15" t="str">
        <f>(T(SUBSTITUTE(ETM_waardes_2035_blanco!$D162,$H$9,""))&amp;$G$10&amp;ETM_waardes_2035_blanco!$G162)</f>
        <v>industry_steel_blastfurnace_bat_consumption_useable_heat_share: National</v>
      </c>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row>
    <row r="160" spans="1:34" x14ac:dyDescent="0.15">
      <c r="A160" s="62"/>
      <c r="B160" s="329"/>
      <c r="C160" s="62"/>
      <c r="D160" s="15" t="str">
        <f>(ETM_waardes_2035_blanco!$D163&amp;$G$10&amp;ETM_waardes_2035_blanco!$G163)</f>
        <v>industry_steel_blastfurnace_current_consumption_useable_heat_share: National</v>
      </c>
      <c r="E160" s="15" t="str">
        <f>(T(SUBSTITUTE(ETM_waardes_2035_blanco!$D163,$H$9,""))&amp;$G$10&amp;ETM_waardes_2035_blanco!$G163)</f>
        <v>industry_steel_blastfurnace_current_consumption_useable_heat_share: National</v>
      </c>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row>
    <row r="161" spans="1:34" x14ac:dyDescent="0.15">
      <c r="A161" s="62"/>
      <c r="B161" s="329"/>
      <c r="C161" s="62"/>
      <c r="D161" s="15" t="str">
        <f>(ETM_waardes_2035_blanco!$D164&amp;$G$10&amp;ETM_waardes_2035_blanco!$G164)</f>
        <v>industry_steel_electricfurnace_electricity_share: National</v>
      </c>
      <c r="E161" s="15" t="str">
        <f>(T(SUBSTITUTE(ETM_waardes_2035_blanco!$D164,$H$9,""))&amp;$G$10&amp;ETM_waardes_2035_blanco!$G164)</f>
        <v>industry_steel_electricfurnace_electricity_share: National</v>
      </c>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row>
    <row r="162" spans="1:34" x14ac:dyDescent="0.15">
      <c r="A162" s="62"/>
      <c r="B162" s="329"/>
      <c r="C162" s="62"/>
      <c r="D162" s="15" t="str">
        <f>(ETM_waardes_2035_blanco!$D165&amp;$G$10&amp;ETM_waardes_2035_blanco!$G165)</f>
        <v>industry_steel_hisarna_consumption_useable_heat_share: National</v>
      </c>
      <c r="E162" s="15" t="str">
        <f>(T(SUBSTITUTE(ETM_waardes_2035_blanco!$D165,$H$9,""))&amp;$G$10&amp;ETM_waardes_2035_blanco!$G165)</f>
        <v>industry_steel_hisarna_consumption_useable_heat_share: National</v>
      </c>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row>
    <row r="163" spans="1:34" x14ac:dyDescent="0.15">
      <c r="A163" s="62"/>
      <c r="B163" s="329"/>
      <c r="C163" s="62"/>
      <c r="D163" s="15" t="str">
        <f>(ETM_waardes_2035_blanco!$D166&amp;$G$10&amp;ETM_waardes_2035_blanco!$G166)</f>
        <v>transport_car_using_compressed_natural_gas_share_present: 0.0976966984391655</v>
      </c>
      <c r="E163" s="15" t="str">
        <f>(T(SUBSTITUTE(ETM_waardes_2035_blanco!$D166,$H$9,""))&amp;$G$10&amp;ETM_waardes_2035_blanco!$G166)</f>
        <v>transport_car_using_compressed_natural_gas_share: 0.0976966984391655</v>
      </c>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row>
    <row r="164" spans="1:34" x14ac:dyDescent="0.15">
      <c r="A164" s="62"/>
      <c r="B164" s="329"/>
      <c r="C164" s="62"/>
      <c r="D164" s="15" t="str">
        <f>(ETM_waardes_2035_blanco!$D167&amp;$G$10&amp;ETM_waardes_2035_blanco!$G167)</f>
        <v>transport_car_using_diesel_mix_share_present: 27.101393890269</v>
      </c>
      <c r="E164" s="15" t="str">
        <f>(T(SUBSTITUTE(ETM_waardes_2035_blanco!$D167,$H$9,""))&amp;$G$10&amp;ETM_waardes_2035_blanco!$G167)</f>
        <v>transport_car_using_diesel_mix_share: 27.101393890269</v>
      </c>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row>
    <row r="165" spans="1:34" x14ac:dyDescent="0.15">
      <c r="A165" s="62"/>
      <c r="B165" s="329"/>
      <c r="C165" s="62"/>
      <c r="D165" s="15" t="str">
        <f>(ETM_waardes_2035_blanco!$D168&amp;$G$10&amp;ETM_waardes_2035_blanco!$G168)</f>
        <v>transport_car_using_electricity_share_present: 0.103924200464447</v>
      </c>
      <c r="E165" s="15" t="str">
        <f>(T(SUBSTITUTE(ETM_waardes_2035_blanco!$D168,$H$9,""))&amp;$G$10&amp;ETM_waardes_2035_blanco!$G168)</f>
        <v>transport_car_using_electricity_share: 0.103924200464447</v>
      </c>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row>
    <row r="166" spans="1:34" x14ac:dyDescent="0.15">
      <c r="A166" s="62"/>
      <c r="B166" s="329"/>
      <c r="C166" s="62"/>
      <c r="D166" s="15" t="str">
        <f>(ETM_waardes_2035_blanco!$D169&amp;$G$10&amp;ETM_waardes_2035_blanco!$G169)</f>
        <v>transport_car_using_gasoline_mix_share_present: 67.5009050896081</v>
      </c>
      <c r="E166" s="15" t="str">
        <f>(T(SUBSTITUTE(ETM_waardes_2035_blanco!$D169,$H$9,""))&amp;$G$10&amp;ETM_waardes_2035_blanco!$G169)</f>
        <v>transport_car_using_gasoline_mix_share: 67.5009050896081</v>
      </c>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row>
    <row r="167" spans="1:34" x14ac:dyDescent="0.15">
      <c r="A167" s="62"/>
      <c r="B167" s="329"/>
      <c r="C167" s="62"/>
      <c r="D167" s="15" t="str">
        <f>(ETM_waardes_2035_blanco!$D170&amp;$G$10&amp;ETM_waardes_2035_blanco!$G170)</f>
        <v>transport_car_using_hydrogen_share_present: 0</v>
      </c>
      <c r="E167" s="15" t="str">
        <f>(T(SUBSTITUTE(ETM_waardes_2035_blanco!$D170,$H$9,""))&amp;$G$10&amp;ETM_waardes_2035_blanco!$G170)</f>
        <v>transport_car_using_hydrogen_share: 0</v>
      </c>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row>
    <row r="168" spans="1:34" x14ac:dyDescent="0.15">
      <c r="A168" s="62"/>
      <c r="B168" s="329"/>
      <c r="C168" s="62"/>
      <c r="D168" s="15" t="str">
        <f>(ETM_waardes_2035_blanco!$D171&amp;$G$10&amp;ETM_waardes_2035_blanco!$G171)</f>
        <v>transport_car_using_lpg_share_present: 5.19608012121931</v>
      </c>
      <c r="E168" s="15" t="str">
        <f>(T(SUBSTITUTE(ETM_waardes_2035_blanco!$D171,$H$9,""))&amp;$G$10&amp;ETM_waardes_2035_blanco!$G171)</f>
        <v>transport_car_using_lpg_share: 5.19608012121931</v>
      </c>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row>
    <row r="169" spans="1:34" x14ac:dyDescent="0.15">
      <c r="A169" s="62"/>
      <c r="B169" s="329"/>
      <c r="C169" s="62"/>
      <c r="D169" s="15" t="str">
        <f>(ETM_waardes_2035_blanco!$D172&amp;$G$10&amp;ETM_waardes_2035_blanco!$G172)</f>
        <v>transport_plane_using_bio_ethanol_share: National</v>
      </c>
      <c r="E169" s="15" t="str">
        <f>(T(SUBSTITUTE(ETM_waardes_2035_blanco!$D172,$H$9,""))&amp;$G$10&amp;ETM_waardes_2035_blanco!$G172)</f>
        <v>transport_plane_using_bio_ethanol_share: National</v>
      </c>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row>
    <row r="170" spans="1:34" x14ac:dyDescent="0.15">
      <c r="A170" s="62"/>
      <c r="B170" s="329"/>
      <c r="C170" s="62"/>
      <c r="D170" s="15" t="str">
        <f>(ETM_waardes_2035_blanco!$D173&amp;$G$10&amp;ETM_waardes_2035_blanco!$G173)</f>
        <v>transport_plane_using_gasoline_share: National</v>
      </c>
      <c r="E170" s="15" t="str">
        <f>(T(SUBSTITUTE(ETM_waardes_2035_blanco!$D173,$H$9,""))&amp;$G$10&amp;ETM_waardes_2035_blanco!$G173)</f>
        <v>transport_plane_using_gasoline_share: National</v>
      </c>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row>
    <row r="171" spans="1:34" x14ac:dyDescent="0.15">
      <c r="A171" s="62"/>
      <c r="B171" s="329"/>
      <c r="C171" s="62"/>
      <c r="D171" s="15" t="str">
        <f>(ETM_waardes_2035_blanco!$D174&amp;$G$10&amp;ETM_waardes_2035_blanco!$G174)</f>
        <v>transport_plane_using_kerosene_share: National</v>
      </c>
      <c r="E171" s="15" t="str">
        <f>(T(SUBSTITUTE(ETM_waardes_2035_blanco!$D174,$H$9,""))&amp;$G$10&amp;ETM_waardes_2035_blanco!$G174)</f>
        <v>transport_plane_using_kerosene_share: National</v>
      </c>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row>
    <row r="172" spans="1:34" x14ac:dyDescent="0.15">
      <c r="A172" s="62"/>
      <c r="B172" s="329"/>
      <c r="C172" s="62"/>
      <c r="D172" s="15" t="str">
        <f>(ETM_waardes_2035_blanco!$D175&amp;$G$10&amp;ETM_waardes_2035_blanco!$G175)</f>
        <v>transport_rail_mixer_diesel_biodiesel_share: National</v>
      </c>
      <c r="E172" s="15" t="str">
        <f>(T(SUBSTITUTE(ETM_waardes_2035_blanco!$D175,$H$9,""))&amp;$G$10&amp;ETM_waardes_2035_blanco!$G175)</f>
        <v>transport_rail_mixer_diesel_biodiesel_share: National</v>
      </c>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row>
    <row r="173" spans="1:34" x14ac:dyDescent="0.15">
      <c r="A173" s="62"/>
      <c r="B173" s="329"/>
      <c r="C173" s="62"/>
      <c r="D173" s="15" t="str">
        <f>(ETM_waardes_2035_blanco!$D176&amp;$G$10&amp;ETM_waardes_2035_blanco!$G176)</f>
        <v>transport_rail_mixer_diesel_diesel_share: National</v>
      </c>
      <c r="E173" s="15" t="str">
        <f>(T(SUBSTITUTE(ETM_waardes_2035_blanco!$D176,$H$9,""))&amp;$G$10&amp;ETM_waardes_2035_blanco!$G176)</f>
        <v>transport_rail_mixer_diesel_diesel_share: National</v>
      </c>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row>
    <row r="174" spans="1:34" x14ac:dyDescent="0.15">
      <c r="A174" s="62"/>
      <c r="B174" s="329"/>
      <c r="C174" s="62"/>
      <c r="D174" s="15" t="str">
        <f>(ETM_waardes_2035_blanco!$D177&amp;$G$10&amp;ETM_waardes_2035_blanco!$G177)</f>
        <v>transport_road_mixer_diesel_biodiesel_share_present: 3.2</v>
      </c>
      <c r="E174" s="15" t="str">
        <f>(T(SUBSTITUTE(ETM_waardes_2035_blanco!$D177,$H$9,""))&amp;$G$10&amp;ETM_waardes_2035_blanco!$G177)</f>
        <v>transport_road_mixer_diesel_biodiesel_share: 3.2</v>
      </c>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row>
    <row r="175" spans="1:34" x14ac:dyDescent="0.15">
      <c r="A175" s="62"/>
      <c r="B175" s="329"/>
      <c r="C175" s="62"/>
      <c r="D175" s="15" t="str">
        <f>(ETM_waardes_2035_blanco!$D178&amp;$G$10&amp;ETM_waardes_2035_blanco!$G178)</f>
        <v>transport_road_mixer_diesel_diesel_share_present: 96.8</v>
      </c>
      <c r="E175" s="15" t="str">
        <f>(T(SUBSTITUTE(ETM_waardes_2035_blanco!$D178,$H$9,""))&amp;$G$10&amp;ETM_waardes_2035_blanco!$G178)</f>
        <v>transport_road_mixer_diesel_diesel_share: 96.8</v>
      </c>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row>
    <row r="176" spans="1:34" x14ac:dyDescent="0.15">
      <c r="A176" s="62"/>
      <c r="B176" s="329"/>
      <c r="C176" s="62"/>
      <c r="D176" s="15" t="str">
        <f>(ETM_waardes_2035_blanco!$D179&amp;$G$10&amp;ETM_waardes_2035_blanco!$G179)</f>
        <v>transport_road_mixer_gasoline_ethanol_share_present: 3.1</v>
      </c>
      <c r="E176" s="15" t="str">
        <f>(T(SUBSTITUTE(ETM_waardes_2035_blanco!$D179,$H$9,""))&amp;$G$10&amp;ETM_waardes_2035_blanco!$G179)</f>
        <v>transport_road_mixer_gasoline_ethanol_share: 3.1</v>
      </c>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row>
    <row r="177" spans="1:34" x14ac:dyDescent="0.15">
      <c r="A177" s="62"/>
      <c r="B177" s="329"/>
      <c r="C177" s="62"/>
      <c r="D177" s="15" t="str">
        <f>(ETM_waardes_2035_blanco!$D180&amp;$G$10&amp;ETM_waardes_2035_blanco!$G180)</f>
        <v>transport_road_mixer_gasoline_gasoline_share_present: 96.9</v>
      </c>
      <c r="E177" s="15" t="str">
        <f>(T(SUBSTITUTE(ETM_waardes_2035_blanco!$D180,$H$9,""))&amp;$G$10&amp;ETM_waardes_2035_blanco!$G180)</f>
        <v>transport_road_mixer_gasoline_gasoline_share: 96.9</v>
      </c>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row>
    <row r="178" spans="1:34" x14ac:dyDescent="0.15">
      <c r="A178" s="62"/>
      <c r="B178" s="329"/>
      <c r="C178" s="62"/>
      <c r="D178" s="15" t="str">
        <f>(ETM_waardes_2035_blanco!$D181&amp;$G$10&amp;ETM_waardes_2035_blanco!$G181)</f>
        <v>transport_road_mixer_lng_bio_lng_share: National</v>
      </c>
      <c r="E178" s="15" t="str">
        <f>(T(SUBSTITUTE(ETM_waardes_2035_blanco!$D181,$H$9,""))&amp;$G$10&amp;ETM_waardes_2035_blanco!$G181)</f>
        <v>transport_road_mixer_lng_bio_lng_share: National</v>
      </c>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row>
    <row r="179" spans="1:34" x14ac:dyDescent="0.15">
      <c r="A179" s="62"/>
      <c r="B179" s="329"/>
      <c r="C179" s="62"/>
      <c r="D179" s="15" t="str">
        <f>(ETM_waardes_2035_blanco!$D182&amp;$G$10&amp;ETM_waardes_2035_blanco!$G182)</f>
        <v>transport_road_mixer_lng_lng_share: National</v>
      </c>
      <c r="E179" s="15" t="str">
        <f>(T(SUBSTITUTE(ETM_waardes_2035_blanco!$D182,$H$9,""))&amp;$G$10&amp;ETM_waardes_2035_blanco!$G182)</f>
        <v>transport_road_mixer_lng_lng_share: National</v>
      </c>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row>
    <row r="180" spans="1:34" x14ac:dyDescent="0.15">
      <c r="A180" s="62"/>
      <c r="B180" s="329"/>
      <c r="C180" s="62"/>
      <c r="D180" s="15" t="str">
        <f>(ETM_waardes_2035_blanco!$D183&amp;$G$10&amp;ETM_waardes_2035_blanco!$G183)</f>
        <v>transport_ship_using_diesel_mix_share_present: National</v>
      </c>
      <c r="E180" s="15" t="str">
        <f>(T(SUBSTITUTE(ETM_waardes_2035_blanco!$D183,$H$9,""))&amp;$G$10&amp;ETM_waardes_2035_blanco!$G183)</f>
        <v>transport_ship_using_diesel_mix_share: National</v>
      </c>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row>
    <row r="181" spans="1:34" x14ac:dyDescent="0.15">
      <c r="A181" s="62"/>
      <c r="B181" s="329"/>
      <c r="C181" s="62"/>
      <c r="D181" s="15" t="str">
        <f>(ETM_waardes_2035_blanco!$D184&amp;$G$10&amp;ETM_waardes_2035_blanco!$G184)</f>
        <v>transport_ship_using_lng_mix_share_present: National</v>
      </c>
      <c r="E181" s="15" t="str">
        <f>(T(SUBSTITUTE(ETM_waardes_2035_blanco!$D184,$H$9,""))&amp;$G$10&amp;ETM_waardes_2035_blanco!$G184)</f>
        <v>transport_ship_using_lng_mix_share: National</v>
      </c>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row>
    <row r="182" spans="1:34" x14ac:dyDescent="0.15">
      <c r="A182" s="62"/>
      <c r="B182" s="329"/>
      <c r="C182" s="62"/>
      <c r="D182" s="15" t="str">
        <f>(ETM_waardes_2035_blanco!$D185&amp;$G$10&amp;ETM_waardes_2035_blanco!$G185)</f>
        <v>transport_shipping_mixer_diesel_bio_lng_share: National</v>
      </c>
      <c r="E182" s="15" t="str">
        <f>(T(SUBSTITUTE(ETM_waardes_2035_blanco!$D185,$H$9,""))&amp;$G$10&amp;ETM_waardes_2035_blanco!$G185)</f>
        <v>transport_shipping_mixer_diesel_bio_lng_share: National</v>
      </c>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row>
    <row r="183" spans="1:34" x14ac:dyDescent="0.15">
      <c r="A183" s="62"/>
      <c r="B183" s="329"/>
      <c r="C183" s="62"/>
      <c r="D183" s="15" t="str">
        <f>(ETM_waardes_2035_blanco!$D186&amp;$G$10&amp;ETM_waardes_2035_blanco!$G186)</f>
        <v>transport_shipping_mixer_diesel_biodiesel_share: National</v>
      </c>
      <c r="E183" s="15" t="str">
        <f>(T(SUBSTITUTE(ETM_waardes_2035_blanco!$D186,$H$9,""))&amp;$G$10&amp;ETM_waardes_2035_blanco!$G186)</f>
        <v>transport_shipping_mixer_diesel_biodiesel_share: National</v>
      </c>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row>
    <row r="184" spans="1:34" x14ac:dyDescent="0.15">
      <c r="A184" s="62"/>
      <c r="B184" s="329"/>
      <c r="C184" s="62"/>
      <c r="D184" s="15" t="str">
        <f>(ETM_waardes_2035_blanco!$D187&amp;$G$10&amp;ETM_waardes_2035_blanco!$G187)</f>
        <v>transport_shipping_mixer_diesel_diesel_share: National</v>
      </c>
      <c r="E184" s="15" t="str">
        <f>(T(SUBSTITUTE(ETM_waardes_2035_blanco!$D187,$H$9,""))&amp;$G$10&amp;ETM_waardes_2035_blanco!$G187)</f>
        <v>transport_shipping_mixer_diesel_diesel_share: National</v>
      </c>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row>
    <row r="185" spans="1:34" x14ac:dyDescent="0.15">
      <c r="A185" s="62"/>
      <c r="B185" s="329"/>
      <c r="C185" s="62"/>
      <c r="D185" s="15" t="str">
        <f>(ETM_waardes_2035_blanco!$D188&amp;$G$10&amp;ETM_waardes_2035_blanco!$G188)</f>
        <v>transport_shipping_mixer_diesel_heavy_fuel_oil_share: National</v>
      </c>
      <c r="E185" s="15" t="str">
        <f>(T(SUBSTITUTE(ETM_waardes_2035_blanco!$D188,$H$9,""))&amp;$G$10&amp;ETM_waardes_2035_blanco!$G188)</f>
        <v>transport_shipping_mixer_diesel_heavy_fuel_oil_share: National</v>
      </c>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row>
    <row r="186" spans="1:34" x14ac:dyDescent="0.15">
      <c r="A186" s="62"/>
      <c r="B186" s="329"/>
      <c r="C186" s="62"/>
      <c r="D186" s="15" t="str">
        <f>(ETM_waardes_2035_blanco!$D189&amp;$G$10&amp;ETM_waardes_2035_blanco!$G189)</f>
        <v>transport_shipping_mixer_diesel_lng_share: National</v>
      </c>
      <c r="E186" s="15" t="str">
        <f>(T(SUBSTITUTE(ETM_waardes_2035_blanco!$D189,$H$9,""))&amp;$G$10&amp;ETM_waardes_2035_blanco!$G189)</f>
        <v>transport_shipping_mixer_diesel_lng_share: National</v>
      </c>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row>
    <row r="187" spans="1:34" x14ac:dyDescent="0.15">
      <c r="A187" s="62"/>
      <c r="B187" s="329"/>
      <c r="C187" s="62"/>
      <c r="D187" s="15" t="str">
        <f>(ETM_waardes_2035_blanco!$D190&amp;$G$10&amp;ETM_waardes_2035_blanco!$G190)</f>
        <v>transport_shipping_mixer_lng_bio_lng_share: National</v>
      </c>
      <c r="E187" s="15" t="str">
        <f>(T(SUBSTITUTE(ETM_waardes_2035_blanco!$D190,$H$9,""))&amp;$G$10&amp;ETM_waardes_2035_blanco!$G190)</f>
        <v>transport_shipping_mixer_lng_bio_lng_share: National</v>
      </c>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row>
    <row r="188" spans="1:34" x14ac:dyDescent="0.15">
      <c r="A188" s="62"/>
      <c r="B188" s="329"/>
      <c r="C188" s="62"/>
      <c r="D188" s="15" t="str">
        <f>(ETM_waardes_2035_blanco!$D191&amp;$G$10&amp;ETM_waardes_2035_blanco!$G191)</f>
        <v>transport_shipping_mixer_lng_lng_share: National</v>
      </c>
      <c r="E188" s="15" t="str">
        <f>(T(SUBSTITUTE(ETM_waardes_2035_blanco!$D191,$H$9,""))&amp;$G$10&amp;ETM_waardes_2035_blanco!$G191)</f>
        <v>transport_shipping_mixer_lng_lng_share: National</v>
      </c>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row>
    <row r="189" spans="1:34" x14ac:dyDescent="0.15">
      <c r="A189" s="62"/>
      <c r="B189" s="329"/>
      <c r="C189" s="62"/>
      <c r="D189" s="15" t="str">
        <f>(ETM_waardes_2035_blanco!$D192&amp;$G$10&amp;ETM_waardes_2035_blanco!$G192)</f>
        <v>transport_train_using_coal_share_present: 0</v>
      </c>
      <c r="E189" s="15" t="str">
        <f>(T(SUBSTITUTE(ETM_waardes_2035_blanco!$D192,$H$9,""))&amp;$G$10&amp;ETM_waardes_2035_blanco!$G192)</f>
        <v>transport_train_using_coal_share: 0</v>
      </c>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row>
    <row r="190" spans="1:34" x14ac:dyDescent="0.15">
      <c r="A190" s="62"/>
      <c r="B190" s="329"/>
      <c r="C190" s="62"/>
      <c r="D190" s="15" t="str">
        <f>(ETM_waardes_2035_blanco!$D193&amp;$G$10&amp;ETM_waardes_2035_blanco!$G193)</f>
        <v>transport_train_using_diesel_share_present: 5.6</v>
      </c>
      <c r="E190" s="15" t="str">
        <f>(T(SUBSTITUTE(ETM_waardes_2035_blanco!$D193,$H$9,""))&amp;$G$10&amp;ETM_waardes_2035_blanco!$G193)</f>
        <v>transport_train_using_diesel_share: 5.6</v>
      </c>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row>
    <row r="191" spans="1:34" x14ac:dyDescent="0.15">
      <c r="A191" s="62"/>
      <c r="B191" s="329"/>
      <c r="C191" s="62"/>
      <c r="D191" s="15" t="str">
        <f>(ETM_waardes_2035_blanco!$D194&amp;$G$10&amp;ETM_waardes_2035_blanco!$G194)</f>
        <v>transport_train_using_electricity_share_present: 94.4</v>
      </c>
      <c r="E191" s="15" t="str">
        <f>(T(SUBSTITUTE(ETM_waardes_2035_blanco!$D194,$H$9,""))&amp;$G$10&amp;ETM_waardes_2035_blanco!$G194)</f>
        <v>transport_train_using_electricity_share: 94.4</v>
      </c>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row>
    <row r="192" spans="1:34" x14ac:dyDescent="0.15">
      <c r="A192" s="62"/>
      <c r="B192" s="329"/>
      <c r="C192" s="62"/>
      <c r="D192" s="15" t="str">
        <f>(ETM_waardes_2035_blanco!$D195&amp;$G$10&amp;ETM_waardes_2035_blanco!$G195)</f>
        <v>transport_truck_using_compressed_natural_gas_share_present: 0.2997002997003</v>
      </c>
      <c r="E192" s="15" t="str">
        <f>(T(SUBSTITUTE(ETM_waardes_2035_blanco!$D195,$H$9,""))&amp;$G$10&amp;ETM_waardes_2035_blanco!$G195)</f>
        <v>transport_truck_using_compressed_natural_gas_share: 0.2997002997003</v>
      </c>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row>
    <row r="193" spans="1:34" x14ac:dyDescent="0.15">
      <c r="A193" s="62"/>
      <c r="B193" s="329"/>
      <c r="C193" s="62"/>
      <c r="D193" s="15" t="str">
        <f>(ETM_waardes_2035_blanco!$D196&amp;$G$10&amp;ETM_waardes_2035_blanco!$G196)</f>
        <v>transport_truck_using_diesel_mix_share_present: 98.8011988011988</v>
      </c>
      <c r="E193" s="15" t="str">
        <f>(T(SUBSTITUTE(ETM_waardes_2035_blanco!$D196,$H$9,""))&amp;$G$10&amp;ETM_waardes_2035_blanco!$G196)</f>
        <v>transport_truck_using_diesel_mix_share: 98.8011988011988</v>
      </c>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row>
    <row r="194" spans="1:34" x14ac:dyDescent="0.15">
      <c r="A194" s="62"/>
      <c r="B194" s="329"/>
      <c r="C194" s="62"/>
      <c r="D194" s="15" t="str">
        <f>(ETM_waardes_2035_blanco!$D197&amp;$G$10&amp;ETM_waardes_2035_blanco!$G197)</f>
        <v>transport_truck_using_electricity_share_present: 0</v>
      </c>
      <c r="E194" s="15" t="str">
        <f>(T(SUBSTITUTE(ETM_waardes_2035_blanco!$D197,$H$9,""))&amp;$G$10&amp;ETM_waardes_2035_blanco!$G197)</f>
        <v>transport_truck_using_electricity_share: 0</v>
      </c>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row>
    <row r="195" spans="1:34" x14ac:dyDescent="0.15">
      <c r="A195" s="62"/>
      <c r="B195" s="329"/>
      <c r="C195" s="62"/>
      <c r="D195" s="15" t="str">
        <f>(ETM_waardes_2035_blanco!$D198&amp;$G$10&amp;ETM_waardes_2035_blanco!$G198)</f>
        <v>transport_truck_using_gasoline_mix_share_present: 0.799200799200799</v>
      </c>
      <c r="E195" s="15" t="str">
        <f>(T(SUBSTITUTE(ETM_waardes_2035_blanco!$D198,$H$9,""))&amp;$G$10&amp;ETM_waardes_2035_blanco!$G198)</f>
        <v>transport_truck_using_gasoline_mix_share: 0.799200799200799</v>
      </c>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row>
    <row r="196" spans="1:34" x14ac:dyDescent="0.15">
      <c r="A196" s="62"/>
      <c r="B196" s="329"/>
      <c r="C196" s="62"/>
      <c r="D196" s="15" t="str">
        <f>(ETM_waardes_2035_blanco!$D199&amp;$G$10&amp;ETM_waardes_2035_blanco!$G199)</f>
        <v>transport_truck_using_lng_mix_share_present: 0.0999000999000999</v>
      </c>
      <c r="E196" s="15" t="str">
        <f>(T(SUBSTITUTE(ETM_waardes_2035_blanco!$D199,$H$9,""))&amp;$G$10&amp;ETM_waardes_2035_blanco!$G199)</f>
        <v>transport_truck_using_lng_mix_share: 0.0999000999000999</v>
      </c>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row>
    <row r="197" spans="1:34" x14ac:dyDescent="0.15">
      <c r="A197" s="62"/>
      <c r="B197" s="329"/>
      <c r="C197" s="62"/>
      <c r="D197" t="str">
        <f>(ETM_waardes_2035_blanco!$D200&amp;$G$10&amp;ETM_waardes_2035_blanco!$G200)</f>
        <v xml:space="preserve">: </v>
      </c>
      <c r="E197" t="str">
        <f>(T(SUBSTITUTE(ETM_waardes_2035_blanco!$D200,$H$9,""))&amp;$G$10&amp;ETM_waardes_2035_blanco!$G200)</f>
        <v xml:space="preserve">: </v>
      </c>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row>
    <row r="198" spans="1:34" x14ac:dyDescent="0.15">
      <c r="A198" s="62"/>
      <c r="B198" s="329"/>
      <c r="C198" s="62"/>
      <c r="D198" s="15" t="str">
        <f>(ETM_waardes_2035_blanco!D201&amp;$G$10&amp;ETM_waardes_2035_blanco!G201)</f>
        <v>number_of_agriculture_chp_engine_biogas_present: 0</v>
      </c>
      <c r="E198" s="15" t="str">
        <f>(T(SUBSTITUTE(ETM_waardes_2035_blanco!D201,$H$9,""))&amp;$G$10&amp;ETM_waardes_2035_blanco!G201)</f>
        <v>number_of_agriculture_chp_engine_biogas: 0</v>
      </c>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row>
    <row r="199" spans="1:34" x14ac:dyDescent="0.15">
      <c r="A199" s="62"/>
      <c r="B199" s="329"/>
      <c r="C199" s="62"/>
      <c r="D199" s="15" t="str">
        <f>(ETM_waardes_2035_blanco!D202&amp;$G$10&amp;ETM_waardes_2035_blanco!G202)</f>
        <v>number_of_agriculture_chp_engine_network_gas_present: 0</v>
      </c>
      <c r="E199" s="15" t="str">
        <f>(T(SUBSTITUTE(ETM_waardes_2035_blanco!D202,$H$9,""))&amp;$G$10&amp;ETM_waardes_2035_blanco!G202)</f>
        <v>number_of_agriculture_chp_engine_network_gas: 0</v>
      </c>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row>
    <row r="200" spans="1:34" x14ac:dyDescent="0.15">
      <c r="A200" s="62"/>
      <c r="B200" s="329"/>
      <c r="C200" s="62"/>
      <c r="D200" s="15" t="str">
        <f>(ETM_waardes_2035_blanco!D203&amp;$G$10&amp;ETM_waardes_2035_blanco!G203)</f>
        <v>number_of_agriculture_chp_supercritical_wood_pellets_present: 0</v>
      </c>
      <c r="E200" s="15" t="str">
        <f>(T(SUBSTITUTE(ETM_waardes_2035_blanco!D203,$H$9,""))&amp;$G$10&amp;ETM_waardes_2035_blanco!G203)</f>
        <v>number_of_agriculture_chp_supercritical_wood_pellets: 0</v>
      </c>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row>
    <row r="201" spans="1:34" x14ac:dyDescent="0.15">
      <c r="A201" s="62"/>
      <c r="B201" s="329"/>
      <c r="C201" s="62"/>
      <c r="D201" s="15" t="str">
        <f>(ETM_waardes_2035_blanco!D204&amp;$G$10&amp;ETM_waardes_2035_blanco!G204)</f>
        <v>number_of_energy_chp_combined_cycle_network_gas_present: 0</v>
      </c>
      <c r="E201" s="15" t="str">
        <f>(T(SUBSTITUTE(ETM_waardes_2035_blanco!D204,$H$9,""))&amp;$G$10&amp;ETM_waardes_2035_blanco!G204)</f>
        <v>number_of_energy_chp_combined_cycle_network_gas: 0</v>
      </c>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row>
    <row r="202" spans="1:34" x14ac:dyDescent="0.15">
      <c r="A202" s="62"/>
      <c r="B202" s="329"/>
      <c r="C202" s="62"/>
      <c r="D202" s="15" t="str">
        <f>(ETM_waardes_2035_blanco!D205&amp;$G$10&amp;ETM_waardes_2035_blanco!G205)</f>
        <v>number_of_energy_chp_supercritical_waste_mix_present: 0</v>
      </c>
      <c r="E202" s="15" t="str">
        <f>(T(SUBSTITUTE(ETM_waardes_2035_blanco!D205,$H$9,""))&amp;$G$10&amp;ETM_waardes_2035_blanco!G205)</f>
        <v>number_of_energy_chp_supercritical_waste_mix: 0</v>
      </c>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row>
    <row r="203" spans="1:34" x14ac:dyDescent="0.15">
      <c r="A203" s="62"/>
      <c r="B203" s="329"/>
      <c r="C203" s="62"/>
      <c r="D203" s="15" t="str">
        <f>(ETM_waardes_2035_blanco!D206&amp;$G$10&amp;ETM_waardes_2035_blanco!G206)</f>
        <v>number_of_energy_chp_ultra_supercritical_coal_present: 0</v>
      </c>
      <c r="E203" s="15" t="str">
        <f>(T(SUBSTITUTE(ETM_waardes_2035_blanco!D206,$H$9,""))&amp;$G$10&amp;ETM_waardes_2035_blanco!G206)</f>
        <v>number_of_energy_chp_ultra_supercritical_coal: 0</v>
      </c>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row>
    <row r="204" spans="1:34" x14ac:dyDescent="0.15">
      <c r="A204" s="62"/>
      <c r="B204" s="329"/>
      <c r="C204" s="62"/>
      <c r="D204" s="15" t="str">
        <f>(ETM_waardes_2035_blanco!D207&amp;$G$10&amp;ETM_waardes_2035_blanco!G207)</f>
        <v>number_of_energy_chp_ultra_supercritical_cofiring_coal_present: 0</v>
      </c>
      <c r="E204" s="15" t="str">
        <f>(T(SUBSTITUTE(ETM_waardes_2035_blanco!D207,$H$9,""))&amp;$G$10&amp;ETM_waardes_2035_blanco!G207)</f>
        <v>number_of_energy_chp_ultra_supercritical_cofiring_coal: 0</v>
      </c>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row>
    <row r="205" spans="1:34" x14ac:dyDescent="0.15">
      <c r="A205" s="62"/>
      <c r="B205" s="329"/>
      <c r="C205" s="62"/>
      <c r="D205" s="15" t="str">
        <f>(ETM_waardes_2035_blanco!D208&amp;$G$10&amp;ETM_waardes_2035_blanco!G208)</f>
        <v>number_of_energy_chp_ultra_supercritical_lignite_present: 0</v>
      </c>
      <c r="E205" s="15" t="str">
        <f>(T(SUBSTITUTE(ETM_waardes_2035_blanco!D208,$H$9,""))&amp;$G$10&amp;ETM_waardes_2035_blanco!G208)</f>
        <v>number_of_energy_chp_ultra_supercritical_lignite: 0</v>
      </c>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row>
    <row r="206" spans="1:34" x14ac:dyDescent="0.15">
      <c r="A206" s="62"/>
      <c r="B206" s="329"/>
      <c r="C206" s="62"/>
      <c r="D206" s="15" t="str">
        <f>(ETM_waardes_2035_blanco!D209&amp;$G$10&amp;ETM_waardes_2035_blanco!G209)</f>
        <v>number_of_energy_flexibility_p2g_electricity: National</v>
      </c>
      <c r="E206" s="15" t="str">
        <f>(T(SUBSTITUTE(ETM_waardes_2035_blanco!D209,$H$9,""))&amp;$G$10&amp;ETM_waardes_2035_blanco!G209)</f>
        <v>number_of_energy_flexibility_p2g_electricity: National</v>
      </c>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row>
    <row r="207" spans="1:34" x14ac:dyDescent="0.15">
      <c r="A207" s="62"/>
      <c r="B207" s="329"/>
      <c r="C207" s="62"/>
      <c r="D207" s="15" t="str">
        <f>(ETM_waardes_2035_blanco!D210&amp;$G$10&amp;ETM_waardes_2035_blanco!G210)</f>
        <v>number_of_energy_heat_network_backup_heater_network_gas: National</v>
      </c>
      <c r="E207" s="15" t="str">
        <f>(T(SUBSTITUTE(ETM_waardes_2035_blanco!D210,$H$9,""))&amp;$G$10&amp;ETM_waardes_2035_blanco!G210)</f>
        <v>number_of_energy_heat_network_backup_heater_network_gas: National</v>
      </c>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row>
    <row r="208" spans="1:34" x14ac:dyDescent="0.15">
      <c r="A208" s="62"/>
      <c r="B208" s="329"/>
      <c r="C208" s="62"/>
      <c r="D208" s="15" t="str">
        <f>(ETM_waardes_2035_blanco!D211&amp;$G$10&amp;ETM_waardes_2035_blanco!G211)</f>
        <v>number_of_energy_heater_for_heat_network_coal_present: 0</v>
      </c>
      <c r="E208" s="15" t="str">
        <f>(T(SUBSTITUTE(ETM_waardes_2035_blanco!D211,$H$9,""))&amp;$G$10&amp;ETM_waardes_2035_blanco!G211)</f>
        <v>number_of_energy_heater_for_heat_network_coal: 0</v>
      </c>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row>
    <row r="209" spans="1:34" x14ac:dyDescent="0.15">
      <c r="A209" s="62"/>
      <c r="B209" s="329"/>
      <c r="C209" s="62"/>
      <c r="D209" s="15" t="str">
        <f>(ETM_waardes_2035_blanco!D212&amp;$G$10&amp;ETM_waardes_2035_blanco!G212)</f>
        <v>number_of_energy_heater_for_heat_network_network_gas_present: 0</v>
      </c>
      <c r="E209" s="15" t="str">
        <f>(T(SUBSTITUTE(ETM_waardes_2035_blanco!D212,$H$9,""))&amp;$G$10&amp;ETM_waardes_2035_blanco!G212)</f>
        <v>number_of_energy_heater_for_heat_network_network_gas: 0</v>
      </c>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row>
    <row r="210" spans="1:34" x14ac:dyDescent="0.15">
      <c r="A210" s="62"/>
      <c r="B210" s="329"/>
      <c r="C210" s="62"/>
      <c r="D210" s="15" t="str">
        <f>(ETM_waardes_2035_blanco!D213&amp;$G$10&amp;ETM_waardes_2035_blanco!G213)</f>
        <v>number_of_energy_heater_for_heat_network_waste_mix_present: 0.000001</v>
      </c>
      <c r="E210" s="15" t="str">
        <f>(T(SUBSTITUTE(ETM_waardes_2035_blanco!D213,$H$9,""))&amp;$G$10&amp;ETM_waardes_2035_blanco!G213)</f>
        <v>number_of_energy_heater_for_heat_network_waste_mix: 0.000001</v>
      </c>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row>
    <row r="211" spans="1:34" x14ac:dyDescent="0.15">
      <c r="A211" s="62"/>
      <c r="B211" s="329"/>
      <c r="C211" s="62"/>
      <c r="D211" s="15" t="str">
        <f>(ETM_waardes_2035_blanco!D214&amp;$G$10&amp;ETM_waardes_2035_blanco!G214)</f>
        <v>number_of_energy_heater_for_heat_network_wood_pellets_present: 0</v>
      </c>
      <c r="E211" s="15" t="str">
        <f>(T(SUBSTITUTE(ETM_waardes_2035_blanco!D214,$H$9,""))&amp;$G$10&amp;ETM_waardes_2035_blanco!G214)</f>
        <v>number_of_energy_heater_for_heat_network_wood_pellets: 0</v>
      </c>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row>
    <row r="212" spans="1:34" x14ac:dyDescent="0.15">
      <c r="A212" s="62"/>
      <c r="B212" s="329"/>
      <c r="C212" s="62"/>
      <c r="D212" s="15" t="str">
        <f>(ETM_waardes_2035_blanco!D215&amp;$G$10&amp;ETM_waardes_2035_blanco!G215)</f>
        <v>number_of_energy_power_combined_cycle_ccs_coal_present: 0</v>
      </c>
      <c r="E212" s="15" t="str">
        <f>(T(SUBSTITUTE(ETM_waardes_2035_blanco!D215,$H$9,""))&amp;$G$10&amp;ETM_waardes_2035_blanco!G215)</f>
        <v>number_of_energy_power_combined_cycle_ccs_coal: 0</v>
      </c>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row>
    <row r="213" spans="1:34" x14ac:dyDescent="0.15">
      <c r="A213" s="62"/>
      <c r="B213" s="329"/>
      <c r="C213" s="62"/>
      <c r="D213" s="15" t="str">
        <f>(ETM_waardes_2035_blanco!D216&amp;$G$10&amp;ETM_waardes_2035_blanco!G216)</f>
        <v>number_of_energy_power_combined_cycle_ccs_network_gas: 0</v>
      </c>
      <c r="E213" s="15" t="str">
        <f>(T(SUBSTITUTE(ETM_waardes_2035_blanco!D216,$H$9,""))&amp;$G$10&amp;ETM_waardes_2035_blanco!G216)</f>
        <v>number_of_energy_power_combined_cycle_ccs_network_gas: 0</v>
      </c>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row>
    <row r="214" spans="1:34" x14ac:dyDescent="0.15">
      <c r="A214" s="62"/>
      <c r="B214" s="329"/>
      <c r="C214" s="62"/>
      <c r="D214" s="15" t="str">
        <f>(ETM_waardes_2035_blanco!D217&amp;$G$10&amp;ETM_waardes_2035_blanco!G217)</f>
        <v>number_of_energy_power_combined_cycle_coal_present: 0</v>
      </c>
      <c r="E214" s="15" t="str">
        <f>(T(SUBSTITUTE(ETM_waardes_2035_blanco!D217,$H$9,""))&amp;$G$10&amp;ETM_waardes_2035_blanco!G217)</f>
        <v>number_of_energy_power_combined_cycle_coal: 0</v>
      </c>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row>
    <row r="215" spans="1:34" x14ac:dyDescent="0.15">
      <c r="A215" s="62"/>
      <c r="B215" s="329"/>
      <c r="C215" s="62"/>
      <c r="D215" s="15" t="str">
        <f>(ETM_waardes_2035_blanco!D218&amp;$G$10&amp;ETM_waardes_2035_blanco!G218)</f>
        <v>number_of_energy_power_combined_cycle_network_gas_present: 0.00071343818352615</v>
      </c>
      <c r="E215" s="15" t="str">
        <f>(T(SUBSTITUTE(ETM_waardes_2035_blanco!D218,$H$9,""))&amp;$G$10&amp;ETM_waardes_2035_blanco!G218)</f>
        <v>number_of_energy_power_combined_cycle_network_gas: 0.00071343818352615</v>
      </c>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row>
    <row r="216" spans="1:34" x14ac:dyDescent="0.15">
      <c r="A216" s="62"/>
      <c r="B216" s="329"/>
      <c r="C216" s="62"/>
      <c r="D216" s="15" t="str">
        <f>(ETM_waardes_2035_blanco!D219&amp;$G$10&amp;ETM_waardes_2035_blanco!G219)</f>
        <v>number_of_energy_power_engine_diesel: 0</v>
      </c>
      <c r="E216" s="15" t="str">
        <f>(T(SUBSTITUTE(ETM_waardes_2035_blanco!D219,$H$9,""))&amp;$G$10&amp;ETM_waardes_2035_blanco!G219)</f>
        <v>number_of_energy_power_engine_diesel: 0</v>
      </c>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row>
    <row r="217" spans="1:34" x14ac:dyDescent="0.15">
      <c r="A217" s="62"/>
      <c r="B217" s="329"/>
      <c r="C217" s="62"/>
      <c r="D217" s="15" t="str">
        <f>(ETM_waardes_2035_blanco!D220&amp;$G$10&amp;ETM_waardes_2035_blanco!G220)</f>
        <v>number_of_energy_power_engine_network_gas: 0</v>
      </c>
      <c r="E217" s="15" t="str">
        <f>(T(SUBSTITUTE(ETM_waardes_2035_blanco!D220,$H$9,""))&amp;$G$10&amp;ETM_waardes_2035_blanco!G220)</f>
        <v>number_of_energy_power_engine_network_gas: 0</v>
      </c>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row>
    <row r="218" spans="1:34" x14ac:dyDescent="0.15">
      <c r="A218" s="62"/>
      <c r="B218" s="329"/>
      <c r="C218" s="62"/>
      <c r="D218" s="15" t="str">
        <f>(ETM_waardes_2035_blanco!D221&amp;$G$10&amp;ETM_waardes_2035_blanco!G221)</f>
        <v>number_of_energy_power_geothermal: 0</v>
      </c>
      <c r="E218" s="15" t="str">
        <f>(T(SUBSTITUTE(ETM_waardes_2035_blanco!D221,$H$9,""))&amp;$G$10&amp;ETM_waardes_2035_blanco!G221)</f>
        <v>number_of_energy_power_geothermal: 0</v>
      </c>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row>
    <row r="219" spans="1:34" x14ac:dyDescent="0.15">
      <c r="A219" s="62"/>
      <c r="B219" s="329"/>
      <c r="C219" s="62"/>
      <c r="D219" s="15" t="str">
        <f>(ETM_waardes_2035_blanco!D222&amp;$G$10&amp;ETM_waardes_2035_blanco!G222)</f>
        <v>number_of_energy_power_hydro_mountain: 0</v>
      </c>
      <c r="E219" s="15" t="str">
        <f>(T(SUBSTITUTE(ETM_waardes_2035_blanco!D222,$H$9,""))&amp;$G$10&amp;ETM_waardes_2035_blanco!G222)</f>
        <v>number_of_energy_power_hydro_mountain: 0</v>
      </c>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row>
    <row r="220" spans="1:34" x14ac:dyDescent="0.15">
      <c r="A220" s="62"/>
      <c r="B220" s="329"/>
      <c r="C220" s="62"/>
      <c r="D220" s="15" t="str">
        <f>(ETM_waardes_2035_blanco!D223&amp;$G$10&amp;ETM_waardes_2035_blanco!G223)</f>
        <v>number_of_energy_power_hydro_river_present: 0</v>
      </c>
      <c r="E220" s="15" t="str">
        <f>(T(SUBSTITUTE(ETM_waardes_2035_blanco!D223,$H$9,""))&amp;$G$10&amp;ETM_waardes_2035_blanco!G223)</f>
        <v>number_of_energy_power_hydro_river: 0</v>
      </c>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row>
    <row r="221" spans="1:34" x14ac:dyDescent="0.15">
      <c r="A221" s="62"/>
      <c r="B221" s="329"/>
      <c r="C221" s="62"/>
      <c r="D221" s="15" t="str">
        <f>(ETM_waardes_2035_blanco!D224&amp;$G$10&amp;ETM_waardes_2035_blanco!G224)</f>
        <v>number_of_energy_power_nuclear_gen2_uranium_oxide_present: 0</v>
      </c>
      <c r="E221" s="15" t="str">
        <f>(T(SUBSTITUTE(ETM_waardes_2035_blanco!D224,$H$9,""))&amp;$G$10&amp;ETM_waardes_2035_blanco!G224)</f>
        <v>number_of_energy_power_nuclear_gen2_uranium_oxide: 0</v>
      </c>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row>
    <row r="222" spans="1:34" x14ac:dyDescent="0.15">
      <c r="A222" s="62"/>
      <c r="B222" s="329"/>
      <c r="C222" s="62"/>
      <c r="D222" s="15" t="str">
        <f>(ETM_waardes_2035_blanco!D225&amp;$G$10&amp;ETM_waardes_2035_blanco!G225)</f>
        <v>number_of_energy_power_nuclear_gen3_uranium_oxide: 0</v>
      </c>
      <c r="E222" s="15" t="str">
        <f>(T(SUBSTITUTE(ETM_waardes_2035_blanco!D225,$H$9,""))&amp;$G$10&amp;ETM_waardes_2035_blanco!G225)</f>
        <v>number_of_energy_power_nuclear_gen3_uranium_oxide: 0</v>
      </c>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row>
    <row r="223" spans="1:34" x14ac:dyDescent="0.15">
      <c r="A223" s="62"/>
      <c r="B223" s="329"/>
      <c r="C223" s="62"/>
      <c r="D223" s="15" t="str">
        <f>(ETM_waardes_2035_blanco!D226&amp;$G$10&amp;ETM_waardes_2035_blanco!G226)</f>
        <v>number_of_energy_power_solar_csp_solar_radiation: 0</v>
      </c>
      <c r="E223" s="15" t="str">
        <f>(T(SUBSTITUTE(ETM_waardes_2035_blanco!D226,$H$9,""))&amp;$G$10&amp;ETM_waardes_2035_blanco!G226)</f>
        <v>number_of_energy_power_solar_csp_solar_radiation: 0</v>
      </c>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row>
    <row r="224" spans="1:34" x14ac:dyDescent="0.15">
      <c r="A224" s="62"/>
      <c r="B224" s="329"/>
      <c r="C224" s="62"/>
      <c r="D224" s="15" t="str">
        <f>(ETM_waardes_2035_blanco!D227&amp;$G$10&amp;ETM_waardes_2035_blanco!G227)</f>
        <v>number_of_energy_power_solar_pv_solar_radiation_present: 0.001528</v>
      </c>
      <c r="E224" s="15" t="str">
        <f>(T(SUBSTITUTE(ETM_waardes_2035_blanco!D227,$H$9,""))&amp;$G$10&amp;ETM_waardes_2035_blanco!G227)</f>
        <v>number_of_energy_power_solar_pv_solar_radiation: 0.001528</v>
      </c>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row>
    <row r="225" spans="1:34" x14ac:dyDescent="0.15">
      <c r="A225" s="62"/>
      <c r="B225" s="329"/>
      <c r="C225" s="62"/>
      <c r="D225" s="15" t="str">
        <f>(ETM_waardes_2035_blanco!D228&amp;$G$10&amp;ETM_waardes_2035_blanco!G228)</f>
        <v>number_of_energy_power_supercritical_coal_present: 0</v>
      </c>
      <c r="E225" s="15" t="str">
        <f>(T(SUBSTITUTE(ETM_waardes_2035_blanco!D228,$H$9,""))&amp;$G$10&amp;ETM_waardes_2035_blanco!G228)</f>
        <v>number_of_energy_power_supercritical_coal: 0</v>
      </c>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row>
    <row r="226" spans="1:34" x14ac:dyDescent="0.15">
      <c r="A226" s="62"/>
      <c r="B226" s="329"/>
      <c r="C226" s="62"/>
      <c r="D226" s="15" t="str">
        <f>(ETM_waardes_2035_blanco!D229&amp;$G$10&amp;ETM_waardes_2035_blanco!G229)</f>
        <v>number_of_energy_power_supercritical_waste_mix: 0.000630895205884685</v>
      </c>
      <c r="E226" s="15" t="str">
        <f>(T(SUBSTITUTE(ETM_waardes_2035_blanco!D229,$H$9,""))&amp;$G$10&amp;ETM_waardes_2035_blanco!G229)</f>
        <v>number_of_energy_power_supercritical_waste_mix: 0.000630895205884685</v>
      </c>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row>
    <row r="227" spans="1:34" x14ac:dyDescent="0.15">
      <c r="A227" s="62"/>
      <c r="B227" s="329"/>
      <c r="C227" s="62"/>
      <c r="D227" s="15" t="str">
        <f>(ETM_waardes_2035_blanco!D230&amp;$G$10&amp;ETM_waardes_2035_blanco!G230)</f>
        <v>number_of_energy_power_turbine_network_gas: 0</v>
      </c>
      <c r="E227" s="15" t="str">
        <f>(T(SUBSTITUTE(ETM_waardes_2035_blanco!D230,$H$9,""))&amp;$G$10&amp;ETM_waardes_2035_blanco!G230)</f>
        <v>number_of_energy_power_turbine_network_gas: 0</v>
      </c>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row>
    <row r="228" spans="1:34" x14ac:dyDescent="0.15">
      <c r="A228" s="62"/>
      <c r="B228" s="329"/>
      <c r="C228" s="62"/>
      <c r="D228" s="15" t="str">
        <f>(ETM_waardes_2035_blanco!D231&amp;$G$10&amp;ETM_waardes_2035_blanco!G231)</f>
        <v>number_of_energy_power_ultra_supercritical_ccs_coal: 0</v>
      </c>
      <c r="E228" s="15" t="str">
        <f>(T(SUBSTITUTE(ETM_waardes_2035_blanco!D231,$H$9,""))&amp;$G$10&amp;ETM_waardes_2035_blanco!G231)</f>
        <v>number_of_energy_power_ultra_supercritical_ccs_coal: 0</v>
      </c>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row>
    <row r="229" spans="1:34" x14ac:dyDescent="0.15">
      <c r="A229" s="62"/>
      <c r="B229" s="329"/>
      <c r="C229" s="62"/>
      <c r="D229" s="15" t="str">
        <f>(ETM_waardes_2035_blanco!D232&amp;$G$10&amp;ETM_waardes_2035_blanco!G232)</f>
        <v>number_of_energy_power_ultra_supercritical_coal_present: 0.000176529114703196</v>
      </c>
      <c r="E229" s="15" t="str">
        <f>(T(SUBSTITUTE(ETM_waardes_2035_blanco!D232,$H$9,""))&amp;$G$10&amp;ETM_waardes_2035_blanco!G232)</f>
        <v>number_of_energy_power_ultra_supercritical_coal: 0.000176529114703196</v>
      </c>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row>
    <row r="230" spans="1:34" x14ac:dyDescent="0.15">
      <c r="A230" s="62"/>
      <c r="B230" s="329"/>
      <c r="C230" s="62"/>
      <c r="D230" s="15" t="str">
        <f>(ETM_waardes_2035_blanco!D233&amp;$G$10&amp;ETM_waardes_2035_blanco!G233)</f>
        <v>number_of_energy_power_ultra_supercritical_cofiring_coal_present: 0.00011034567933409</v>
      </c>
      <c r="E230" s="15" t="str">
        <f>(T(SUBSTITUTE(ETM_waardes_2035_blanco!D233,$H$9,""))&amp;$G$10&amp;ETM_waardes_2035_blanco!G233)</f>
        <v>number_of_energy_power_ultra_supercritical_cofiring_coal: 0.00011034567933409</v>
      </c>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row>
    <row r="231" spans="1:34" x14ac:dyDescent="0.15">
      <c r="A231" s="62"/>
      <c r="B231" s="329"/>
      <c r="C231" s="62"/>
      <c r="D231" s="15" t="str">
        <f>(ETM_waardes_2035_blanco!D234&amp;$G$10&amp;ETM_waardes_2035_blanco!G234)</f>
        <v>number_of_energy_power_ultra_supercritical_crude_oil: 0</v>
      </c>
      <c r="E231" s="15" t="str">
        <f>(T(SUBSTITUTE(ETM_waardes_2035_blanco!D234,$H$9,""))&amp;$G$10&amp;ETM_waardes_2035_blanco!G234)</f>
        <v>number_of_energy_power_ultra_supercritical_crude_oil: 0</v>
      </c>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row>
    <row r="232" spans="1:34" x14ac:dyDescent="0.15">
      <c r="A232" s="62"/>
      <c r="B232" s="329"/>
      <c r="C232" s="62"/>
      <c r="D232" s="15" t="str">
        <f>(ETM_waardes_2035_blanco!D235&amp;$G$10&amp;ETM_waardes_2035_blanco!G235)</f>
        <v>number_of_energy_power_ultra_supercritical_lignite: 0</v>
      </c>
      <c r="E232" s="15" t="str">
        <f>(T(SUBSTITUTE(ETM_waardes_2035_blanco!D235,$H$9,""))&amp;$G$10&amp;ETM_waardes_2035_blanco!G235)</f>
        <v>number_of_energy_power_ultra_supercritical_lignite: 0</v>
      </c>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row>
    <row r="233" spans="1:34" x14ac:dyDescent="0.15">
      <c r="A233" s="62"/>
      <c r="B233" s="329"/>
      <c r="C233" s="62"/>
      <c r="D233" s="15" t="str">
        <f>(ETM_waardes_2035_blanco!D236&amp;$G$10&amp;ETM_waardes_2035_blanco!G236)</f>
        <v>number_of_energy_power_ultra_supercritical_network_gas_present: 0.000299</v>
      </c>
      <c r="E233" s="15" t="str">
        <f>(T(SUBSTITUTE(ETM_waardes_2035_blanco!D236,$H$9,""))&amp;$G$10&amp;ETM_waardes_2035_blanco!G236)</f>
        <v>number_of_energy_power_ultra_supercritical_network_gas: 0.000299</v>
      </c>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row>
    <row r="234" spans="1:34" x14ac:dyDescent="0.15">
      <c r="A234" s="62"/>
      <c r="B234" s="329"/>
      <c r="C234" s="62"/>
      <c r="D234" s="15" t="str">
        <f>(ETM_waardes_2035_blanco!D237&amp;$G$10&amp;ETM_waardes_2035_blanco!G237)</f>
        <v>number_of_energy_power_ultra_supercritical_oxyfuel_ccs_lignite: 0</v>
      </c>
      <c r="E234" s="15" t="str">
        <f>(T(SUBSTITUTE(ETM_waardes_2035_blanco!D237,$H$9,""))&amp;$G$10&amp;ETM_waardes_2035_blanco!G237)</f>
        <v>number_of_energy_power_ultra_supercritical_oxyfuel_ccs_lignite: 0</v>
      </c>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row>
    <row r="235" spans="1:34" x14ac:dyDescent="0.15">
      <c r="A235" s="62"/>
      <c r="B235" s="329"/>
      <c r="C235" s="62"/>
      <c r="D235" s="15" t="str">
        <f>(ETM_waardes_2035_blanco!D238&amp;$G$10&amp;ETM_waardes_2035_blanco!G238)</f>
        <v>number_of_energy_power_wind_turbine_coastal_present: 0.015278</v>
      </c>
      <c r="E235" s="15" t="str">
        <f>(T(SUBSTITUTE(ETM_waardes_2035_blanco!D238,$H$9,""))&amp;$G$10&amp;ETM_waardes_2035_blanco!G238)</f>
        <v>number_of_energy_power_wind_turbine_coastal: 0.015278</v>
      </c>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row>
    <row r="236" spans="1:34" x14ac:dyDescent="0.15">
      <c r="A236" s="62"/>
      <c r="B236" s="329"/>
      <c r="C236" s="62"/>
      <c r="D236" s="15" t="str">
        <f>(ETM_waardes_2035_blanco!D239&amp;$G$10&amp;ETM_waardes_2035_blanco!G239)</f>
        <v>number_of_energy_power_wind_turbine_inland_present: 0.127294</v>
      </c>
      <c r="E236" s="15" t="str">
        <f>(T(SUBSTITUTE(ETM_waardes_2035_blanco!D239,$H$9,""))&amp;$G$10&amp;ETM_waardes_2035_blanco!G239)</f>
        <v>number_of_energy_power_wind_turbine_inland: 0.127294</v>
      </c>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row>
    <row r="237" spans="1:34" x14ac:dyDescent="0.15">
      <c r="A237" s="62"/>
      <c r="B237" s="329"/>
      <c r="C237" s="62"/>
      <c r="D237" s="15" t="str">
        <f>(ETM_waardes_2035_blanco!D240&amp;$G$10&amp;ETM_waardes_2035_blanco!G240)</f>
        <v>number_of_energy_power_wind_turbine_offshore_present: 0.090689</v>
      </c>
      <c r="E237" s="15" t="str">
        <f>(T(SUBSTITUTE(ETM_waardes_2035_blanco!D240,$H$9,""))&amp;$G$10&amp;ETM_waardes_2035_blanco!G240)</f>
        <v>number_of_energy_power_wind_turbine_offshore: 0.090689</v>
      </c>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row>
    <row r="238" spans="1:34" x14ac:dyDescent="0.15">
      <c r="A238" s="62"/>
      <c r="B238" s="329"/>
      <c r="C238" s="62"/>
      <c r="D238" s="15" t="str">
        <f>(ETM_waardes_2035_blanco!D241&amp;$G$10&amp;ETM_waardes_2035_blanco!G241)</f>
        <v>number_of_industry_chp_combined_cycle_gas_power_fuelmix_present: 0</v>
      </c>
      <c r="E238" s="15" t="str">
        <f>(T(SUBSTITUTE(ETM_waardes_2035_blanco!D241,$H$9,""))&amp;$G$10&amp;ETM_waardes_2035_blanco!G241)</f>
        <v>number_of_industry_chp_combined_cycle_gas_power_fuelmix: 0</v>
      </c>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row>
    <row r="239" spans="1:34" x14ac:dyDescent="0.15">
      <c r="A239" s="62"/>
      <c r="B239" s="329"/>
      <c r="C239" s="62"/>
      <c r="D239" s="15" t="str">
        <f>(ETM_waardes_2035_blanco!D242&amp;$G$10&amp;ETM_waardes_2035_blanco!G242)</f>
        <v>number_of_industry_chp_engine_gas_power_fuelmix_present: 0</v>
      </c>
      <c r="E239" s="15" t="str">
        <f>(T(SUBSTITUTE(ETM_waardes_2035_blanco!D242,$H$9,""))&amp;$G$10&amp;ETM_waardes_2035_blanco!G242)</f>
        <v>number_of_industry_chp_engine_gas_power_fuelmix: 0</v>
      </c>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row>
    <row r="240" spans="1:34" x14ac:dyDescent="0.15">
      <c r="A240" s="62"/>
      <c r="B240" s="329"/>
      <c r="C240" s="62"/>
      <c r="D240" s="15" t="str">
        <f>(ETM_waardes_2035_blanco!D243&amp;$G$10&amp;ETM_waardes_2035_blanco!G243)</f>
        <v>number_of_industry_chp_turbine_gas_power_fuelmix_present: 0</v>
      </c>
      <c r="E240" s="15" t="str">
        <f>(T(SUBSTITUTE(ETM_waardes_2035_blanco!D243,$H$9,""))&amp;$G$10&amp;ETM_waardes_2035_blanco!G243)</f>
        <v>number_of_industry_chp_turbine_gas_power_fuelmix: 0</v>
      </c>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row>
    <row r="241" spans="1:34" x14ac:dyDescent="0.15">
      <c r="A241" s="62"/>
      <c r="B241" s="329"/>
      <c r="C241" s="62"/>
      <c r="D241" s="15" t="str">
        <f>(ETM_waardes_2035_blanco!D244&amp;$G$10&amp;ETM_waardes_2035_blanco!G244)</f>
        <v>number_of_industry_chp_ultra_supercritical_coal: 0</v>
      </c>
      <c r="E241" s="15" t="str">
        <f>(T(SUBSTITUTE(ETM_waardes_2035_blanco!D244,$H$9,""))&amp;$G$10&amp;ETM_waardes_2035_blanco!G244)</f>
        <v>number_of_industry_chp_ultra_supercritical_coal: 0</v>
      </c>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row>
    <row r="242" spans="1:34" x14ac:dyDescent="0.15">
      <c r="A242" s="62"/>
      <c r="B242" s="329"/>
      <c r="C242" s="62"/>
      <c r="D242" s="15" t="str">
        <f>(ETM_waardes_2035_blanco!D245&amp;$G$10&amp;ETM_waardes_2035_blanco!G245)</f>
        <v>households_solar_pv_solar_radiation_market_penetration_both: 0.00251839313304721</v>
      </c>
      <c r="E242" s="15" t="str">
        <f>(T(SUBSTITUTE(ETM_waardes_2035_blanco!D245,$H$9,""))&amp;$G$10&amp;ETM_waardes_2035_blanco!G245)</f>
        <v>households_solar_pv_solar_radiation_market_penetration_both: 0.00251839313304721</v>
      </c>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row>
    <row r="243" spans="1:34" x14ac:dyDescent="0.15">
      <c r="A243" s="62"/>
      <c r="B243" s="329"/>
      <c r="C243" s="62"/>
      <c r="D243" s="15" t="str">
        <f>(ETM_waardes_2035_blanco!D246&amp;$G$10&amp;ETM_waardes_2035_blanco!G246)</f>
        <v>buildings_solar_pv_solar_radiation_market_penetration_both: 0</v>
      </c>
      <c r="E243" s="15" t="str">
        <f>(T(SUBSTITUTE(ETM_waardes_2035_blanco!D246,$H$9,""))&amp;$G$10&amp;ETM_waardes_2035_blanco!G246)</f>
        <v>buildings_solar_pv_solar_radiation_market_penetration_both: 0</v>
      </c>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row>
    <row r="244" spans="1:34" x14ac:dyDescent="0.15">
      <c r="A244" s="62"/>
      <c r="B244" s="329"/>
      <c r="C244" s="62"/>
      <c r="D244" s="15" t="str">
        <f>(ETM_waardes_2035_blanco!D247&amp;$G$10&amp;ETM_waardes_2035_blanco!G247)</f>
        <v xml:space="preserve">: </v>
      </c>
      <c r="E244" s="15" t="str">
        <f>(T(SUBSTITUTE(ETM_waardes_2035_blanco!D247,$H$9,""))&amp;$G$10&amp;ETM_waardes_2035_blanco!G247)</f>
        <v xml:space="preserve">: </v>
      </c>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row>
    <row r="245" spans="1:34" x14ac:dyDescent="0.15">
      <c r="A245" s="62"/>
      <c r="B245" s="329"/>
      <c r="C245" s="62"/>
      <c r="D245" s="15" t="str">
        <f>(ETM_waardes_2035_blanco!D248&amp;$G$10&amp;ETM_waardes_2035_blanco!G248)</f>
        <v xml:space="preserve">: </v>
      </c>
      <c r="E245" s="15" t="str">
        <f>(T(SUBSTITUTE(ETM_waardes_2035_blanco!D248,$H$9,""))&amp;$G$10&amp;ETM_waardes_2035_blanco!G248)</f>
        <v xml:space="preserve">: </v>
      </c>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row>
    <row r="246" spans="1:34" x14ac:dyDescent="0.15">
      <c r="A246" s="62"/>
      <c r="B246" s="329"/>
      <c r="C246" s="62"/>
      <c r="D246" s="15" t="str">
        <f>(ETM_waardes_2035_blanco!D249&amp;$G$10&amp;ETM_waardes_2035_blanco!G249)</f>
        <v>energy_mixer_for_gas_power_fuel_natural_gas_share: 100</v>
      </c>
      <c r="E246" s="15" t="str">
        <f>(T(SUBSTITUTE(ETM_waardes_2035_blanco!D249,$H$9,""))&amp;$G$10&amp;ETM_waardes_2035_blanco!G249)</f>
        <v>energy_mixer_for_gas_power_fuel_natural_gas_share: 100</v>
      </c>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row>
    <row r="247" spans="1:34" x14ac:dyDescent="0.15">
      <c r="A247" s="62"/>
      <c r="B247" s="329"/>
      <c r="C247" s="62"/>
      <c r="D247" s="15" t="str">
        <f>(ETM_waardes_2035_blanco!D250&amp;$G$10&amp;ETM_waardes_2035_blanco!G250)</f>
        <v>energy_mixer_for_gas_power_fuel_bio_oil_share: 0</v>
      </c>
      <c r="E247" s="15" t="str">
        <f>(T(SUBSTITUTE(ETM_waardes_2035_blanco!D250,$H$9,""))&amp;$G$10&amp;ETM_waardes_2035_blanco!G250)</f>
        <v>energy_mixer_for_gas_power_fuel_bio_oil_share: 0</v>
      </c>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row>
    <row r="248" spans="1:34" x14ac:dyDescent="0.15">
      <c r="A248" s="62"/>
      <c r="B248" s="329"/>
      <c r="C248" s="62"/>
      <c r="D248" s="15" t="str">
        <f>(ETM_waardes_2035_blanco!D251&amp;$G$10&amp;ETM_waardes_2035_blanco!G251)</f>
        <v>energy_mixer_for_gas_power_fuel_crude_oil_share: 0</v>
      </c>
      <c r="E248" s="15" t="str">
        <f>(T(SUBSTITUTE(ETM_waardes_2035_blanco!D251,$H$9,""))&amp;$G$10&amp;ETM_waardes_2035_blanco!G251)</f>
        <v>energy_mixer_for_gas_power_fuel_crude_oil_share: 0</v>
      </c>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row>
    <row r="249" spans="1:34" x14ac:dyDescent="0.15">
      <c r="A249" s="62"/>
      <c r="B249" s="329"/>
      <c r="C249" s="62"/>
      <c r="D249" s="15" t="e">
        <f>(#REF!&amp;$G$10&amp;#REF!)</f>
        <v>#REF!</v>
      </c>
      <c r="E249" s="15" t="e">
        <f>(T(SUBSTITUTE(#REF!,$H$9,""))&amp;$G$10&amp;#REF!)</f>
        <v>#REF!</v>
      </c>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row>
    <row r="250" spans="1:34" x14ac:dyDescent="0.15">
      <c r="A250" s="62"/>
      <c r="B250" s="329"/>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row>
    <row r="251" spans="1:34" x14ac:dyDescent="0.15">
      <c r="A251" s="62"/>
      <c r="B251" s="329"/>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row>
    <row r="252" spans="1:34" x14ac:dyDescent="0.15">
      <c r="A252" s="62"/>
      <c r="B252" s="329"/>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row>
    <row r="253" spans="1:34" x14ac:dyDescent="0.15">
      <c r="A253" s="62"/>
      <c r="B253" s="329"/>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row>
    <row r="254" spans="1:34" x14ac:dyDescent="0.15">
      <c r="A254" s="62"/>
      <c r="B254" s="329"/>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row>
    <row r="255" spans="1:34" x14ac:dyDescent="0.15">
      <c r="A255" s="62"/>
      <c r="B255" s="329"/>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row>
    <row r="256" spans="1:34"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row>
    <row r="257" spans="1:34"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row>
    <row r="258" spans="1:34"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row>
    <row r="259" spans="1:34"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row>
    <row r="260" spans="1:34"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row>
    <row r="261" spans="1:34"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row>
    <row r="262" spans="1:34"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row>
    <row r="263" spans="1:34"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row>
    <row r="264" spans="1:34"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row>
    <row r="265" spans="1:34"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row>
    <row r="266" spans="1:34"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row>
    <row r="267" spans="1:34"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row>
    <row r="268" spans="1:34"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row>
    <row r="269" spans="1:34"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row>
    <row r="270" spans="1:34"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row>
    <row r="271" spans="1:34"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row>
    <row r="272" spans="1:34"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row>
    <row r="273" spans="1:34"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row>
    <row r="274" spans="1:34"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row>
    <row r="275" spans="1:34"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row>
    <row r="276" spans="1:34"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row>
    <row r="277" spans="1:34"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row>
    <row r="278" spans="1:34"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row>
    <row r="279" spans="1:34"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row>
    <row r="280" spans="1:34"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row>
    <row r="281" spans="1:34"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row>
    <row r="282" spans="1:34"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row>
    <row r="283" spans="1:34"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row>
    <row r="284" spans="1:34"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row>
    <row r="285" spans="1:34"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row>
    <row r="286" spans="1:34"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row>
    <row r="287" spans="1:34"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row>
    <row r="288" spans="1:34"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row>
    <row r="289" spans="1:34"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row>
    <row r="290" spans="1:34"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row>
    <row r="291" spans="1:34"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row>
    <row r="292" spans="1:34"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row>
    <row r="293" spans="1:34" x14ac:dyDescent="0.15">
      <c r="A293" s="62"/>
      <c r="B293" s="62"/>
      <c r="C293" s="62"/>
      <c r="D293" s="62"/>
      <c r="E293" s="62"/>
    </row>
    <row r="294" spans="1:34" x14ac:dyDescent="0.15">
      <c r="A294" s="62"/>
      <c r="B294" s="62"/>
      <c r="C294" s="62"/>
    </row>
    <row r="295" spans="1:34" x14ac:dyDescent="0.15">
      <c r="A295" s="62"/>
      <c r="B295" s="62"/>
      <c r="C295" s="62"/>
    </row>
    <row r="296" spans="1:34" x14ac:dyDescent="0.15">
      <c r="A296" s="62"/>
      <c r="B296" s="62"/>
      <c r="C296" s="62"/>
    </row>
    <row r="297" spans="1:34" x14ac:dyDescent="0.15">
      <c r="A297" s="62"/>
      <c r="B297" s="62"/>
      <c r="C297" s="62"/>
    </row>
    <row r="298" spans="1:34" x14ac:dyDescent="0.15">
      <c r="A298" s="62"/>
      <c r="B298" s="62"/>
      <c r="C298" s="62"/>
    </row>
    <row r="299" spans="1:34" x14ac:dyDescent="0.15">
      <c r="A299" s="62"/>
      <c r="B299" s="62"/>
      <c r="C299" s="62"/>
    </row>
    <row r="300" spans="1:34" x14ac:dyDescent="0.15">
      <c r="A300" s="62"/>
      <c r="B300" s="62"/>
      <c r="C300" s="62"/>
    </row>
    <row r="301" spans="1:34" x14ac:dyDescent="0.15">
      <c r="A301" s="62"/>
      <c r="B301" s="62"/>
      <c r="C301" s="62"/>
    </row>
    <row r="302" spans="1:34" x14ac:dyDescent="0.15">
      <c r="A302" s="62"/>
      <c r="B302" s="62"/>
      <c r="C302" s="62"/>
    </row>
    <row r="303" spans="1:34" x14ac:dyDescent="0.15">
      <c r="A303" s="62"/>
      <c r="B303" s="62"/>
      <c r="C303" s="62"/>
    </row>
    <row r="304" spans="1:34" x14ac:dyDescent="0.15">
      <c r="A304" s="62"/>
      <c r="B304" s="62"/>
      <c r="C304" s="62"/>
    </row>
    <row r="305" spans="1:3" x14ac:dyDescent="0.15">
      <c r="A305" s="62"/>
      <c r="B305" s="62"/>
      <c r="C305" s="62"/>
    </row>
    <row r="306" spans="1:3" x14ac:dyDescent="0.15">
      <c r="A306" s="62"/>
      <c r="B306" s="62"/>
      <c r="C306" s="62"/>
    </row>
    <row r="307" spans="1:3" x14ac:dyDescent="0.15">
      <c r="A307" s="62"/>
      <c r="B307" s="62"/>
      <c r="C307" s="62"/>
    </row>
    <row r="308" spans="1:3" x14ac:dyDescent="0.15">
      <c r="A308" s="62"/>
      <c r="B308" s="62"/>
      <c r="C308" s="62"/>
    </row>
    <row r="309" spans="1:3" x14ac:dyDescent="0.15">
      <c r="A309" s="62"/>
      <c r="B309" s="62"/>
      <c r="C309" s="62"/>
    </row>
    <row r="310" spans="1:3" x14ac:dyDescent="0.15">
      <c r="A310" s="62"/>
      <c r="B310" s="62"/>
      <c r="C310" s="62"/>
    </row>
    <row r="311" spans="1:3" x14ac:dyDescent="0.15">
      <c r="A311" s="62"/>
      <c r="B311" s="62"/>
      <c r="C311" s="62"/>
    </row>
    <row r="312" spans="1:3" x14ac:dyDescent="0.15">
      <c r="A312" s="62"/>
      <c r="B312" s="62"/>
      <c r="C312" s="62"/>
    </row>
    <row r="313" spans="1:3" x14ac:dyDescent="0.15">
      <c r="A313" s="62"/>
      <c r="B313" s="62"/>
      <c r="C313" s="62"/>
    </row>
    <row r="314" spans="1:3" x14ac:dyDescent="0.15">
      <c r="A314" s="62"/>
      <c r="B314" s="62"/>
      <c r="C314" s="62"/>
    </row>
    <row r="315" spans="1:3" x14ac:dyDescent="0.15">
      <c r="A315" s="62"/>
      <c r="B315" s="62"/>
      <c r="C315" s="62"/>
    </row>
    <row r="316" spans="1:3" x14ac:dyDescent="0.15">
      <c r="A316" s="62"/>
      <c r="B316" s="62"/>
      <c r="C316" s="62"/>
    </row>
    <row r="317" spans="1:3" x14ac:dyDescent="0.15">
      <c r="A317" s="62"/>
      <c r="B317" s="62"/>
      <c r="C317" s="62"/>
    </row>
    <row r="318" spans="1:3" x14ac:dyDescent="0.15">
      <c r="A318" s="62"/>
      <c r="B318" s="62"/>
      <c r="C318" s="62"/>
    </row>
    <row r="319" spans="1:3" x14ac:dyDescent="0.15">
      <c r="A319" s="62"/>
      <c r="B319" s="62"/>
      <c r="C319" s="62"/>
    </row>
  </sheetData>
  <mergeCells count="1">
    <mergeCell ref="B4:G4"/>
  </mergeCells>
  <conditionalFormatting sqref="D7:D9">
    <cfRule type="containsText" dxfId="23" priority="2" operator="containsText" text="present">
      <formula>NOT(ISERROR(SEARCH("present",D7)))</formula>
    </cfRule>
  </conditionalFormatting>
  <conditionalFormatting sqref="D7:D9">
    <cfRule type="containsText" dxfId="22" priority="1" operator="containsText" text="both">
      <formula>NOT(ISERROR(SEARCH("both",D7)))</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E419"/>
  <sheetViews>
    <sheetView topLeftCell="A15" workbookViewId="0">
      <selection activeCell="E30" sqref="E30"/>
    </sheetView>
  </sheetViews>
  <sheetFormatPr baseColWidth="10" defaultRowHeight="13" x14ac:dyDescent="0.15"/>
  <cols>
    <col min="4" max="4" width="74.1640625" customWidth="1"/>
    <col min="5" max="5" width="9.83203125" customWidth="1"/>
    <col min="6" max="6" width="22.5" customWidth="1"/>
    <col min="7" max="7" width="12.1640625" bestFit="1" customWidth="1"/>
    <col min="12" max="12" width="12.83203125" customWidth="1"/>
  </cols>
  <sheetData>
    <row r="1" spans="1:31" ht="21" x14ac:dyDescent="0.25">
      <c r="A1" s="62"/>
      <c r="B1" s="33" t="s">
        <v>841</v>
      </c>
      <c r="C1" s="33"/>
      <c r="D1" s="34"/>
      <c r="E1" s="35"/>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744</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595" t="s">
        <v>842</v>
      </c>
      <c r="C4" s="596"/>
      <c r="D4" s="596"/>
      <c r="E4" s="596"/>
      <c r="F4" s="596"/>
      <c r="G4" s="59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55"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171"/>
      <c r="E8" s="62"/>
      <c r="G8" s="62"/>
      <c r="H8" s="1"/>
      <c r="I8" s="1"/>
      <c r="J8" s="1"/>
      <c r="K8" s="1"/>
      <c r="L8" s="1"/>
      <c r="M8" s="1"/>
      <c r="N8" s="1"/>
      <c r="O8" s="1"/>
      <c r="P8" s="1"/>
      <c r="Q8" s="1"/>
      <c r="R8" s="1"/>
      <c r="S8" s="1"/>
      <c r="T8" s="1"/>
      <c r="U8" s="1"/>
      <c r="V8" s="1"/>
      <c r="W8" s="1"/>
      <c r="X8" s="1"/>
      <c r="Y8" s="1"/>
      <c r="Z8" s="1"/>
      <c r="AA8" s="1"/>
      <c r="AB8" s="1"/>
      <c r="AC8" s="1"/>
      <c r="AD8" s="1"/>
      <c r="AE8" s="1"/>
    </row>
    <row r="9" spans="1:31" ht="16" x14ac:dyDescent="0.2">
      <c r="A9" s="62"/>
      <c r="B9" s="168"/>
      <c r="C9" s="171"/>
      <c r="D9" s="6" t="s">
        <v>897</v>
      </c>
      <c r="E9" s="62" t="s">
        <v>61</v>
      </c>
      <c r="F9" s="6">
        <v>2035</v>
      </c>
      <c r="G9" s="62"/>
      <c r="H9" s="1"/>
      <c r="I9" s="1"/>
      <c r="J9" s="1"/>
      <c r="K9" s="1"/>
      <c r="L9" s="1"/>
      <c r="M9" s="1"/>
      <c r="N9" s="1"/>
      <c r="O9" s="1"/>
      <c r="P9" s="1"/>
      <c r="Q9" s="1"/>
      <c r="R9" s="1"/>
      <c r="S9" s="1"/>
      <c r="T9" s="1"/>
      <c r="U9" s="1"/>
      <c r="V9" s="1"/>
      <c r="W9" s="1"/>
      <c r="X9" s="1"/>
      <c r="Y9" s="1"/>
      <c r="Z9" s="1"/>
      <c r="AA9" s="1"/>
      <c r="AB9" s="1"/>
      <c r="AC9" s="1"/>
      <c r="AD9" s="1"/>
      <c r="AE9" s="1"/>
    </row>
    <row r="10" spans="1:31" ht="16" x14ac:dyDescent="0.2">
      <c r="A10" s="62"/>
      <c r="B10" s="168"/>
      <c r="C10" s="171"/>
      <c r="D10">
        <f>SUM(E17:E18)/186407.7*212701</f>
        <v>439.30527011491472</v>
      </c>
      <c r="E10" s="62" t="s">
        <v>62</v>
      </c>
      <c r="F10" s="6">
        <v>2013</v>
      </c>
      <c r="G10" s="62"/>
      <c r="H10" s="1"/>
      <c r="I10" s="1"/>
      <c r="J10" s="1"/>
      <c r="K10" s="1"/>
      <c r="L10" s="1"/>
      <c r="M10" s="1"/>
      <c r="N10" s="1"/>
      <c r="O10" s="1"/>
      <c r="P10" s="1"/>
      <c r="Q10" s="1"/>
      <c r="R10" s="1"/>
      <c r="S10" s="1"/>
      <c r="T10" s="1"/>
      <c r="U10" s="1"/>
      <c r="V10" s="1"/>
      <c r="W10" s="1"/>
      <c r="X10" s="1"/>
      <c r="Y10" s="1"/>
      <c r="Z10" s="1"/>
      <c r="AA10" s="1"/>
      <c r="AB10" s="1"/>
      <c r="AC10" s="1"/>
      <c r="AD10" s="1"/>
      <c r="AE10" s="1"/>
    </row>
    <row r="11" spans="1:31" x14ac:dyDescent="0.15">
      <c r="A11" s="62"/>
      <c r="B11" s="168"/>
      <c r="C11" s="171"/>
      <c r="D11" s="62"/>
      <c r="E11" s="62"/>
      <c r="F11" s="62"/>
      <c r="G11" s="62"/>
      <c r="H11" s="1"/>
      <c r="I11" s="1"/>
      <c r="J11" s="1"/>
      <c r="K11" s="1"/>
      <c r="L11" s="1"/>
      <c r="M11" s="1"/>
      <c r="N11" s="1"/>
      <c r="O11" s="1"/>
      <c r="P11" s="1"/>
      <c r="Q11" s="1"/>
      <c r="R11" s="1"/>
      <c r="S11" s="1"/>
      <c r="T11" s="1"/>
      <c r="U11" s="1"/>
      <c r="V11" s="1"/>
      <c r="W11" s="1"/>
      <c r="X11" s="1"/>
      <c r="Y11" s="1"/>
      <c r="Z11" s="1"/>
      <c r="AA11" s="1"/>
      <c r="AB11" s="1"/>
      <c r="AC11" s="1"/>
      <c r="AD11" s="1"/>
      <c r="AE11" s="1"/>
    </row>
    <row r="12" spans="1:31" x14ac:dyDescent="0.15">
      <c r="A12" s="62"/>
      <c r="B12" s="168"/>
      <c r="C12" s="171"/>
      <c r="D12" s="62" t="s">
        <v>295</v>
      </c>
      <c r="E12" s="62"/>
      <c r="F12" s="62"/>
      <c r="G12" s="62"/>
      <c r="H12" s="1"/>
      <c r="I12" s="1"/>
      <c r="J12" s="1"/>
      <c r="K12" s="1"/>
      <c r="L12" s="1"/>
      <c r="M12" s="1"/>
      <c r="N12" s="1"/>
      <c r="O12" s="1"/>
      <c r="P12" s="1"/>
      <c r="Q12" s="1"/>
      <c r="R12" s="1"/>
      <c r="S12" s="1"/>
      <c r="T12" s="1"/>
      <c r="U12" s="1"/>
      <c r="V12" s="1"/>
      <c r="W12" s="1"/>
      <c r="X12" s="1"/>
      <c r="Y12" s="1"/>
      <c r="Z12" s="1"/>
      <c r="AA12" s="1"/>
      <c r="AB12" s="1"/>
      <c r="AC12" s="1"/>
      <c r="AD12" s="1"/>
      <c r="AE12" s="1"/>
    </row>
    <row r="13" spans="1:31" x14ac:dyDescent="0.15">
      <c r="A13" s="62"/>
      <c r="B13" s="291"/>
      <c r="C13" s="272" t="s">
        <v>63</v>
      </c>
      <c r="D13" s="62"/>
      <c r="E13" s="62" t="s">
        <v>287</v>
      </c>
      <c r="F13" s="62"/>
      <c r="G13" s="62" t="s">
        <v>287</v>
      </c>
      <c r="H13" s="1"/>
      <c r="I13" s="1"/>
      <c r="J13" s="1"/>
      <c r="K13" s="1"/>
      <c r="L13" s="1"/>
      <c r="M13" s="1"/>
      <c r="N13" s="1"/>
      <c r="O13" s="1"/>
      <c r="P13" s="1"/>
      <c r="Q13" s="1"/>
      <c r="R13" s="1"/>
      <c r="S13" s="1"/>
      <c r="T13" s="1"/>
      <c r="U13" s="1"/>
      <c r="V13" s="1"/>
      <c r="W13" s="1"/>
      <c r="X13" s="1"/>
      <c r="Y13" s="1"/>
      <c r="Z13" s="1"/>
      <c r="AA13" s="1"/>
      <c r="AB13" s="1"/>
      <c r="AC13" s="1"/>
      <c r="AD13" s="1"/>
      <c r="AE13" s="1"/>
    </row>
    <row r="14" spans="1:31" x14ac:dyDescent="0.15">
      <c r="A14" s="62"/>
      <c r="B14" s="168"/>
      <c r="C14" s="171"/>
      <c r="D14" t="s">
        <v>209</v>
      </c>
      <c r="F14" s="5"/>
      <c r="G14" s="20"/>
      <c r="H14" s="1"/>
      <c r="I14" s="1"/>
      <c r="J14" s="1"/>
      <c r="K14" s="1"/>
      <c r="L14" s="1"/>
      <c r="M14" s="1"/>
      <c r="N14" s="1"/>
      <c r="O14" s="1"/>
      <c r="P14" s="1"/>
      <c r="Q14" s="1"/>
      <c r="R14" s="1"/>
      <c r="S14" s="1"/>
      <c r="T14" s="1"/>
      <c r="U14" s="1"/>
      <c r="V14" s="1"/>
      <c r="W14" s="1"/>
      <c r="X14" s="1"/>
      <c r="Y14" s="1"/>
      <c r="Z14" s="1"/>
      <c r="AA14" s="1"/>
      <c r="AB14" s="1"/>
      <c r="AC14" s="1"/>
      <c r="AD14" s="1"/>
      <c r="AE14" s="1"/>
    </row>
    <row r="15" spans="1:31" ht="16" x14ac:dyDescent="0.2">
      <c r="A15" s="62"/>
      <c r="B15" s="168"/>
      <c r="C15" s="171"/>
      <c r="D15" t="s">
        <v>210</v>
      </c>
      <c r="E15" s="514">
        <v>201.60000000000002</v>
      </c>
      <c r="G15" s="8">
        <f>E15</f>
        <v>201.60000000000002</v>
      </c>
      <c r="H15" s="1"/>
      <c r="I15" s="1"/>
      <c r="J15" s="1"/>
      <c r="K15" s="1"/>
      <c r="L15" s="1"/>
      <c r="M15" s="1"/>
      <c r="N15" s="1"/>
      <c r="O15" s="1"/>
      <c r="P15" s="1"/>
      <c r="Q15" s="1"/>
      <c r="R15" s="1"/>
      <c r="S15" s="1"/>
      <c r="T15" s="1"/>
      <c r="U15" s="1"/>
      <c r="V15" s="1"/>
      <c r="W15" s="1"/>
      <c r="X15" s="1"/>
      <c r="Y15" s="1"/>
      <c r="Z15" s="1"/>
      <c r="AA15" s="1"/>
      <c r="AB15" s="1"/>
      <c r="AC15" s="1"/>
      <c r="AD15" s="1"/>
      <c r="AE15" s="1"/>
    </row>
    <row r="16" spans="1:31" x14ac:dyDescent="0.15">
      <c r="A16" s="62"/>
      <c r="B16" s="168"/>
      <c r="C16" s="171"/>
      <c r="D16" t="s">
        <v>11</v>
      </c>
      <c r="G16" s="8"/>
      <c r="H16" s="1"/>
      <c r="I16" s="1" t="s">
        <v>854</v>
      </c>
      <c r="J16" s="1"/>
      <c r="K16" s="1"/>
      <c r="L16" s="1"/>
      <c r="M16" s="1"/>
      <c r="N16" s="1"/>
      <c r="O16" s="1"/>
      <c r="P16" s="1"/>
      <c r="Q16" s="1"/>
      <c r="R16" s="1"/>
      <c r="S16" s="1"/>
      <c r="T16" s="1"/>
      <c r="U16" s="1"/>
      <c r="V16" s="1"/>
      <c r="W16" s="1"/>
      <c r="X16" s="1"/>
      <c r="Y16" s="1"/>
      <c r="Z16" s="1"/>
      <c r="AA16" s="1"/>
      <c r="AB16" s="1"/>
      <c r="AC16" s="1"/>
      <c r="AD16" s="1"/>
      <c r="AE16" s="1"/>
    </row>
    <row r="17" spans="1:31" x14ac:dyDescent="0.15">
      <c r="A17" s="62"/>
      <c r="B17" s="168"/>
      <c r="C17" s="171"/>
      <c r="D17" t="s">
        <v>229</v>
      </c>
      <c r="E17">
        <v>1</v>
      </c>
      <c r="G17" s="8">
        <f>E17</f>
        <v>1</v>
      </c>
      <c r="H17" s="1"/>
      <c r="I17" s="1"/>
      <c r="J17" s="1"/>
      <c r="K17" s="1"/>
      <c r="L17" s="1"/>
      <c r="M17" s="1"/>
      <c r="N17" s="1"/>
      <c r="O17" s="1"/>
      <c r="P17" s="1"/>
      <c r="Q17" s="1"/>
      <c r="R17" s="1"/>
      <c r="S17" s="1"/>
      <c r="T17" s="1"/>
      <c r="U17" s="1"/>
      <c r="V17" s="1"/>
      <c r="W17" s="1"/>
      <c r="X17" s="1"/>
      <c r="Y17" s="1"/>
      <c r="Z17" s="1"/>
      <c r="AA17" s="1"/>
      <c r="AB17" s="1"/>
      <c r="AC17" s="1"/>
      <c r="AD17" s="1"/>
      <c r="AE17" s="1"/>
    </row>
    <row r="18" spans="1:31" x14ac:dyDescent="0.15">
      <c r="A18" s="62"/>
      <c r="B18" s="168"/>
      <c r="C18" s="171"/>
      <c r="D18" t="s">
        <v>230</v>
      </c>
      <c r="E18">
        <f>Huishoudens!E16-E17</f>
        <v>384</v>
      </c>
      <c r="G18" s="8">
        <f>E18</f>
        <v>384</v>
      </c>
      <c r="H18" s="1"/>
      <c r="I18" s="1"/>
      <c r="J18" s="1"/>
      <c r="K18" s="1"/>
      <c r="L18" s="1"/>
      <c r="M18" s="1"/>
      <c r="N18" s="1"/>
      <c r="O18" s="1"/>
      <c r="P18" s="1"/>
      <c r="Q18" s="1"/>
      <c r="R18" s="1"/>
      <c r="S18" s="1"/>
      <c r="T18" s="1"/>
      <c r="U18" s="1"/>
      <c r="V18" s="1"/>
      <c r="W18" s="1"/>
      <c r="X18" s="1"/>
      <c r="Y18" s="1"/>
      <c r="Z18" s="1"/>
      <c r="AA18" s="1"/>
      <c r="AB18" s="1"/>
      <c r="AC18" s="1"/>
      <c r="AD18" s="1"/>
      <c r="AE18" s="1"/>
    </row>
    <row r="19" spans="1:31" ht="16" x14ac:dyDescent="0.2">
      <c r="A19" s="62"/>
      <c r="B19" s="168"/>
      <c r="C19" s="171"/>
      <c r="D19" t="s">
        <v>8</v>
      </c>
      <c r="E19" s="6">
        <f>2500/10^6</f>
        <v>2.5000000000000001E-3</v>
      </c>
      <c r="G19" s="8">
        <f>E19</f>
        <v>2.5000000000000001E-3</v>
      </c>
      <c r="H19" s="1"/>
      <c r="I19" s="1" t="s">
        <v>901</v>
      </c>
      <c r="J19" s="1"/>
      <c r="K19" s="1"/>
      <c r="L19" s="1"/>
      <c r="M19" s="1"/>
      <c r="N19" s="1"/>
      <c r="O19" s="1"/>
      <c r="P19" s="1"/>
      <c r="Q19" s="1"/>
      <c r="R19" s="1"/>
      <c r="S19" s="1"/>
      <c r="T19" s="1"/>
      <c r="U19" s="1"/>
      <c r="V19" s="1"/>
      <c r="W19" s="1"/>
      <c r="X19" s="1"/>
      <c r="Y19" s="1"/>
      <c r="Z19" s="1"/>
      <c r="AA19" s="1"/>
      <c r="AB19" s="1"/>
      <c r="AC19" s="1"/>
      <c r="AD19" s="1"/>
      <c r="AE19" s="1"/>
    </row>
    <row r="20" spans="1:31" ht="16" x14ac:dyDescent="0.2">
      <c r="A20" s="62"/>
      <c r="B20" s="168"/>
      <c r="C20" s="171"/>
      <c r="D20" t="s">
        <v>231</v>
      </c>
      <c r="E20" s="6">
        <v>0</v>
      </c>
      <c r="G20" s="8">
        <f>E20</f>
        <v>0</v>
      </c>
      <c r="H20" s="1"/>
      <c r="I20" s="1" t="s">
        <v>853</v>
      </c>
      <c r="J20" s="1"/>
      <c r="K20" s="1"/>
      <c r="L20" s="1"/>
      <c r="M20" s="1"/>
      <c r="N20" s="1"/>
      <c r="O20" s="1"/>
      <c r="P20" s="1"/>
      <c r="Q20" s="1"/>
      <c r="R20" s="1"/>
      <c r="S20" s="1"/>
      <c r="T20" s="1"/>
      <c r="U20" s="1"/>
      <c r="V20" s="1"/>
      <c r="W20" s="1"/>
      <c r="X20" s="1"/>
      <c r="Y20" s="1"/>
      <c r="Z20" s="1"/>
      <c r="AA20" s="1"/>
      <c r="AB20" s="1"/>
      <c r="AC20" s="1"/>
      <c r="AD20" s="1"/>
      <c r="AE20" s="1"/>
    </row>
    <row r="21" spans="1:31" ht="16" x14ac:dyDescent="0.2">
      <c r="A21" s="62"/>
      <c r="B21" s="168"/>
      <c r="C21" s="171"/>
      <c r="D21" t="s">
        <v>12</v>
      </c>
      <c r="E21" s="6">
        <v>0</v>
      </c>
      <c r="G21" s="8">
        <f>E21</f>
        <v>0</v>
      </c>
      <c r="H21" s="1"/>
      <c r="I21" s="1" t="s">
        <v>853</v>
      </c>
      <c r="J21" s="1"/>
      <c r="K21" s="1"/>
      <c r="L21" s="1"/>
      <c r="M21" s="1"/>
      <c r="N21" s="1"/>
      <c r="O21" s="1"/>
      <c r="P21" s="1"/>
      <c r="Q21" s="1"/>
      <c r="R21" s="1"/>
      <c r="S21" s="1"/>
      <c r="T21" s="1"/>
      <c r="U21" s="1"/>
      <c r="V21" s="1"/>
      <c r="W21" s="1"/>
      <c r="X21" s="1"/>
      <c r="Y21" s="1"/>
      <c r="Z21" s="1"/>
      <c r="AA21" s="1"/>
      <c r="AB21" s="1"/>
      <c r="AC21" s="1"/>
      <c r="AD21" s="1"/>
      <c r="AE21" s="1"/>
    </row>
    <row r="22" spans="1:31" x14ac:dyDescent="0.15">
      <c r="A22" s="62"/>
      <c r="B22" s="168"/>
      <c r="C22" s="171"/>
      <c r="D22" t="s">
        <v>92</v>
      </c>
      <c r="G22" s="8"/>
      <c r="H22" s="1"/>
      <c r="I22" s="1"/>
      <c r="J22" s="1"/>
      <c r="K22" s="1"/>
      <c r="L22" s="1"/>
      <c r="M22" s="1"/>
      <c r="N22" s="1"/>
      <c r="O22" s="1"/>
      <c r="P22" s="1"/>
      <c r="Q22" s="1"/>
      <c r="R22" s="1"/>
      <c r="S22" s="1"/>
      <c r="T22" s="1"/>
      <c r="U22" s="1"/>
      <c r="V22" s="1"/>
      <c r="W22" s="1"/>
      <c r="X22" s="1"/>
      <c r="Y22" s="1"/>
      <c r="Z22" s="1"/>
      <c r="AA22" s="1"/>
      <c r="AB22" s="1"/>
      <c r="AC22" s="1"/>
      <c r="AD22" s="1"/>
      <c r="AE22" s="1"/>
    </row>
    <row r="23" spans="1:31" x14ac:dyDescent="0.15">
      <c r="A23" s="62"/>
      <c r="B23" s="168"/>
      <c r="C23" s="171"/>
      <c r="D23" t="s">
        <v>93</v>
      </c>
      <c r="E23">
        <f>Hernieuwbare_energie!E21</f>
        <v>0</v>
      </c>
      <c r="G23" s="8">
        <f>E23</f>
        <v>0</v>
      </c>
      <c r="H23" s="1"/>
      <c r="I23" s="1"/>
      <c r="J23" s="1"/>
      <c r="K23" s="1"/>
      <c r="L23" s="1"/>
      <c r="M23" s="1"/>
      <c r="N23" s="1"/>
      <c r="O23" s="1"/>
      <c r="P23" s="1"/>
      <c r="Q23" s="1"/>
      <c r="R23" s="1"/>
      <c r="S23" s="1"/>
      <c r="T23" s="1"/>
      <c r="U23" s="1"/>
      <c r="V23" s="1"/>
      <c r="W23" s="1"/>
      <c r="X23" s="1"/>
      <c r="Y23" s="1"/>
      <c r="Z23" s="1"/>
      <c r="AA23" s="1"/>
      <c r="AB23" s="1"/>
      <c r="AC23" s="1"/>
      <c r="AD23" s="1"/>
      <c r="AE23" s="1"/>
    </row>
    <row r="24" spans="1:31" x14ac:dyDescent="0.15">
      <c r="A24" s="62"/>
      <c r="B24" s="168"/>
      <c r="C24" s="171"/>
      <c r="D24" t="s">
        <v>7</v>
      </c>
      <c r="E24">
        <f>Huishoudens!E15</f>
        <v>726</v>
      </c>
      <c r="G24" s="8">
        <f>E24/1000000</f>
        <v>7.2599999999999997E-4</v>
      </c>
      <c r="H24" s="1"/>
      <c r="I24" s="1"/>
      <c r="J24" s="1"/>
      <c r="K24" s="1"/>
      <c r="L24" s="1"/>
      <c r="M24" s="1"/>
      <c r="N24" s="1"/>
      <c r="O24" s="1"/>
      <c r="P24" s="1"/>
      <c r="Q24" s="1"/>
      <c r="R24" s="1"/>
      <c r="S24" s="1"/>
      <c r="T24" s="1"/>
      <c r="U24" s="1"/>
      <c r="V24" s="1"/>
      <c r="W24" s="1"/>
      <c r="X24" s="1"/>
      <c r="Y24" s="1"/>
      <c r="Z24" s="1"/>
      <c r="AA24" s="1"/>
      <c r="AB24" s="1"/>
      <c r="AC24" s="1"/>
      <c r="AD24" s="1"/>
      <c r="AE24" s="1"/>
    </row>
    <row r="25" spans="1:31" x14ac:dyDescent="0.15">
      <c r="A25" s="62"/>
      <c r="B25" s="168"/>
      <c r="C25" s="171"/>
      <c r="D25" t="s">
        <v>141</v>
      </c>
      <c r="E25">
        <v>1</v>
      </c>
      <c r="G25" s="8">
        <f>E25/10^6</f>
        <v>9.9999999999999995E-7</v>
      </c>
      <c r="H25" s="1"/>
      <c r="I25" s="1"/>
      <c r="J25" s="1"/>
      <c r="K25" s="1"/>
      <c r="L25" s="1"/>
      <c r="M25" s="1"/>
      <c r="N25" s="1"/>
      <c r="O25" s="1"/>
      <c r="P25" s="1"/>
      <c r="Q25" s="1"/>
      <c r="R25" s="1"/>
      <c r="S25" s="1"/>
      <c r="T25" s="1"/>
      <c r="U25" s="1"/>
      <c r="V25" s="1"/>
      <c r="W25" s="1"/>
      <c r="X25" s="1"/>
      <c r="Y25" s="1"/>
      <c r="Z25" s="1"/>
      <c r="AA25" s="1"/>
      <c r="AB25" s="1"/>
      <c r="AC25" s="1"/>
      <c r="AD25" s="1"/>
      <c r="AE25" s="1"/>
    </row>
    <row r="26" spans="1:31" x14ac:dyDescent="0.15">
      <c r="A26" s="62"/>
      <c r="B26" s="168"/>
      <c r="C26" s="171"/>
      <c r="D26" t="s">
        <v>142</v>
      </c>
      <c r="E26">
        <f>Huishoudens!E16-E25</f>
        <v>384</v>
      </c>
      <c r="G26" s="8">
        <f>E26/10^6</f>
        <v>3.8400000000000001E-4</v>
      </c>
      <c r="H26" s="1"/>
      <c r="I26" s="1"/>
      <c r="J26" s="1"/>
      <c r="K26" s="1"/>
      <c r="L26" s="1"/>
      <c r="M26" s="1"/>
      <c r="N26" s="1"/>
      <c r="O26" s="1"/>
      <c r="P26" s="1"/>
      <c r="Q26" s="1"/>
      <c r="R26" s="1"/>
      <c r="S26" s="1"/>
      <c r="T26" s="1"/>
      <c r="U26" s="1"/>
      <c r="V26" s="1"/>
      <c r="W26" s="1"/>
      <c r="X26" s="1"/>
      <c r="Y26" s="1"/>
      <c r="Z26" s="1"/>
      <c r="AA26" s="1"/>
      <c r="AB26" s="1"/>
      <c r="AC26" s="1"/>
      <c r="AD26" s="1"/>
      <c r="AE26" s="1"/>
    </row>
    <row r="27" spans="1:31" ht="16" x14ac:dyDescent="0.2">
      <c r="A27" s="62"/>
      <c r="B27" s="168"/>
      <c r="C27" s="171"/>
      <c r="D27" t="s">
        <v>9</v>
      </c>
      <c r="E27" s="6">
        <v>0</v>
      </c>
      <c r="G27" s="8">
        <f>E27</f>
        <v>0</v>
      </c>
      <c r="H27" s="1"/>
      <c r="I27" s="1" t="s">
        <v>853</v>
      </c>
      <c r="J27" s="1"/>
      <c r="K27" s="1"/>
      <c r="L27" s="1"/>
      <c r="M27" s="1"/>
      <c r="N27" s="1"/>
      <c r="O27" s="1"/>
      <c r="P27" s="1"/>
      <c r="Q27" s="1"/>
      <c r="R27" s="1"/>
      <c r="S27" s="1"/>
      <c r="T27" s="1"/>
      <c r="U27" s="1"/>
      <c r="V27" s="1"/>
      <c r="W27" s="1"/>
      <c r="X27" s="1"/>
      <c r="Y27" s="1"/>
      <c r="Z27" s="1"/>
      <c r="AA27" s="1"/>
      <c r="AB27" s="1"/>
      <c r="AC27" s="1"/>
      <c r="AD27" s="1"/>
      <c r="AE27" s="1"/>
    </row>
    <row r="28" spans="1:31" x14ac:dyDescent="0.15">
      <c r="A28" s="62"/>
      <c r="B28" s="168"/>
      <c r="C28" s="171"/>
      <c r="D28" t="s">
        <v>10</v>
      </c>
      <c r="E28">
        <f>E19</f>
        <v>2.5000000000000001E-3</v>
      </c>
      <c r="G28" s="8">
        <f>E28</f>
        <v>2.5000000000000001E-3</v>
      </c>
      <c r="H28" s="1"/>
      <c r="I28" s="1" t="s">
        <v>572</v>
      </c>
      <c r="J28" s="1"/>
      <c r="K28" s="1"/>
      <c r="L28" s="1"/>
      <c r="M28" s="1"/>
      <c r="N28" s="1"/>
      <c r="O28" s="1"/>
      <c r="P28" s="1"/>
      <c r="Q28" s="1"/>
      <c r="R28" s="1"/>
      <c r="S28" s="1"/>
      <c r="T28" s="1"/>
      <c r="U28" s="1"/>
      <c r="V28" s="1"/>
      <c r="W28" s="1"/>
      <c r="X28" s="1"/>
      <c r="Y28" s="1"/>
      <c r="Z28" s="1"/>
      <c r="AA28" s="1"/>
      <c r="AB28" s="1"/>
      <c r="AC28" s="1"/>
      <c r="AD28" s="1"/>
      <c r="AE28" s="1"/>
    </row>
    <row r="29" spans="1:31" ht="16" x14ac:dyDescent="0.2">
      <c r="A29" s="62"/>
      <c r="B29" s="168"/>
      <c r="C29" s="171"/>
      <c r="D29" t="s">
        <v>105</v>
      </c>
      <c r="E29" s="6">
        <v>0</v>
      </c>
      <c r="G29" s="8">
        <f>E29</f>
        <v>0</v>
      </c>
      <c r="H29" s="1"/>
      <c r="I29" s="1"/>
      <c r="J29" s="1"/>
      <c r="K29" s="1"/>
      <c r="L29" s="1"/>
      <c r="M29" s="1"/>
      <c r="N29" s="1"/>
      <c r="O29" s="1"/>
      <c r="P29" s="1"/>
      <c r="Q29" s="1"/>
      <c r="R29" s="1"/>
      <c r="S29" s="1"/>
      <c r="T29" s="1"/>
      <c r="U29" s="1"/>
      <c r="V29" s="1"/>
      <c r="W29" s="1"/>
      <c r="X29" s="1"/>
      <c r="Y29" s="1"/>
      <c r="Z29" s="1"/>
      <c r="AA29" s="1"/>
      <c r="AB29" s="1"/>
      <c r="AC29" s="1"/>
      <c r="AD29" s="1"/>
      <c r="AE29" s="1"/>
    </row>
    <row r="30" spans="1:31" x14ac:dyDescent="0.15">
      <c r="A30" s="62"/>
      <c r="B30" s="168"/>
      <c r="C30" s="171"/>
      <c r="D30" t="s">
        <v>244</v>
      </c>
      <c r="E30" s="579">
        <f>Hernieuwbare_energie!E20</f>
        <v>1.1750000000000001E-5</v>
      </c>
      <c r="G30" s="8">
        <f>E30</f>
        <v>1.1750000000000001E-5</v>
      </c>
      <c r="H30" s="1"/>
      <c r="I30" s="1"/>
      <c r="J30" s="1"/>
      <c r="K30" s="1"/>
      <c r="L30" s="1"/>
      <c r="M30" s="1"/>
      <c r="N30" s="1"/>
      <c r="O30" s="1"/>
      <c r="P30" s="1"/>
      <c r="Q30" s="1"/>
      <c r="R30" s="1"/>
      <c r="S30" s="1"/>
      <c r="T30" s="1"/>
      <c r="U30" s="1"/>
      <c r="V30" s="1"/>
      <c r="W30" s="1"/>
      <c r="X30" s="1"/>
      <c r="Y30" s="1"/>
      <c r="Z30" s="1"/>
      <c r="AA30" s="1"/>
      <c r="AB30" s="1"/>
      <c r="AC30" s="1"/>
      <c r="AD30" s="1"/>
      <c r="AE30" s="1"/>
    </row>
    <row r="31" spans="1:31" ht="16" x14ac:dyDescent="0.2">
      <c r="A31" s="62"/>
      <c r="B31" s="168"/>
      <c r="C31" s="171"/>
      <c r="D31" t="s">
        <v>139</v>
      </c>
      <c r="E31" s="6">
        <v>0</v>
      </c>
      <c r="F31">
        <v>3</v>
      </c>
      <c r="G31" s="8" t="s">
        <v>494</v>
      </c>
      <c r="H31" s="1"/>
      <c r="I31" s="1" t="s">
        <v>44</v>
      </c>
      <c r="J31" s="1"/>
      <c r="K31" s="1"/>
      <c r="L31" s="1"/>
      <c r="M31" s="1"/>
      <c r="N31" s="1"/>
      <c r="O31" s="1"/>
      <c r="P31" s="1"/>
      <c r="Q31" s="1"/>
      <c r="R31" s="1"/>
      <c r="S31" s="1"/>
      <c r="T31" s="1"/>
      <c r="U31" s="1"/>
      <c r="V31" s="1"/>
      <c r="W31" s="1"/>
      <c r="X31" s="1"/>
      <c r="Y31" s="1"/>
      <c r="Z31" s="1"/>
      <c r="AA31" s="1"/>
      <c r="AB31" s="1"/>
      <c r="AC31" s="1"/>
      <c r="AD31" s="1"/>
      <c r="AE31" s="1"/>
    </row>
    <row r="32" spans="1:31" ht="16" x14ac:dyDescent="0.2">
      <c r="A32" s="62"/>
      <c r="B32" s="168"/>
      <c r="C32" s="171"/>
      <c r="D32" t="s">
        <v>140</v>
      </c>
      <c r="E32" s="6">
        <v>0</v>
      </c>
      <c r="F32">
        <v>3</v>
      </c>
      <c r="G32" s="8" t="s">
        <v>494</v>
      </c>
      <c r="H32" s="1"/>
      <c r="I32" s="1" t="s">
        <v>44</v>
      </c>
      <c r="J32" s="1"/>
      <c r="K32" s="1"/>
      <c r="L32" s="1"/>
      <c r="M32" s="1"/>
      <c r="N32" s="1"/>
      <c r="O32" s="1"/>
      <c r="P32" s="1"/>
      <c r="Q32" s="1"/>
      <c r="R32" s="1"/>
      <c r="S32" s="1"/>
      <c r="T32" s="1"/>
      <c r="U32" s="1"/>
      <c r="V32" s="1"/>
      <c r="W32" s="1"/>
      <c r="X32" s="1"/>
      <c r="Y32" s="1"/>
      <c r="Z32" s="1"/>
      <c r="AA32" s="1"/>
      <c r="AB32" s="1"/>
      <c r="AC32" s="1"/>
      <c r="AD32" s="1"/>
      <c r="AE32" s="1"/>
    </row>
    <row r="33" spans="1:31" ht="16" x14ac:dyDescent="0.2">
      <c r="A33" s="62"/>
      <c r="B33" s="168"/>
      <c r="C33" s="171"/>
      <c r="D33" t="s">
        <v>714</v>
      </c>
      <c r="E33" s="6">
        <v>0</v>
      </c>
      <c r="F33" s="2"/>
      <c r="G33" s="8">
        <f>E33</f>
        <v>0</v>
      </c>
      <c r="H33" s="1"/>
      <c r="I33" s="1" t="s">
        <v>748</v>
      </c>
      <c r="J33" s="1"/>
      <c r="K33" s="1"/>
      <c r="L33" s="1"/>
      <c r="M33" s="1"/>
      <c r="N33" s="1"/>
      <c r="O33" s="1"/>
      <c r="P33" s="1"/>
      <c r="Q33" s="1"/>
      <c r="R33" s="1"/>
      <c r="S33" s="1"/>
      <c r="T33" s="1"/>
      <c r="U33" s="1"/>
      <c r="V33" s="1"/>
      <c r="W33" s="1"/>
      <c r="X33" s="1"/>
      <c r="Y33" s="1"/>
      <c r="Z33" s="1"/>
      <c r="AA33" s="1"/>
      <c r="AB33" s="1"/>
      <c r="AC33" s="1"/>
      <c r="AD33" s="1"/>
      <c r="AE33" s="1"/>
    </row>
    <row r="34" spans="1:31" ht="16" x14ac:dyDescent="0.2">
      <c r="A34" s="62"/>
      <c r="B34" s="168"/>
      <c r="C34" s="171"/>
      <c r="D34" t="s">
        <v>866</v>
      </c>
      <c r="E34" s="6">
        <v>0</v>
      </c>
      <c r="F34" s="2"/>
      <c r="G34" s="8">
        <f>E34</f>
        <v>0</v>
      </c>
      <c r="H34" s="1"/>
      <c r="I34" s="1"/>
      <c r="J34" s="1"/>
      <c r="K34" s="1"/>
      <c r="L34" s="1"/>
      <c r="M34" s="1"/>
      <c r="N34" s="1"/>
      <c r="O34" s="1"/>
      <c r="P34" s="1"/>
      <c r="Q34" s="1"/>
      <c r="R34" s="1"/>
      <c r="S34" s="1"/>
      <c r="T34" s="1"/>
      <c r="U34" s="1"/>
      <c r="V34" s="1"/>
      <c r="W34" s="1"/>
      <c r="X34" s="1"/>
      <c r="Y34" s="1"/>
      <c r="Z34" s="1"/>
      <c r="AA34" s="1"/>
      <c r="AB34" s="1"/>
      <c r="AC34" s="1"/>
      <c r="AD34" s="1"/>
      <c r="AE34" s="1"/>
    </row>
    <row r="35" spans="1:31" x14ac:dyDescent="0.15">
      <c r="A35" s="62"/>
      <c r="B35" s="168"/>
      <c r="C35" s="171"/>
      <c r="D35" t="s">
        <v>747</v>
      </c>
      <c r="E35" s="4">
        <f>Hernieuwbare_energie!E43</f>
        <v>0</v>
      </c>
      <c r="G35" s="8">
        <f>E35*1000000</f>
        <v>0</v>
      </c>
      <c r="H35" s="1"/>
      <c r="I35" s="1" t="s">
        <v>749</v>
      </c>
      <c r="J35" s="1"/>
      <c r="K35" s="1"/>
      <c r="L35" s="1"/>
      <c r="M35" s="1"/>
      <c r="N35" s="1"/>
      <c r="O35" s="1"/>
      <c r="P35" s="1"/>
      <c r="Q35" s="1"/>
      <c r="R35" s="1"/>
      <c r="S35" s="1"/>
      <c r="T35" s="1"/>
      <c r="U35" s="1"/>
      <c r="V35" s="1"/>
      <c r="W35" s="1"/>
      <c r="X35" s="1"/>
      <c r="Y35" s="1"/>
      <c r="Z35" s="1"/>
      <c r="AA35" s="1"/>
      <c r="AB35" s="1"/>
      <c r="AC35" s="1"/>
      <c r="AD35" s="1"/>
      <c r="AE35" s="1"/>
    </row>
    <row r="36" spans="1:31" x14ac:dyDescent="0.15">
      <c r="A36" s="62"/>
      <c r="B36" s="168"/>
      <c r="C36" s="171"/>
      <c r="D36" t="s">
        <v>864</v>
      </c>
      <c r="E36">
        <v>0</v>
      </c>
      <c r="G36" s="8">
        <f>E36</f>
        <v>0</v>
      </c>
      <c r="H36" s="1"/>
      <c r="I36" s="1" t="s">
        <v>872</v>
      </c>
      <c r="J36" s="1"/>
      <c r="K36" s="1"/>
      <c r="L36" s="1"/>
      <c r="M36" s="1"/>
      <c r="N36" s="1"/>
      <c r="O36" s="1"/>
      <c r="P36" s="1"/>
      <c r="Q36" s="1"/>
      <c r="R36" s="1"/>
      <c r="S36" s="1"/>
      <c r="T36" s="1"/>
      <c r="U36" s="1"/>
      <c r="V36" s="1"/>
      <c r="W36" s="1"/>
      <c r="X36" s="1"/>
      <c r="Y36" s="1"/>
      <c r="Z36" s="1"/>
      <c r="AA36" s="1"/>
      <c r="AB36" s="1"/>
      <c r="AC36" s="1"/>
      <c r="AD36" s="1"/>
      <c r="AE36" s="1"/>
    </row>
    <row r="37" spans="1:31" x14ac:dyDescent="0.15">
      <c r="A37" s="62"/>
      <c r="B37" s="168"/>
      <c r="C37" s="171"/>
      <c r="D37" t="s">
        <v>865</v>
      </c>
      <c r="E37">
        <v>0</v>
      </c>
      <c r="G37" s="8">
        <f>E37</f>
        <v>0</v>
      </c>
      <c r="H37" s="1"/>
      <c r="I37" s="1" t="s">
        <v>873</v>
      </c>
      <c r="J37" s="1"/>
      <c r="K37" s="1"/>
      <c r="L37" s="1"/>
      <c r="M37" s="1"/>
      <c r="N37" s="1"/>
      <c r="O37" s="1"/>
      <c r="P37" s="1"/>
      <c r="Q37" s="1"/>
      <c r="R37" s="1"/>
      <c r="S37" s="1"/>
      <c r="T37" s="1"/>
      <c r="U37" s="1"/>
      <c r="V37" s="1"/>
      <c r="W37" s="1"/>
      <c r="X37" s="1"/>
      <c r="Y37" s="1"/>
      <c r="Z37" s="1"/>
      <c r="AA37" s="1"/>
      <c r="AB37" s="1"/>
      <c r="AC37" s="1"/>
      <c r="AD37" s="1"/>
      <c r="AE37" s="1"/>
    </row>
    <row r="38" spans="1:31" x14ac:dyDescent="0.15">
      <c r="A38" s="62"/>
      <c r="B38" s="168"/>
      <c r="C38" s="171"/>
      <c r="D38" t="s">
        <v>867</v>
      </c>
      <c r="E38">
        <v>0</v>
      </c>
      <c r="G38" s="8">
        <v>0</v>
      </c>
      <c r="H38" s="1"/>
      <c r="I38" s="1" t="s">
        <v>874</v>
      </c>
      <c r="J38" s="1"/>
      <c r="K38" s="1"/>
      <c r="L38" s="1"/>
      <c r="M38" s="1"/>
      <c r="N38" s="1"/>
      <c r="O38" s="1"/>
      <c r="P38" s="1"/>
      <c r="Q38" s="1"/>
      <c r="R38" s="1"/>
      <c r="S38" s="1"/>
      <c r="T38" s="1"/>
      <c r="U38" s="1"/>
      <c r="V38" s="1"/>
      <c r="W38" s="1"/>
      <c r="X38" s="1"/>
      <c r="Y38" s="1"/>
      <c r="Z38" s="1"/>
      <c r="AA38" s="1"/>
      <c r="AB38" s="1"/>
      <c r="AC38" s="1"/>
      <c r="AD38" s="1"/>
      <c r="AE38" s="1"/>
    </row>
    <row r="39" spans="1:31" x14ac:dyDescent="0.15">
      <c r="A39" s="62"/>
      <c r="B39" s="168"/>
      <c r="C39" s="171"/>
      <c r="D39" t="s">
        <v>868</v>
      </c>
      <c r="E39">
        <v>0</v>
      </c>
      <c r="G39" s="8">
        <v>0</v>
      </c>
      <c r="H39" s="1"/>
      <c r="I39" s="1" t="s">
        <v>874</v>
      </c>
      <c r="J39" s="1"/>
      <c r="K39" s="1"/>
      <c r="L39" s="1"/>
      <c r="M39" s="1"/>
      <c r="N39" s="1"/>
      <c r="O39" s="1"/>
      <c r="P39" s="1"/>
      <c r="Q39" s="1"/>
      <c r="R39" s="1"/>
      <c r="S39" s="1"/>
      <c r="T39" s="1"/>
      <c r="U39" s="1"/>
      <c r="V39" s="1"/>
      <c r="W39" s="1"/>
      <c r="X39" s="1"/>
      <c r="Y39" s="1"/>
      <c r="Z39" s="1"/>
      <c r="AA39" s="1"/>
      <c r="AB39" s="1"/>
      <c r="AC39" s="1"/>
      <c r="AD39" s="1"/>
      <c r="AE39" s="1"/>
    </row>
    <row r="40" spans="1:31" ht="16" x14ac:dyDescent="0.2">
      <c r="A40" s="62"/>
      <c r="B40" s="168"/>
      <c r="C40" s="171"/>
      <c r="D40" t="s">
        <v>871</v>
      </c>
      <c r="E40" s="6">
        <v>100</v>
      </c>
      <c r="G40" s="8">
        <v>100</v>
      </c>
      <c r="H40" s="1"/>
      <c r="I40" s="1" t="s">
        <v>874</v>
      </c>
      <c r="J40" s="1"/>
      <c r="K40" s="1"/>
      <c r="L40" s="1"/>
      <c r="M40" s="1"/>
      <c r="N40" s="1"/>
      <c r="O40" s="1"/>
      <c r="P40" s="1"/>
      <c r="Q40" s="1"/>
      <c r="R40" s="1"/>
      <c r="S40" s="1"/>
      <c r="T40" s="1"/>
      <c r="U40" s="1"/>
      <c r="V40" s="1"/>
      <c r="W40" s="1"/>
      <c r="X40" s="1"/>
      <c r="Y40" s="1"/>
      <c r="Z40" s="1"/>
      <c r="AA40" s="1"/>
      <c r="AB40" s="1"/>
      <c r="AC40" s="1"/>
      <c r="AD40" s="1"/>
      <c r="AE40" s="1"/>
    </row>
    <row r="41" spans="1:31" x14ac:dyDescent="0.15">
      <c r="A41" s="62"/>
      <c r="B41" s="168"/>
      <c r="C41" s="171"/>
      <c r="D41" t="s">
        <v>870</v>
      </c>
      <c r="E41">
        <v>0</v>
      </c>
      <c r="G41" s="8">
        <v>0</v>
      </c>
      <c r="H41" s="1"/>
      <c r="I41" s="1" t="s">
        <v>874</v>
      </c>
      <c r="J41" s="1"/>
      <c r="K41" s="1"/>
      <c r="L41" s="1"/>
      <c r="M41" s="1"/>
      <c r="N41" s="1"/>
      <c r="O41" s="1"/>
      <c r="P41" s="1"/>
      <c r="Q41" s="1"/>
      <c r="R41" s="1"/>
      <c r="S41" s="1"/>
      <c r="T41" s="1"/>
      <c r="U41" s="1"/>
      <c r="V41" s="1"/>
      <c r="W41" s="1"/>
      <c r="X41" s="1"/>
      <c r="Y41" s="1"/>
      <c r="Z41" s="1"/>
      <c r="AA41" s="1"/>
      <c r="AB41" s="1"/>
      <c r="AC41" s="1"/>
      <c r="AD41" s="1"/>
      <c r="AE41" s="1"/>
    </row>
    <row r="42" spans="1:31" x14ac:dyDescent="0.15">
      <c r="A42" s="62"/>
      <c r="B42" s="168"/>
      <c r="C42" s="171"/>
      <c r="D42" t="s">
        <v>869</v>
      </c>
      <c r="E42">
        <v>0</v>
      </c>
      <c r="G42" s="8">
        <v>0</v>
      </c>
      <c r="H42" s="1"/>
      <c r="I42" s="1" t="s">
        <v>874</v>
      </c>
      <c r="J42" s="1"/>
      <c r="K42" s="1"/>
      <c r="L42" s="1"/>
      <c r="M42" s="1"/>
      <c r="N42" s="1"/>
      <c r="O42" s="1"/>
      <c r="P42" s="1"/>
      <c r="Q42" s="1"/>
      <c r="R42" s="1"/>
      <c r="S42" s="1"/>
      <c r="T42" s="1"/>
      <c r="U42" s="1"/>
      <c r="V42" s="1"/>
      <c r="W42" s="1"/>
      <c r="X42" s="1"/>
      <c r="Y42" s="1"/>
      <c r="Z42" s="1"/>
      <c r="AA42" s="1"/>
      <c r="AB42" s="1"/>
      <c r="AC42" s="1"/>
      <c r="AD42" s="1"/>
      <c r="AE42" s="1"/>
    </row>
    <row r="43" spans="1:31" x14ac:dyDescent="0.15">
      <c r="A43" s="62"/>
      <c r="B43" s="168"/>
      <c r="C43" s="171"/>
      <c r="D43" t="s">
        <v>245</v>
      </c>
      <c r="F43" s="2"/>
      <c r="G43" s="8">
        <v>1</v>
      </c>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15">
      <c r="A44" s="62"/>
      <c r="B44" s="168"/>
      <c r="C44" s="171"/>
      <c r="D44" s="62"/>
      <c r="E44" s="62"/>
      <c r="F44" s="334"/>
      <c r="G44" s="62"/>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15">
      <c r="A45" s="62"/>
      <c r="B45" s="168"/>
      <c r="C45" s="171"/>
      <c r="D45" t="s">
        <v>66</v>
      </c>
      <c r="E45" s="273" t="s">
        <v>67</v>
      </c>
      <c r="F45" s="273" t="s">
        <v>68</v>
      </c>
      <c r="G45" s="273" t="s">
        <v>69</v>
      </c>
      <c r="H45" s="62"/>
      <c r="I45" s="1"/>
      <c r="J45" s="1"/>
      <c r="K45" s="1"/>
      <c r="L45" s="1"/>
      <c r="M45" s="1"/>
      <c r="N45" s="1"/>
      <c r="O45" s="1"/>
      <c r="P45" s="1"/>
      <c r="Q45" s="1"/>
      <c r="R45" s="1"/>
      <c r="S45" s="1"/>
      <c r="T45" s="1"/>
      <c r="U45" s="1"/>
      <c r="V45" s="1"/>
      <c r="W45" s="1"/>
      <c r="X45" s="1"/>
      <c r="Y45" s="1"/>
      <c r="Z45" s="1"/>
      <c r="AA45" s="1"/>
      <c r="AB45" s="1"/>
      <c r="AC45" s="1"/>
      <c r="AD45" s="1"/>
      <c r="AE45" s="1"/>
    </row>
    <row r="46" spans="1:31" x14ac:dyDescent="0.15">
      <c r="A46" s="62"/>
      <c r="B46" s="291"/>
      <c r="C46" s="272" t="s">
        <v>64</v>
      </c>
      <c r="D46" s="62"/>
      <c r="E46" s="62"/>
      <c r="F46" s="62"/>
      <c r="G46" s="301"/>
      <c r="H46" s="1"/>
      <c r="I46" s="1"/>
      <c r="J46" s="1"/>
      <c r="K46" s="1"/>
      <c r="L46" s="1"/>
      <c r="M46" s="1"/>
      <c r="N46" s="1"/>
      <c r="O46" s="1"/>
      <c r="P46" s="1"/>
      <c r="Q46" s="1"/>
      <c r="R46" s="1"/>
      <c r="S46" s="1"/>
      <c r="T46" s="1"/>
      <c r="U46" s="1"/>
      <c r="V46" s="1"/>
      <c r="W46" s="1"/>
      <c r="X46" s="1"/>
      <c r="Y46" s="1"/>
      <c r="Z46" s="1"/>
      <c r="AA46" s="1"/>
      <c r="AB46" s="1"/>
      <c r="AC46" s="1"/>
      <c r="AD46" s="1"/>
      <c r="AE46" s="1"/>
    </row>
    <row r="47" spans="1:31" x14ac:dyDescent="0.15">
      <c r="A47" s="62"/>
      <c r="B47" s="168"/>
      <c r="C47" s="171"/>
      <c r="D47" t="s">
        <v>104</v>
      </c>
      <c r="E47" s="9">
        <v>0</v>
      </c>
      <c r="F47" s="9">
        <v>1</v>
      </c>
      <c r="G47" s="14">
        <f t="shared" ref="G47:G58" si="0">(E47/F47)^(1/($F$9-$F$10))-1</f>
        <v>-1</v>
      </c>
      <c r="H47" s="1"/>
      <c r="I47" s="1" t="s">
        <v>715</v>
      </c>
      <c r="J47" s="1"/>
      <c r="K47" s="1"/>
      <c r="L47" s="1"/>
      <c r="M47" s="1"/>
      <c r="N47" s="1"/>
      <c r="O47" s="1"/>
      <c r="P47" s="1"/>
      <c r="Q47" s="1"/>
      <c r="R47" s="1"/>
      <c r="S47" s="1"/>
      <c r="T47" s="1"/>
      <c r="U47" s="1"/>
      <c r="V47" s="1"/>
      <c r="W47" s="1"/>
      <c r="X47" s="1"/>
      <c r="Y47" s="1"/>
      <c r="Z47" s="1"/>
      <c r="AA47" s="1"/>
      <c r="AB47" s="1"/>
      <c r="AC47" s="1"/>
      <c r="AD47" s="1"/>
      <c r="AE47" s="1"/>
    </row>
    <row r="48" spans="1:31" x14ac:dyDescent="0.15">
      <c r="A48" s="62"/>
      <c r="B48" s="168"/>
      <c r="C48" s="171"/>
      <c r="D48" t="s">
        <v>29</v>
      </c>
      <c r="E48" s="9">
        <f>Gebouwen!G45</f>
        <v>0</v>
      </c>
      <c r="F48" s="345">
        <v>1</v>
      </c>
      <c r="G48" s="14">
        <f t="shared" si="0"/>
        <v>-1</v>
      </c>
      <c r="H48" s="1"/>
      <c r="I48" s="1"/>
      <c r="J48" s="1"/>
      <c r="K48" s="1"/>
      <c r="L48" s="1"/>
      <c r="M48" s="1"/>
      <c r="N48" s="1"/>
      <c r="O48" s="1"/>
      <c r="P48" s="1"/>
      <c r="Q48" s="1"/>
      <c r="R48" s="1"/>
      <c r="S48" s="1"/>
      <c r="T48" s="1"/>
      <c r="U48" s="1"/>
      <c r="V48" s="1"/>
      <c r="W48" s="1"/>
      <c r="X48" s="1"/>
      <c r="Y48" s="1"/>
      <c r="Z48" s="1"/>
      <c r="AA48" s="1"/>
      <c r="AB48" s="1"/>
      <c r="AC48" s="1"/>
      <c r="AD48" s="1"/>
      <c r="AE48" s="1"/>
    </row>
    <row r="49" spans="1:31" x14ac:dyDescent="0.15">
      <c r="A49" s="62"/>
      <c r="B49" s="168"/>
      <c r="C49" s="171"/>
      <c r="D49" t="s">
        <v>277</v>
      </c>
      <c r="E49" s="9">
        <f>Gebouwen!G52</f>
        <v>0</v>
      </c>
      <c r="F49" s="345">
        <v>1</v>
      </c>
      <c r="G49" s="14">
        <f t="shared" si="0"/>
        <v>-1</v>
      </c>
      <c r="H49" s="1"/>
      <c r="I49" s="1"/>
      <c r="J49" s="1"/>
      <c r="K49" s="1"/>
      <c r="L49" s="1"/>
      <c r="M49" s="1"/>
      <c r="N49" s="1"/>
      <c r="O49" s="1"/>
      <c r="P49" s="1"/>
      <c r="Q49" s="1"/>
      <c r="R49" s="1"/>
      <c r="S49" s="1"/>
      <c r="T49" s="1"/>
      <c r="U49" s="1"/>
      <c r="V49" s="1"/>
      <c r="W49" s="1"/>
      <c r="X49" s="1"/>
      <c r="Y49" s="1"/>
      <c r="Z49" s="1"/>
      <c r="AA49" s="1"/>
      <c r="AB49" s="1"/>
      <c r="AC49" s="1"/>
      <c r="AD49" s="1"/>
      <c r="AE49" s="1"/>
    </row>
    <row r="50" spans="1:31" x14ac:dyDescent="0.15">
      <c r="A50" s="62"/>
      <c r="B50" s="168"/>
      <c r="C50" s="171"/>
      <c r="D50" t="s">
        <v>491</v>
      </c>
      <c r="E50" s="9">
        <f>Gebouwen!E65</f>
        <v>0</v>
      </c>
      <c r="F50" s="345">
        <v>1</v>
      </c>
      <c r="G50" s="14">
        <f t="shared" si="0"/>
        <v>-1</v>
      </c>
      <c r="H50" s="1"/>
      <c r="I50" s="1"/>
      <c r="J50" s="1"/>
      <c r="K50" s="1"/>
      <c r="L50" s="1"/>
      <c r="M50" s="1"/>
      <c r="N50" s="1"/>
      <c r="O50" s="1"/>
      <c r="P50" s="1"/>
      <c r="Q50" s="1"/>
      <c r="R50" s="1"/>
      <c r="S50" s="1"/>
      <c r="T50" s="1"/>
      <c r="U50" s="1"/>
      <c r="V50" s="1"/>
      <c r="W50" s="1"/>
      <c r="X50" s="1"/>
      <c r="Y50" s="1"/>
      <c r="Z50" s="1"/>
      <c r="AA50" s="1"/>
      <c r="AB50" s="1"/>
      <c r="AC50" s="1"/>
      <c r="AD50" s="1"/>
      <c r="AE50" s="1"/>
    </row>
    <row r="51" spans="1:31" x14ac:dyDescent="0.15">
      <c r="A51" s="62"/>
      <c r="B51" s="168"/>
      <c r="C51" s="171"/>
      <c r="D51" t="s">
        <v>278</v>
      </c>
      <c r="E51" s="9">
        <f>Gebouwen!G60</f>
        <v>0</v>
      </c>
      <c r="F51" s="345">
        <v>1</v>
      </c>
      <c r="G51" s="14">
        <f t="shared" si="0"/>
        <v>-1</v>
      </c>
      <c r="H51" s="1"/>
      <c r="I51" s="1"/>
      <c r="J51" s="1"/>
      <c r="K51" s="1"/>
      <c r="L51" s="1"/>
      <c r="M51" s="1"/>
      <c r="N51" s="1"/>
      <c r="O51" s="1"/>
      <c r="P51" s="1"/>
      <c r="Q51" s="1"/>
      <c r="R51" s="1"/>
      <c r="S51" s="1"/>
      <c r="T51" s="1"/>
      <c r="U51" s="1"/>
      <c r="V51" s="1"/>
      <c r="W51" s="1"/>
      <c r="X51" s="1"/>
      <c r="Y51" s="1"/>
      <c r="Z51" s="1"/>
      <c r="AA51" s="1"/>
      <c r="AB51" s="1"/>
      <c r="AC51" s="1"/>
      <c r="AD51" s="1"/>
      <c r="AE51" s="1"/>
    </row>
    <row r="52" spans="1:31" x14ac:dyDescent="0.15">
      <c r="A52" s="62"/>
      <c r="B52" s="168"/>
      <c r="C52" s="171"/>
      <c r="D52" t="s">
        <v>15</v>
      </c>
      <c r="E52" s="9">
        <f>Industrie!G165</f>
        <v>0</v>
      </c>
      <c r="F52" s="345">
        <v>1</v>
      </c>
      <c r="G52" s="14">
        <f t="shared" si="0"/>
        <v>-1</v>
      </c>
      <c r="H52" s="1"/>
      <c r="I52" s="1"/>
      <c r="J52" s="1"/>
      <c r="K52" s="1"/>
      <c r="L52" s="1"/>
      <c r="M52" s="1"/>
      <c r="N52" s="1"/>
      <c r="O52" s="1"/>
      <c r="P52" s="1"/>
      <c r="Q52" s="1"/>
      <c r="R52" s="1"/>
      <c r="S52" s="1"/>
      <c r="T52" s="1"/>
      <c r="U52" s="1"/>
      <c r="V52" s="1"/>
      <c r="W52" s="1"/>
      <c r="X52" s="1"/>
      <c r="Y52" s="1"/>
      <c r="Z52" s="1"/>
      <c r="AA52" s="1"/>
      <c r="AB52" s="1"/>
      <c r="AC52" s="1"/>
      <c r="AD52" s="1"/>
      <c r="AE52" s="1"/>
    </row>
    <row r="53" spans="1:31" x14ac:dyDescent="0.15">
      <c r="A53" s="62"/>
      <c r="B53" s="168"/>
      <c r="C53" s="171"/>
      <c r="D53" t="s">
        <v>14</v>
      </c>
      <c r="E53" s="9">
        <f>Industrie!H115</f>
        <v>0</v>
      </c>
      <c r="F53" s="345">
        <v>1</v>
      </c>
      <c r="G53" s="14">
        <f t="shared" si="0"/>
        <v>-1</v>
      </c>
      <c r="H53" s="1"/>
      <c r="I53" s="1"/>
      <c r="J53" s="1"/>
      <c r="K53" s="1"/>
      <c r="L53" s="1"/>
      <c r="M53" s="1"/>
      <c r="N53" s="1"/>
      <c r="O53" s="1"/>
      <c r="P53" s="1"/>
      <c r="Q53" s="1"/>
      <c r="R53" s="1"/>
      <c r="S53" s="1"/>
      <c r="T53" s="1"/>
      <c r="U53" s="1"/>
      <c r="V53" s="1"/>
      <c r="W53" s="1"/>
      <c r="X53" s="1"/>
      <c r="Y53" s="1"/>
      <c r="Z53" s="1"/>
      <c r="AA53" s="1"/>
      <c r="AB53" s="1"/>
      <c r="AC53" s="1"/>
      <c r="AD53" s="1"/>
      <c r="AE53" s="1"/>
    </row>
    <row r="54" spans="1:31" x14ac:dyDescent="0.15">
      <c r="A54" s="62"/>
      <c r="B54" s="168"/>
      <c r="C54" s="171"/>
      <c r="D54" t="s">
        <v>16</v>
      </c>
      <c r="E54" s="9">
        <f>Industrie!F164</f>
        <v>0</v>
      </c>
      <c r="F54" s="345">
        <v>1</v>
      </c>
      <c r="G54" s="14">
        <f t="shared" si="0"/>
        <v>-1</v>
      </c>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15">
      <c r="A55" s="62"/>
      <c r="B55" s="168"/>
      <c r="C55" s="171"/>
      <c r="D55" t="s">
        <v>17</v>
      </c>
      <c r="E55" s="9">
        <f>Industrie!G166</f>
        <v>0</v>
      </c>
      <c r="F55" s="345">
        <v>1</v>
      </c>
      <c r="G55" s="14">
        <f t="shared" si="0"/>
        <v>-1</v>
      </c>
      <c r="H55" s="1"/>
      <c r="I55" s="1"/>
      <c r="J55" s="1"/>
      <c r="K55" s="1"/>
      <c r="L55" s="1"/>
      <c r="M55" s="1"/>
      <c r="N55" s="1"/>
      <c r="O55" s="1"/>
      <c r="P55" s="1"/>
      <c r="Q55" s="1"/>
      <c r="R55" s="1"/>
      <c r="S55" s="1"/>
      <c r="T55" s="1"/>
      <c r="U55" s="1"/>
      <c r="V55" s="1"/>
      <c r="W55" s="1"/>
      <c r="X55" s="1"/>
      <c r="Y55" s="1"/>
      <c r="Z55" s="1"/>
      <c r="AA55" s="1"/>
      <c r="AB55" s="1"/>
      <c r="AC55" s="1"/>
      <c r="AD55" s="1"/>
      <c r="AE55" s="1"/>
    </row>
    <row r="56" spans="1:31" x14ac:dyDescent="0.15">
      <c r="A56" s="62"/>
      <c r="B56" s="168"/>
      <c r="C56" s="171"/>
      <c r="D56" t="s">
        <v>18</v>
      </c>
      <c r="E56" s="9">
        <f>Industrie!H155</f>
        <v>0</v>
      </c>
      <c r="F56" s="345">
        <v>1</v>
      </c>
      <c r="G56" s="14">
        <f t="shared" si="0"/>
        <v>-1</v>
      </c>
      <c r="H56" s="1"/>
      <c r="I56" s="1"/>
      <c r="J56" s="1"/>
      <c r="K56" s="1"/>
      <c r="L56" s="1"/>
      <c r="M56" s="1"/>
      <c r="N56" s="1"/>
      <c r="O56" s="1"/>
      <c r="P56" s="1"/>
      <c r="Q56" s="1"/>
      <c r="R56" s="1"/>
      <c r="S56" s="1"/>
      <c r="T56" s="1"/>
      <c r="U56" s="1"/>
      <c r="V56" s="1"/>
      <c r="W56" s="1"/>
      <c r="X56" s="1"/>
      <c r="Y56" s="1"/>
      <c r="Z56" s="1"/>
      <c r="AA56" s="1"/>
      <c r="AB56" s="1"/>
      <c r="AC56" s="1"/>
      <c r="AD56" s="1"/>
      <c r="AE56" s="1"/>
    </row>
    <row r="57" spans="1:31" x14ac:dyDescent="0.15">
      <c r="A57" s="62"/>
      <c r="B57" s="168"/>
      <c r="C57" s="171"/>
      <c r="D57" t="s">
        <v>19</v>
      </c>
      <c r="E57" s="350">
        <f>Industrie!G146</f>
        <v>0</v>
      </c>
      <c r="F57" s="345">
        <v>1</v>
      </c>
      <c r="G57" s="14">
        <f t="shared" si="0"/>
        <v>-1</v>
      </c>
      <c r="H57" s="1"/>
      <c r="I57" s="1"/>
      <c r="J57" s="1"/>
      <c r="K57" s="1"/>
      <c r="L57" s="1"/>
      <c r="M57" s="1"/>
      <c r="N57" s="1"/>
      <c r="O57" s="1"/>
      <c r="P57" s="1"/>
      <c r="Q57" s="1"/>
      <c r="R57" s="1"/>
      <c r="S57" s="1"/>
      <c r="T57" s="1"/>
      <c r="U57" s="1"/>
      <c r="V57" s="1"/>
      <c r="W57" s="1"/>
      <c r="X57" s="1"/>
      <c r="Y57" s="1"/>
      <c r="Z57" s="1"/>
      <c r="AA57" s="1"/>
      <c r="AB57" s="1"/>
      <c r="AC57" s="1"/>
      <c r="AD57" s="1"/>
      <c r="AE57" s="1"/>
    </row>
    <row r="58" spans="1:31" x14ac:dyDescent="0.15">
      <c r="A58" s="62"/>
      <c r="B58" s="168"/>
      <c r="C58" s="171"/>
      <c r="D58" t="s">
        <v>20</v>
      </c>
      <c r="E58" s="9">
        <f>Industrie!H116</f>
        <v>0</v>
      </c>
      <c r="F58" s="345">
        <v>1</v>
      </c>
      <c r="G58" s="14">
        <f t="shared" si="0"/>
        <v>-1</v>
      </c>
      <c r="H58" s="1"/>
      <c r="I58" s="1"/>
      <c r="J58" s="1"/>
      <c r="K58" s="1"/>
      <c r="L58" s="1"/>
      <c r="M58" s="1"/>
      <c r="N58" s="1"/>
      <c r="O58" s="1"/>
      <c r="P58" s="1"/>
      <c r="Q58" s="1"/>
      <c r="R58" s="1"/>
      <c r="S58" s="1"/>
      <c r="T58" s="1"/>
      <c r="U58" s="1"/>
      <c r="V58" s="1"/>
      <c r="W58" s="1"/>
      <c r="X58" s="1"/>
      <c r="Y58" s="1"/>
      <c r="Z58" s="1"/>
      <c r="AA58" s="1"/>
      <c r="AB58" s="1"/>
      <c r="AC58" s="1"/>
      <c r="AD58" s="1"/>
      <c r="AE58" s="1"/>
    </row>
    <row r="59" spans="1:31" x14ac:dyDescent="0.15">
      <c r="A59" s="62"/>
      <c r="B59" s="168"/>
      <c r="C59" s="171"/>
      <c r="D59" t="s">
        <v>21</v>
      </c>
      <c r="E59" s="9">
        <v>0</v>
      </c>
      <c r="F59" s="345">
        <v>0</v>
      </c>
      <c r="G59" s="14" t="s">
        <v>494</v>
      </c>
      <c r="H59" s="1"/>
      <c r="I59" s="1" t="s">
        <v>527</v>
      </c>
      <c r="J59" s="1"/>
      <c r="K59" s="1"/>
      <c r="L59" s="1"/>
      <c r="M59" s="1"/>
      <c r="N59" s="1"/>
      <c r="O59" s="1"/>
      <c r="P59" s="1"/>
      <c r="Q59" s="1"/>
      <c r="R59" s="1"/>
      <c r="S59" s="1"/>
      <c r="T59" s="1"/>
      <c r="U59" s="1"/>
      <c r="V59" s="1"/>
      <c r="W59" s="1"/>
      <c r="X59" s="1"/>
      <c r="Y59" s="1"/>
      <c r="Z59" s="1"/>
      <c r="AA59" s="1"/>
      <c r="AB59" s="1"/>
      <c r="AC59" s="1"/>
      <c r="AD59" s="1"/>
      <c r="AE59" s="1"/>
    </row>
    <row r="60" spans="1:31" x14ac:dyDescent="0.15">
      <c r="A60" s="62"/>
      <c r="B60" s="168"/>
      <c r="C60" s="171"/>
      <c r="D60" t="s">
        <v>22</v>
      </c>
      <c r="E60" s="350">
        <f>Industrie!H137</f>
        <v>0</v>
      </c>
      <c r="F60" s="345">
        <v>1</v>
      </c>
      <c r="G60" s="14">
        <f>(E60/F60)^(1/($F$9-$F$10))-1</f>
        <v>-1</v>
      </c>
      <c r="H60" s="1"/>
      <c r="I60" s="1"/>
      <c r="J60" s="1"/>
      <c r="K60" s="1"/>
      <c r="L60" s="1"/>
      <c r="M60" s="1"/>
      <c r="N60" s="1"/>
      <c r="O60" s="1"/>
      <c r="P60" s="1"/>
      <c r="Q60" s="1"/>
      <c r="R60" s="1"/>
      <c r="S60" s="1"/>
      <c r="T60" s="1"/>
      <c r="U60" s="1"/>
      <c r="V60" s="1"/>
      <c r="W60" s="1"/>
      <c r="X60" s="1"/>
      <c r="Y60" s="1"/>
      <c r="Z60" s="1"/>
      <c r="AA60" s="1"/>
      <c r="AB60" s="1"/>
      <c r="AC60" s="1"/>
      <c r="AD60" s="1"/>
      <c r="AE60" s="1"/>
    </row>
    <row r="61" spans="1:31" x14ac:dyDescent="0.15">
      <c r="A61" s="62"/>
      <c r="B61" s="168"/>
      <c r="C61" s="171"/>
      <c r="D61" t="s">
        <v>504</v>
      </c>
      <c r="E61" s="9">
        <f>Industrie!M186</f>
        <v>0</v>
      </c>
      <c r="F61" s="345">
        <v>1</v>
      </c>
      <c r="G61" s="14">
        <f t="shared" ref="G61:G76" si="1">(E61/F61)^(1/($F$9-$F$10))-1</f>
        <v>-1</v>
      </c>
      <c r="H61" s="1"/>
      <c r="I61" s="1" t="s">
        <v>716</v>
      </c>
      <c r="J61" s="1"/>
      <c r="K61" s="1"/>
      <c r="L61" s="1"/>
      <c r="M61" s="1"/>
      <c r="N61" s="1"/>
      <c r="O61" s="1"/>
      <c r="P61" s="1"/>
      <c r="Q61" s="1"/>
      <c r="R61" s="1"/>
      <c r="S61" s="1"/>
      <c r="T61" s="1"/>
      <c r="U61" s="1"/>
      <c r="V61" s="1"/>
      <c r="W61" s="1"/>
      <c r="X61" s="1"/>
      <c r="Y61" s="1"/>
      <c r="Z61" s="1"/>
      <c r="AA61" s="1"/>
      <c r="AB61" s="1"/>
      <c r="AC61" s="1"/>
      <c r="AD61" s="1"/>
      <c r="AE61" s="1"/>
    </row>
    <row r="62" spans="1:31" x14ac:dyDescent="0.15">
      <c r="A62" s="62"/>
      <c r="B62" s="168"/>
      <c r="C62" s="171"/>
      <c r="D62" t="s">
        <v>492</v>
      </c>
      <c r="E62" s="9">
        <f>Industrie!M184</f>
        <v>0</v>
      </c>
      <c r="F62" s="345">
        <v>1</v>
      </c>
      <c r="G62" s="14">
        <f t="shared" si="1"/>
        <v>-1</v>
      </c>
      <c r="H62" s="1"/>
      <c r="I62" s="1" t="s">
        <v>716</v>
      </c>
      <c r="J62" s="1"/>
      <c r="K62" s="1"/>
      <c r="L62" s="1"/>
      <c r="M62" s="1"/>
      <c r="N62" s="1"/>
      <c r="O62" s="1"/>
      <c r="P62" s="1"/>
      <c r="Q62" s="1"/>
      <c r="R62" s="1"/>
      <c r="S62" s="1"/>
      <c r="T62" s="1"/>
      <c r="U62" s="1"/>
      <c r="V62" s="1"/>
      <c r="W62" s="1"/>
      <c r="X62" s="1"/>
      <c r="Y62" s="1"/>
      <c r="Z62" s="1"/>
      <c r="AA62" s="1"/>
      <c r="AB62" s="1"/>
      <c r="AC62" s="1"/>
      <c r="AD62" s="1"/>
      <c r="AE62" s="1"/>
    </row>
    <row r="63" spans="1:31" x14ac:dyDescent="0.15">
      <c r="A63" s="62"/>
      <c r="B63" s="168"/>
      <c r="C63" s="171"/>
      <c r="D63" t="s">
        <v>493</v>
      </c>
      <c r="E63" s="9">
        <f>Industrie!M185</f>
        <v>0</v>
      </c>
      <c r="F63" s="345">
        <v>1</v>
      </c>
      <c r="G63" s="14">
        <f t="shared" si="1"/>
        <v>-1</v>
      </c>
      <c r="H63" s="1"/>
      <c r="I63" s="1" t="s">
        <v>716</v>
      </c>
      <c r="J63" s="1"/>
      <c r="K63" s="1"/>
      <c r="L63" s="1"/>
      <c r="M63" s="1"/>
      <c r="N63" s="1"/>
      <c r="O63" s="1"/>
      <c r="P63" s="1"/>
      <c r="Q63" s="1"/>
      <c r="R63" s="1"/>
      <c r="S63" s="1"/>
      <c r="T63" s="1"/>
      <c r="U63" s="1"/>
      <c r="V63" s="1"/>
      <c r="W63" s="1"/>
      <c r="X63" s="1"/>
      <c r="Y63" s="1"/>
      <c r="Z63" s="1"/>
      <c r="AA63" s="1"/>
      <c r="AB63" s="1"/>
      <c r="AC63" s="1"/>
      <c r="AD63" s="1"/>
      <c r="AE63" s="1"/>
    </row>
    <row r="64" spans="1:31" x14ac:dyDescent="0.15">
      <c r="A64" s="62"/>
      <c r="B64" s="168"/>
      <c r="C64" s="171"/>
      <c r="D64" t="s">
        <v>281</v>
      </c>
      <c r="E64" s="9">
        <f>Huishoudens!G74</f>
        <v>2.675657950737281E-2</v>
      </c>
      <c r="F64" s="345">
        <v>6.05350928085997E-2</v>
      </c>
      <c r="G64" s="14">
        <f t="shared" si="1"/>
        <v>-3.6430863438356997E-2</v>
      </c>
      <c r="H64" s="1"/>
      <c r="I64" s="1"/>
      <c r="J64" s="1"/>
      <c r="K64" s="519" t="s">
        <v>923</v>
      </c>
      <c r="L64" s="1"/>
      <c r="M64" s="1"/>
      <c r="N64" s="1"/>
      <c r="O64" s="1"/>
      <c r="P64" s="1"/>
      <c r="Q64" s="1"/>
      <c r="R64" s="1"/>
      <c r="S64" s="1"/>
      <c r="T64" s="1"/>
      <c r="U64" s="1"/>
      <c r="V64" s="1"/>
      <c r="W64" s="1"/>
      <c r="X64" s="1"/>
      <c r="Y64" s="1"/>
      <c r="Z64" s="1"/>
      <c r="AA64" s="1"/>
      <c r="AB64" s="1"/>
      <c r="AC64" s="1"/>
      <c r="AD64" s="1"/>
      <c r="AE64" s="1"/>
    </row>
    <row r="65" spans="1:31" x14ac:dyDescent="0.15">
      <c r="A65" s="62"/>
      <c r="B65" s="168"/>
      <c r="C65" s="171"/>
      <c r="D65" t="s">
        <v>5</v>
      </c>
      <c r="E65" s="9">
        <f>Huishoudens!G38</f>
        <v>13.438372204296442</v>
      </c>
      <c r="F65" s="345">
        <v>18.595793580462502</v>
      </c>
      <c r="G65" s="14">
        <f t="shared" si="1"/>
        <v>-1.4656137371527267E-2</v>
      </c>
      <c r="H65" s="1"/>
      <c r="I65" s="1"/>
      <c r="J65" s="1"/>
      <c r="K65" s="524" t="s">
        <v>908</v>
      </c>
      <c r="L65" s="1"/>
      <c r="M65" s="1"/>
      <c r="N65" s="1"/>
      <c r="O65" s="1"/>
      <c r="P65" s="1"/>
      <c r="Q65" s="1"/>
      <c r="R65" s="1"/>
      <c r="S65" s="1"/>
      <c r="T65" s="1"/>
      <c r="U65" s="1"/>
      <c r="V65" s="1"/>
      <c r="W65" s="1"/>
      <c r="X65" s="1"/>
      <c r="Y65" s="1"/>
      <c r="Z65" s="1"/>
      <c r="AA65" s="1"/>
      <c r="AB65" s="1"/>
      <c r="AC65" s="1"/>
      <c r="AD65" s="1"/>
      <c r="AE65" s="1"/>
    </row>
    <row r="66" spans="1:31" x14ac:dyDescent="0.15">
      <c r="A66" s="62"/>
      <c r="B66" s="168"/>
      <c r="C66" s="171"/>
      <c r="D66" t="s">
        <v>280</v>
      </c>
      <c r="E66" s="9">
        <f>Huishoudens!G60</f>
        <v>0.68805130135735115</v>
      </c>
      <c r="F66" s="345">
        <v>1.6706360207989599</v>
      </c>
      <c r="G66" s="14">
        <f t="shared" si="1"/>
        <v>-3.9520421479236734E-2</v>
      </c>
      <c r="H66" s="1"/>
      <c r="I66" s="1"/>
      <c r="J66" s="1"/>
      <c r="K66" s="1" t="s">
        <v>924</v>
      </c>
      <c r="L66" s="1"/>
      <c r="M66" s="1"/>
      <c r="N66" s="1"/>
      <c r="O66" s="1"/>
      <c r="P66" s="1"/>
      <c r="Q66" s="1"/>
      <c r="R66" s="1"/>
      <c r="S66" s="1"/>
      <c r="T66" s="1"/>
      <c r="U66" s="1"/>
      <c r="V66" s="1"/>
      <c r="W66" s="1"/>
      <c r="X66" s="1"/>
      <c r="Y66" s="1"/>
      <c r="Z66" s="1"/>
      <c r="AA66" s="1"/>
      <c r="AB66" s="1"/>
      <c r="AC66" s="1"/>
      <c r="AD66" s="1"/>
      <c r="AE66" s="1"/>
    </row>
    <row r="67" spans="1:31" x14ac:dyDescent="0.15">
      <c r="A67" s="62"/>
      <c r="B67" s="168"/>
      <c r="C67" s="171"/>
      <c r="D67" t="s">
        <v>279</v>
      </c>
      <c r="E67" s="9">
        <f>Huishoudens!G55</f>
        <v>2.9034541648140535</v>
      </c>
      <c r="F67" s="345">
        <v>3.9303803395956001</v>
      </c>
      <c r="G67" s="14">
        <f t="shared" si="1"/>
        <v>-1.3670923344844432E-2</v>
      </c>
      <c r="H67" s="1"/>
      <c r="I67" s="1"/>
      <c r="J67" s="1"/>
      <c r="K67" s="1" t="s">
        <v>925</v>
      </c>
      <c r="L67" s="1"/>
      <c r="M67" s="1"/>
      <c r="N67" s="1"/>
      <c r="O67" s="1"/>
      <c r="P67" s="1"/>
      <c r="Q67" s="1"/>
      <c r="R67" s="1"/>
      <c r="S67" s="1"/>
      <c r="T67" s="1"/>
      <c r="U67" s="1"/>
      <c r="V67" s="1"/>
      <c r="W67" s="1"/>
      <c r="X67" s="1"/>
      <c r="Y67" s="1"/>
      <c r="Z67" s="1"/>
      <c r="AA67" s="1"/>
      <c r="AB67" s="1"/>
      <c r="AC67" s="1"/>
      <c r="AD67" s="1"/>
      <c r="AE67" s="1"/>
    </row>
    <row r="68" spans="1:31" x14ac:dyDescent="0.15">
      <c r="A68" s="62"/>
      <c r="B68" s="168"/>
      <c r="C68" s="171"/>
      <c r="D68" t="s">
        <v>6</v>
      </c>
      <c r="E68" s="9">
        <f>Huishoudens!E84</f>
        <v>1.5159866309192704</v>
      </c>
      <c r="F68" s="345">
        <v>3.4294213933625799</v>
      </c>
      <c r="G68" s="14">
        <f t="shared" si="1"/>
        <v>-3.6425706189342377E-2</v>
      </c>
      <c r="H68" s="1"/>
      <c r="I68" s="1"/>
      <c r="J68" s="1"/>
      <c r="K68" s="1" t="s">
        <v>909</v>
      </c>
      <c r="L68" s="1"/>
      <c r="M68" s="1"/>
      <c r="N68" s="1"/>
      <c r="O68" s="1"/>
      <c r="P68" s="1"/>
      <c r="Q68" s="1"/>
      <c r="R68" s="1"/>
      <c r="S68" s="1"/>
      <c r="T68" s="1"/>
      <c r="U68" s="1"/>
      <c r="V68" s="1"/>
      <c r="W68" s="1"/>
      <c r="X68" s="1"/>
      <c r="Y68" s="1"/>
      <c r="Z68" s="1"/>
      <c r="AA68" s="1"/>
      <c r="AB68" s="1"/>
      <c r="AC68" s="1"/>
      <c r="AD68" s="1"/>
      <c r="AE68" s="1"/>
    </row>
    <row r="69" spans="1:31" x14ac:dyDescent="0.15">
      <c r="A69" s="62"/>
      <c r="B69" s="168"/>
      <c r="C69" s="171"/>
      <c r="D69" t="s">
        <v>474</v>
      </c>
      <c r="E69" s="9">
        <f>Huishoudens!G69</f>
        <v>0.14992026901940037</v>
      </c>
      <c r="F69" s="345">
        <v>0.27481415322128899</v>
      </c>
      <c r="G69" s="14">
        <f t="shared" si="1"/>
        <v>-2.7169159933130405E-2</v>
      </c>
      <c r="H69" s="1"/>
      <c r="I69" s="1"/>
      <c r="J69" s="1"/>
      <c r="K69" s="1" t="s">
        <v>926</v>
      </c>
      <c r="L69" s="1"/>
      <c r="M69" s="1"/>
      <c r="N69" s="1"/>
      <c r="O69" s="1"/>
      <c r="P69" s="1"/>
      <c r="Q69" s="1"/>
      <c r="R69" s="1"/>
      <c r="S69" s="1"/>
      <c r="T69" s="1"/>
      <c r="U69" s="1"/>
      <c r="V69" s="1"/>
      <c r="W69" s="1"/>
      <c r="X69" s="1"/>
      <c r="Y69" s="1"/>
      <c r="Z69" s="1"/>
      <c r="AA69" s="1"/>
      <c r="AB69" s="1"/>
      <c r="AC69" s="1"/>
      <c r="AD69" s="1"/>
      <c r="AE69" s="1"/>
    </row>
    <row r="70" spans="1:31" ht="16" x14ac:dyDescent="0.2">
      <c r="A70" s="62"/>
      <c r="B70" s="168"/>
      <c r="C70" s="171"/>
      <c r="D70" t="s">
        <v>13</v>
      </c>
      <c r="E70" s="6">
        <v>0</v>
      </c>
      <c r="F70" s="345">
        <v>1</v>
      </c>
      <c r="G70" s="14">
        <f t="shared" si="1"/>
        <v>-1</v>
      </c>
      <c r="H70" s="1"/>
      <c r="I70" s="1"/>
      <c r="J70" s="1"/>
      <c r="K70" s="1"/>
      <c r="L70" s="1"/>
      <c r="M70" s="1"/>
      <c r="N70" s="1"/>
      <c r="O70" s="1"/>
      <c r="P70" s="1"/>
      <c r="Q70" s="1"/>
      <c r="R70" s="1"/>
      <c r="S70" s="1"/>
      <c r="T70" s="1"/>
      <c r="U70" s="1"/>
      <c r="V70" s="1"/>
      <c r="W70" s="1"/>
      <c r="X70" s="1"/>
      <c r="Y70" s="1"/>
      <c r="Z70" s="1"/>
      <c r="AA70" s="1"/>
      <c r="AB70" s="1"/>
      <c r="AC70" s="1"/>
      <c r="AD70" s="1"/>
      <c r="AE70" s="1"/>
    </row>
    <row r="71" spans="1:31" x14ac:dyDescent="0.15">
      <c r="A71" s="62"/>
      <c r="B71" s="168"/>
      <c r="C71" s="171"/>
      <c r="D71" t="s">
        <v>59</v>
      </c>
      <c r="E71" s="9">
        <f>Landbouw!G54</f>
        <v>0</v>
      </c>
      <c r="F71" s="345">
        <v>1</v>
      </c>
      <c r="G71" s="14">
        <f t="shared" si="1"/>
        <v>-1</v>
      </c>
      <c r="H71" s="1"/>
      <c r="I71" s="1"/>
      <c r="J71" s="1"/>
      <c r="K71" s="1"/>
      <c r="L71" s="1"/>
      <c r="M71" s="1"/>
      <c r="N71" s="1"/>
      <c r="O71" s="1"/>
      <c r="P71" s="1"/>
      <c r="Q71" s="1"/>
      <c r="R71" s="1"/>
      <c r="S71" s="1"/>
      <c r="T71" s="1"/>
      <c r="U71" s="1"/>
      <c r="V71" s="1"/>
      <c r="W71" s="1"/>
      <c r="X71" s="1"/>
      <c r="Y71" s="1"/>
      <c r="Z71" s="1"/>
      <c r="AA71" s="1"/>
      <c r="AB71" s="1"/>
      <c r="AC71" s="1"/>
      <c r="AD71" s="1"/>
      <c r="AE71" s="1"/>
    </row>
    <row r="72" spans="1:31" x14ac:dyDescent="0.15">
      <c r="A72" s="62"/>
      <c r="B72" s="168"/>
      <c r="C72" s="171"/>
      <c r="D72" t="s">
        <v>23</v>
      </c>
      <c r="E72" s="9">
        <f>Transport!G48</f>
        <v>1.4712502014387387</v>
      </c>
      <c r="F72" s="345">
        <v>7.0714360762973696</v>
      </c>
      <c r="G72" s="14">
        <f t="shared" si="1"/>
        <v>-6.8874688607155621E-2</v>
      </c>
      <c r="H72" s="1"/>
      <c r="I72" s="1"/>
      <c r="J72" s="1"/>
      <c r="K72" s="1" t="s">
        <v>912</v>
      </c>
      <c r="L72" s="1"/>
      <c r="M72" s="1"/>
      <c r="N72" s="1"/>
      <c r="O72" s="1"/>
      <c r="P72" s="1"/>
      <c r="Q72" s="1"/>
      <c r="R72" s="1"/>
      <c r="S72" s="1"/>
      <c r="T72" s="1"/>
      <c r="U72" s="1"/>
      <c r="V72" s="1"/>
      <c r="W72" s="1"/>
      <c r="X72" s="1"/>
      <c r="Y72" s="1"/>
      <c r="Z72" s="1"/>
      <c r="AA72" s="1"/>
      <c r="AB72" s="1"/>
      <c r="AC72" s="1"/>
      <c r="AD72" s="1"/>
      <c r="AE72" s="1"/>
    </row>
    <row r="73" spans="1:31" x14ac:dyDescent="0.15">
      <c r="A73" s="62"/>
      <c r="B73" s="168"/>
      <c r="C73" s="171"/>
      <c r="D73" t="s">
        <v>24</v>
      </c>
      <c r="E73" s="9">
        <f>Transport!D33</f>
        <v>0</v>
      </c>
      <c r="F73" s="345">
        <v>0.12293234263621899</v>
      </c>
      <c r="G73" s="14">
        <f t="shared" si="1"/>
        <v>-1</v>
      </c>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15">
      <c r="A74" s="62"/>
      <c r="B74" s="168"/>
      <c r="C74" s="171"/>
      <c r="D74" t="s">
        <v>58</v>
      </c>
      <c r="E74" s="9">
        <f>Transport!H26</f>
        <v>0</v>
      </c>
      <c r="F74" s="345">
        <v>1.38475150251976E-3</v>
      </c>
      <c r="G74" s="14">
        <f t="shared" si="1"/>
        <v>-1</v>
      </c>
      <c r="H74" s="1"/>
      <c r="I74" s="1"/>
      <c r="J74" s="1"/>
      <c r="K74" s="1"/>
      <c r="L74" s="1"/>
      <c r="M74" s="1"/>
      <c r="N74" s="1"/>
      <c r="O74" s="1"/>
      <c r="P74" s="1"/>
      <c r="Q74" s="1"/>
      <c r="R74" s="1"/>
      <c r="S74" s="1"/>
      <c r="T74" s="1"/>
      <c r="U74" s="1"/>
      <c r="V74" s="1"/>
      <c r="W74" s="1"/>
      <c r="X74" s="1"/>
      <c r="Y74" s="1"/>
      <c r="Z74" s="1"/>
      <c r="AA74" s="1"/>
      <c r="AB74" s="1"/>
      <c r="AC74" s="1"/>
      <c r="AD74" s="1"/>
      <c r="AE74" s="1"/>
    </row>
    <row r="75" spans="1:31" x14ac:dyDescent="0.15">
      <c r="A75" s="62"/>
      <c r="B75" s="168"/>
      <c r="C75" s="171"/>
      <c r="D75" t="s">
        <v>25</v>
      </c>
      <c r="E75" s="9">
        <f>Transport!H19</f>
        <v>0</v>
      </c>
      <c r="F75" s="345">
        <v>0.39137812613265599</v>
      </c>
      <c r="G75" s="14">
        <f t="shared" si="1"/>
        <v>-1</v>
      </c>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15">
      <c r="A76" s="62"/>
      <c r="B76" s="168"/>
      <c r="C76" s="171"/>
      <c r="D76" t="s">
        <v>26</v>
      </c>
      <c r="E76" s="9">
        <f>Transport!G57</f>
        <v>0</v>
      </c>
      <c r="F76" s="345">
        <v>1.4040600222500299</v>
      </c>
      <c r="G76" s="14">
        <f t="shared" si="1"/>
        <v>-1</v>
      </c>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15">
      <c r="A77" s="62"/>
      <c r="B77" s="291"/>
      <c r="C77" s="272"/>
      <c r="D77" s="62"/>
      <c r="E77" s="62"/>
      <c r="F77" s="330"/>
      <c r="G77" s="62"/>
      <c r="H77" s="62"/>
      <c r="I77" s="62"/>
      <c r="J77" s="62"/>
      <c r="K77" s="62"/>
      <c r="L77" s="62"/>
      <c r="M77" s="62"/>
      <c r="N77" s="1"/>
      <c r="O77" s="1"/>
      <c r="P77" s="1"/>
      <c r="Q77" s="1"/>
      <c r="R77" s="1"/>
      <c r="S77" s="1"/>
      <c r="T77" s="1"/>
      <c r="U77" s="1"/>
      <c r="V77" s="1"/>
      <c r="W77" s="1"/>
      <c r="X77" s="1"/>
      <c r="Y77" s="1"/>
      <c r="Z77" s="1"/>
      <c r="AA77" s="1"/>
      <c r="AB77" s="1"/>
      <c r="AC77" s="1"/>
      <c r="AD77" s="1"/>
      <c r="AE77" s="1"/>
    </row>
    <row r="78" spans="1:31" x14ac:dyDescent="0.15">
      <c r="A78" s="62"/>
      <c r="B78" s="168"/>
      <c r="C78" s="272" t="s">
        <v>65</v>
      </c>
      <c r="D78" s="62"/>
      <c r="E78" s="273" t="s">
        <v>67</v>
      </c>
      <c r="F78" s="273" t="s">
        <v>68</v>
      </c>
      <c r="G78" s="331" t="s">
        <v>287</v>
      </c>
      <c r="H78" s="273" t="s">
        <v>289</v>
      </c>
      <c r="I78" s="273" t="s">
        <v>290</v>
      </c>
      <c r="J78" s="273"/>
      <c r="K78" s="273" t="s">
        <v>399</v>
      </c>
      <c r="L78" s="62"/>
      <c r="M78" s="62"/>
      <c r="N78" s="62"/>
      <c r="O78" s="62"/>
      <c r="P78" s="62"/>
      <c r="Q78" s="62"/>
      <c r="R78" s="62"/>
      <c r="S78" s="62"/>
      <c r="T78" s="62"/>
      <c r="U78" s="62"/>
      <c r="V78" s="62"/>
      <c r="W78" s="62"/>
      <c r="X78" s="62"/>
      <c r="Y78" s="62"/>
      <c r="Z78" s="62"/>
      <c r="AA78" s="62"/>
      <c r="AB78" s="62"/>
      <c r="AC78" s="62"/>
      <c r="AD78" s="62"/>
      <c r="AE78" s="62"/>
    </row>
    <row r="79" spans="1:31" x14ac:dyDescent="0.15">
      <c r="A79" s="62"/>
      <c r="B79" s="168"/>
      <c r="C79" s="272"/>
      <c r="D79" s="62"/>
      <c r="E79" s="273"/>
      <c r="F79" s="273"/>
      <c r="G79" s="331"/>
      <c r="H79" s="273"/>
      <c r="I79" s="273"/>
      <c r="J79" s="273"/>
      <c r="K79" s="273"/>
      <c r="L79" s="62"/>
      <c r="M79" s="62"/>
      <c r="N79" s="62"/>
      <c r="O79" s="62"/>
      <c r="P79" s="62"/>
      <c r="Q79" s="62"/>
      <c r="R79" s="62"/>
      <c r="S79" s="62"/>
      <c r="T79" s="62"/>
      <c r="U79" s="62"/>
      <c r="V79" s="62"/>
      <c r="W79" s="62"/>
      <c r="X79" s="62"/>
      <c r="Y79" s="62"/>
      <c r="Z79" s="62"/>
      <c r="AA79" s="62"/>
      <c r="AB79" s="62"/>
      <c r="AC79" s="62"/>
      <c r="AD79" s="62"/>
      <c r="AE79" s="62"/>
    </row>
    <row r="80" spans="1:31" x14ac:dyDescent="0.15">
      <c r="A80" s="62"/>
      <c r="B80" s="168"/>
      <c r="C80" s="65" t="s">
        <v>282</v>
      </c>
      <c r="D80" t="s">
        <v>70</v>
      </c>
      <c r="E80">
        <v>0</v>
      </c>
      <c r="F80" s="9"/>
      <c r="G80" s="8">
        <f>E80/SUMPRODUCT(($I$80:$I$197=I80)*$E$80:$E$197)*100</f>
        <v>0</v>
      </c>
      <c r="I80" t="s">
        <v>71</v>
      </c>
      <c r="K80" s="9">
        <f>VLOOKUP(T(SUBSTITUTE($D80,$L$81,"")), Efficiencies!$D$9:$E$316,2,FALSE)</f>
        <v>0.78869999999999996</v>
      </c>
      <c r="L80" s="8" t="s">
        <v>378</v>
      </c>
      <c r="M80" s="62"/>
      <c r="N80" s="62"/>
      <c r="O80" s="62"/>
      <c r="P80" s="62"/>
      <c r="Q80" s="62"/>
      <c r="R80" s="62"/>
      <c r="S80" s="62"/>
      <c r="T80" s="62"/>
      <c r="U80" s="62"/>
      <c r="V80" s="62"/>
      <c r="W80" s="62"/>
      <c r="X80" s="62"/>
      <c r="Y80" s="62"/>
      <c r="Z80" s="62"/>
      <c r="AA80" s="62"/>
      <c r="AB80" s="62"/>
      <c r="AC80" s="62"/>
      <c r="AD80" s="62"/>
      <c r="AE80" s="62"/>
    </row>
    <row r="81" spans="1:31" x14ac:dyDescent="0.15">
      <c r="A81" s="62"/>
      <c r="B81" s="168"/>
      <c r="C81" s="171"/>
      <c r="D81" t="s">
        <v>72</v>
      </c>
      <c r="E81">
        <v>0</v>
      </c>
      <c r="F81" s="9"/>
      <c r="G81" s="8">
        <f t="shared" ref="G81:G143" si="2">E81/SUMPRODUCT(($I$80:$I$197=I81)*$E$80:$E$197)*100</f>
        <v>0</v>
      </c>
      <c r="I81" t="s">
        <v>71</v>
      </c>
      <c r="K81" s="9">
        <f>VLOOKUP(T(SUBSTITUTE($D81,$L$81,"")), Efficiencies!$D$9:$E$316,2,FALSE)</f>
        <v>0.9</v>
      </c>
      <c r="L81" s="8" t="s">
        <v>379</v>
      </c>
      <c r="M81" s="62"/>
      <c r="N81" s="62"/>
      <c r="O81" s="62"/>
      <c r="P81" s="62"/>
      <c r="Q81" s="62"/>
      <c r="R81" s="62"/>
      <c r="S81" s="62"/>
      <c r="T81" s="62"/>
      <c r="U81" s="62"/>
      <c r="V81" s="62"/>
      <c r="W81" s="62"/>
      <c r="X81" s="62"/>
      <c r="Y81" s="62"/>
      <c r="Z81" s="62"/>
      <c r="AA81" s="62"/>
      <c r="AB81" s="62"/>
      <c r="AC81" s="62"/>
      <c r="AD81" s="62"/>
      <c r="AE81" s="62"/>
    </row>
    <row r="82" spans="1:31" x14ac:dyDescent="0.15">
      <c r="A82" s="62"/>
      <c r="B82" s="168"/>
      <c r="C82" s="171"/>
      <c r="D82" t="s">
        <v>73</v>
      </c>
      <c r="E82">
        <v>0</v>
      </c>
      <c r="F82" s="9"/>
      <c r="G82" s="8">
        <f t="shared" si="2"/>
        <v>0</v>
      </c>
      <c r="I82" t="s">
        <v>71</v>
      </c>
      <c r="K82" s="9">
        <f>VLOOKUP(T(SUBSTITUTE($D82,$L$81,"")), Efficiencies!$D$9:$E$316,2,FALSE)</f>
        <v>0.76080000000000003</v>
      </c>
      <c r="L82" s="62"/>
      <c r="M82" s="62"/>
      <c r="N82" s="62"/>
      <c r="O82" s="62"/>
      <c r="P82" s="62"/>
      <c r="Q82" s="62"/>
      <c r="R82" s="62"/>
      <c r="S82" s="62"/>
      <c r="T82" s="62"/>
      <c r="U82" s="62"/>
      <c r="V82" s="62"/>
      <c r="W82" s="62"/>
      <c r="X82" s="62"/>
      <c r="Y82" s="62"/>
      <c r="Z82" s="62"/>
      <c r="AA82" s="62"/>
      <c r="AB82" s="62"/>
      <c r="AC82" s="62"/>
      <c r="AD82" s="62"/>
      <c r="AE82" s="62"/>
    </row>
    <row r="83" spans="1:31" x14ac:dyDescent="0.15">
      <c r="A83" s="62"/>
      <c r="B83" s="168"/>
      <c r="C83" s="272"/>
      <c r="D83" t="s">
        <v>74</v>
      </c>
      <c r="E83">
        <v>0</v>
      </c>
      <c r="F83" s="9"/>
      <c r="G83" s="8">
        <f t="shared" si="2"/>
        <v>0</v>
      </c>
      <c r="I83" t="s">
        <v>71</v>
      </c>
      <c r="K83" s="9">
        <f>VLOOKUP(T(SUBSTITUTE($D83,$L$81,"")), Efficiencies!$D$9:$E$316,2,FALSE)</f>
        <v>1</v>
      </c>
      <c r="L83" s="62"/>
      <c r="M83" s="62"/>
      <c r="N83" s="62"/>
      <c r="O83" s="62"/>
      <c r="P83" s="62"/>
      <c r="Q83" s="62"/>
      <c r="R83" s="62"/>
      <c r="S83" s="62"/>
      <c r="T83" s="62"/>
      <c r="U83" s="62"/>
      <c r="V83" s="62"/>
      <c r="W83" s="62"/>
      <c r="X83" s="62"/>
      <c r="Y83" s="62"/>
      <c r="Z83" s="62"/>
      <c r="AA83" s="62"/>
      <c r="AB83" s="62"/>
      <c r="AC83" s="62"/>
      <c r="AD83" s="62"/>
      <c r="AE83" s="62"/>
    </row>
    <row r="84" spans="1:31" x14ac:dyDescent="0.15">
      <c r="A84" s="62"/>
      <c r="B84" s="168"/>
      <c r="C84" s="171"/>
      <c r="D84" t="s">
        <v>75</v>
      </c>
      <c r="E84">
        <v>1</v>
      </c>
      <c r="F84" s="9"/>
      <c r="G84" s="8">
        <f t="shared" si="2"/>
        <v>100</v>
      </c>
      <c r="I84" t="s">
        <v>71</v>
      </c>
      <c r="K84" s="9">
        <f>VLOOKUP(T(SUBSTITUTE($D84,$L$81,"")), Efficiencies!$D$9:$E$316,2,FALSE)</f>
        <v>24</v>
      </c>
      <c r="L84" s="62"/>
      <c r="M84" s="62"/>
      <c r="N84" s="62"/>
      <c r="O84" s="62"/>
      <c r="P84" s="62"/>
      <c r="Q84" s="62"/>
      <c r="R84" s="62"/>
      <c r="S84" s="62"/>
      <c r="T84" s="62"/>
      <c r="U84" s="62"/>
      <c r="V84" s="62"/>
      <c r="W84" s="62"/>
      <c r="X84" s="62"/>
      <c r="Y84" s="62"/>
      <c r="Z84" s="62"/>
      <c r="AA84" s="62"/>
      <c r="AB84" s="62"/>
      <c r="AC84" s="62"/>
      <c r="AD84" s="62"/>
      <c r="AE84" s="62"/>
    </row>
    <row r="85" spans="1:31" x14ac:dyDescent="0.15">
      <c r="A85" s="62"/>
      <c r="B85" s="168"/>
      <c r="C85" s="171"/>
      <c r="D85" t="s">
        <v>76</v>
      </c>
      <c r="E85">
        <v>0</v>
      </c>
      <c r="F85" s="9"/>
      <c r="G85" s="8">
        <f>E85/SUMPRODUCT(($I$80:$I$197=I85)*$E$80:$E$197)*100</f>
        <v>0</v>
      </c>
      <c r="I85" t="s">
        <v>71</v>
      </c>
      <c r="K85" s="9">
        <f>VLOOKUP(T(SUBSTITUTE($D85,$L$81,"")), Efficiencies!$D$9:$E$316,2,FALSE)</f>
        <v>23</v>
      </c>
      <c r="L85" s="62"/>
      <c r="M85" s="62"/>
      <c r="N85" s="62"/>
      <c r="O85" s="62"/>
      <c r="P85" s="62"/>
      <c r="Q85" s="62"/>
      <c r="R85" s="62"/>
      <c r="S85" s="62"/>
      <c r="T85" s="62"/>
      <c r="U85" s="62"/>
      <c r="V85" s="62"/>
      <c r="W85" s="62"/>
      <c r="X85" s="62"/>
      <c r="Y85" s="62"/>
      <c r="Z85" s="62"/>
      <c r="AA85" s="62"/>
      <c r="AB85" s="62"/>
      <c r="AC85" s="62"/>
      <c r="AD85" s="62"/>
      <c r="AE85" s="62"/>
    </row>
    <row r="86" spans="1:31" x14ac:dyDescent="0.15">
      <c r="A86" s="62"/>
      <c r="B86" s="168"/>
      <c r="C86" s="171" t="s">
        <v>283</v>
      </c>
      <c r="D86" t="s">
        <v>82</v>
      </c>
      <c r="E86" s="9">
        <f>F86</f>
        <v>0.03</v>
      </c>
      <c r="F86" s="9">
        <v>0.03</v>
      </c>
      <c r="G86" s="8">
        <f t="shared" si="2"/>
        <v>2.9211295034079843</v>
      </c>
      <c r="I86" t="s">
        <v>83</v>
      </c>
      <c r="K86" s="9">
        <f>VLOOKUP(T(SUBSTITUTE($D86,$L$81,"")), Efficiencies!$D$9:$E$316,2,FALSE)</f>
        <v>0.35</v>
      </c>
      <c r="L86" s="62"/>
      <c r="M86" s="62"/>
      <c r="N86" s="62"/>
      <c r="O86" s="62"/>
      <c r="P86" s="62"/>
      <c r="Q86" s="62"/>
      <c r="R86" s="62"/>
      <c r="S86" s="62"/>
      <c r="T86" s="62"/>
      <c r="U86" s="62"/>
      <c r="V86" s="62"/>
      <c r="W86" s="62"/>
      <c r="X86" s="62"/>
      <c r="Y86" s="62"/>
      <c r="Z86" s="62"/>
      <c r="AA86" s="62"/>
      <c r="AB86" s="62"/>
      <c r="AC86" s="62"/>
      <c r="AD86" s="62"/>
      <c r="AE86" s="62"/>
    </row>
    <row r="87" spans="1:31" x14ac:dyDescent="0.15">
      <c r="A87" s="62"/>
      <c r="B87" s="168"/>
      <c r="C87" s="171"/>
      <c r="D87" t="s">
        <v>84</v>
      </c>
      <c r="E87" s="9">
        <f t="shared" ref="E87:E90" si="3">F87</f>
        <v>0</v>
      </c>
      <c r="F87" s="9">
        <v>0</v>
      </c>
      <c r="G87" s="8">
        <f t="shared" si="2"/>
        <v>0</v>
      </c>
      <c r="I87" t="s">
        <v>83</v>
      </c>
      <c r="K87" s="9">
        <f>VLOOKUP(T(SUBSTITUTE($D87,$L$81,"")), Efficiencies!$D$9:$E$316,2,FALSE)</f>
        <v>0.43</v>
      </c>
      <c r="L87" s="62"/>
      <c r="M87" s="62"/>
      <c r="N87" s="62"/>
      <c r="O87" s="62"/>
      <c r="P87" s="62"/>
      <c r="Q87" s="62"/>
      <c r="R87" s="62"/>
      <c r="S87" s="62"/>
      <c r="T87" s="62"/>
      <c r="U87" s="62"/>
      <c r="V87" s="62"/>
      <c r="W87" s="62"/>
      <c r="X87" s="62"/>
      <c r="Y87" s="62"/>
      <c r="Z87" s="62"/>
      <c r="AA87" s="62"/>
      <c r="AB87" s="62"/>
      <c r="AC87" s="62"/>
      <c r="AD87" s="62"/>
      <c r="AE87" s="62"/>
    </row>
    <row r="88" spans="1:31" x14ac:dyDescent="0.15">
      <c r="A88" s="62"/>
      <c r="B88" s="168"/>
      <c r="C88" s="171"/>
      <c r="D88" t="s">
        <v>85</v>
      </c>
      <c r="E88" s="9">
        <f t="shared" si="3"/>
        <v>0</v>
      </c>
      <c r="F88" s="9">
        <v>0</v>
      </c>
      <c r="G88" s="8">
        <f t="shared" si="2"/>
        <v>0</v>
      </c>
      <c r="I88" t="s">
        <v>83</v>
      </c>
      <c r="K88" s="9">
        <f>VLOOKUP(T(SUBSTITUTE($D88,$L$81,"")), Efficiencies!$D$9:$E$316,2,FALSE)</f>
        <v>0.75</v>
      </c>
      <c r="L88" s="62"/>
      <c r="M88" s="62"/>
      <c r="N88" s="62"/>
      <c r="O88" s="62"/>
      <c r="P88" s="62"/>
      <c r="Q88" s="62"/>
      <c r="R88" s="62"/>
      <c r="S88" s="62"/>
      <c r="T88" s="62"/>
      <c r="U88" s="62"/>
      <c r="V88" s="62"/>
      <c r="W88" s="62"/>
      <c r="X88" s="62"/>
      <c r="Y88" s="62"/>
      <c r="Z88" s="62"/>
      <c r="AA88" s="62"/>
      <c r="AB88" s="62"/>
      <c r="AC88" s="62"/>
      <c r="AD88" s="62"/>
      <c r="AE88" s="62"/>
    </row>
    <row r="89" spans="1:31" x14ac:dyDescent="0.15">
      <c r="A89" s="62"/>
      <c r="B89" s="168"/>
      <c r="C89" s="171"/>
      <c r="D89" t="s">
        <v>86</v>
      </c>
      <c r="E89" s="9">
        <f t="shared" si="3"/>
        <v>0</v>
      </c>
      <c r="F89" s="9">
        <v>0</v>
      </c>
      <c r="G89" s="8">
        <f t="shared" si="2"/>
        <v>0</v>
      </c>
      <c r="I89" t="s">
        <v>83</v>
      </c>
      <c r="K89" s="9">
        <f>VLOOKUP(T(SUBSTITUTE($D89,$L$81,"")), Efficiencies!$D$9:$E$316,2,FALSE)</f>
        <v>1</v>
      </c>
      <c r="L89" s="62"/>
      <c r="M89" s="62"/>
      <c r="N89" s="62"/>
      <c r="O89" s="62"/>
      <c r="P89" s="62"/>
      <c r="Q89" s="62"/>
      <c r="R89" s="62"/>
      <c r="S89" s="62"/>
      <c r="T89" s="62"/>
      <c r="U89" s="62"/>
      <c r="V89" s="62"/>
      <c r="W89" s="62"/>
      <c r="X89" s="62"/>
      <c r="Y89" s="62"/>
      <c r="Z89" s="62"/>
      <c r="AA89" s="62"/>
      <c r="AB89" s="62"/>
      <c r="AC89" s="62"/>
      <c r="AD89" s="62"/>
      <c r="AE89" s="62"/>
    </row>
    <row r="90" spans="1:31" x14ac:dyDescent="0.15">
      <c r="A90" s="62"/>
      <c r="B90" s="168"/>
      <c r="C90" s="171"/>
      <c r="D90" t="s">
        <v>87</v>
      </c>
      <c r="E90" s="9">
        <f t="shared" si="3"/>
        <v>0.95599999999999996</v>
      </c>
      <c r="F90" s="9">
        <v>0.95599999999999996</v>
      </c>
      <c r="G90" s="8">
        <f t="shared" si="2"/>
        <v>95.6</v>
      </c>
      <c r="I90" t="s">
        <v>88</v>
      </c>
      <c r="K90" s="9" t="e">
        <f>VLOOKUP(T(SUBSTITUTE($D90,$L$81,"")), Efficiencies!$D$9:$E$316,2,FALSE)</f>
        <v>#N/A</v>
      </c>
      <c r="L90" s="62"/>
      <c r="M90" s="62"/>
      <c r="N90" s="62"/>
      <c r="O90" s="62"/>
      <c r="P90" s="62"/>
      <c r="Q90" s="62"/>
      <c r="R90" s="62"/>
      <c r="S90" s="62"/>
      <c r="T90" s="62"/>
      <c r="U90" s="62"/>
      <c r="V90" s="62"/>
      <c r="W90" s="62"/>
      <c r="X90" s="62"/>
      <c r="Y90" s="62"/>
      <c r="Z90" s="62"/>
      <c r="AA90" s="62"/>
      <c r="AB90" s="62"/>
      <c r="AC90" s="62"/>
      <c r="AD90" s="62"/>
      <c r="AE90" s="62"/>
    </row>
    <row r="91" spans="1:31" x14ac:dyDescent="0.15">
      <c r="A91" s="62"/>
      <c r="B91" s="168"/>
      <c r="C91" s="171"/>
      <c r="D91" t="s">
        <v>89</v>
      </c>
      <c r="E91" s="9">
        <f>F91</f>
        <v>4.3999999999999997E-2</v>
      </c>
      <c r="F91" s="9">
        <v>4.3999999999999997E-2</v>
      </c>
      <c r="G91" s="8">
        <f t="shared" si="2"/>
        <v>4.3999999999999995</v>
      </c>
      <c r="I91" t="s">
        <v>88</v>
      </c>
      <c r="K91" s="9">
        <f>VLOOKUP(T(SUBSTITUTE($D91,$L$81,"")), Efficiencies!$D$9:$E$316,2,FALSE)</f>
        <v>19</v>
      </c>
      <c r="L91" s="62"/>
      <c r="M91" s="62"/>
      <c r="N91" s="62"/>
      <c r="O91" s="62"/>
      <c r="P91" s="62"/>
      <c r="Q91" s="62"/>
      <c r="R91" s="62"/>
      <c r="S91" s="62"/>
      <c r="T91" s="62"/>
      <c r="U91" s="62"/>
      <c r="V91" s="62"/>
      <c r="W91" s="62"/>
      <c r="X91" s="62"/>
      <c r="Y91" s="62"/>
      <c r="Z91" s="62"/>
      <c r="AA91" s="62"/>
      <c r="AB91" s="62"/>
      <c r="AC91" s="62"/>
      <c r="AD91" s="62"/>
      <c r="AE91" s="62"/>
    </row>
    <row r="92" spans="1:31" x14ac:dyDescent="0.15">
      <c r="A92" s="62"/>
      <c r="B92" s="168"/>
      <c r="C92" s="171"/>
      <c r="D92" t="s">
        <v>90</v>
      </c>
      <c r="E92" s="9">
        <f t="shared" ref="E92:E93" si="4">F92</f>
        <v>0</v>
      </c>
      <c r="F92" s="9">
        <v>0</v>
      </c>
      <c r="G92" s="8">
        <f t="shared" si="2"/>
        <v>0</v>
      </c>
      <c r="I92" t="s">
        <v>88</v>
      </c>
      <c r="K92" s="9">
        <f>VLOOKUP(T(SUBSTITUTE($D92,$L$81,"")), Efficiencies!$D$9:$E$316,2,FALSE)</f>
        <v>17</v>
      </c>
      <c r="L92" s="62"/>
      <c r="M92" s="62"/>
      <c r="N92" s="62"/>
      <c r="O92" s="62"/>
      <c r="P92" s="62"/>
      <c r="Q92" s="62"/>
      <c r="R92" s="62"/>
      <c r="S92" s="62"/>
      <c r="T92" s="62"/>
      <c r="U92" s="62"/>
      <c r="V92" s="62"/>
      <c r="W92" s="62"/>
      <c r="X92" s="62"/>
      <c r="Y92" s="62"/>
      <c r="Z92" s="62"/>
      <c r="AA92" s="62"/>
      <c r="AB92" s="62"/>
      <c r="AC92" s="62"/>
      <c r="AD92" s="62"/>
      <c r="AE92" s="62"/>
    </row>
    <row r="93" spans="1:31" x14ac:dyDescent="0.15">
      <c r="A93" s="62"/>
      <c r="B93" s="168"/>
      <c r="C93" s="171"/>
      <c r="D93" t="s">
        <v>91</v>
      </c>
      <c r="E93" s="9">
        <f t="shared" si="4"/>
        <v>0.997</v>
      </c>
      <c r="F93" s="9">
        <v>0.997</v>
      </c>
      <c r="G93" s="8">
        <f t="shared" si="2"/>
        <v>97.078870496592032</v>
      </c>
      <c r="I93" t="s">
        <v>83</v>
      </c>
      <c r="K93" s="9">
        <f>VLOOKUP(T(SUBSTITUTE($D93,$L$81,"")), Efficiencies!$D$9:$E$316,2,FALSE)</f>
        <v>1</v>
      </c>
      <c r="L93" s="62"/>
      <c r="M93" s="62"/>
      <c r="N93" s="62"/>
      <c r="O93" s="62"/>
      <c r="P93" s="62"/>
      <c r="Q93" s="62"/>
      <c r="R93" s="62"/>
      <c r="S93" s="62"/>
      <c r="T93" s="62"/>
      <c r="U93" s="62"/>
      <c r="V93" s="62"/>
      <c r="W93" s="62"/>
      <c r="X93" s="62"/>
      <c r="Y93" s="62"/>
      <c r="Z93" s="62"/>
      <c r="AA93" s="62"/>
      <c r="AB93" s="62"/>
      <c r="AC93" s="62"/>
      <c r="AD93" s="62"/>
      <c r="AE93" s="62"/>
    </row>
    <row r="94" spans="1:31" x14ac:dyDescent="0.15">
      <c r="A94" s="62"/>
      <c r="B94" s="168"/>
      <c r="C94" s="171"/>
      <c r="D94" t="s">
        <v>405</v>
      </c>
      <c r="E94">
        <f>Gebouwen!H57</f>
        <v>6.5000000000000002E-2</v>
      </c>
      <c r="F94" s="9">
        <v>6.5000000000000002E-2</v>
      </c>
      <c r="G94" s="8">
        <f>E94/SUMPRODUCT(($I$80:$I$197=I94)*$E$80:$E$197)*100</f>
        <v>6.5</v>
      </c>
      <c r="I94" t="s">
        <v>404</v>
      </c>
      <c r="K94" s="9">
        <f>VLOOKUP(T(SUBSTITUTE($D94,$L$81,"")), Efficiencies!$D$9:$E$316,2,FALSE)</f>
        <v>0.2</v>
      </c>
      <c r="L94" s="62"/>
      <c r="M94" s="62"/>
      <c r="N94" s="62"/>
      <c r="O94" s="62"/>
      <c r="P94" s="62"/>
      <c r="Q94" s="62"/>
      <c r="R94" s="62"/>
      <c r="S94" s="62"/>
      <c r="T94" s="62"/>
      <c r="U94" s="62"/>
      <c r="V94" s="62"/>
      <c r="W94" s="62"/>
      <c r="X94" s="62"/>
      <c r="Y94" s="62"/>
      <c r="Z94" s="62"/>
      <c r="AA94" s="62"/>
      <c r="AB94" s="62"/>
      <c r="AC94" s="62"/>
      <c r="AD94" s="62"/>
      <c r="AE94" s="62"/>
    </row>
    <row r="95" spans="1:31" x14ac:dyDescent="0.15">
      <c r="A95" s="62"/>
      <c r="B95" s="168"/>
      <c r="C95" s="171"/>
      <c r="D95" t="s">
        <v>406</v>
      </c>
      <c r="E95">
        <f>Gebouwen!H58</f>
        <v>1.6E-2</v>
      </c>
      <c r="F95" s="9">
        <v>1.6E-2</v>
      </c>
      <c r="G95" s="8">
        <f t="shared" si="2"/>
        <v>1.6</v>
      </c>
      <c r="I95" t="s">
        <v>404</v>
      </c>
      <c r="K95" s="9">
        <f>VLOOKUP(T(SUBSTITUTE($D95,$L$81,"")), Efficiencies!$D$9:$E$316,2,FALSE)</f>
        <v>0.45</v>
      </c>
      <c r="L95" s="62"/>
      <c r="M95" s="62"/>
      <c r="N95" s="62"/>
      <c r="O95" s="62"/>
      <c r="P95" s="62"/>
      <c r="Q95" s="62"/>
      <c r="R95" s="62"/>
      <c r="S95" s="62"/>
      <c r="T95" s="62"/>
      <c r="U95" s="62"/>
      <c r="V95" s="62"/>
      <c r="W95" s="62"/>
      <c r="X95" s="62"/>
      <c r="Y95" s="62"/>
      <c r="Z95" s="62"/>
      <c r="AA95" s="62"/>
      <c r="AB95" s="62"/>
      <c r="AC95" s="62"/>
      <c r="AD95" s="62"/>
      <c r="AE95" s="62"/>
    </row>
    <row r="96" spans="1:31" x14ac:dyDescent="0.15">
      <c r="A96" s="62"/>
      <c r="B96" s="168"/>
      <c r="C96" s="171"/>
      <c r="D96" t="s">
        <v>407</v>
      </c>
      <c r="E96">
        <f>Gebouwen!H59</f>
        <v>0.91900000000000004</v>
      </c>
      <c r="F96" s="9">
        <v>0.91900000000000004</v>
      </c>
      <c r="G96" s="8">
        <f t="shared" si="2"/>
        <v>91.9</v>
      </c>
      <c r="I96" t="s">
        <v>404</v>
      </c>
      <c r="K96" s="9">
        <f>VLOOKUP(T(SUBSTITUTE($D96,$L$81,"")), Efficiencies!$D$9:$E$316,2,FALSE)</f>
        <v>0.16</v>
      </c>
      <c r="L96" s="62"/>
      <c r="M96" s="62"/>
      <c r="N96" s="62"/>
      <c r="O96" s="62"/>
      <c r="P96" s="62"/>
      <c r="Q96" s="62"/>
      <c r="R96" s="62"/>
      <c r="S96" s="62"/>
      <c r="T96" s="62"/>
      <c r="U96" s="62"/>
      <c r="V96" s="62"/>
      <c r="W96" s="62"/>
      <c r="X96" s="62"/>
      <c r="Y96" s="62"/>
      <c r="Z96" s="62"/>
      <c r="AA96" s="62"/>
      <c r="AB96" s="62"/>
      <c r="AC96" s="62"/>
      <c r="AD96" s="62"/>
      <c r="AE96" s="62"/>
    </row>
    <row r="97" spans="1:31" x14ac:dyDescent="0.15">
      <c r="A97" s="62"/>
      <c r="B97" s="168"/>
      <c r="C97" s="171"/>
      <c r="D97" t="s">
        <v>94</v>
      </c>
      <c r="E97">
        <f>F97</f>
        <v>0</v>
      </c>
      <c r="F97" s="9">
        <v>0</v>
      </c>
      <c r="G97" s="8">
        <f t="shared" si="2"/>
        <v>0</v>
      </c>
      <c r="I97" t="s">
        <v>95</v>
      </c>
      <c r="K97" s="9">
        <f>VLOOKUP(T(SUBSTITUTE($D97,$L$81,"")), Efficiencies!$D$9:$E$316,2,FALSE)</f>
        <v>0.8</v>
      </c>
      <c r="L97" s="62"/>
      <c r="M97" s="62"/>
      <c r="N97" s="62"/>
      <c r="O97" s="62"/>
      <c r="P97" s="62"/>
      <c r="Q97" s="62"/>
      <c r="R97" s="62"/>
      <c r="S97" s="62"/>
      <c r="T97" s="62"/>
      <c r="U97" s="62"/>
      <c r="V97" s="62"/>
      <c r="W97" s="62"/>
      <c r="X97" s="62"/>
      <c r="Y97" s="62"/>
      <c r="Z97" s="62"/>
      <c r="AA97" s="62"/>
      <c r="AB97" s="62"/>
      <c r="AC97" s="62"/>
      <c r="AD97" s="62"/>
      <c r="AE97" s="62"/>
    </row>
    <row r="98" spans="1:31" x14ac:dyDescent="0.15">
      <c r="A98" s="62"/>
      <c r="B98" s="168"/>
      <c r="C98" s="171"/>
      <c r="D98" t="s">
        <v>96</v>
      </c>
      <c r="E98">
        <f t="shared" ref="E98:E105" si="5">F98</f>
        <v>0.02</v>
      </c>
      <c r="F98" s="554">
        <v>0.02</v>
      </c>
      <c r="G98" s="8">
        <f t="shared" si="2"/>
        <v>2</v>
      </c>
      <c r="I98" t="s">
        <v>95</v>
      </c>
      <c r="K98" s="9">
        <f>VLOOKUP(T(SUBSTITUTE($D98,$L$81,"")), Efficiencies!$D$9:$E$316,2,FALSE)</f>
        <v>9</v>
      </c>
      <c r="L98" s="62"/>
      <c r="M98" s="62"/>
      <c r="N98" s="62"/>
      <c r="O98" s="62"/>
      <c r="P98" s="62"/>
      <c r="Q98" s="62"/>
      <c r="R98" s="62"/>
      <c r="S98" s="62"/>
      <c r="T98" s="62"/>
      <c r="U98" s="62"/>
      <c r="V98" s="62"/>
      <c r="W98" s="62"/>
      <c r="X98" s="62"/>
      <c r="Y98" s="62"/>
      <c r="Z98" s="62"/>
      <c r="AA98" s="62"/>
      <c r="AB98" s="62"/>
      <c r="AC98" s="62"/>
      <c r="AD98" s="62"/>
      <c r="AE98" s="62"/>
    </row>
    <row r="99" spans="1:31" x14ac:dyDescent="0.15">
      <c r="A99" s="62"/>
      <c r="B99" s="168"/>
      <c r="C99" s="171"/>
      <c r="D99" t="s">
        <v>97</v>
      </c>
      <c r="E99">
        <f t="shared" si="5"/>
        <v>0</v>
      </c>
      <c r="F99" s="9">
        <v>0</v>
      </c>
      <c r="G99" s="8">
        <f t="shared" si="2"/>
        <v>0</v>
      </c>
      <c r="I99" t="s">
        <v>95</v>
      </c>
      <c r="K99" s="9">
        <f>VLOOKUP(T(SUBSTITUTE($D99,$L$81,"")), Efficiencies!$D$9:$E$316,2,FALSE)</f>
        <v>0.85</v>
      </c>
      <c r="L99" s="62"/>
      <c r="M99" s="62"/>
      <c r="N99" s="62"/>
      <c r="O99" s="62"/>
      <c r="P99" s="62"/>
      <c r="Q99" s="62"/>
      <c r="R99" s="62"/>
      <c r="S99" s="62"/>
      <c r="T99" s="62"/>
      <c r="U99" s="62"/>
      <c r="V99" s="62"/>
      <c r="W99" s="62"/>
      <c r="X99" s="62"/>
      <c r="Y99" s="62"/>
      <c r="Z99" s="62"/>
      <c r="AA99" s="62"/>
      <c r="AB99" s="62"/>
      <c r="AC99" s="62"/>
      <c r="AD99" s="62"/>
      <c r="AE99" s="62"/>
    </row>
    <row r="100" spans="1:31" x14ac:dyDescent="0.15">
      <c r="A100" s="62"/>
      <c r="B100" s="168"/>
      <c r="C100" s="171"/>
      <c r="D100" t="s">
        <v>98</v>
      </c>
      <c r="E100">
        <f t="shared" si="5"/>
        <v>0</v>
      </c>
      <c r="F100" s="9">
        <v>0</v>
      </c>
      <c r="G100" s="8">
        <f t="shared" si="2"/>
        <v>0</v>
      </c>
      <c r="I100" t="s">
        <v>95</v>
      </c>
      <c r="K100" s="9">
        <f>VLOOKUP(T(SUBSTITUTE($D100,$L$81,"")), Efficiencies!$D$9:$E$316,2,FALSE)</f>
        <v>1</v>
      </c>
      <c r="L100" s="62"/>
      <c r="M100" s="62"/>
      <c r="N100" s="62"/>
      <c r="O100" s="62"/>
      <c r="P100" s="62"/>
      <c r="Q100" s="62"/>
      <c r="R100" s="62"/>
      <c r="S100" s="62"/>
      <c r="T100" s="62"/>
      <c r="U100" s="62"/>
      <c r="V100" s="62"/>
      <c r="W100" s="62"/>
      <c r="X100" s="62"/>
      <c r="Y100" s="62"/>
      <c r="Z100" s="62"/>
      <c r="AA100" s="62"/>
      <c r="AB100" s="62"/>
      <c r="AC100" s="62"/>
      <c r="AD100" s="62"/>
      <c r="AE100" s="62"/>
    </row>
    <row r="101" spans="1:31" x14ac:dyDescent="0.15">
      <c r="A101" s="62"/>
      <c r="B101" s="168"/>
      <c r="C101" s="171"/>
      <c r="D101" t="s">
        <v>99</v>
      </c>
      <c r="E101">
        <f t="shared" si="5"/>
        <v>0</v>
      </c>
      <c r="F101" s="9">
        <v>0</v>
      </c>
      <c r="G101" s="8">
        <f t="shared" si="2"/>
        <v>0</v>
      </c>
      <c r="I101" t="s">
        <v>95</v>
      </c>
      <c r="K101" s="9">
        <f>VLOOKUP(T(SUBSTITUTE($D101,$L$81,"")), Efficiencies!$D$9:$E$316,2,FALSE)</f>
        <v>1</v>
      </c>
      <c r="L101" s="62"/>
      <c r="M101" s="62"/>
      <c r="N101" s="62"/>
      <c r="O101" s="62"/>
      <c r="P101" s="62"/>
      <c r="Q101" s="62"/>
      <c r="R101" s="62"/>
      <c r="S101" s="62"/>
      <c r="T101" s="62"/>
      <c r="U101" s="62"/>
      <c r="V101" s="62"/>
      <c r="W101" s="62"/>
      <c r="X101" s="62"/>
      <c r="Y101" s="62"/>
      <c r="Z101" s="62"/>
      <c r="AA101" s="62"/>
      <c r="AB101" s="62"/>
      <c r="AC101" s="62"/>
      <c r="AD101" s="62"/>
      <c r="AE101" s="62"/>
    </row>
    <row r="102" spans="1:31" x14ac:dyDescent="0.15">
      <c r="A102" s="62"/>
      <c r="B102" s="168"/>
      <c r="C102" s="171"/>
      <c r="D102" t="s">
        <v>100</v>
      </c>
      <c r="E102">
        <f t="shared" si="5"/>
        <v>0</v>
      </c>
      <c r="F102" s="9">
        <v>0</v>
      </c>
      <c r="G102" s="8">
        <f t="shared" si="2"/>
        <v>0</v>
      </c>
      <c r="I102" t="s">
        <v>95</v>
      </c>
      <c r="K102" s="9">
        <f>VLOOKUP(T(SUBSTITUTE($D102,$L$81,"")), Efficiencies!$D$9:$E$316,2,FALSE)</f>
        <v>2</v>
      </c>
      <c r="L102" s="62"/>
      <c r="M102" s="62"/>
      <c r="N102" s="62"/>
      <c r="O102" s="62"/>
      <c r="P102" s="62"/>
      <c r="Q102" s="62"/>
      <c r="R102" s="62"/>
      <c r="S102" s="62"/>
      <c r="T102" s="62"/>
      <c r="U102" s="62"/>
      <c r="V102" s="62"/>
      <c r="W102" s="62"/>
      <c r="X102" s="62"/>
      <c r="Y102" s="62"/>
      <c r="Z102" s="62"/>
      <c r="AA102" s="62"/>
      <c r="AB102" s="62"/>
      <c r="AC102" s="62"/>
      <c r="AD102" s="62"/>
      <c r="AE102" s="62"/>
    </row>
    <row r="103" spans="1:31" x14ac:dyDescent="0.15">
      <c r="A103" s="62"/>
      <c r="B103" s="168"/>
      <c r="C103" s="171"/>
      <c r="D103" t="s">
        <v>101</v>
      </c>
      <c r="E103">
        <f t="shared" si="5"/>
        <v>0.95099999999999996</v>
      </c>
      <c r="F103" s="9">
        <v>0.95099999999999996</v>
      </c>
      <c r="G103" s="8">
        <f t="shared" si="2"/>
        <v>95.1</v>
      </c>
      <c r="I103" t="s">
        <v>95</v>
      </c>
      <c r="K103" s="9">
        <f>VLOOKUP(T(SUBSTITUTE($D103,$L$81,"")), Efficiencies!$D$9:$E$316,2,FALSE)</f>
        <v>1.0669999999999999</v>
      </c>
      <c r="L103" s="62"/>
      <c r="M103" s="62"/>
      <c r="N103" s="62"/>
      <c r="O103" s="62"/>
      <c r="P103" s="62"/>
      <c r="Q103" s="62"/>
      <c r="R103" s="62"/>
      <c r="S103" s="62"/>
      <c r="T103" s="62"/>
      <c r="U103" s="62"/>
      <c r="V103" s="62"/>
      <c r="W103" s="62"/>
      <c r="X103" s="62"/>
      <c r="Y103" s="62"/>
      <c r="Z103" s="62"/>
      <c r="AA103" s="62"/>
      <c r="AB103" s="62"/>
      <c r="AC103" s="62"/>
      <c r="AD103" s="62"/>
      <c r="AE103" s="62"/>
    </row>
    <row r="104" spans="1:31" x14ac:dyDescent="0.15">
      <c r="A104" s="62"/>
      <c r="B104" s="168"/>
      <c r="C104" s="171"/>
      <c r="D104" t="s">
        <v>102</v>
      </c>
      <c r="E104">
        <f t="shared" si="5"/>
        <v>0.01</v>
      </c>
      <c r="F104" s="9">
        <v>0.01</v>
      </c>
      <c r="G104" s="8">
        <f t="shared" si="2"/>
        <v>1</v>
      </c>
      <c r="I104" t="s">
        <v>95</v>
      </c>
      <c r="K104" s="9">
        <f>VLOOKUP(T(SUBSTITUTE($D104,$L$81,"")), Efficiencies!$D$9:$E$316,2,FALSE)</f>
        <v>0.95</v>
      </c>
      <c r="L104" s="62"/>
      <c r="M104" s="62"/>
      <c r="N104" s="62"/>
      <c r="O104" s="62"/>
      <c r="P104" s="62"/>
      <c r="Q104" s="62"/>
      <c r="R104" s="62"/>
      <c r="S104" s="62"/>
      <c r="T104" s="62"/>
      <c r="U104" s="62"/>
      <c r="V104" s="62"/>
      <c r="W104" s="62"/>
      <c r="X104" s="62"/>
      <c r="Y104" s="62"/>
      <c r="Z104" s="62"/>
      <c r="AA104" s="62"/>
      <c r="AB104" s="62"/>
      <c r="AC104" s="62"/>
      <c r="AD104" s="62"/>
      <c r="AE104" s="62"/>
    </row>
    <row r="105" spans="1:31" x14ac:dyDescent="0.15">
      <c r="A105" s="62"/>
      <c r="B105" s="168"/>
      <c r="C105" s="171"/>
      <c r="D105" t="s">
        <v>103</v>
      </c>
      <c r="E105">
        <f t="shared" si="5"/>
        <v>1.9E-2</v>
      </c>
      <c r="F105" s="9">
        <v>1.9E-2</v>
      </c>
      <c r="G105" s="8">
        <f t="shared" si="2"/>
        <v>1.9</v>
      </c>
      <c r="I105" t="s">
        <v>95</v>
      </c>
      <c r="K105" s="9">
        <f>VLOOKUP(T(SUBSTITUTE($D105,$L$81,"")), Efficiencies!$D$9:$E$316,2,FALSE)</f>
        <v>0.82</v>
      </c>
      <c r="L105" s="62"/>
      <c r="M105" s="62"/>
      <c r="N105" s="62"/>
      <c r="O105" s="62"/>
      <c r="P105" s="62"/>
      <c r="Q105" s="62"/>
      <c r="R105" s="62"/>
      <c r="S105" s="62"/>
      <c r="T105" s="62"/>
      <c r="U105" s="62"/>
      <c r="V105" s="62"/>
      <c r="W105" s="62"/>
      <c r="X105" s="62"/>
      <c r="Y105" s="62"/>
      <c r="Z105" s="62"/>
      <c r="AA105" s="62"/>
      <c r="AB105" s="62"/>
      <c r="AC105" s="62"/>
      <c r="AD105" s="62"/>
      <c r="AE105" s="62"/>
    </row>
    <row r="106" spans="1:31" x14ac:dyDescent="0.15">
      <c r="A106" s="62"/>
      <c r="B106" s="168"/>
      <c r="C106" s="171" t="s">
        <v>284</v>
      </c>
      <c r="D106" t="s">
        <v>128</v>
      </c>
      <c r="E106" s="4">
        <f>IFERROR(Huishoudens!H89,0)</f>
        <v>0</v>
      </c>
      <c r="F106" s="9">
        <v>0</v>
      </c>
      <c r="G106" s="8">
        <f t="shared" si="2"/>
        <v>0</v>
      </c>
      <c r="I106" t="s">
        <v>129</v>
      </c>
      <c r="K106" s="9">
        <f>VLOOKUP(T(SUBSTITUTE($D106,$L$81,"")), Efficiencies!$D$9:$E$316,2,FALSE)</f>
        <v>0.35</v>
      </c>
      <c r="L106" s="62"/>
      <c r="M106" s="62"/>
      <c r="N106" s="62"/>
      <c r="O106" s="62"/>
      <c r="P106" s="62"/>
      <c r="Q106" s="62"/>
      <c r="R106" s="62"/>
      <c r="S106" s="62"/>
      <c r="T106" s="62"/>
      <c r="U106" s="62"/>
      <c r="V106" s="62"/>
      <c r="W106" s="62"/>
      <c r="X106" s="62"/>
      <c r="Y106" s="62"/>
      <c r="Z106" s="62"/>
      <c r="AA106" s="62"/>
      <c r="AB106" s="62"/>
      <c r="AC106" s="62"/>
      <c r="AD106" s="62"/>
      <c r="AE106" s="62"/>
    </row>
    <row r="107" spans="1:31" x14ac:dyDescent="0.15">
      <c r="A107" s="62"/>
      <c r="B107" s="168"/>
      <c r="C107" s="171"/>
      <c r="D107" t="s">
        <v>130</v>
      </c>
      <c r="E107" s="4">
        <f>IFERROR(Huishoudens!H90,0)</f>
        <v>0</v>
      </c>
      <c r="F107" s="9">
        <v>0</v>
      </c>
      <c r="G107" s="8">
        <f t="shared" si="2"/>
        <v>0</v>
      </c>
      <c r="I107" t="s">
        <v>129</v>
      </c>
      <c r="K107" s="9">
        <f>VLOOKUP(T(SUBSTITUTE($D107,$L$81,"")), Efficiencies!$D$9:$E$316,2,FALSE)</f>
        <v>0.43</v>
      </c>
      <c r="L107" s="62"/>
      <c r="M107" s="62"/>
      <c r="N107" s="62"/>
      <c r="O107" s="62"/>
      <c r="P107" s="62"/>
      <c r="Q107" s="62"/>
      <c r="R107" s="62"/>
      <c r="S107" s="62"/>
      <c r="T107" s="62"/>
      <c r="U107" s="62"/>
      <c r="V107" s="62"/>
      <c r="W107" s="62"/>
      <c r="X107" s="62"/>
      <c r="Y107" s="62"/>
      <c r="Z107" s="62"/>
      <c r="AA107" s="62"/>
      <c r="AB107" s="62"/>
      <c r="AC107" s="62"/>
      <c r="AD107" s="62"/>
      <c r="AE107" s="62"/>
    </row>
    <row r="108" spans="1:31" x14ac:dyDescent="0.15">
      <c r="A108" s="62"/>
      <c r="B108" s="168"/>
      <c r="C108" s="171"/>
      <c r="D108" t="s">
        <v>131</v>
      </c>
      <c r="E108" s="4">
        <f>IFERROR(Huishoudens!H91,0)</f>
        <v>0</v>
      </c>
      <c r="F108" s="9">
        <v>0</v>
      </c>
      <c r="G108" s="8">
        <f t="shared" si="2"/>
        <v>0</v>
      </c>
      <c r="I108" t="s">
        <v>129</v>
      </c>
      <c r="K108" s="9">
        <f>VLOOKUP(T(SUBSTITUTE($D108,$L$81,"")), Efficiencies!$D$9:$E$316,2,FALSE)</f>
        <v>0.75</v>
      </c>
      <c r="L108" s="62"/>
      <c r="M108" s="62"/>
      <c r="N108" s="62"/>
      <c r="O108" s="62"/>
      <c r="P108" s="62"/>
      <c r="Q108" s="62"/>
      <c r="R108" s="62"/>
      <c r="S108" s="62"/>
      <c r="T108" s="62"/>
      <c r="U108" s="62"/>
      <c r="V108" s="62"/>
      <c r="W108" s="62"/>
      <c r="X108" s="62"/>
      <c r="Y108" s="62"/>
      <c r="Z108" s="62"/>
      <c r="AA108" s="62"/>
      <c r="AB108" s="62"/>
      <c r="AC108" s="62"/>
      <c r="AD108" s="62"/>
      <c r="AE108" s="62"/>
    </row>
    <row r="109" spans="1:31" x14ac:dyDescent="0.15">
      <c r="A109" s="62"/>
      <c r="B109" s="168"/>
      <c r="C109" s="171"/>
      <c r="D109" t="s">
        <v>132</v>
      </c>
      <c r="E109" s="4">
        <f>IFERROR(Huishoudens!H92,0)</f>
        <v>0</v>
      </c>
      <c r="F109" s="9">
        <v>0</v>
      </c>
      <c r="G109" s="8">
        <f t="shared" si="2"/>
        <v>0</v>
      </c>
      <c r="I109" t="s">
        <v>129</v>
      </c>
      <c r="K109" s="9">
        <f>VLOOKUP(T(SUBSTITUTE($D109,$L$81,"")), Efficiencies!$D$9:$E$316,2,FALSE)</f>
        <v>1</v>
      </c>
      <c r="L109" s="62"/>
      <c r="M109" s="62"/>
      <c r="N109" s="62"/>
      <c r="O109" s="62"/>
      <c r="P109" s="62"/>
      <c r="Q109" s="62"/>
      <c r="R109" s="62"/>
      <c r="S109" s="62"/>
      <c r="T109" s="62"/>
      <c r="U109" s="62"/>
      <c r="V109" s="62"/>
      <c r="W109" s="62"/>
      <c r="X109" s="62"/>
      <c r="Y109" s="62"/>
      <c r="Z109" s="62"/>
      <c r="AA109" s="62"/>
      <c r="AB109" s="62"/>
      <c r="AC109" s="62"/>
      <c r="AD109" s="62"/>
      <c r="AE109" s="62"/>
    </row>
    <row r="110" spans="1:31" x14ac:dyDescent="0.15">
      <c r="A110" s="62"/>
      <c r="B110" s="168"/>
      <c r="C110" s="171"/>
      <c r="D110" t="s">
        <v>505</v>
      </c>
      <c r="E110">
        <f>Huishoudens!H66</f>
        <v>0.20953479396128341</v>
      </c>
      <c r="F110" s="9">
        <v>0.25900000000000001</v>
      </c>
      <c r="G110" s="8">
        <f t="shared" si="2"/>
        <v>20.953479396128344</v>
      </c>
      <c r="I110" t="s">
        <v>133</v>
      </c>
      <c r="K110" s="9">
        <f>VLOOKUP(T(SUBSTITUTE($D110,$L$81,"")), Efficiencies!$D$9:$E$316,2,FALSE)</f>
        <v>0.6</v>
      </c>
      <c r="L110" s="62"/>
      <c r="M110" s="62"/>
      <c r="N110" s="62"/>
      <c r="O110" s="62"/>
      <c r="P110" s="62"/>
      <c r="Q110" s="62"/>
      <c r="R110" s="62"/>
      <c r="S110" s="62"/>
      <c r="T110" s="62"/>
      <c r="U110" s="62"/>
      <c r="V110" s="62"/>
      <c r="W110" s="62"/>
      <c r="X110" s="62"/>
      <c r="Y110" s="62"/>
      <c r="Z110" s="62"/>
      <c r="AA110" s="62"/>
      <c r="AB110" s="62"/>
      <c r="AC110" s="62"/>
      <c r="AD110" s="62"/>
      <c r="AE110" s="62"/>
    </row>
    <row r="111" spans="1:31" x14ac:dyDescent="0.15">
      <c r="A111" s="62"/>
      <c r="B111" s="168"/>
      <c r="C111" s="171"/>
      <c r="D111" t="s">
        <v>506</v>
      </c>
      <c r="E111">
        <f>Huishoudens!H67</f>
        <v>7.8575547735481296E-2</v>
      </c>
      <c r="F111" s="9">
        <v>9.7000000000000003E-2</v>
      </c>
      <c r="G111" s="8">
        <f t="shared" si="2"/>
        <v>7.8575547735481308</v>
      </c>
      <c r="I111" t="s">
        <v>133</v>
      </c>
      <c r="K111" s="9">
        <f>VLOOKUP(T(SUBSTITUTE($D111,$L$81,"")), Efficiencies!$D$9:$E$316,2,FALSE)</f>
        <v>0.85</v>
      </c>
      <c r="L111" s="62"/>
      <c r="M111" s="62"/>
      <c r="N111" s="62"/>
      <c r="O111" s="62"/>
      <c r="P111" s="62"/>
      <c r="Q111" s="62"/>
      <c r="R111" s="62"/>
      <c r="S111" s="62"/>
      <c r="T111" s="62"/>
      <c r="U111" s="62"/>
      <c r="V111" s="62"/>
      <c r="W111" s="62"/>
      <c r="X111" s="62"/>
      <c r="Y111" s="62"/>
      <c r="Z111" s="62"/>
      <c r="AA111" s="62"/>
      <c r="AB111" s="62"/>
      <c r="AC111" s="62"/>
      <c r="AD111" s="62"/>
      <c r="AE111" s="62"/>
    </row>
    <row r="112" spans="1:31" x14ac:dyDescent="0.15">
      <c r="A112" s="62"/>
      <c r="B112" s="168"/>
      <c r="C112" s="171"/>
      <c r="D112" t="s">
        <v>507</v>
      </c>
      <c r="E112">
        <f>Huishoudens!H64</f>
        <v>0.68569780905807487</v>
      </c>
      <c r="F112" s="9">
        <v>0.61199999999999999</v>
      </c>
      <c r="G112" s="8">
        <f t="shared" si="2"/>
        <v>68.569780905807505</v>
      </c>
      <c r="I112" t="s">
        <v>133</v>
      </c>
      <c r="K112" s="9">
        <f>VLOOKUP(T(SUBSTITUTE($D112,$L$81,"")), Efficiencies!$D$9:$E$316,2,FALSE)</f>
        <v>0.4</v>
      </c>
      <c r="L112" s="62"/>
      <c r="M112" s="62"/>
      <c r="N112" s="62"/>
      <c r="O112" s="62"/>
      <c r="P112" s="62"/>
      <c r="Q112" s="62"/>
      <c r="R112" s="62"/>
      <c r="S112" s="62"/>
      <c r="T112" s="62"/>
      <c r="U112" s="62"/>
      <c r="V112" s="62"/>
      <c r="W112" s="62"/>
      <c r="X112" s="62"/>
      <c r="Y112" s="62"/>
      <c r="Z112" s="62"/>
      <c r="AA112" s="62"/>
      <c r="AB112" s="62"/>
      <c r="AC112" s="62"/>
      <c r="AD112" s="62"/>
      <c r="AE112" s="62"/>
    </row>
    <row r="113" spans="1:31" x14ac:dyDescent="0.15">
      <c r="A113" s="62"/>
      <c r="B113" s="168"/>
      <c r="C113" s="171"/>
      <c r="D113" t="s">
        <v>508</v>
      </c>
      <c r="E113">
        <f>Huishoudens!H65</f>
        <v>2.619184924516043E-2</v>
      </c>
      <c r="F113" s="9">
        <v>3.2000000000000001E-2</v>
      </c>
      <c r="G113" s="8">
        <f t="shared" si="2"/>
        <v>2.6191849245160435</v>
      </c>
      <c r="I113" t="s">
        <v>133</v>
      </c>
      <c r="K113" s="9">
        <f>VLOOKUP(T(SUBSTITUTE($D113,$L$81,"")), Efficiencies!$D$9:$E$316,2,FALSE)</f>
        <v>0.55000000000000004</v>
      </c>
      <c r="L113" s="62"/>
      <c r="M113" s="62"/>
      <c r="N113" s="62"/>
      <c r="O113" s="62"/>
      <c r="P113" s="62"/>
      <c r="Q113" s="62"/>
      <c r="R113" s="62"/>
      <c r="S113" s="62"/>
      <c r="T113" s="62"/>
      <c r="U113" s="62"/>
      <c r="V113" s="62"/>
      <c r="W113" s="62"/>
      <c r="X113" s="62"/>
      <c r="Y113" s="62"/>
      <c r="Z113" s="62"/>
      <c r="AA113" s="62"/>
      <c r="AB113" s="62"/>
      <c r="AC113" s="62"/>
      <c r="AD113" s="62"/>
      <c r="AE113" s="62"/>
    </row>
    <row r="114" spans="1:31" x14ac:dyDescent="0.15">
      <c r="A114" s="62"/>
      <c r="B114" s="168"/>
      <c r="C114" s="171"/>
      <c r="D114" t="s">
        <v>509</v>
      </c>
      <c r="E114">
        <f>Huishoudens!H68</f>
        <v>0</v>
      </c>
      <c r="F114" s="9">
        <v>0</v>
      </c>
      <c r="G114" s="8">
        <f t="shared" si="2"/>
        <v>0</v>
      </c>
      <c r="I114" t="s">
        <v>133</v>
      </c>
      <c r="K114" s="9">
        <f>VLOOKUP(T(SUBSTITUTE($D114,$L$81,"")), Efficiencies!$D$9:$E$316,2,FALSE)</f>
        <v>0.3</v>
      </c>
      <c r="L114" s="62"/>
      <c r="M114" s="62"/>
      <c r="N114" s="62"/>
      <c r="O114" s="62"/>
      <c r="P114" s="62"/>
      <c r="Q114" s="62"/>
      <c r="R114" s="62"/>
      <c r="S114" s="62"/>
      <c r="T114" s="62"/>
      <c r="U114" s="62"/>
      <c r="V114" s="62"/>
      <c r="W114" s="62"/>
      <c r="X114" s="62"/>
      <c r="Y114" s="62"/>
      <c r="Z114" s="62"/>
      <c r="AA114" s="62"/>
      <c r="AB114" s="62"/>
      <c r="AC114" s="62"/>
      <c r="AD114" s="62"/>
      <c r="AE114" s="62"/>
    </row>
    <row r="115" spans="1:31" x14ac:dyDescent="0.15">
      <c r="A115" s="62"/>
      <c r="B115" s="168"/>
      <c r="C115" s="171"/>
      <c r="D115" t="s">
        <v>134</v>
      </c>
      <c r="E115">
        <f>Huishoudens!H57</f>
        <v>0.96197953683484638</v>
      </c>
      <c r="F115" s="9">
        <v>0.90800000000000003</v>
      </c>
      <c r="G115" s="8">
        <f t="shared" si="2"/>
        <v>96.197953683484641</v>
      </c>
      <c r="I115" t="s">
        <v>135</v>
      </c>
      <c r="K115" s="9">
        <f>VLOOKUP(T(SUBSTITUTE($D115,$L$81,"")), Efficiencies!$D$9:$E$316,2,FALSE)</f>
        <v>4</v>
      </c>
      <c r="L115" s="62"/>
      <c r="M115" s="62"/>
      <c r="N115" s="62"/>
      <c r="O115" s="62"/>
      <c r="P115" s="62"/>
      <c r="Q115" s="62"/>
      <c r="R115" s="62"/>
      <c r="S115" s="62"/>
      <c r="T115" s="62"/>
      <c r="U115" s="62"/>
      <c r="V115" s="62"/>
      <c r="W115" s="62"/>
      <c r="X115" s="62"/>
      <c r="Y115" s="62"/>
      <c r="Z115" s="62"/>
      <c r="AA115" s="62"/>
      <c r="AB115" s="62"/>
      <c r="AC115" s="62"/>
      <c r="AD115" s="62"/>
      <c r="AE115" s="62"/>
    </row>
    <row r="116" spans="1:31" x14ac:dyDescent="0.15">
      <c r="A116" s="62"/>
      <c r="B116" s="168"/>
      <c r="C116" s="171"/>
      <c r="D116" t="s">
        <v>136</v>
      </c>
      <c r="E116">
        <f>Huishoudens!H58</f>
        <v>0</v>
      </c>
      <c r="F116" s="9">
        <v>0</v>
      </c>
      <c r="G116" s="8">
        <f t="shared" si="2"/>
        <v>0</v>
      </c>
      <c r="I116" t="s">
        <v>135</v>
      </c>
      <c r="K116" s="9">
        <f>VLOOKUP(T(SUBSTITUTE($D116,$L$81,"")), Efficiencies!$D$9:$E$316,2,FALSE)</f>
        <v>4.5</v>
      </c>
      <c r="L116" s="62"/>
      <c r="M116" s="62"/>
      <c r="N116" s="62"/>
      <c r="O116" s="62"/>
      <c r="P116" s="62"/>
      <c r="Q116" s="62"/>
      <c r="R116" s="62"/>
      <c r="S116" s="62"/>
      <c r="T116" s="62"/>
      <c r="U116" s="62"/>
      <c r="V116" s="62"/>
      <c r="W116" s="62"/>
      <c r="X116" s="62"/>
      <c r="Y116" s="62"/>
      <c r="Z116" s="62"/>
      <c r="AA116" s="62"/>
      <c r="AB116" s="62"/>
      <c r="AC116" s="62"/>
      <c r="AD116" s="62"/>
      <c r="AE116" s="62"/>
    </row>
    <row r="117" spans="1:31" x14ac:dyDescent="0.15">
      <c r="A117" s="62"/>
      <c r="B117" s="168"/>
      <c r="C117" s="171"/>
      <c r="D117" t="s">
        <v>137</v>
      </c>
      <c r="E117">
        <f>Huishoudens!H59</f>
        <v>3.8020463165153687E-2</v>
      </c>
      <c r="F117" s="9">
        <v>9.1999999999999998E-2</v>
      </c>
      <c r="G117" s="8">
        <f t="shared" si="2"/>
        <v>3.8020463165153688</v>
      </c>
      <c r="I117" t="s">
        <v>135</v>
      </c>
      <c r="K117" s="9">
        <f>VLOOKUP(T(SUBSTITUTE($D117,$L$81,"")), Efficiencies!$D$9:$E$316,2,FALSE)</f>
        <v>19</v>
      </c>
      <c r="L117" s="62"/>
      <c r="M117" s="62"/>
      <c r="N117" s="62"/>
      <c r="O117" s="62"/>
      <c r="P117" s="62"/>
      <c r="Q117" s="62"/>
      <c r="R117" s="62"/>
      <c r="S117" s="62"/>
      <c r="T117" s="62"/>
      <c r="U117" s="62"/>
      <c r="V117" s="62"/>
      <c r="W117" s="62"/>
      <c r="X117" s="62"/>
      <c r="Y117" s="62"/>
      <c r="Z117" s="62"/>
      <c r="AA117" s="62"/>
      <c r="AB117" s="62"/>
      <c r="AC117" s="62"/>
      <c r="AD117" s="62"/>
      <c r="AE117" s="62"/>
    </row>
    <row r="118" spans="1:31" x14ac:dyDescent="0.15">
      <c r="A118" s="62"/>
      <c r="B118" s="168"/>
      <c r="C118" s="171"/>
      <c r="D118" t="s">
        <v>138</v>
      </c>
      <c r="E118" s="4">
        <f>IFERROR(Huishoudens!H93,0)</f>
        <v>1</v>
      </c>
      <c r="F118" s="9">
        <v>1</v>
      </c>
      <c r="G118" s="8">
        <f t="shared" si="2"/>
        <v>100</v>
      </c>
      <c r="I118" t="s">
        <v>129</v>
      </c>
      <c r="K118" s="9">
        <f>VLOOKUP(T(SUBSTITUTE($D118,$L$81,"")), Efficiencies!$D$9:$E$316,2,FALSE)</f>
        <v>1</v>
      </c>
      <c r="L118" s="62"/>
      <c r="M118" s="62"/>
      <c r="N118" s="62"/>
      <c r="O118" s="62"/>
      <c r="P118" s="62"/>
      <c r="Q118" s="62"/>
      <c r="R118" s="62"/>
      <c r="S118" s="62"/>
      <c r="T118" s="62"/>
      <c r="U118" s="62"/>
      <c r="V118" s="62"/>
      <c r="W118" s="62"/>
      <c r="X118" s="62"/>
      <c r="Y118" s="62"/>
      <c r="Z118" s="62"/>
      <c r="AA118" s="62"/>
      <c r="AB118" s="62"/>
      <c r="AC118" s="62"/>
      <c r="AD118" s="62"/>
      <c r="AE118" s="62"/>
    </row>
    <row r="119" spans="1:31" x14ac:dyDescent="0.15">
      <c r="A119" s="62"/>
      <c r="B119" s="168"/>
      <c r="C119" s="171"/>
      <c r="D119" t="s">
        <v>400</v>
      </c>
      <c r="E119">
        <f>Huishoudens!H71</f>
        <v>0.48500000000000004</v>
      </c>
      <c r="F119" s="9">
        <v>0.48499999999999999</v>
      </c>
      <c r="G119" s="8">
        <f t="shared" si="2"/>
        <v>48.500000000000007</v>
      </c>
      <c r="I119" t="s">
        <v>403</v>
      </c>
      <c r="K119" s="9">
        <f>VLOOKUP(T(SUBSTITUTE($D119,$L$81,"")), Efficiencies!$D$9:$E$316,2,FALSE)</f>
        <v>0.25</v>
      </c>
      <c r="L119" s="62"/>
      <c r="M119" s="62"/>
      <c r="N119" s="62"/>
      <c r="O119" s="62"/>
      <c r="P119" s="62"/>
      <c r="Q119" s="62"/>
      <c r="R119" s="62"/>
      <c r="S119" s="62"/>
      <c r="T119" s="62"/>
      <c r="U119" s="62"/>
      <c r="V119" s="62"/>
      <c r="W119" s="62"/>
      <c r="X119" s="62"/>
      <c r="Y119" s="62"/>
      <c r="Z119" s="62"/>
      <c r="AA119" s="62"/>
      <c r="AB119" s="62"/>
      <c r="AC119" s="62"/>
      <c r="AD119" s="62"/>
      <c r="AE119" s="62"/>
    </row>
    <row r="120" spans="1:31" x14ac:dyDescent="0.15">
      <c r="A120" s="62"/>
      <c r="B120" s="168"/>
      <c r="C120" s="171"/>
      <c r="D120" t="s">
        <v>401</v>
      </c>
      <c r="E120">
        <f>Huishoudens!H72</f>
        <v>0.49500000000000005</v>
      </c>
      <c r="F120" s="9">
        <v>0.495</v>
      </c>
      <c r="G120" s="8">
        <f t="shared" si="2"/>
        <v>49.500000000000007</v>
      </c>
      <c r="I120" t="s">
        <v>403</v>
      </c>
      <c r="K120" s="9">
        <f>VLOOKUP(T(SUBSTITUTE($D120,$L$81,"")), Efficiencies!$D$9:$E$316,2,FALSE)</f>
        <v>0.05</v>
      </c>
      <c r="L120" s="62"/>
      <c r="M120" s="62"/>
      <c r="N120" s="62"/>
      <c r="O120" s="62"/>
      <c r="P120" s="62"/>
      <c r="Q120" s="62"/>
      <c r="R120" s="62"/>
      <c r="S120" s="62"/>
      <c r="T120" s="62"/>
      <c r="U120" s="62"/>
      <c r="V120" s="62"/>
      <c r="W120" s="62"/>
      <c r="X120" s="62"/>
      <c r="Y120" s="62"/>
      <c r="Z120" s="62"/>
      <c r="AA120" s="62"/>
      <c r="AB120" s="62"/>
      <c r="AC120" s="62"/>
      <c r="AD120" s="62"/>
      <c r="AE120" s="62"/>
    </row>
    <row r="121" spans="1:31" x14ac:dyDescent="0.15">
      <c r="A121" s="62"/>
      <c r="B121" s="168"/>
      <c r="C121" s="171"/>
      <c r="D121" t="s">
        <v>402</v>
      </c>
      <c r="E121">
        <f>Huishoudens!H73</f>
        <v>2.0000000000000004E-2</v>
      </c>
      <c r="F121" s="9">
        <v>0.02</v>
      </c>
      <c r="G121" s="8">
        <f t="shared" si="2"/>
        <v>2.0000000000000004</v>
      </c>
      <c r="I121" t="s">
        <v>403</v>
      </c>
      <c r="K121" s="9">
        <f>VLOOKUP(T(SUBSTITUTE($D121,$L$81,"")), Efficiencies!$D$9:$E$316,2,FALSE)</f>
        <v>0.5</v>
      </c>
      <c r="L121" s="62"/>
      <c r="M121" s="62"/>
      <c r="N121" s="62"/>
      <c r="O121" s="62"/>
      <c r="P121" s="62"/>
      <c r="Q121" s="62"/>
      <c r="R121" s="62"/>
      <c r="S121" s="62"/>
      <c r="T121" s="62"/>
      <c r="U121" s="62"/>
      <c r="V121" s="62"/>
      <c r="W121" s="62"/>
      <c r="X121" s="62"/>
      <c r="Y121" s="62"/>
      <c r="Z121" s="62"/>
      <c r="AA121" s="62"/>
      <c r="AB121" s="62"/>
      <c r="AC121" s="62"/>
      <c r="AD121" s="62"/>
      <c r="AE121" s="62"/>
    </row>
    <row r="122" spans="1:31" x14ac:dyDescent="0.15">
      <c r="A122" s="62"/>
      <c r="B122" s="168"/>
      <c r="C122" s="171"/>
      <c r="D122" t="s">
        <v>143</v>
      </c>
      <c r="E122">
        <f>Huishoudens!H26</f>
        <v>0</v>
      </c>
      <c r="F122" s="9">
        <v>1E-3</v>
      </c>
      <c r="G122" s="8">
        <f t="shared" si="2"/>
        <v>0</v>
      </c>
      <c r="I122" t="s">
        <v>144</v>
      </c>
      <c r="K122" s="9">
        <f>VLOOKUP(T(SUBSTITUTE($D122,$L$81,"")), Efficiencies!$D$9:$E$316,2,FALSE)</f>
        <v>0.8</v>
      </c>
      <c r="L122" s="62"/>
      <c r="M122" s="62"/>
      <c r="N122" s="62"/>
      <c r="O122" s="62"/>
      <c r="P122" s="62"/>
      <c r="Q122" s="62"/>
      <c r="R122" s="62"/>
      <c r="S122" s="62"/>
      <c r="T122" s="62"/>
      <c r="U122" s="62"/>
      <c r="V122" s="62"/>
      <c r="W122" s="62"/>
      <c r="X122" s="62"/>
      <c r="Y122" s="62"/>
      <c r="Z122" s="62"/>
      <c r="AA122" s="62"/>
      <c r="AB122" s="62"/>
      <c r="AC122" s="62"/>
      <c r="AD122" s="62"/>
      <c r="AE122" s="62"/>
    </row>
    <row r="123" spans="1:31" x14ac:dyDescent="0.15">
      <c r="A123" s="62"/>
      <c r="B123" s="168"/>
      <c r="C123" s="171"/>
      <c r="D123" t="s">
        <v>145</v>
      </c>
      <c r="E123">
        <f>Huishoudens!H27</f>
        <v>0.97603669975233609</v>
      </c>
      <c r="F123" s="9">
        <v>0.84</v>
      </c>
      <c r="G123" s="8">
        <f t="shared" si="2"/>
        <v>97.603669975233615</v>
      </c>
      <c r="I123" t="s">
        <v>144</v>
      </c>
      <c r="K123" s="9">
        <f>VLOOKUP(T(SUBSTITUTE($D123,$L$81,"")), Efficiencies!$D$9:$E$316,2,FALSE)</f>
        <v>1.0669999999999999</v>
      </c>
      <c r="L123" s="62"/>
      <c r="M123" s="62"/>
      <c r="N123" s="62"/>
      <c r="O123" s="62"/>
      <c r="P123" s="62"/>
      <c r="Q123" s="62"/>
      <c r="R123" s="62"/>
      <c r="S123" s="62"/>
      <c r="T123" s="62"/>
      <c r="U123" s="62"/>
      <c r="V123" s="62"/>
      <c r="W123" s="62"/>
      <c r="X123" s="62"/>
      <c r="Y123" s="62"/>
      <c r="Z123" s="62"/>
      <c r="AA123" s="62"/>
      <c r="AB123" s="62"/>
      <c r="AC123" s="62"/>
      <c r="AD123" s="62"/>
      <c r="AE123" s="62"/>
    </row>
    <row r="124" spans="1:31" x14ac:dyDescent="0.15">
      <c r="A124" s="62"/>
      <c r="B124" s="168"/>
      <c r="C124" s="171"/>
      <c r="D124" t="s">
        <v>146</v>
      </c>
      <c r="E124">
        <f>Huishoudens!H28</f>
        <v>0</v>
      </c>
      <c r="F124" s="9">
        <v>0.01</v>
      </c>
      <c r="G124" s="8">
        <f t="shared" si="2"/>
        <v>0</v>
      </c>
      <c r="I124" t="s">
        <v>144</v>
      </c>
      <c r="K124" s="9">
        <f>VLOOKUP(T(SUBSTITUTE($D124,$L$81,"")), Efficiencies!$D$9:$E$316,2,FALSE)</f>
        <v>0.85</v>
      </c>
      <c r="L124" s="62"/>
      <c r="M124" s="62"/>
      <c r="N124" s="62"/>
      <c r="O124" s="62"/>
      <c r="P124" s="62"/>
      <c r="Q124" s="62"/>
      <c r="R124" s="62"/>
      <c r="S124" s="62"/>
      <c r="T124" s="62"/>
      <c r="U124" s="62"/>
      <c r="V124" s="62"/>
      <c r="W124" s="62"/>
      <c r="X124" s="62"/>
      <c r="Y124" s="62"/>
      <c r="Z124" s="62"/>
      <c r="AA124" s="62"/>
      <c r="AB124" s="62"/>
      <c r="AC124" s="62"/>
      <c r="AD124" s="62"/>
      <c r="AE124" s="62"/>
    </row>
    <row r="125" spans="1:31" x14ac:dyDescent="0.15">
      <c r="A125" s="62"/>
      <c r="B125" s="168"/>
      <c r="C125" s="171"/>
      <c r="D125" t="s">
        <v>147</v>
      </c>
      <c r="E125">
        <f>Huishoudens!H29</f>
        <v>0</v>
      </c>
      <c r="F125" s="9">
        <v>2.8000000000000001E-2</v>
      </c>
      <c r="G125" s="8">
        <f t="shared" si="2"/>
        <v>0</v>
      </c>
      <c r="I125" t="s">
        <v>144</v>
      </c>
      <c r="K125" s="9">
        <f>VLOOKUP(T(SUBSTITUTE($D125,$L$81,"")), Efficiencies!$D$9:$E$316,2,FALSE)</f>
        <v>1</v>
      </c>
      <c r="L125" s="62"/>
      <c r="M125" s="62"/>
      <c r="N125" s="62"/>
      <c r="O125" s="62"/>
      <c r="P125" s="62"/>
      <c r="Q125" s="62"/>
      <c r="R125" s="62"/>
      <c r="S125" s="62"/>
      <c r="T125" s="62"/>
      <c r="U125" s="62"/>
      <c r="V125" s="62"/>
      <c r="W125" s="62"/>
      <c r="X125" s="62"/>
      <c r="Y125" s="62"/>
      <c r="Z125" s="62"/>
      <c r="AA125" s="62"/>
      <c r="AB125" s="62"/>
      <c r="AC125" s="62"/>
      <c r="AD125" s="62"/>
      <c r="AE125" s="62"/>
    </row>
    <row r="126" spans="1:31" x14ac:dyDescent="0.15">
      <c r="A126" s="62"/>
      <c r="B126" s="168"/>
      <c r="C126" s="171"/>
      <c r="D126" t="s">
        <v>148</v>
      </c>
      <c r="E126">
        <f>Huishoudens!H30</f>
        <v>9.6228170462529759E-3</v>
      </c>
      <c r="F126" s="9">
        <v>1.1999999999999999E-3</v>
      </c>
      <c r="G126" s="8">
        <f t="shared" si="2"/>
        <v>0.96228170462529772</v>
      </c>
      <c r="I126" t="s">
        <v>144</v>
      </c>
      <c r="K126" s="9">
        <f>VLOOKUP(T(SUBSTITUTE($D126,$L$81,"")), Efficiencies!$D$9:$E$316,2,FALSE)</f>
        <v>1</v>
      </c>
      <c r="L126" s="62"/>
      <c r="M126" s="62"/>
      <c r="N126" s="62"/>
      <c r="O126" s="62"/>
      <c r="P126" s="62"/>
      <c r="Q126" s="62"/>
      <c r="R126" s="62"/>
      <c r="S126" s="62"/>
      <c r="T126" s="62"/>
      <c r="U126" s="62"/>
      <c r="V126" s="62"/>
      <c r="W126" s="62"/>
      <c r="X126" s="62"/>
      <c r="Y126" s="62"/>
      <c r="Z126" s="62"/>
      <c r="AA126" s="62"/>
      <c r="AB126" s="62"/>
      <c r="AC126" s="62"/>
      <c r="AD126" s="62"/>
      <c r="AE126" s="62"/>
    </row>
    <row r="127" spans="1:31" x14ac:dyDescent="0.15">
      <c r="A127" s="62"/>
      <c r="B127" s="168"/>
      <c r="C127" s="171"/>
      <c r="D127" t="s">
        <v>149</v>
      </c>
      <c r="E127">
        <f>Huishoudens!H31</f>
        <v>9.0883901851930224E-3</v>
      </c>
      <c r="F127" s="9">
        <v>3.4000000000000002E-2</v>
      </c>
      <c r="G127" s="8">
        <f t="shared" si="2"/>
        <v>0.90883901851930238</v>
      </c>
      <c r="I127" t="s">
        <v>144</v>
      </c>
      <c r="K127" s="9">
        <f>VLOOKUP(T(SUBSTITUTE($D127,$L$81,"")), Efficiencies!$D$9:$E$316,2,FALSE)</f>
        <v>4.5</v>
      </c>
      <c r="L127" s="62"/>
      <c r="M127" s="62"/>
      <c r="N127" s="62"/>
      <c r="O127" s="62"/>
      <c r="P127" s="62"/>
      <c r="Q127" s="62"/>
      <c r="R127" s="62"/>
      <c r="S127" s="62"/>
      <c r="T127" s="62"/>
      <c r="U127" s="62"/>
      <c r="V127" s="62"/>
      <c r="W127" s="62"/>
      <c r="X127" s="62"/>
      <c r="Y127" s="62"/>
      <c r="Z127" s="62"/>
      <c r="AA127" s="62"/>
      <c r="AB127" s="62"/>
      <c r="AC127" s="62"/>
      <c r="AD127" s="62"/>
      <c r="AE127" s="62"/>
    </row>
    <row r="128" spans="1:31" x14ac:dyDescent="0.15">
      <c r="A128" s="62"/>
      <c r="B128" s="168"/>
      <c r="C128" s="171"/>
      <c r="D128" t="s">
        <v>150</v>
      </c>
      <c r="E128">
        <f>Huishoudens!H32</f>
        <v>5.2520930162177756E-3</v>
      </c>
      <c r="F128" s="9">
        <v>8.0000000000000002E-3</v>
      </c>
      <c r="G128" s="8">
        <f t="shared" si="2"/>
        <v>0.52520930162177759</v>
      </c>
      <c r="I128" t="s">
        <v>144</v>
      </c>
      <c r="K128" s="9">
        <f>VLOOKUP(T(SUBSTITUTE($D128,$L$81,"")), Efficiencies!$D$9:$E$316,2,FALSE)</f>
        <v>4.8</v>
      </c>
      <c r="L128" s="62"/>
      <c r="M128" s="62"/>
      <c r="N128" s="62"/>
      <c r="O128" s="62"/>
      <c r="P128" s="62"/>
      <c r="Q128" s="62"/>
      <c r="R128" s="62"/>
      <c r="S128" s="62"/>
      <c r="T128" s="62"/>
      <c r="U128" s="62"/>
      <c r="V128" s="62"/>
      <c r="W128" s="62"/>
      <c r="X128" s="62"/>
      <c r="Y128" s="62"/>
      <c r="Z128" s="62"/>
      <c r="AA128" s="62"/>
      <c r="AB128" s="62"/>
      <c r="AC128" s="62"/>
      <c r="AD128" s="62"/>
      <c r="AE128" s="62"/>
    </row>
    <row r="129" spans="1:31" x14ac:dyDescent="0.15">
      <c r="A129" s="62"/>
      <c r="B129" s="168"/>
      <c r="C129" s="171"/>
      <c r="D129" t="s">
        <v>151</v>
      </c>
      <c r="E129">
        <f>Huishoudens!H33</f>
        <v>0</v>
      </c>
      <c r="F129" s="9">
        <v>0</v>
      </c>
      <c r="G129" s="8">
        <f t="shared" si="2"/>
        <v>0</v>
      </c>
      <c r="I129" t="s">
        <v>144</v>
      </c>
      <c r="K129" s="9">
        <f>VLOOKUP(T(SUBSTITUTE($D129,$L$81,"")), Efficiencies!$D$9:$E$316,2,FALSE)</f>
        <v>4.5</v>
      </c>
      <c r="L129" s="62"/>
      <c r="M129" s="62"/>
      <c r="N129" s="62"/>
      <c r="O129" s="62"/>
      <c r="P129" s="62"/>
      <c r="Q129" s="62"/>
      <c r="R129" s="62"/>
      <c r="S129" s="62"/>
      <c r="T129" s="62"/>
      <c r="U129" s="62"/>
      <c r="V129" s="62"/>
      <c r="W129" s="62"/>
      <c r="X129" s="62"/>
      <c r="Y129" s="62"/>
      <c r="Z129" s="62"/>
      <c r="AA129" s="62"/>
      <c r="AB129" s="62"/>
      <c r="AC129" s="62"/>
      <c r="AD129" s="62"/>
      <c r="AE129" s="62"/>
    </row>
    <row r="130" spans="1:31" x14ac:dyDescent="0.15">
      <c r="A130" s="62"/>
      <c r="B130" s="168"/>
      <c r="C130" s="171"/>
      <c r="D130" t="s">
        <v>152</v>
      </c>
      <c r="E130">
        <f>Huishoudens!H34</f>
        <v>0</v>
      </c>
      <c r="F130" s="9">
        <v>0</v>
      </c>
      <c r="G130" s="8">
        <f t="shared" si="2"/>
        <v>0</v>
      </c>
      <c r="I130" t="s">
        <v>144</v>
      </c>
      <c r="K130" s="9">
        <f>VLOOKUP(T(SUBSTITUTE($D130,$L$81,"")), Efficiencies!$D$9:$E$316,2,FALSE)</f>
        <v>0.88</v>
      </c>
      <c r="L130" s="62"/>
      <c r="M130" s="62"/>
      <c r="N130" s="62"/>
      <c r="O130" s="62"/>
      <c r="P130" s="62"/>
      <c r="Q130" s="62"/>
      <c r="R130" s="62"/>
      <c r="S130" s="62"/>
      <c r="T130" s="62"/>
      <c r="U130" s="62"/>
      <c r="V130" s="62"/>
      <c r="W130" s="62"/>
      <c r="X130" s="62"/>
      <c r="Y130" s="62"/>
      <c r="Z130" s="62"/>
      <c r="AA130" s="62"/>
      <c r="AB130" s="62"/>
      <c r="AC130" s="62"/>
      <c r="AD130" s="62"/>
      <c r="AE130" s="62"/>
    </row>
    <row r="131" spans="1:31" x14ac:dyDescent="0.15">
      <c r="A131" s="62"/>
      <c r="B131" s="168"/>
      <c r="C131" s="171"/>
      <c r="D131" t="s">
        <v>153</v>
      </c>
      <c r="E131">
        <f>Huishoudens!H35</f>
        <v>0</v>
      </c>
      <c r="F131" s="9">
        <v>3.3000000000000002E-2</v>
      </c>
      <c r="G131" s="8">
        <f t="shared" si="2"/>
        <v>0</v>
      </c>
      <c r="I131" t="s">
        <v>144</v>
      </c>
      <c r="K131" s="9">
        <f>VLOOKUP(T(SUBSTITUTE($D131,$L$81,"")), Efficiencies!$D$9:$E$316,2,FALSE)</f>
        <v>0.8</v>
      </c>
      <c r="L131" s="62"/>
      <c r="M131" s="62"/>
      <c r="N131" s="62"/>
      <c r="O131" s="62"/>
      <c r="P131" s="62"/>
      <c r="Q131" s="62"/>
      <c r="R131" s="62"/>
      <c r="S131" s="62"/>
      <c r="T131" s="62"/>
      <c r="U131" s="62"/>
      <c r="V131" s="62"/>
      <c r="W131" s="62"/>
      <c r="X131" s="62"/>
      <c r="Y131" s="62"/>
      <c r="Z131" s="62"/>
      <c r="AA131" s="62"/>
      <c r="AB131" s="62"/>
      <c r="AC131" s="62"/>
      <c r="AD131" s="62"/>
      <c r="AE131" s="62"/>
    </row>
    <row r="132" spans="1:31" x14ac:dyDescent="0.15">
      <c r="A132" s="62"/>
      <c r="B132" s="168"/>
      <c r="C132" s="171"/>
      <c r="D132" t="s">
        <v>154</v>
      </c>
      <c r="E132">
        <f>Huishoudens!H36</f>
        <v>0</v>
      </c>
      <c r="F132" s="9">
        <v>3.4000000000000002E-2</v>
      </c>
      <c r="G132" s="8">
        <f t="shared" si="2"/>
        <v>0</v>
      </c>
      <c r="I132" t="s">
        <v>144</v>
      </c>
      <c r="K132" s="9">
        <f>VLOOKUP(T(SUBSTITUTE($D132,$L$81,"")), Efficiencies!$D$9:$E$316,2,FALSE)</f>
        <v>0.82</v>
      </c>
      <c r="L132" s="62"/>
      <c r="M132" s="62"/>
      <c r="N132" s="62"/>
      <c r="O132" s="62"/>
      <c r="P132" s="62"/>
      <c r="Q132" s="62"/>
      <c r="R132" s="62"/>
      <c r="S132" s="62"/>
      <c r="T132" s="62"/>
      <c r="U132" s="62"/>
      <c r="V132" s="62"/>
      <c r="W132" s="62"/>
      <c r="X132" s="62"/>
      <c r="Y132" s="62"/>
      <c r="Z132" s="62"/>
      <c r="AA132" s="62"/>
      <c r="AB132" s="62"/>
      <c r="AC132" s="62"/>
      <c r="AD132" s="62"/>
      <c r="AE132" s="62"/>
    </row>
    <row r="133" spans="1:31" x14ac:dyDescent="0.15">
      <c r="A133" s="62"/>
      <c r="B133" s="168"/>
      <c r="C133" s="171"/>
      <c r="D133" t="s">
        <v>155</v>
      </c>
      <c r="E133">
        <f>Huishoudens!H42</f>
        <v>0</v>
      </c>
      <c r="F133" s="9">
        <v>0</v>
      </c>
      <c r="G133" s="8">
        <f t="shared" si="2"/>
        <v>0</v>
      </c>
      <c r="I133" t="s">
        <v>156</v>
      </c>
      <c r="K133" s="9">
        <f>VLOOKUP(T(SUBSTITUTE($D133,$L$81,"")), Efficiencies!$D$9:$E$316,2,FALSE)</f>
        <v>0.8</v>
      </c>
      <c r="L133" s="62"/>
      <c r="M133" s="62"/>
      <c r="N133" s="62"/>
      <c r="O133" s="62"/>
      <c r="P133" s="62"/>
      <c r="Q133" s="62"/>
      <c r="R133" s="62"/>
      <c r="S133" s="62"/>
      <c r="T133" s="62"/>
      <c r="U133" s="62"/>
      <c r="V133" s="62"/>
      <c r="W133" s="62"/>
      <c r="X133" s="62"/>
      <c r="Y133" s="62"/>
      <c r="Z133" s="62"/>
      <c r="AA133" s="62"/>
      <c r="AB133" s="62"/>
      <c r="AC133" s="62"/>
      <c r="AD133" s="62"/>
      <c r="AE133" s="62"/>
    </row>
    <row r="134" spans="1:31" x14ac:dyDescent="0.15">
      <c r="A134" s="62"/>
      <c r="B134" s="168"/>
      <c r="C134" s="171"/>
      <c r="D134" t="s">
        <v>43</v>
      </c>
      <c r="E134">
        <f>Huishoudens!H43</f>
        <v>0.95261175795181574</v>
      </c>
      <c r="F134" s="9">
        <v>0.84299999999999997</v>
      </c>
      <c r="G134" s="8">
        <f t="shared" si="2"/>
        <v>95.261175795181572</v>
      </c>
      <c r="I134" t="s">
        <v>156</v>
      </c>
      <c r="K134" s="9">
        <f>VLOOKUP(T(SUBSTITUTE($D134,$L$81,"")), Efficiencies!$D$9:$E$316,2,FALSE)</f>
        <v>0.9</v>
      </c>
      <c r="L134" s="62"/>
      <c r="M134" s="62"/>
      <c r="N134" s="62"/>
      <c r="O134" s="62"/>
      <c r="P134" s="62"/>
      <c r="Q134" s="62"/>
      <c r="R134" s="62"/>
      <c r="S134" s="62"/>
      <c r="T134" s="62"/>
      <c r="U134" s="62"/>
      <c r="V134" s="62"/>
      <c r="W134" s="62"/>
      <c r="X134" s="62"/>
      <c r="Y134" s="62"/>
      <c r="Z134" s="62"/>
      <c r="AA134" s="62"/>
      <c r="AB134" s="62"/>
      <c r="AC134" s="62"/>
      <c r="AD134" s="62"/>
      <c r="AE134" s="62"/>
    </row>
    <row r="135" spans="1:31" x14ac:dyDescent="0.15">
      <c r="A135" s="62"/>
      <c r="B135" s="168"/>
      <c r="C135" s="171"/>
      <c r="D135" t="s">
        <v>157</v>
      </c>
      <c r="E135">
        <f>Huishoudens!H44</f>
        <v>0</v>
      </c>
      <c r="F135" s="9">
        <v>0</v>
      </c>
      <c r="G135" s="8">
        <f t="shared" si="2"/>
        <v>0</v>
      </c>
      <c r="I135" t="s">
        <v>156</v>
      </c>
      <c r="K135" s="9">
        <f>VLOOKUP(T(SUBSTITUTE($D135,$L$81,"")), Efficiencies!$D$9:$E$316,2,FALSE)</f>
        <v>0.85</v>
      </c>
      <c r="L135" s="62"/>
      <c r="M135" s="62"/>
      <c r="N135" s="62"/>
      <c r="O135" s="62"/>
      <c r="P135" s="62"/>
      <c r="Q135" s="62"/>
      <c r="R135" s="62"/>
      <c r="S135" s="62"/>
      <c r="T135" s="62"/>
      <c r="U135" s="62"/>
      <c r="V135" s="62"/>
      <c r="W135" s="62"/>
      <c r="X135" s="62"/>
      <c r="Y135" s="62"/>
      <c r="Z135" s="62"/>
      <c r="AA135" s="62"/>
      <c r="AB135" s="62"/>
      <c r="AC135" s="62"/>
      <c r="AD135" s="62"/>
      <c r="AE135" s="62"/>
    </row>
    <row r="136" spans="1:31" x14ac:dyDescent="0.15">
      <c r="A136" s="62"/>
      <c r="B136" s="168"/>
      <c r="C136" s="171"/>
      <c r="D136" t="s">
        <v>158</v>
      </c>
      <c r="E136">
        <f>Huishoudens!H45</f>
        <v>0</v>
      </c>
      <c r="F136" s="9">
        <v>3.4000000000000002E-2</v>
      </c>
      <c r="G136" s="8">
        <f t="shared" si="2"/>
        <v>0</v>
      </c>
      <c r="I136" t="s">
        <v>156</v>
      </c>
      <c r="K136" s="9">
        <f>VLOOKUP(T(SUBSTITUTE($D136,$L$81,"")), Efficiencies!$D$9:$E$316,2,FALSE)</f>
        <v>1</v>
      </c>
      <c r="L136" s="62"/>
      <c r="M136" s="62"/>
      <c r="N136" s="62"/>
      <c r="O136" s="62"/>
      <c r="P136" s="62"/>
      <c r="Q136" s="62"/>
      <c r="R136" s="62"/>
      <c r="S136" s="62"/>
      <c r="T136" s="62"/>
      <c r="U136" s="62"/>
      <c r="V136" s="62"/>
      <c r="W136" s="62"/>
      <c r="X136" s="62"/>
      <c r="Y136" s="62"/>
      <c r="Z136" s="62"/>
      <c r="AA136" s="62"/>
      <c r="AB136" s="62"/>
      <c r="AC136" s="62"/>
      <c r="AD136" s="62"/>
      <c r="AE136" s="62"/>
    </row>
    <row r="137" spans="1:31" x14ac:dyDescent="0.15">
      <c r="A137" s="62"/>
      <c r="B137" s="168"/>
      <c r="C137" s="171"/>
      <c r="D137" t="s">
        <v>159</v>
      </c>
      <c r="E137">
        <f>Huishoudens!H46</f>
        <v>0</v>
      </c>
      <c r="F137" s="9">
        <v>0</v>
      </c>
      <c r="G137" s="8">
        <f t="shared" si="2"/>
        <v>0</v>
      </c>
      <c r="I137" t="s">
        <v>156</v>
      </c>
      <c r="K137" s="9">
        <f>VLOOKUP(T(SUBSTITUTE($D137,$L$81,"")), Efficiencies!$D$9:$E$316,2,FALSE)</f>
        <v>0.2</v>
      </c>
      <c r="L137" s="62"/>
      <c r="M137" s="62"/>
      <c r="N137" s="62"/>
      <c r="O137" s="62"/>
      <c r="P137" s="62"/>
      <c r="Q137" s="62"/>
      <c r="R137" s="62"/>
      <c r="S137" s="62"/>
      <c r="T137" s="62"/>
      <c r="U137" s="62"/>
      <c r="V137" s="62"/>
      <c r="W137" s="62"/>
      <c r="X137" s="62"/>
      <c r="Y137" s="62"/>
      <c r="Z137" s="62"/>
      <c r="AA137" s="62"/>
      <c r="AB137" s="62"/>
      <c r="AC137" s="62"/>
      <c r="AD137" s="62"/>
      <c r="AE137" s="62"/>
    </row>
    <row r="138" spans="1:31" x14ac:dyDescent="0.15">
      <c r="A138" s="62"/>
      <c r="B138" s="168"/>
      <c r="C138" s="171"/>
      <c r="D138" t="s">
        <v>160</v>
      </c>
      <c r="E138">
        <f>Huishoudens!H47</f>
        <v>7.0107972041593145E-3</v>
      </c>
      <c r="F138" s="9">
        <v>2.7E-2</v>
      </c>
      <c r="G138" s="8">
        <f t="shared" si="2"/>
        <v>0.70107972041593147</v>
      </c>
      <c r="I138" t="s">
        <v>156</v>
      </c>
      <c r="K138" s="9">
        <f>VLOOKUP(T(SUBSTITUTE($D138,$L$81,"")), Efficiencies!$D$9:$E$316,2,FALSE)</f>
        <v>3</v>
      </c>
      <c r="L138" s="62"/>
      <c r="M138" s="62"/>
      <c r="N138" s="62"/>
      <c r="O138" s="62"/>
      <c r="P138" s="62"/>
      <c r="Q138" s="62"/>
      <c r="R138" s="62"/>
      <c r="S138" s="62"/>
      <c r="T138" s="62"/>
      <c r="U138" s="62"/>
      <c r="V138" s="62"/>
      <c r="W138" s="62"/>
      <c r="X138" s="62"/>
      <c r="Y138" s="62"/>
      <c r="Z138" s="62"/>
      <c r="AA138" s="62"/>
      <c r="AB138" s="62"/>
      <c r="AC138" s="62"/>
      <c r="AD138" s="62"/>
      <c r="AE138" s="62"/>
    </row>
    <row r="139" spans="1:31" x14ac:dyDescent="0.15">
      <c r="A139" s="62"/>
      <c r="B139" s="168"/>
      <c r="C139" s="171"/>
      <c r="D139" t="s">
        <v>161</v>
      </c>
      <c r="E139">
        <f>Huishoudens!H48</f>
        <v>3.7982550694945572E-3</v>
      </c>
      <c r="F139" s="9">
        <v>6.0000000000000001E-3</v>
      </c>
      <c r="G139" s="8">
        <f t="shared" si="2"/>
        <v>0.37982550694945572</v>
      </c>
      <c r="I139" t="s">
        <v>156</v>
      </c>
      <c r="K139" s="9">
        <f>VLOOKUP(T(SUBSTITUTE($D139,$L$81,"")), Efficiencies!$D$9:$E$316,2,FALSE)</f>
        <v>3</v>
      </c>
      <c r="L139" s="62"/>
      <c r="M139" s="62"/>
      <c r="N139" s="62"/>
      <c r="O139" s="62"/>
      <c r="P139" s="62"/>
      <c r="Q139" s="62"/>
      <c r="R139" s="62"/>
      <c r="S139" s="62"/>
      <c r="T139" s="62"/>
      <c r="U139" s="62"/>
      <c r="V139" s="62"/>
      <c r="W139" s="62"/>
      <c r="X139" s="62"/>
      <c r="Y139" s="62"/>
      <c r="Z139" s="62"/>
      <c r="AA139" s="62"/>
      <c r="AB139" s="62"/>
      <c r="AC139" s="62"/>
      <c r="AD139" s="62"/>
      <c r="AE139" s="62"/>
    </row>
    <row r="140" spans="1:31" x14ac:dyDescent="0.15">
      <c r="A140" s="62"/>
      <c r="B140" s="168"/>
      <c r="C140" s="171"/>
      <c r="D140" t="s">
        <v>162</v>
      </c>
      <c r="E140">
        <f>Huishoudens!H49</f>
        <v>0</v>
      </c>
      <c r="F140" s="9">
        <v>0</v>
      </c>
      <c r="G140" s="8">
        <f t="shared" si="2"/>
        <v>0</v>
      </c>
      <c r="I140" t="s">
        <v>156</v>
      </c>
      <c r="K140" s="9">
        <f>VLOOKUP(T(SUBSTITUTE($D140,$L$81,"")), Efficiencies!$D$9:$E$316,2,FALSE)</f>
        <v>3</v>
      </c>
      <c r="L140" s="62"/>
      <c r="M140" s="62"/>
      <c r="N140" s="62"/>
      <c r="O140" s="62"/>
      <c r="P140" s="62"/>
      <c r="Q140" s="62"/>
      <c r="R140" s="62"/>
      <c r="S140" s="62"/>
      <c r="T140" s="62"/>
      <c r="U140" s="62"/>
      <c r="V140" s="62"/>
      <c r="W140" s="62"/>
      <c r="X140" s="62"/>
      <c r="Y140" s="62"/>
      <c r="Z140" s="62"/>
      <c r="AA140" s="62"/>
      <c r="AB140" s="62"/>
      <c r="AC140" s="62"/>
      <c r="AD140" s="62"/>
      <c r="AE140" s="62"/>
    </row>
    <row r="141" spans="1:31" x14ac:dyDescent="0.15">
      <c r="A141" s="62"/>
      <c r="B141" s="168"/>
      <c r="C141" s="171"/>
      <c r="D141" t="s">
        <v>163</v>
      </c>
      <c r="E141">
        <f>Huishoudens!H50</f>
        <v>0</v>
      </c>
      <c r="F141" s="9">
        <v>0</v>
      </c>
      <c r="G141" s="8">
        <f t="shared" si="2"/>
        <v>0</v>
      </c>
      <c r="I141" t="s">
        <v>156</v>
      </c>
      <c r="K141" s="9">
        <f>VLOOKUP(T(SUBSTITUTE($D141,$L$81,"")), Efficiencies!$D$9:$E$316,2,FALSE)</f>
        <v>0.17</v>
      </c>
      <c r="L141" s="62"/>
      <c r="M141" s="62"/>
      <c r="N141" s="62"/>
      <c r="O141" s="62"/>
      <c r="P141" s="62"/>
      <c r="Q141" s="62"/>
      <c r="R141" s="62"/>
      <c r="S141" s="62"/>
      <c r="T141" s="62"/>
      <c r="U141" s="62"/>
      <c r="V141" s="62"/>
      <c r="W141" s="62"/>
      <c r="X141" s="62"/>
      <c r="Y141" s="62"/>
      <c r="Z141" s="62"/>
      <c r="AA141" s="62"/>
      <c r="AB141" s="62"/>
      <c r="AC141" s="62"/>
      <c r="AD141" s="62"/>
      <c r="AE141" s="62"/>
    </row>
    <row r="142" spans="1:31" x14ac:dyDescent="0.15">
      <c r="A142" s="62"/>
      <c r="B142" s="168"/>
      <c r="C142" s="171"/>
      <c r="D142" t="s">
        <v>164</v>
      </c>
      <c r="E142">
        <f>Huishoudens!H51</f>
        <v>0</v>
      </c>
      <c r="F142" s="9">
        <v>3.3000000000000002E-2</v>
      </c>
      <c r="G142" s="8">
        <f t="shared" si="2"/>
        <v>0</v>
      </c>
      <c r="I142" t="s">
        <v>156</v>
      </c>
      <c r="K142" s="9">
        <f>VLOOKUP(T(SUBSTITUTE($D142,$L$81,"")), Efficiencies!$D$9:$E$316,2,FALSE)</f>
        <v>0.67</v>
      </c>
      <c r="L142" s="62"/>
      <c r="M142" s="62"/>
      <c r="N142" s="62"/>
      <c r="O142" s="62"/>
      <c r="P142" s="62"/>
      <c r="Q142" s="62"/>
      <c r="R142" s="62"/>
      <c r="S142" s="62"/>
      <c r="T142" s="62"/>
      <c r="U142" s="62"/>
      <c r="V142" s="62"/>
      <c r="W142" s="62"/>
      <c r="X142" s="62"/>
      <c r="Y142" s="62"/>
      <c r="Z142" s="62"/>
      <c r="AA142" s="62"/>
      <c r="AB142" s="62"/>
      <c r="AC142" s="62"/>
      <c r="AD142" s="62"/>
      <c r="AE142" s="62"/>
    </row>
    <row r="143" spans="1:31" x14ac:dyDescent="0.15">
      <c r="A143" s="62"/>
      <c r="B143" s="168"/>
      <c r="C143" s="171"/>
      <c r="D143" t="s">
        <v>165</v>
      </c>
      <c r="E143">
        <f>Huishoudens!H52</f>
        <v>3.6579189774530389E-2</v>
      </c>
      <c r="F143" s="9">
        <v>5.7000000000000002E-2</v>
      </c>
      <c r="G143" s="8">
        <f t="shared" si="2"/>
        <v>3.657918977453039</v>
      </c>
      <c r="I143" t="s">
        <v>156</v>
      </c>
      <c r="K143" s="9">
        <f>VLOOKUP(T(SUBSTITUTE($D143,$L$81,"")), Efficiencies!$D$9:$E$316,2,FALSE)</f>
        <v>0.95</v>
      </c>
      <c r="L143" s="62"/>
      <c r="M143" s="62"/>
      <c r="N143" s="62"/>
      <c r="O143" s="62"/>
      <c r="P143" s="62"/>
      <c r="Q143" s="62"/>
      <c r="R143" s="62"/>
      <c r="S143" s="62"/>
      <c r="T143" s="62"/>
      <c r="U143" s="62"/>
      <c r="V143" s="62"/>
      <c r="W143" s="62"/>
      <c r="X143" s="62"/>
      <c r="Y143" s="62"/>
      <c r="Z143" s="62"/>
      <c r="AA143" s="62"/>
      <c r="AB143" s="62"/>
      <c r="AC143" s="62"/>
      <c r="AD143" s="62"/>
      <c r="AE143" s="62"/>
    </row>
    <row r="144" spans="1:31" x14ac:dyDescent="0.15">
      <c r="A144" s="62"/>
      <c r="B144" s="168"/>
      <c r="C144" s="171"/>
      <c r="D144" t="s">
        <v>166</v>
      </c>
      <c r="E144">
        <f>Huishoudens!H53</f>
        <v>0</v>
      </c>
      <c r="F144" s="9">
        <v>1.4E-2</v>
      </c>
      <c r="G144" s="8">
        <f>E144*100</f>
        <v>0</v>
      </c>
      <c r="I144" t="s">
        <v>77</v>
      </c>
      <c r="K144" s="9">
        <f>VLOOKUP(T(SUBSTITUTE($D144,$L$81,"")), Efficiencies!$D$9:$E$316,2,FALSE)</f>
        <v>1</v>
      </c>
      <c r="L144" s="62"/>
      <c r="M144" s="62"/>
      <c r="N144" s="62"/>
      <c r="O144" s="62"/>
      <c r="P144" s="62"/>
      <c r="Q144" s="62"/>
      <c r="R144" s="62"/>
      <c r="S144" s="62"/>
      <c r="T144" s="62"/>
      <c r="U144" s="62"/>
      <c r="V144" s="62"/>
      <c r="W144" s="62"/>
      <c r="X144" s="62"/>
      <c r="Y144" s="62"/>
      <c r="Z144" s="62"/>
      <c r="AA144" s="62"/>
      <c r="AB144" s="62"/>
      <c r="AC144" s="62"/>
      <c r="AD144" s="62"/>
      <c r="AE144" s="62"/>
    </row>
    <row r="145" spans="1:31" x14ac:dyDescent="0.15">
      <c r="A145" s="62"/>
      <c r="B145" s="168"/>
      <c r="C145" s="171"/>
      <c r="D145" t="s">
        <v>167</v>
      </c>
      <c r="E145">
        <f>Huishoudens!H54</f>
        <v>0</v>
      </c>
      <c r="F145" s="9">
        <v>0</v>
      </c>
      <c r="G145" s="8">
        <f t="shared" ref="G145:G197" si="6">E145/SUMPRODUCT(($I$80:$I$197=I145)*$E$80:$E$197)*100</f>
        <v>0</v>
      </c>
      <c r="I145" t="s">
        <v>156</v>
      </c>
      <c r="K145" s="9">
        <f>VLOOKUP(T(SUBSTITUTE($D145,$L$81,"")), Efficiencies!$D$9:$E$316,2,FALSE)</f>
        <v>0.82</v>
      </c>
      <c r="L145" s="62"/>
      <c r="M145" s="62"/>
      <c r="N145" s="62"/>
      <c r="O145" s="62"/>
      <c r="P145" s="62"/>
      <c r="Q145" s="62"/>
      <c r="R145" s="62"/>
      <c r="S145" s="62"/>
      <c r="T145" s="62"/>
      <c r="U145" s="62"/>
      <c r="V145" s="62"/>
      <c r="W145" s="62"/>
      <c r="X145" s="62"/>
      <c r="Y145" s="62"/>
      <c r="Z145" s="62"/>
      <c r="AA145" s="62"/>
      <c r="AB145" s="62"/>
      <c r="AC145" s="62"/>
      <c r="AD145" s="62"/>
      <c r="AE145" s="62"/>
    </row>
    <row r="146" spans="1:31" x14ac:dyDescent="0.15">
      <c r="A146" s="62"/>
      <c r="B146" s="329"/>
      <c r="C146" s="65" t="s">
        <v>285</v>
      </c>
      <c r="D146" s="1" t="s">
        <v>168</v>
      </c>
      <c r="E146">
        <v>1</v>
      </c>
      <c r="G146" s="8">
        <f t="shared" si="6"/>
        <v>100</v>
      </c>
      <c r="I146" t="s">
        <v>169</v>
      </c>
      <c r="K146" s="9" t="e">
        <f>VLOOKUP(T(SUBSTITUTE($D146,$L$81,"")), Efficiencies!$D$9:$E$316,2,FALSE)</f>
        <v>#N/A</v>
      </c>
      <c r="L146" s="62"/>
      <c r="M146" s="62"/>
      <c r="N146" s="62"/>
      <c r="O146" s="62"/>
      <c r="P146" s="62"/>
      <c r="Q146" s="62"/>
      <c r="R146" s="62"/>
      <c r="S146" s="62"/>
      <c r="T146" s="62"/>
      <c r="U146" s="62"/>
      <c r="V146" s="62"/>
      <c r="W146" s="62"/>
      <c r="X146" s="62"/>
      <c r="Y146" s="62"/>
      <c r="Z146" s="62"/>
      <c r="AA146" s="62"/>
      <c r="AB146" s="62"/>
      <c r="AC146" s="62"/>
      <c r="AD146" s="62"/>
      <c r="AE146" s="62"/>
    </row>
    <row r="147" spans="1:31" x14ac:dyDescent="0.15">
      <c r="A147" s="62"/>
      <c r="B147" s="168"/>
      <c r="C147" s="171"/>
      <c r="D147" t="s">
        <v>170</v>
      </c>
      <c r="G147" s="8" t="s">
        <v>494</v>
      </c>
      <c r="I147" t="s">
        <v>169</v>
      </c>
      <c r="K147" s="9" t="e">
        <f>VLOOKUP(T(SUBSTITUTE($D147,$L$81,"")), Efficiencies!$D$9:$E$316,2,FALSE)</f>
        <v>#N/A</v>
      </c>
      <c r="L147" s="62"/>
      <c r="M147" s="62"/>
      <c r="N147" s="62"/>
      <c r="O147" s="62"/>
      <c r="P147" s="62"/>
      <c r="Q147" s="62"/>
      <c r="R147" s="62"/>
      <c r="S147" s="62"/>
      <c r="T147" s="62"/>
      <c r="U147" s="62"/>
      <c r="V147" s="62"/>
      <c r="W147" s="62"/>
      <c r="X147" s="62"/>
      <c r="Y147" s="62"/>
      <c r="Z147" s="62"/>
      <c r="AA147" s="62"/>
      <c r="AB147" s="62"/>
      <c r="AC147" s="62"/>
      <c r="AD147" s="62"/>
      <c r="AE147" s="62"/>
    </row>
    <row r="148" spans="1:31" x14ac:dyDescent="0.15">
      <c r="A148" s="62"/>
      <c r="B148" s="168"/>
      <c r="C148" s="171"/>
      <c r="D148" t="s">
        <v>171</v>
      </c>
      <c r="G148" s="8" t="s">
        <v>494</v>
      </c>
      <c r="I148" t="s">
        <v>169</v>
      </c>
      <c r="K148" s="9" t="e">
        <f>VLOOKUP(T(SUBSTITUTE($D148,$L$81,"")), Efficiencies!$D$9:$E$316,2,FALSE)</f>
        <v>#N/A</v>
      </c>
      <c r="L148" s="62"/>
      <c r="M148" s="62"/>
      <c r="N148" s="62"/>
      <c r="O148" s="62"/>
      <c r="P148" s="62"/>
      <c r="Q148" s="62"/>
      <c r="R148" s="62"/>
      <c r="S148" s="62"/>
      <c r="T148" s="62"/>
      <c r="U148" s="62"/>
      <c r="V148" s="62"/>
      <c r="W148" s="62"/>
      <c r="X148" s="62"/>
      <c r="Y148" s="62"/>
      <c r="Z148" s="62"/>
      <c r="AA148" s="62"/>
      <c r="AB148" s="62"/>
      <c r="AC148" s="62"/>
      <c r="AD148" s="62"/>
      <c r="AE148" s="62"/>
    </row>
    <row r="149" spans="1:31" x14ac:dyDescent="0.15">
      <c r="A149" s="62"/>
      <c r="B149" s="168"/>
      <c r="C149" s="171"/>
      <c r="D149" t="s">
        <v>172</v>
      </c>
      <c r="G149" s="8" t="s">
        <v>494</v>
      </c>
      <c r="I149" t="s">
        <v>169</v>
      </c>
      <c r="K149" s="9" t="e">
        <f>VLOOKUP(T(SUBSTITUTE($D149,$L$81,"")), Efficiencies!$D$9:$E$316,2,FALSE)</f>
        <v>#N/A</v>
      </c>
      <c r="L149" s="62"/>
      <c r="M149" s="62"/>
      <c r="N149" s="62"/>
      <c r="O149" s="62"/>
      <c r="P149" s="62"/>
      <c r="Q149" s="62"/>
      <c r="R149" s="62"/>
      <c r="S149" s="62"/>
      <c r="T149" s="62"/>
      <c r="U149" s="62"/>
      <c r="V149" s="62"/>
      <c r="W149" s="62"/>
      <c r="X149" s="62"/>
      <c r="Y149" s="62"/>
      <c r="Z149" s="62"/>
      <c r="AA149" s="62"/>
      <c r="AB149" s="62"/>
      <c r="AC149" s="62"/>
      <c r="AD149" s="62"/>
      <c r="AE149" s="62"/>
    </row>
    <row r="150" spans="1:31" x14ac:dyDescent="0.15">
      <c r="A150" s="62"/>
      <c r="B150" s="168"/>
      <c r="C150" s="171"/>
      <c r="D150" s="5" t="s">
        <v>760</v>
      </c>
      <c r="E150">
        <f>Industrie!G139</f>
        <v>6.3E-3</v>
      </c>
      <c r="G150" s="8">
        <f t="shared" si="6"/>
        <v>0.63</v>
      </c>
      <c r="I150" t="s">
        <v>173</v>
      </c>
      <c r="K150" s="9">
        <f>VLOOKUP(T(SUBSTITUTE($D150,$L$81,"")), Efficiencies!$D$9:$E$316,2,FALSE)</f>
        <v>0.8</v>
      </c>
      <c r="L150" s="62"/>
      <c r="M150" s="62"/>
      <c r="N150" s="62"/>
      <c r="O150" s="62"/>
      <c r="P150" s="62"/>
      <c r="Q150" s="62"/>
      <c r="R150" s="62"/>
      <c r="S150" s="62"/>
      <c r="T150" s="62"/>
      <c r="U150" s="62"/>
      <c r="V150" s="62"/>
      <c r="W150" s="62"/>
      <c r="X150" s="62"/>
      <c r="Y150" s="62"/>
      <c r="Z150" s="62"/>
      <c r="AA150" s="62"/>
      <c r="AB150" s="62"/>
      <c r="AC150" s="62"/>
      <c r="AD150" s="62"/>
      <c r="AE150" s="62"/>
    </row>
    <row r="151" spans="1:31" x14ac:dyDescent="0.15">
      <c r="A151" s="62"/>
      <c r="B151" s="168"/>
      <c r="C151" s="171"/>
      <c r="D151" s="5" t="s">
        <v>762</v>
      </c>
      <c r="E151">
        <f>Industrie!G138</f>
        <v>0.30059999999999998</v>
      </c>
      <c r="G151" s="8">
        <f t="shared" si="6"/>
        <v>30.06</v>
      </c>
      <c r="I151" t="s">
        <v>173</v>
      </c>
      <c r="K151" s="9">
        <f>VLOOKUP(T(SUBSTITUTE($D151,$L$81,"")), Efficiencies!$D$9:$E$316,2,FALSE)</f>
        <v>0.83</v>
      </c>
      <c r="L151" s="62"/>
      <c r="M151" s="62"/>
      <c r="N151" s="62"/>
      <c r="O151" s="62"/>
      <c r="P151" s="62"/>
      <c r="Q151" s="62"/>
      <c r="R151" s="62"/>
      <c r="S151" s="62"/>
      <c r="T151" s="62"/>
      <c r="U151" s="62"/>
      <c r="V151" s="62"/>
      <c r="W151" s="62"/>
      <c r="X151" s="62"/>
      <c r="Y151" s="62"/>
      <c r="Z151" s="62"/>
      <c r="AA151" s="62"/>
      <c r="AB151" s="62"/>
      <c r="AC151" s="62"/>
      <c r="AD151" s="62"/>
      <c r="AE151" s="62"/>
    </row>
    <row r="152" spans="1:31" x14ac:dyDescent="0.15">
      <c r="A152" s="62"/>
      <c r="B152" s="168"/>
      <c r="C152" s="171"/>
      <c r="D152" s="5" t="s">
        <v>763</v>
      </c>
      <c r="E152">
        <f>Industrie!G137</f>
        <v>0.56979999999999997</v>
      </c>
      <c r="G152" s="8">
        <f t="shared" si="6"/>
        <v>56.98</v>
      </c>
      <c r="I152" t="s">
        <v>173</v>
      </c>
      <c r="K152" s="9">
        <f>VLOOKUP(T(SUBSTITUTE($D152,$L$81,"")), Efficiencies!$D$9:$E$316,2,FALSE)</f>
        <v>0.9</v>
      </c>
      <c r="L152" s="62"/>
      <c r="M152" s="62"/>
      <c r="N152" s="62"/>
      <c r="O152" s="62"/>
      <c r="P152" s="62"/>
      <c r="Q152" s="62"/>
      <c r="R152" s="62"/>
      <c r="S152" s="62"/>
      <c r="T152" s="62"/>
      <c r="U152" s="62"/>
      <c r="V152" s="62"/>
      <c r="W152" s="62"/>
      <c r="X152" s="62"/>
      <c r="Y152" s="62"/>
      <c r="Z152" s="62"/>
      <c r="AA152" s="62"/>
      <c r="AB152" s="62"/>
      <c r="AC152" s="62"/>
      <c r="AD152" s="62"/>
      <c r="AE152" s="62"/>
    </row>
    <row r="153" spans="1:31" x14ac:dyDescent="0.15">
      <c r="A153" s="62"/>
      <c r="B153" s="168"/>
      <c r="C153" s="171"/>
      <c r="D153" s="5" t="s">
        <v>764</v>
      </c>
      <c r="E153">
        <f>Industrie!G140</f>
        <v>7.7000000000000002E-3</v>
      </c>
      <c r="G153" s="8">
        <f t="shared" si="6"/>
        <v>0.77</v>
      </c>
      <c r="I153" t="s">
        <v>173</v>
      </c>
      <c r="K153" s="9">
        <f>VLOOKUP(T(SUBSTITUTE($D153,$L$81,"")), Efficiencies!$D$9:$E$316,2,FALSE)</f>
        <v>0.8</v>
      </c>
      <c r="L153" s="62"/>
      <c r="M153" s="62"/>
      <c r="N153" s="62"/>
      <c r="O153" s="62"/>
      <c r="P153" s="62"/>
      <c r="Q153" s="62"/>
      <c r="R153" s="62"/>
      <c r="S153" s="62"/>
      <c r="T153" s="62"/>
      <c r="U153" s="62"/>
      <c r="V153" s="62"/>
      <c r="W153" s="62"/>
      <c r="X153" s="62"/>
      <c r="Y153" s="62"/>
      <c r="Z153" s="62"/>
      <c r="AA153" s="62"/>
      <c r="AB153" s="62"/>
      <c r="AC153" s="62"/>
      <c r="AD153" s="62"/>
      <c r="AE153" s="62"/>
    </row>
    <row r="154" spans="1:31" x14ac:dyDescent="0.15">
      <c r="A154" s="62"/>
      <c r="B154" s="168"/>
      <c r="C154" s="171"/>
      <c r="D154" s="5" t="s">
        <v>765</v>
      </c>
      <c r="E154">
        <f>Industrie!G134</f>
        <v>0</v>
      </c>
      <c r="G154" s="8">
        <f t="shared" si="6"/>
        <v>0</v>
      </c>
      <c r="I154" t="s">
        <v>174</v>
      </c>
      <c r="K154" s="9">
        <f>VLOOKUP(T(SUBSTITUTE($D154,$L$81,"")), Efficiencies!$D$9:$E$316,2,FALSE)</f>
        <v>0.8</v>
      </c>
      <c r="L154" s="62"/>
      <c r="M154" s="62"/>
      <c r="N154" s="62"/>
      <c r="O154" s="62"/>
      <c r="P154" s="62"/>
      <c r="Q154" s="62"/>
      <c r="R154" s="62"/>
      <c r="S154" s="62"/>
      <c r="T154" s="62"/>
      <c r="U154" s="62"/>
      <c r="V154" s="62"/>
      <c r="W154" s="62"/>
      <c r="X154" s="62"/>
      <c r="Y154" s="62"/>
      <c r="Z154" s="62"/>
      <c r="AA154" s="62"/>
      <c r="AB154" s="62"/>
      <c r="AC154" s="62"/>
      <c r="AD154" s="62"/>
      <c r="AE154" s="62"/>
    </row>
    <row r="155" spans="1:31" x14ac:dyDescent="0.15">
      <c r="A155" s="62"/>
      <c r="B155" s="168"/>
      <c r="C155" s="171"/>
      <c r="D155" s="5" t="s">
        <v>766</v>
      </c>
      <c r="E155">
        <f>Industrie!G156</f>
        <v>0.42109999999999997</v>
      </c>
      <c r="G155" s="8">
        <f t="shared" si="6"/>
        <v>42.11</v>
      </c>
      <c r="I155" t="s">
        <v>174</v>
      </c>
      <c r="K155" s="9">
        <f>VLOOKUP(T(SUBSTITUTE($D155,$L$81,"")), Efficiencies!$D$9:$E$316,2,FALSE)</f>
        <v>0.83</v>
      </c>
      <c r="L155" s="62"/>
      <c r="M155" s="62"/>
      <c r="N155" s="62"/>
      <c r="O155" s="62"/>
      <c r="P155" s="62"/>
      <c r="Q155" s="62"/>
      <c r="R155" s="62"/>
      <c r="S155" s="62"/>
      <c r="T155" s="62"/>
      <c r="U155" s="62"/>
      <c r="V155" s="62"/>
      <c r="W155" s="62"/>
      <c r="X155" s="62"/>
      <c r="Y155" s="62"/>
      <c r="Z155" s="62"/>
      <c r="AA155" s="62"/>
      <c r="AB155" s="62"/>
      <c r="AC155" s="62"/>
      <c r="AD155" s="62"/>
      <c r="AE155" s="62"/>
    </row>
    <row r="156" spans="1:31" x14ac:dyDescent="0.15">
      <c r="A156" s="62"/>
      <c r="B156" s="168"/>
      <c r="C156" s="171"/>
      <c r="D156" s="5" t="s">
        <v>767</v>
      </c>
      <c r="E156">
        <f>Industrie!G155</f>
        <v>0.37019999999999997</v>
      </c>
      <c r="G156" s="8">
        <f t="shared" si="6"/>
        <v>37.019999999999996</v>
      </c>
      <c r="I156" t="s">
        <v>174</v>
      </c>
      <c r="K156" s="9">
        <f>VLOOKUP(T(SUBSTITUTE($D156,$L$81,"")), Efficiencies!$D$9:$E$316,2,FALSE)</f>
        <v>0.9</v>
      </c>
      <c r="L156" s="62"/>
      <c r="M156" s="62"/>
      <c r="N156" s="62"/>
      <c r="O156" s="62"/>
      <c r="P156" s="62"/>
      <c r="Q156" s="62"/>
      <c r="R156" s="62"/>
      <c r="S156" s="62"/>
      <c r="T156" s="62"/>
      <c r="U156" s="62"/>
      <c r="V156" s="62"/>
      <c r="W156" s="62"/>
      <c r="X156" s="62"/>
      <c r="Y156" s="62"/>
      <c r="Z156" s="62"/>
      <c r="AA156" s="62"/>
      <c r="AB156" s="62"/>
      <c r="AC156" s="62"/>
      <c r="AD156" s="62"/>
      <c r="AE156" s="62"/>
    </row>
    <row r="157" spans="1:31" x14ac:dyDescent="0.15">
      <c r="A157" s="62"/>
      <c r="B157" s="168"/>
      <c r="C157" s="171"/>
      <c r="D157" s="5" t="s">
        <v>768</v>
      </c>
      <c r="E157">
        <f>Industrie!G158</f>
        <v>0</v>
      </c>
      <c r="G157" s="8">
        <f t="shared" si="6"/>
        <v>0</v>
      </c>
      <c r="I157" t="s">
        <v>174</v>
      </c>
      <c r="K157" s="9">
        <f>VLOOKUP(T(SUBSTITUTE($D157,$L$81,"")), Efficiencies!$D$9:$E$316,2,FALSE)</f>
        <v>0.8</v>
      </c>
      <c r="L157" s="62"/>
      <c r="M157" s="62"/>
      <c r="N157" s="62"/>
      <c r="O157" s="62"/>
      <c r="P157" s="62"/>
      <c r="Q157" s="62"/>
      <c r="R157" s="62"/>
      <c r="S157" s="62"/>
      <c r="T157" s="62"/>
      <c r="U157" s="62"/>
      <c r="V157" s="62"/>
      <c r="W157" s="62"/>
      <c r="X157" s="62"/>
      <c r="Y157" s="62"/>
      <c r="Z157" s="62"/>
      <c r="AA157" s="62"/>
      <c r="AB157" s="62"/>
      <c r="AC157" s="62"/>
      <c r="AD157" s="62"/>
      <c r="AE157" s="62"/>
    </row>
    <row r="158" spans="1:31" x14ac:dyDescent="0.15">
      <c r="A158" s="62"/>
      <c r="B158" s="168"/>
      <c r="C158" s="171"/>
      <c r="D158" s="5" t="s">
        <v>769</v>
      </c>
      <c r="E158">
        <f>Industrie!G159</f>
        <v>0.20870000000000011</v>
      </c>
      <c r="G158" s="8">
        <f t="shared" si="6"/>
        <v>20.870000000000012</v>
      </c>
      <c r="I158" t="s">
        <v>174</v>
      </c>
      <c r="K158" s="9" t="e">
        <f>VLOOKUP(T(SUBSTITUTE($D158,$L$81,"")), Efficiencies!$D$9:$E$316,2,FALSE)</f>
        <v>#N/A</v>
      </c>
      <c r="L158" s="62"/>
      <c r="M158" s="62"/>
      <c r="N158" s="62"/>
      <c r="O158" s="62"/>
      <c r="P158" s="62"/>
      <c r="Q158" s="62"/>
      <c r="R158" s="62"/>
      <c r="S158" s="62"/>
      <c r="T158" s="62"/>
      <c r="U158" s="62"/>
      <c r="V158" s="62"/>
      <c r="W158" s="62"/>
      <c r="X158" s="62"/>
      <c r="Y158" s="62"/>
      <c r="Z158" s="62"/>
      <c r="AA158" s="62"/>
      <c r="AB158" s="62"/>
      <c r="AC158" s="62"/>
      <c r="AD158" s="62"/>
      <c r="AE158" s="62"/>
    </row>
    <row r="159" spans="1:31" x14ac:dyDescent="0.15">
      <c r="A159" s="62"/>
      <c r="B159" s="168"/>
      <c r="C159" s="171"/>
      <c r="D159" s="5" t="s">
        <v>770</v>
      </c>
      <c r="E159">
        <f>Industrie!G141</f>
        <v>0.11559999999999999</v>
      </c>
      <c r="G159" s="8">
        <f t="shared" si="6"/>
        <v>11.559999999999999</v>
      </c>
      <c r="I159" t="s">
        <v>173</v>
      </c>
      <c r="K159" s="9" t="e">
        <f>VLOOKUP(T(SUBSTITUTE($D159,$L$81,"")), Efficiencies!$D$9:$E$316,2,FALSE)</f>
        <v>#N/A</v>
      </c>
      <c r="L159" s="62"/>
      <c r="M159" s="62"/>
      <c r="N159" s="62"/>
      <c r="O159" s="62"/>
      <c r="P159" s="62"/>
      <c r="Q159" s="62"/>
      <c r="R159" s="62"/>
      <c r="S159" s="62"/>
      <c r="T159" s="62"/>
      <c r="U159" s="62"/>
      <c r="V159" s="62"/>
      <c r="W159" s="62"/>
      <c r="X159" s="62"/>
      <c r="Y159" s="62"/>
      <c r="Z159" s="62"/>
      <c r="AA159" s="62"/>
      <c r="AB159" s="62"/>
      <c r="AC159" s="62"/>
      <c r="AD159" s="62"/>
      <c r="AE159" s="62"/>
    </row>
    <row r="160" spans="1:31" x14ac:dyDescent="0.15">
      <c r="A160" s="62"/>
      <c r="B160" s="168"/>
      <c r="C160" s="171"/>
      <c r="D160" t="s">
        <v>175</v>
      </c>
      <c r="E160">
        <v>1</v>
      </c>
      <c r="G160" s="8" t="s">
        <v>494</v>
      </c>
      <c r="I160" t="s">
        <v>176</v>
      </c>
      <c r="K160" s="9" t="e">
        <f>VLOOKUP(T(SUBSTITUTE($D160,$L$81,"")), Efficiencies!$D$9:$E$316,2,FALSE)</f>
        <v>#N/A</v>
      </c>
      <c r="L160" s="62"/>
      <c r="M160" s="62"/>
      <c r="N160" s="62"/>
      <c r="O160" s="62"/>
      <c r="P160" s="62"/>
      <c r="Q160" s="62"/>
      <c r="R160" s="62"/>
      <c r="S160" s="62"/>
      <c r="T160" s="62"/>
      <c r="U160" s="62"/>
      <c r="V160" s="62"/>
      <c r="W160" s="62"/>
      <c r="X160" s="62"/>
      <c r="Y160" s="62"/>
      <c r="Z160" s="62"/>
      <c r="AA160" s="62"/>
      <c r="AB160" s="62"/>
      <c r="AC160" s="62"/>
      <c r="AD160" s="62"/>
      <c r="AE160" s="62"/>
    </row>
    <row r="161" spans="1:31" x14ac:dyDescent="0.15">
      <c r="A161" s="62"/>
      <c r="B161" s="168"/>
      <c r="C161" s="171"/>
      <c r="D161" t="s">
        <v>177</v>
      </c>
      <c r="G161" s="8" t="s">
        <v>494</v>
      </c>
      <c r="I161" t="s">
        <v>176</v>
      </c>
      <c r="K161" s="9" t="e">
        <f>VLOOKUP(T(SUBSTITUTE($D161,$L$81,"")), Efficiencies!$D$9:$E$316,2,FALSE)</f>
        <v>#N/A</v>
      </c>
      <c r="L161" s="62"/>
      <c r="M161" s="62"/>
      <c r="N161" s="62"/>
      <c r="O161" s="62"/>
      <c r="P161" s="62"/>
      <c r="Q161" s="62"/>
      <c r="R161" s="62"/>
      <c r="S161" s="62"/>
      <c r="T161" s="62"/>
      <c r="U161" s="62"/>
      <c r="V161" s="62"/>
      <c r="W161" s="62"/>
      <c r="X161" s="62"/>
      <c r="Y161" s="62"/>
      <c r="Z161" s="62"/>
      <c r="AA161" s="62"/>
      <c r="AB161" s="62"/>
      <c r="AC161" s="62"/>
      <c r="AD161" s="62"/>
      <c r="AE161" s="62"/>
    </row>
    <row r="162" spans="1:31" x14ac:dyDescent="0.15">
      <c r="A162" s="62"/>
      <c r="B162" s="168"/>
      <c r="C162" s="171"/>
      <c r="D162" t="s">
        <v>178</v>
      </c>
      <c r="G162" s="8" t="s">
        <v>494</v>
      </c>
      <c r="I162" t="s">
        <v>176</v>
      </c>
      <c r="K162" s="9" t="e">
        <f>VLOOKUP(T(SUBSTITUTE($D162,$L$81,"")), Efficiencies!$D$9:$E$316,2,FALSE)</f>
        <v>#N/A</v>
      </c>
      <c r="L162" s="62"/>
      <c r="M162" s="62"/>
      <c r="N162" s="62"/>
      <c r="O162" s="62"/>
      <c r="P162" s="62"/>
      <c r="Q162" s="62"/>
      <c r="R162" s="62"/>
      <c r="S162" s="62"/>
      <c r="T162" s="62"/>
      <c r="U162" s="62"/>
      <c r="V162" s="62"/>
      <c r="W162" s="62"/>
      <c r="X162" s="62"/>
      <c r="Y162" s="62"/>
      <c r="Z162" s="62"/>
      <c r="AA162" s="62"/>
      <c r="AB162" s="62"/>
      <c r="AC162" s="62"/>
      <c r="AD162" s="62"/>
      <c r="AE162" s="62"/>
    </row>
    <row r="163" spans="1:31" x14ac:dyDescent="0.15">
      <c r="A163" s="62"/>
      <c r="B163" s="168"/>
      <c r="C163" s="171"/>
      <c r="D163" t="s">
        <v>179</v>
      </c>
      <c r="G163" s="8" t="s">
        <v>494</v>
      </c>
      <c r="I163" t="s">
        <v>176</v>
      </c>
      <c r="K163" s="9" t="e">
        <f>VLOOKUP(T(SUBSTITUTE($D163,$L$81,"")), Efficiencies!$D$9:$E$316,2,FALSE)</f>
        <v>#N/A</v>
      </c>
      <c r="L163" s="62"/>
      <c r="M163" s="62"/>
      <c r="N163" s="62"/>
      <c r="O163" s="62"/>
      <c r="P163" s="62"/>
      <c r="Q163" s="62"/>
      <c r="R163" s="62"/>
      <c r="S163" s="62"/>
      <c r="T163" s="62"/>
      <c r="U163" s="62"/>
      <c r="V163" s="62"/>
      <c r="W163" s="62"/>
      <c r="X163" s="62"/>
      <c r="Y163" s="62"/>
      <c r="Z163" s="62"/>
      <c r="AA163" s="62"/>
      <c r="AB163" s="62"/>
      <c r="AC163" s="62"/>
      <c r="AD163" s="62"/>
      <c r="AE163" s="62"/>
    </row>
    <row r="164" spans="1:31" x14ac:dyDescent="0.15">
      <c r="A164" s="62"/>
      <c r="B164" s="329"/>
      <c r="C164" s="65" t="s">
        <v>286</v>
      </c>
      <c r="D164" t="s">
        <v>51</v>
      </c>
      <c r="E164" s="529">
        <f>Transport!H42</f>
        <v>9.769669843916549E-4</v>
      </c>
      <c r="F164" s="9">
        <v>1E-3</v>
      </c>
      <c r="G164" s="8">
        <f t="shared" si="6"/>
        <v>9.7696698439165494E-2</v>
      </c>
      <c r="I164" t="s">
        <v>246</v>
      </c>
      <c r="K164" s="9">
        <f>VLOOKUP(T(SUBSTITUTE($D164,$L$81,"")), Efficiencies!$D$9:$E$316,2,FALSE)</f>
        <v>0.47599999999999998</v>
      </c>
      <c r="L164" s="62"/>
      <c r="M164" s="62"/>
      <c r="N164" s="62"/>
      <c r="O164" s="62"/>
      <c r="P164" s="62"/>
      <c r="Q164" s="62"/>
      <c r="R164" s="62"/>
      <c r="S164" s="62"/>
      <c r="T164" s="62"/>
      <c r="U164" s="62"/>
      <c r="V164" s="62"/>
      <c r="W164" s="62"/>
      <c r="X164" s="62"/>
      <c r="Y164" s="62"/>
      <c r="Z164" s="62"/>
      <c r="AA164" s="62"/>
      <c r="AB164" s="62"/>
      <c r="AC164" s="62"/>
      <c r="AD164" s="62"/>
      <c r="AE164" s="62"/>
    </row>
    <row r="165" spans="1:31" x14ac:dyDescent="0.15">
      <c r="A165" s="62"/>
      <c r="B165" s="168"/>
      <c r="C165" s="171"/>
      <c r="D165" t="s">
        <v>47</v>
      </c>
      <c r="E165" s="529">
        <f>Transport!H43</f>
        <v>0.27101393890269004</v>
      </c>
      <c r="F165" s="9">
        <v>0.27100000000000002</v>
      </c>
      <c r="G165" s="8">
        <f t="shared" si="6"/>
        <v>27.101393890269005</v>
      </c>
      <c r="I165" t="s">
        <v>246</v>
      </c>
      <c r="K165" s="9">
        <f>VLOOKUP(T(SUBSTITUTE($D165,$L$81,"")), Efficiencies!$D$9:$E$316,2,FALSE)</f>
        <v>0.52629999999999999</v>
      </c>
      <c r="L165" s="62"/>
      <c r="M165" s="62"/>
      <c r="N165" s="62"/>
      <c r="O165" s="62"/>
      <c r="P165" s="62"/>
      <c r="Q165" s="62"/>
      <c r="R165" s="62"/>
      <c r="S165" s="62"/>
      <c r="T165" s="62"/>
      <c r="U165" s="62"/>
      <c r="V165" s="62"/>
      <c r="W165" s="62"/>
      <c r="X165" s="62"/>
      <c r="Y165" s="62"/>
      <c r="Z165" s="62"/>
      <c r="AA165" s="62"/>
      <c r="AB165" s="62"/>
      <c r="AC165" s="62"/>
      <c r="AD165" s="62"/>
      <c r="AE165" s="62"/>
    </row>
    <row r="166" spans="1:31" x14ac:dyDescent="0.15">
      <c r="A166" s="62"/>
      <c r="B166" s="168"/>
      <c r="C166" s="171"/>
      <c r="D166" t="s">
        <v>50</v>
      </c>
      <c r="E166" s="529">
        <f>Transport!H44</f>
        <v>1.0392420046444683E-3</v>
      </c>
      <c r="F166" s="9">
        <v>1E-3</v>
      </c>
      <c r="G166" s="8">
        <f t="shared" si="6"/>
        <v>0.10392420046444684</v>
      </c>
      <c r="I166" t="s">
        <v>246</v>
      </c>
      <c r="K166" s="9">
        <f>VLOOKUP(T(SUBSTITUTE($D166,$L$81,"")), Efficiencies!$D$9:$E$316,2,FALSE)</f>
        <v>1.5385</v>
      </c>
      <c r="L166" s="62"/>
      <c r="M166" s="62"/>
      <c r="N166" s="62"/>
      <c r="O166" s="62"/>
      <c r="P166" s="62"/>
      <c r="Q166" s="62"/>
      <c r="R166" s="62"/>
      <c r="S166" s="62"/>
      <c r="T166" s="62"/>
      <c r="U166" s="62"/>
      <c r="V166" s="62"/>
      <c r="W166" s="62"/>
      <c r="X166" s="62"/>
      <c r="Y166" s="62"/>
      <c r="Z166" s="62"/>
      <c r="AA166" s="62"/>
      <c r="AB166" s="62"/>
      <c r="AC166" s="62"/>
      <c r="AD166" s="62"/>
      <c r="AE166" s="62"/>
    </row>
    <row r="167" spans="1:31" x14ac:dyDescent="0.15">
      <c r="A167" s="62"/>
      <c r="B167" s="168"/>
      <c r="C167" s="171"/>
      <c r="D167" t="s">
        <v>48</v>
      </c>
      <c r="E167" s="529">
        <f>Transport!H45</f>
        <v>0.67500905089608088</v>
      </c>
      <c r="F167" s="9">
        <v>0.67500000000000004</v>
      </c>
      <c r="G167" s="8">
        <f>E167/SUMPRODUCT(($I$80:$I$197=I167)*$E$80:$E$197)*100</f>
        <v>67.500905089608082</v>
      </c>
      <c r="I167" t="s">
        <v>246</v>
      </c>
      <c r="K167" s="9">
        <f>VLOOKUP(T(SUBSTITUTE($D167,$L$81,"")), Efficiencies!$D$9:$E$316,2,FALSE)</f>
        <v>0.47620000000000001</v>
      </c>
      <c r="L167" s="62"/>
      <c r="M167" s="62"/>
      <c r="N167" s="62"/>
      <c r="O167" s="62"/>
      <c r="P167" s="62"/>
      <c r="Q167" s="62"/>
      <c r="R167" s="62"/>
      <c r="S167" s="62"/>
      <c r="T167" s="62"/>
      <c r="U167" s="62"/>
      <c r="V167" s="62"/>
      <c r="W167" s="62"/>
      <c r="X167" s="62"/>
      <c r="Y167" s="62"/>
      <c r="Z167" s="62"/>
      <c r="AA167" s="62"/>
      <c r="AB167" s="62"/>
      <c r="AC167" s="62"/>
      <c r="AD167" s="62"/>
      <c r="AE167" s="62"/>
    </row>
    <row r="168" spans="1:31" x14ac:dyDescent="0.15">
      <c r="A168" s="62"/>
      <c r="B168" s="168"/>
      <c r="C168" s="171"/>
      <c r="D168" t="s">
        <v>49</v>
      </c>
      <c r="E168" s="529">
        <f>Transport!H46</f>
        <v>0</v>
      </c>
      <c r="F168" s="9">
        <v>0</v>
      </c>
      <c r="G168" s="8">
        <f t="shared" si="6"/>
        <v>0</v>
      </c>
      <c r="I168" t="s">
        <v>246</v>
      </c>
      <c r="K168" s="9">
        <f>VLOOKUP(T(SUBSTITUTE($D168,$L$81,"")), Efficiencies!$D$9:$E$316,2,FALSE)</f>
        <v>1.0204</v>
      </c>
      <c r="L168" s="62"/>
      <c r="M168" s="62"/>
      <c r="N168" s="62"/>
      <c r="O168" s="62"/>
      <c r="P168" s="62"/>
      <c r="Q168" s="62"/>
      <c r="R168" s="62"/>
      <c r="S168" s="62"/>
      <c r="T168" s="62"/>
      <c r="U168" s="62"/>
      <c r="V168" s="62"/>
      <c r="W168" s="62"/>
      <c r="X168" s="62"/>
      <c r="Y168" s="62"/>
      <c r="Z168" s="62"/>
      <c r="AA168" s="62"/>
      <c r="AB168" s="62"/>
      <c r="AC168" s="62"/>
      <c r="AD168" s="62"/>
      <c r="AE168" s="62"/>
    </row>
    <row r="169" spans="1:31" x14ac:dyDescent="0.15">
      <c r="A169" s="62"/>
      <c r="B169" s="168"/>
      <c r="C169" s="171"/>
      <c r="D169" t="s">
        <v>52</v>
      </c>
      <c r="E169" s="529">
        <f>Transport!H47</f>
        <v>5.1960801212193118E-2</v>
      </c>
      <c r="F169" s="9">
        <v>5.1999999999999998E-2</v>
      </c>
      <c r="G169" s="8">
        <f t="shared" si="6"/>
        <v>5.1960801212193122</v>
      </c>
      <c r="I169" t="s">
        <v>246</v>
      </c>
      <c r="K169" s="9">
        <f>VLOOKUP(T(SUBSTITUTE($D169,$L$81,"")), Efficiencies!$D$9:$E$316,2,FALSE)</f>
        <v>0.5</v>
      </c>
      <c r="L169" s="62"/>
      <c r="M169" s="62"/>
      <c r="N169" s="62"/>
      <c r="O169" s="62"/>
      <c r="P169" s="62"/>
      <c r="Q169" s="62"/>
      <c r="R169" s="62"/>
      <c r="S169" s="62"/>
      <c r="T169" s="62"/>
      <c r="U169" s="62"/>
      <c r="V169" s="62"/>
      <c r="W169" s="62"/>
      <c r="X169" s="62"/>
      <c r="Y169" s="62"/>
      <c r="Z169" s="62"/>
      <c r="AA169" s="62"/>
      <c r="AB169" s="62"/>
      <c r="AC169" s="62"/>
      <c r="AD169" s="62"/>
      <c r="AE169" s="62"/>
    </row>
    <row r="170" spans="1:31" x14ac:dyDescent="0.15">
      <c r="A170" s="62"/>
      <c r="B170" s="168"/>
      <c r="C170" s="171"/>
      <c r="D170" t="s">
        <v>247</v>
      </c>
      <c r="E170">
        <f t="shared" ref="E170:E179" si="7">F170</f>
        <v>0</v>
      </c>
      <c r="F170" s="9">
        <v>0</v>
      </c>
      <c r="G170" s="8" t="s">
        <v>494</v>
      </c>
      <c r="I170" t="s">
        <v>248</v>
      </c>
      <c r="K170" s="9" t="e">
        <f>VLOOKUP(T(SUBSTITUTE($D170,$L$81,"")), Efficiencies!$D$9:$E$316,2,FALSE)</f>
        <v>#N/A</v>
      </c>
      <c r="L170" s="62"/>
      <c r="M170" s="62"/>
      <c r="N170" s="62"/>
      <c r="O170" s="62"/>
      <c r="P170" s="62"/>
      <c r="Q170" s="62"/>
      <c r="R170" s="62"/>
      <c r="S170" s="62"/>
      <c r="T170" s="62"/>
      <c r="U170" s="62"/>
      <c r="V170" s="62"/>
      <c r="W170" s="62"/>
      <c r="X170" s="62"/>
      <c r="Y170" s="62"/>
      <c r="Z170" s="62"/>
      <c r="AA170" s="62"/>
      <c r="AB170" s="62"/>
      <c r="AC170" s="62"/>
      <c r="AD170" s="62"/>
      <c r="AE170" s="62"/>
    </row>
    <row r="171" spans="1:31" x14ac:dyDescent="0.15">
      <c r="A171" s="62"/>
      <c r="B171" s="168"/>
      <c r="C171" s="171"/>
      <c r="D171" t="s">
        <v>249</v>
      </c>
      <c r="E171">
        <f t="shared" si="7"/>
        <v>2.4E-2</v>
      </c>
      <c r="F171" s="9">
        <v>2.4E-2</v>
      </c>
      <c r="G171" s="8" t="s">
        <v>494</v>
      </c>
      <c r="I171" t="s">
        <v>248</v>
      </c>
      <c r="K171" s="9" t="e">
        <f>VLOOKUP(T(SUBSTITUTE($D171,$L$81,"")), Efficiencies!$D$9:$E$316,2,FALSE)</f>
        <v>#N/A</v>
      </c>
      <c r="L171" s="62"/>
      <c r="M171" s="62"/>
      <c r="N171" s="62"/>
      <c r="O171" s="62"/>
      <c r="P171" s="62"/>
      <c r="Q171" s="62"/>
      <c r="R171" s="62"/>
      <c r="S171" s="62"/>
      <c r="T171" s="62"/>
      <c r="U171" s="62"/>
      <c r="V171" s="62"/>
      <c r="W171" s="62"/>
      <c r="X171" s="62"/>
      <c r="Y171" s="62"/>
      <c r="Z171" s="62"/>
      <c r="AA171" s="62"/>
      <c r="AB171" s="62"/>
      <c r="AC171" s="62"/>
      <c r="AD171" s="62"/>
      <c r="AE171" s="62"/>
    </row>
    <row r="172" spans="1:31" x14ac:dyDescent="0.15">
      <c r="A172" s="62"/>
      <c r="B172" s="168"/>
      <c r="C172" s="171"/>
      <c r="D172" t="s">
        <v>250</v>
      </c>
      <c r="E172">
        <f t="shared" si="7"/>
        <v>0.97599999999999998</v>
      </c>
      <c r="F172" s="9">
        <v>0.97599999999999998</v>
      </c>
      <c r="G172" s="8" t="s">
        <v>494</v>
      </c>
      <c r="I172" t="s">
        <v>248</v>
      </c>
      <c r="K172" s="9" t="e">
        <f>VLOOKUP(T(SUBSTITUTE($D172,$L$81,"")), Efficiencies!$D$9:$E$316,2,FALSE)</f>
        <v>#N/A</v>
      </c>
      <c r="L172" s="62"/>
      <c r="M172" s="62"/>
      <c r="N172" s="62"/>
      <c r="O172" s="62"/>
      <c r="P172" s="62"/>
      <c r="Q172" s="62"/>
      <c r="R172" s="62"/>
      <c r="S172" s="62"/>
      <c r="T172" s="62"/>
      <c r="U172" s="62"/>
      <c r="V172" s="62"/>
      <c r="W172" s="62"/>
      <c r="X172" s="62"/>
      <c r="Y172" s="62"/>
      <c r="Z172" s="62"/>
      <c r="AA172" s="62"/>
      <c r="AB172" s="62"/>
      <c r="AC172" s="62"/>
      <c r="AD172" s="62"/>
      <c r="AE172" s="62"/>
    </row>
    <row r="173" spans="1:31" x14ac:dyDescent="0.15">
      <c r="A173" s="62"/>
      <c r="B173" s="168"/>
      <c r="C173" s="171"/>
      <c r="D173" t="s">
        <v>251</v>
      </c>
      <c r="E173">
        <f t="shared" si="7"/>
        <v>0</v>
      </c>
      <c r="F173">
        <v>0</v>
      </c>
      <c r="G173" s="8" t="s">
        <v>494</v>
      </c>
      <c r="I173" t="s">
        <v>252</v>
      </c>
      <c r="K173" s="9" t="e">
        <f>VLOOKUP(T(SUBSTITUTE($D173,$L$81,"")), Efficiencies!$D$9:$E$316,2,FALSE)</f>
        <v>#N/A</v>
      </c>
      <c r="L173" s="62"/>
      <c r="M173" s="62"/>
      <c r="N173" s="62"/>
      <c r="O173" s="62"/>
      <c r="P173" s="62"/>
      <c r="Q173" s="62"/>
      <c r="R173" s="62"/>
      <c r="S173" s="62"/>
      <c r="T173" s="62"/>
      <c r="U173" s="62"/>
      <c r="V173" s="62"/>
      <c r="W173" s="62"/>
      <c r="X173" s="62"/>
      <c r="Y173" s="62"/>
      <c r="Z173" s="62"/>
      <c r="AA173" s="62"/>
      <c r="AB173" s="62"/>
      <c r="AC173" s="62"/>
      <c r="AD173" s="62"/>
      <c r="AE173" s="62"/>
    </row>
    <row r="174" spans="1:31" x14ac:dyDescent="0.15">
      <c r="A174" s="62"/>
      <c r="B174" s="168"/>
      <c r="C174" s="171"/>
      <c r="D174" t="s">
        <v>253</v>
      </c>
      <c r="E174">
        <f t="shared" si="7"/>
        <v>1</v>
      </c>
      <c r="F174">
        <v>1</v>
      </c>
      <c r="G174" s="8" t="s">
        <v>494</v>
      </c>
      <c r="I174" t="s">
        <v>252</v>
      </c>
      <c r="K174" s="9" t="e">
        <f>VLOOKUP(T(SUBSTITUTE($D174,$L$81,"")), Efficiencies!$D$9:$E$316,2,FALSE)</f>
        <v>#N/A</v>
      </c>
      <c r="L174" s="62"/>
      <c r="M174" s="62"/>
      <c r="N174" s="62"/>
      <c r="O174" s="62"/>
      <c r="P174" s="62"/>
      <c r="Q174" s="62"/>
      <c r="R174" s="62"/>
      <c r="S174" s="62"/>
      <c r="T174" s="62"/>
      <c r="U174" s="62"/>
      <c r="V174" s="62"/>
      <c r="W174" s="62"/>
      <c r="X174" s="62"/>
      <c r="Y174" s="62"/>
      <c r="Z174" s="62"/>
      <c r="AA174" s="62"/>
      <c r="AB174" s="62"/>
      <c r="AC174" s="62"/>
      <c r="AD174" s="62"/>
      <c r="AE174" s="62"/>
    </row>
    <row r="175" spans="1:31" x14ac:dyDescent="0.15">
      <c r="A175" s="62"/>
      <c r="B175" s="168"/>
      <c r="C175" s="171"/>
      <c r="D175" t="s">
        <v>498</v>
      </c>
      <c r="E175">
        <f t="shared" si="7"/>
        <v>3.2000000000000001E-2</v>
      </c>
      <c r="F175">
        <v>3.2000000000000001E-2</v>
      </c>
      <c r="G175" s="8">
        <f t="shared" si="6"/>
        <v>3.2</v>
      </c>
      <c r="I175" t="s">
        <v>254</v>
      </c>
      <c r="K175" s="9" t="e">
        <f>VLOOKUP(T(SUBSTITUTE($D175,$L$81,"")), Efficiencies!$D$9:$E$316,2,FALSE)</f>
        <v>#N/A</v>
      </c>
      <c r="L175" s="62"/>
      <c r="M175" s="62"/>
      <c r="N175" s="62"/>
      <c r="O175" s="62"/>
      <c r="P175" s="62"/>
      <c r="Q175" s="62"/>
      <c r="R175" s="62"/>
      <c r="S175" s="62"/>
      <c r="T175" s="62"/>
      <c r="U175" s="62"/>
      <c r="V175" s="62"/>
      <c r="W175" s="62"/>
      <c r="X175" s="62"/>
      <c r="Y175" s="62"/>
      <c r="Z175" s="62"/>
      <c r="AA175" s="62"/>
      <c r="AB175" s="62"/>
      <c r="AC175" s="62"/>
      <c r="AD175" s="62"/>
      <c r="AE175" s="62"/>
    </row>
    <row r="176" spans="1:31" x14ac:dyDescent="0.15">
      <c r="A176" s="62"/>
      <c r="B176" s="168"/>
      <c r="C176" s="171"/>
      <c r="D176" t="s">
        <v>499</v>
      </c>
      <c r="E176">
        <f t="shared" si="7"/>
        <v>0.96799999999999997</v>
      </c>
      <c r="F176">
        <v>0.96799999999999997</v>
      </c>
      <c r="G176" s="8">
        <f t="shared" si="6"/>
        <v>96.8</v>
      </c>
      <c r="I176" t="s">
        <v>254</v>
      </c>
      <c r="K176" s="9" t="e">
        <f>VLOOKUP(T(SUBSTITUTE($D176,$L$81,"")), Efficiencies!$D$9:$E$316,2,FALSE)</f>
        <v>#N/A</v>
      </c>
      <c r="L176" s="62"/>
      <c r="M176" s="62"/>
      <c r="N176" s="62"/>
      <c r="O176" s="62"/>
      <c r="P176" s="62"/>
      <c r="Q176" s="62"/>
      <c r="R176" s="62"/>
      <c r="S176" s="62"/>
      <c r="T176" s="62"/>
      <c r="U176" s="62"/>
      <c r="V176" s="62"/>
      <c r="W176" s="62"/>
      <c r="X176" s="62"/>
      <c r="Y176" s="62"/>
      <c r="Z176" s="62"/>
      <c r="AA176" s="62"/>
      <c r="AB176" s="62"/>
      <c r="AC176" s="62"/>
      <c r="AD176" s="62"/>
      <c r="AE176" s="62"/>
    </row>
    <row r="177" spans="1:31" x14ac:dyDescent="0.15">
      <c r="A177" s="62"/>
      <c r="B177" s="168"/>
      <c r="C177" s="171"/>
      <c r="D177" t="s">
        <v>500</v>
      </c>
      <c r="E177">
        <f t="shared" si="7"/>
        <v>3.1E-2</v>
      </c>
      <c r="F177">
        <v>3.1E-2</v>
      </c>
      <c r="G177" s="8">
        <f t="shared" si="6"/>
        <v>3.1</v>
      </c>
      <c r="I177" t="s">
        <v>255</v>
      </c>
      <c r="K177" s="9" t="e">
        <f>VLOOKUP(T(SUBSTITUTE($D177,$L$81,"")), Efficiencies!$D$9:$E$316,2,FALSE)</f>
        <v>#N/A</v>
      </c>
      <c r="L177" s="62"/>
      <c r="M177" s="62"/>
      <c r="N177" s="62"/>
      <c r="O177" s="62"/>
      <c r="P177" s="62"/>
      <c r="Q177" s="62"/>
      <c r="R177" s="62"/>
      <c r="S177" s="62"/>
      <c r="T177" s="62"/>
      <c r="U177" s="62"/>
      <c r="V177" s="62"/>
      <c r="W177" s="62"/>
      <c r="X177" s="62"/>
      <c r="Y177" s="62"/>
      <c r="Z177" s="62"/>
      <c r="AA177" s="62"/>
      <c r="AB177" s="62"/>
      <c r="AC177" s="62"/>
      <c r="AD177" s="62"/>
      <c r="AE177" s="62"/>
    </row>
    <row r="178" spans="1:31" x14ac:dyDescent="0.15">
      <c r="A178" s="62"/>
      <c r="B178" s="168"/>
      <c r="C178" s="171"/>
      <c r="D178" t="s">
        <v>501</v>
      </c>
      <c r="E178">
        <f t="shared" si="7"/>
        <v>0.96899999999999997</v>
      </c>
      <c r="F178">
        <v>0.96899999999999997</v>
      </c>
      <c r="G178" s="8">
        <f t="shared" si="6"/>
        <v>96.899999999999991</v>
      </c>
      <c r="I178" t="s">
        <v>255</v>
      </c>
      <c r="K178" s="9" t="e">
        <f>VLOOKUP(T(SUBSTITUTE($D178,$L$81,"")), Efficiencies!$D$9:$E$316,2,FALSE)</f>
        <v>#N/A</v>
      </c>
      <c r="L178" s="62"/>
      <c r="M178" s="62"/>
      <c r="N178" s="62"/>
      <c r="O178" s="62"/>
      <c r="P178" s="62"/>
      <c r="Q178" s="62"/>
      <c r="R178" s="62"/>
      <c r="S178" s="62"/>
      <c r="T178" s="62"/>
      <c r="U178" s="62"/>
      <c r="V178" s="62"/>
      <c r="W178" s="62"/>
      <c r="X178" s="62"/>
      <c r="Y178" s="62"/>
      <c r="Z178" s="62"/>
      <c r="AA178" s="62"/>
      <c r="AB178" s="62"/>
      <c r="AC178" s="62"/>
      <c r="AD178" s="62"/>
      <c r="AE178" s="62"/>
    </row>
    <row r="179" spans="1:31" x14ac:dyDescent="0.15">
      <c r="A179" s="62"/>
      <c r="B179" s="168"/>
      <c r="C179" s="171"/>
      <c r="D179" t="s">
        <v>256</v>
      </c>
      <c r="E179">
        <f t="shared" si="7"/>
        <v>0</v>
      </c>
      <c r="F179">
        <v>0</v>
      </c>
      <c r="G179" s="8" t="s">
        <v>494</v>
      </c>
      <c r="I179" t="s">
        <v>257</v>
      </c>
      <c r="K179" s="9" t="e">
        <f>VLOOKUP(T(SUBSTITUTE($D179,$L$81,"")), Efficiencies!$D$9:$E$316,2,FALSE)</f>
        <v>#N/A</v>
      </c>
      <c r="L179" s="62"/>
      <c r="M179" s="62"/>
      <c r="N179" s="62"/>
      <c r="O179" s="62"/>
      <c r="P179" s="62"/>
      <c r="Q179" s="62"/>
      <c r="R179" s="62"/>
      <c r="S179" s="62"/>
      <c r="T179" s="62"/>
      <c r="U179" s="62"/>
      <c r="V179" s="62"/>
      <c r="W179" s="62"/>
      <c r="X179" s="62"/>
      <c r="Y179" s="62"/>
      <c r="Z179" s="62"/>
      <c r="AA179" s="62"/>
      <c r="AB179" s="62"/>
      <c r="AC179" s="62"/>
      <c r="AD179" s="62"/>
      <c r="AE179" s="62"/>
    </row>
    <row r="180" spans="1:31" x14ac:dyDescent="0.15">
      <c r="A180" s="62"/>
      <c r="B180" s="168"/>
      <c r="C180" s="171"/>
      <c r="D180" t="s">
        <v>258</v>
      </c>
      <c r="E180">
        <f t="shared" ref="E180:E189" si="8">F180</f>
        <v>1</v>
      </c>
      <c r="F180">
        <v>1</v>
      </c>
      <c r="G180" s="8" t="s">
        <v>494</v>
      </c>
      <c r="I180" t="s">
        <v>257</v>
      </c>
      <c r="K180" s="9" t="e">
        <f>VLOOKUP(T(SUBSTITUTE($D180,$L$81,"")), Efficiencies!$D$9:$E$316,2,FALSE)</f>
        <v>#N/A</v>
      </c>
      <c r="L180" s="62"/>
      <c r="M180" s="62"/>
      <c r="N180" s="62"/>
      <c r="O180" s="62"/>
      <c r="P180" s="62"/>
      <c r="Q180" s="62"/>
      <c r="R180" s="62"/>
      <c r="S180" s="62"/>
      <c r="T180" s="62"/>
      <c r="U180" s="62"/>
      <c r="V180" s="62"/>
      <c r="W180" s="62"/>
      <c r="X180" s="62"/>
      <c r="Y180" s="62"/>
      <c r="Z180" s="62"/>
      <c r="AA180" s="62"/>
      <c r="AB180" s="62"/>
      <c r="AC180" s="62"/>
      <c r="AD180" s="62"/>
      <c r="AE180" s="62"/>
    </row>
    <row r="181" spans="1:31" x14ac:dyDescent="0.15">
      <c r="A181" s="62"/>
      <c r="B181" s="168"/>
      <c r="C181" s="171"/>
      <c r="D181" t="s">
        <v>448</v>
      </c>
      <c r="E181">
        <f t="shared" si="8"/>
        <v>1</v>
      </c>
      <c r="F181" s="3">
        <v>1</v>
      </c>
      <c r="G181" s="8" t="s">
        <v>494</v>
      </c>
      <c r="I181" t="s">
        <v>259</v>
      </c>
      <c r="K181" s="9">
        <f>VLOOKUP(T(SUBSTITUTE($D181,$L$81,"")), Efficiencies!$D$9:$E$316,2,FALSE)</f>
        <v>1.6999999999999999E-3</v>
      </c>
      <c r="L181" s="62"/>
      <c r="M181" s="62"/>
      <c r="N181" s="62"/>
      <c r="O181" s="62"/>
      <c r="P181" s="62"/>
      <c r="Q181" s="62"/>
      <c r="R181" s="62"/>
      <c r="S181" s="62"/>
      <c r="T181" s="62"/>
      <c r="U181" s="62"/>
      <c r="V181" s="62"/>
      <c r="W181" s="62"/>
      <c r="X181" s="62"/>
      <c r="Y181" s="62"/>
      <c r="Z181" s="62"/>
      <c r="AA181" s="62"/>
      <c r="AB181" s="62"/>
      <c r="AC181" s="62"/>
      <c r="AD181" s="62"/>
      <c r="AE181" s="62"/>
    </row>
    <row r="182" spans="1:31" x14ac:dyDescent="0.15">
      <c r="A182" s="62"/>
      <c r="B182" s="168"/>
      <c r="C182" s="171"/>
      <c r="D182" t="s">
        <v>449</v>
      </c>
      <c r="E182">
        <f t="shared" si="8"/>
        <v>0</v>
      </c>
      <c r="F182" s="3">
        <v>0</v>
      </c>
      <c r="G182" s="8" t="s">
        <v>494</v>
      </c>
      <c r="I182" t="s">
        <v>259</v>
      </c>
      <c r="K182" s="9">
        <f>VLOOKUP(T(SUBSTITUTE($D182,$L$81,"")), Efficiencies!$D$9:$E$316,2,FALSE)</f>
        <v>1.6999999999999999E-3</v>
      </c>
      <c r="L182" s="62"/>
      <c r="M182" s="62"/>
      <c r="N182" s="62"/>
      <c r="O182" s="62"/>
      <c r="P182" s="62"/>
      <c r="Q182" s="62"/>
      <c r="R182" s="62"/>
      <c r="S182" s="62"/>
      <c r="T182" s="62"/>
      <c r="U182" s="62"/>
      <c r="V182" s="62"/>
      <c r="W182" s="62"/>
      <c r="X182" s="62"/>
      <c r="Y182" s="62"/>
      <c r="Z182" s="62"/>
      <c r="AA182" s="62"/>
      <c r="AB182" s="62"/>
      <c r="AC182" s="62"/>
      <c r="AD182" s="62"/>
      <c r="AE182" s="62"/>
    </row>
    <row r="183" spans="1:31" x14ac:dyDescent="0.15">
      <c r="A183" s="62"/>
      <c r="B183" s="168"/>
      <c r="C183" s="171"/>
      <c r="D183" t="s">
        <v>260</v>
      </c>
      <c r="E183">
        <f t="shared" si="8"/>
        <v>0</v>
      </c>
      <c r="F183" s="3">
        <v>0</v>
      </c>
      <c r="G183" s="8" t="s">
        <v>494</v>
      </c>
      <c r="I183" t="s">
        <v>261</v>
      </c>
      <c r="K183" s="9" t="e">
        <f>VLOOKUP(T(SUBSTITUTE($D183,$L$81,"")), Efficiencies!$D$9:$E$316,2,FALSE)</f>
        <v>#N/A</v>
      </c>
      <c r="L183" s="62"/>
      <c r="M183" s="62"/>
      <c r="N183" s="62"/>
      <c r="O183" s="62"/>
      <c r="P183" s="62"/>
      <c r="Q183" s="62"/>
      <c r="R183" s="62"/>
      <c r="S183" s="62"/>
      <c r="T183" s="62"/>
      <c r="U183" s="62"/>
      <c r="V183" s="62"/>
      <c r="W183" s="62"/>
      <c r="X183" s="62"/>
      <c r="Y183" s="62"/>
      <c r="Z183" s="62"/>
      <c r="AA183" s="62"/>
      <c r="AB183" s="62"/>
      <c r="AC183" s="62"/>
      <c r="AD183" s="62"/>
      <c r="AE183" s="62"/>
    </row>
    <row r="184" spans="1:31" x14ac:dyDescent="0.15">
      <c r="A184" s="62"/>
      <c r="B184" s="168"/>
      <c r="C184" s="171"/>
      <c r="D184" t="s">
        <v>262</v>
      </c>
      <c r="E184">
        <f t="shared" si="8"/>
        <v>0</v>
      </c>
      <c r="F184" s="3">
        <v>0</v>
      </c>
      <c r="G184" s="8" t="s">
        <v>494</v>
      </c>
      <c r="I184" t="s">
        <v>261</v>
      </c>
      <c r="K184" s="9" t="e">
        <f>VLOOKUP(T(SUBSTITUTE($D184,$L$81,"")), Efficiencies!$D$9:$E$316,2,FALSE)</f>
        <v>#N/A</v>
      </c>
      <c r="L184" s="62"/>
      <c r="M184" s="62"/>
      <c r="N184" s="62"/>
      <c r="O184" s="62"/>
      <c r="P184" s="62"/>
      <c r="Q184" s="62"/>
      <c r="R184" s="62"/>
      <c r="S184" s="62"/>
      <c r="T184" s="62"/>
      <c r="U184" s="62"/>
      <c r="V184" s="62"/>
      <c r="W184" s="62"/>
      <c r="X184" s="62"/>
      <c r="Y184" s="62"/>
      <c r="Z184" s="62"/>
      <c r="AA184" s="62"/>
      <c r="AB184" s="62"/>
      <c r="AC184" s="62"/>
      <c r="AD184" s="62"/>
      <c r="AE184" s="62"/>
    </row>
    <row r="185" spans="1:31" x14ac:dyDescent="0.15">
      <c r="A185" s="62"/>
      <c r="B185" s="168"/>
      <c r="C185" s="171"/>
      <c r="D185" t="s">
        <v>263</v>
      </c>
      <c r="E185">
        <f t="shared" si="8"/>
        <v>1</v>
      </c>
      <c r="F185" s="3">
        <v>1</v>
      </c>
      <c r="G185" s="8" t="s">
        <v>494</v>
      </c>
      <c r="I185" t="s">
        <v>261</v>
      </c>
      <c r="K185" s="9" t="e">
        <f>VLOOKUP(T(SUBSTITUTE($D185,$L$81,"")), Efficiencies!$D$9:$E$316,2,FALSE)</f>
        <v>#N/A</v>
      </c>
      <c r="L185" s="62"/>
      <c r="M185" s="62"/>
      <c r="N185" s="62"/>
      <c r="O185" s="62"/>
      <c r="P185" s="62"/>
      <c r="Q185" s="62"/>
      <c r="R185" s="62"/>
      <c r="S185" s="62"/>
      <c r="T185" s="62"/>
      <c r="U185" s="62"/>
      <c r="V185" s="62"/>
      <c r="W185" s="62"/>
      <c r="X185" s="62"/>
      <c r="Y185" s="62"/>
      <c r="Z185" s="62"/>
      <c r="AA185" s="62"/>
      <c r="AB185" s="62"/>
      <c r="AC185" s="62"/>
      <c r="AD185" s="62"/>
      <c r="AE185" s="62"/>
    </row>
    <row r="186" spans="1:31" x14ac:dyDescent="0.15">
      <c r="A186" s="62"/>
      <c r="B186" s="168"/>
      <c r="C186" s="171"/>
      <c r="D186" t="s">
        <v>264</v>
      </c>
      <c r="E186">
        <f t="shared" si="8"/>
        <v>0</v>
      </c>
      <c r="F186" s="3">
        <v>0</v>
      </c>
      <c r="G186" s="8" t="s">
        <v>494</v>
      </c>
      <c r="I186" t="s">
        <v>261</v>
      </c>
      <c r="K186" s="9" t="e">
        <f>VLOOKUP(T(SUBSTITUTE($D186,$L$81,"")), Efficiencies!$D$9:$E$316,2,FALSE)</f>
        <v>#N/A</v>
      </c>
      <c r="L186" s="62"/>
      <c r="M186" s="62"/>
      <c r="N186" s="62"/>
      <c r="O186" s="62"/>
      <c r="P186" s="62"/>
      <c r="Q186" s="62"/>
      <c r="R186" s="62"/>
      <c r="S186" s="62"/>
      <c r="T186" s="62"/>
      <c r="U186" s="62"/>
      <c r="V186" s="62"/>
      <c r="W186" s="62"/>
      <c r="X186" s="62"/>
      <c r="Y186" s="62"/>
      <c r="Z186" s="62"/>
      <c r="AA186" s="62"/>
      <c r="AB186" s="62"/>
      <c r="AC186" s="62"/>
      <c r="AD186" s="62"/>
      <c r="AE186" s="62"/>
    </row>
    <row r="187" spans="1:31" x14ac:dyDescent="0.15">
      <c r="A187" s="62"/>
      <c r="B187" s="168"/>
      <c r="C187" s="171"/>
      <c r="D187" t="s">
        <v>265</v>
      </c>
      <c r="E187">
        <f t="shared" si="8"/>
        <v>0</v>
      </c>
      <c r="F187" s="3">
        <v>0</v>
      </c>
      <c r="G187" s="8" t="s">
        <v>494</v>
      </c>
      <c r="I187" t="s">
        <v>261</v>
      </c>
      <c r="K187" s="9" t="e">
        <f>VLOOKUP(T(SUBSTITUTE($D187,$L$81,"")), Efficiencies!$D$9:$E$316,2,FALSE)</f>
        <v>#N/A</v>
      </c>
      <c r="L187" s="62"/>
      <c r="M187" s="62"/>
      <c r="N187" s="62"/>
      <c r="O187" s="62"/>
      <c r="P187" s="62"/>
      <c r="Q187" s="62"/>
      <c r="R187" s="62"/>
      <c r="S187" s="62"/>
      <c r="T187" s="62"/>
      <c r="U187" s="62"/>
      <c r="V187" s="62"/>
      <c r="W187" s="62"/>
      <c r="X187" s="62"/>
      <c r="Y187" s="62"/>
      <c r="Z187" s="62"/>
      <c r="AA187" s="62"/>
      <c r="AB187" s="62"/>
      <c r="AC187" s="62"/>
      <c r="AD187" s="62"/>
      <c r="AE187" s="62"/>
    </row>
    <row r="188" spans="1:31" x14ac:dyDescent="0.15">
      <c r="A188" s="62"/>
      <c r="B188" s="168"/>
      <c r="C188" s="171"/>
      <c r="D188" t="s">
        <v>266</v>
      </c>
      <c r="E188">
        <f t="shared" si="8"/>
        <v>0</v>
      </c>
      <c r="F188" s="3">
        <v>0</v>
      </c>
      <c r="G188" s="8" t="s">
        <v>494</v>
      </c>
      <c r="I188" t="s">
        <v>267</v>
      </c>
      <c r="K188" s="9" t="e">
        <f>VLOOKUP(T(SUBSTITUTE($D188,$L$81,"")), Efficiencies!$D$9:$E$316,2,FALSE)</f>
        <v>#N/A</v>
      </c>
      <c r="L188" s="62"/>
      <c r="M188" s="62"/>
      <c r="N188" s="62"/>
      <c r="O188" s="62"/>
      <c r="P188" s="62"/>
      <c r="Q188" s="62"/>
      <c r="R188" s="62"/>
      <c r="S188" s="62"/>
      <c r="T188" s="62"/>
      <c r="U188" s="62"/>
      <c r="V188" s="62"/>
      <c r="W188" s="62"/>
      <c r="X188" s="62"/>
      <c r="Y188" s="62"/>
      <c r="Z188" s="62"/>
      <c r="AA188" s="62"/>
      <c r="AB188" s="62"/>
      <c r="AC188" s="62"/>
      <c r="AD188" s="62"/>
      <c r="AE188" s="62"/>
    </row>
    <row r="189" spans="1:31" x14ac:dyDescent="0.15">
      <c r="A189" s="62"/>
      <c r="B189" s="168"/>
      <c r="C189" s="171"/>
      <c r="D189" t="s">
        <v>268</v>
      </c>
      <c r="E189">
        <f t="shared" si="8"/>
        <v>1</v>
      </c>
      <c r="F189" s="3">
        <v>1</v>
      </c>
      <c r="G189" s="8" t="s">
        <v>494</v>
      </c>
      <c r="I189" t="s">
        <v>267</v>
      </c>
      <c r="K189" s="9" t="e">
        <f>VLOOKUP(T(SUBSTITUTE($D189,$L$81,"")), Efficiencies!$D$9:$E$316,2,FALSE)</f>
        <v>#N/A</v>
      </c>
      <c r="L189" s="62"/>
      <c r="M189" s="62"/>
      <c r="N189" s="62"/>
      <c r="O189" s="62"/>
      <c r="P189" s="62"/>
      <c r="Q189" s="62"/>
      <c r="R189" s="62"/>
      <c r="S189" s="62"/>
      <c r="T189" s="62"/>
      <c r="U189" s="62"/>
      <c r="V189" s="62"/>
      <c r="W189" s="62"/>
      <c r="X189" s="62"/>
      <c r="Y189" s="62"/>
      <c r="Z189" s="62"/>
      <c r="AA189" s="62"/>
      <c r="AB189" s="62"/>
      <c r="AC189" s="62"/>
      <c r="AD189" s="62"/>
      <c r="AE189" s="62"/>
    </row>
    <row r="190" spans="1:31" x14ac:dyDescent="0.15">
      <c r="A190" s="62"/>
      <c r="B190" s="168"/>
      <c r="C190" s="171"/>
      <c r="D190" t="s">
        <v>447</v>
      </c>
      <c r="E190">
        <f>Transport!I16*100</f>
        <v>0</v>
      </c>
      <c r="F190" s="9">
        <v>0</v>
      </c>
      <c r="G190" s="8">
        <f t="shared" si="6"/>
        <v>0</v>
      </c>
      <c r="I190" t="s">
        <v>269</v>
      </c>
      <c r="K190" s="9">
        <f>VLOOKUP(T(SUBSTITUTE($D190,$L$81,"")), Efficiencies!$D$9:$E$316,2,FALSE)</f>
        <v>0.3</v>
      </c>
      <c r="L190" s="62"/>
      <c r="M190" s="62"/>
      <c r="N190" s="62"/>
      <c r="O190" s="62"/>
      <c r="P190" s="62"/>
      <c r="Q190" s="62"/>
      <c r="R190" s="62"/>
      <c r="S190" s="62"/>
      <c r="T190" s="62"/>
      <c r="U190" s="62"/>
      <c r="V190" s="62"/>
      <c r="W190" s="62"/>
      <c r="X190" s="62"/>
      <c r="Y190" s="62"/>
      <c r="Z190" s="62"/>
      <c r="AA190" s="62"/>
      <c r="AB190" s="62"/>
      <c r="AC190" s="62"/>
      <c r="AD190" s="62"/>
      <c r="AE190" s="62"/>
    </row>
    <row r="191" spans="1:31" x14ac:dyDescent="0.15">
      <c r="A191" s="62"/>
      <c r="B191" s="168"/>
      <c r="C191" s="171"/>
      <c r="D191" t="s">
        <v>446</v>
      </c>
      <c r="E191">
        <f t="shared" ref="E191:E197" si="9">F191</f>
        <v>5.6000000000000001E-2</v>
      </c>
      <c r="F191" s="9">
        <v>5.6000000000000001E-2</v>
      </c>
      <c r="G191" s="8">
        <f t="shared" si="6"/>
        <v>5.6000000000000005</v>
      </c>
      <c r="I191" t="s">
        <v>269</v>
      </c>
      <c r="K191" s="9">
        <f>VLOOKUP(T(SUBSTITUTE($D191,$L$81,"")), Efficiencies!$D$9:$E$316,2,FALSE)</f>
        <v>0.3</v>
      </c>
      <c r="L191" s="62"/>
      <c r="M191" s="62"/>
      <c r="N191" s="62"/>
      <c r="O191" s="62"/>
      <c r="P191" s="62"/>
      <c r="Q191" s="62"/>
      <c r="R191" s="62"/>
      <c r="S191" s="62"/>
      <c r="T191" s="62"/>
      <c r="U191" s="62"/>
      <c r="V191" s="62"/>
      <c r="W191" s="62"/>
      <c r="X191" s="62"/>
      <c r="Y191" s="62"/>
      <c r="Z191" s="62"/>
      <c r="AA191" s="62"/>
      <c r="AB191" s="62"/>
      <c r="AC191" s="62"/>
      <c r="AD191" s="62"/>
      <c r="AE191" s="62"/>
    </row>
    <row r="192" spans="1:31" x14ac:dyDescent="0.15">
      <c r="A192" s="62"/>
      <c r="B192" s="168"/>
      <c r="C192" s="171"/>
      <c r="D192" t="s">
        <v>445</v>
      </c>
      <c r="E192">
        <f t="shared" si="9"/>
        <v>0.94399999999999995</v>
      </c>
      <c r="F192" s="9">
        <v>0.94399999999999995</v>
      </c>
      <c r="G192" s="8">
        <f t="shared" si="6"/>
        <v>94.399999999999991</v>
      </c>
      <c r="I192" t="s">
        <v>269</v>
      </c>
      <c r="K192" s="9">
        <f>VLOOKUP(T(SUBSTITUTE($D192,$L$81,"")), Efficiencies!$D$9:$E$316,2,FALSE)</f>
        <v>0.9</v>
      </c>
      <c r="L192" s="62"/>
      <c r="M192" s="62"/>
      <c r="N192" s="62"/>
      <c r="O192" s="62"/>
      <c r="P192" s="62"/>
      <c r="Q192" s="62"/>
      <c r="R192" s="62"/>
      <c r="S192" s="62"/>
      <c r="T192" s="62"/>
      <c r="U192" s="62"/>
      <c r="V192" s="62"/>
      <c r="W192" s="62"/>
      <c r="X192" s="62"/>
      <c r="Y192" s="62"/>
      <c r="Z192" s="62"/>
      <c r="AA192" s="62"/>
      <c r="AB192" s="62"/>
      <c r="AC192" s="62"/>
      <c r="AD192" s="62"/>
      <c r="AE192" s="62"/>
    </row>
    <row r="193" spans="1:31" x14ac:dyDescent="0.15">
      <c r="A193" s="62"/>
      <c r="B193" s="168"/>
      <c r="C193" s="171"/>
      <c r="D193" t="s">
        <v>53</v>
      </c>
      <c r="E193">
        <f t="shared" si="9"/>
        <v>3.0000000000000001E-3</v>
      </c>
      <c r="F193" s="9">
        <v>3.0000000000000001E-3</v>
      </c>
      <c r="G193" s="8">
        <f t="shared" si="6"/>
        <v>0.29970029970029977</v>
      </c>
      <c r="I193" t="s">
        <v>270</v>
      </c>
      <c r="K193" s="9">
        <f>VLOOKUP(T(SUBSTITUTE($D193,$L$81,"")), Efficiencies!$D$9:$E$316,2,FALSE)</f>
        <v>0.10639999999999999</v>
      </c>
      <c r="L193" s="62"/>
      <c r="M193" s="62"/>
      <c r="N193" s="62"/>
      <c r="O193" s="62"/>
      <c r="P193" s="62"/>
      <c r="Q193" s="62"/>
      <c r="R193" s="62"/>
      <c r="S193" s="62"/>
      <c r="T193" s="62"/>
      <c r="U193" s="62"/>
      <c r="V193" s="62"/>
      <c r="W193" s="62"/>
      <c r="X193" s="62"/>
      <c r="Y193" s="62"/>
      <c r="Z193" s="62"/>
      <c r="AA193" s="62"/>
      <c r="AB193" s="62"/>
      <c r="AC193" s="62"/>
      <c r="AD193" s="62"/>
      <c r="AE193" s="62"/>
    </row>
    <row r="194" spans="1:31" x14ac:dyDescent="0.15">
      <c r="A194" s="62"/>
      <c r="B194" s="168"/>
      <c r="C194" s="171"/>
      <c r="D194" t="s">
        <v>54</v>
      </c>
      <c r="E194">
        <f t="shared" si="9"/>
        <v>0.98899999999999999</v>
      </c>
      <c r="F194" s="9">
        <v>0.98899999999999999</v>
      </c>
      <c r="G194" s="8">
        <f t="shared" si="6"/>
        <v>98.801198801198808</v>
      </c>
      <c r="I194" t="s">
        <v>270</v>
      </c>
      <c r="K194" s="9">
        <f>VLOOKUP(T(SUBSTITUTE($D194,$L$81,"")), Efficiencies!$D$9:$E$316,2,FALSE)</f>
        <v>0.10639999999999999</v>
      </c>
      <c r="L194" s="62"/>
      <c r="M194" s="62"/>
      <c r="N194" s="62"/>
      <c r="O194" s="62"/>
      <c r="P194" s="62"/>
      <c r="Q194" s="62"/>
      <c r="R194" s="62"/>
      <c r="S194" s="62"/>
      <c r="T194" s="62"/>
      <c r="U194" s="62"/>
      <c r="V194" s="62"/>
      <c r="W194" s="62"/>
      <c r="X194" s="62"/>
      <c r="Y194" s="62"/>
      <c r="Z194" s="62"/>
      <c r="AA194" s="62"/>
      <c r="AB194" s="62"/>
      <c r="AC194" s="62"/>
      <c r="AD194" s="62"/>
      <c r="AE194" s="62"/>
    </row>
    <row r="195" spans="1:31" x14ac:dyDescent="0.15">
      <c r="A195" s="62"/>
      <c r="B195" s="168"/>
      <c r="C195" s="171"/>
      <c r="D195" t="s">
        <v>55</v>
      </c>
      <c r="E195">
        <f t="shared" si="9"/>
        <v>0</v>
      </c>
      <c r="F195" s="9">
        <v>0</v>
      </c>
      <c r="G195" s="8">
        <f t="shared" si="6"/>
        <v>0</v>
      </c>
      <c r="I195" t="s">
        <v>270</v>
      </c>
      <c r="K195" s="9">
        <f>VLOOKUP(T(SUBSTITUTE($D195,$L$81,"")), Efficiencies!$D$9:$E$316,2,FALSE)</f>
        <v>0.19159999999999999</v>
      </c>
      <c r="L195" s="62"/>
      <c r="M195" s="62"/>
      <c r="N195" s="62"/>
      <c r="O195" s="62"/>
      <c r="P195" s="62"/>
      <c r="Q195" s="62"/>
      <c r="R195" s="62"/>
      <c r="S195" s="62"/>
      <c r="T195" s="62"/>
      <c r="U195" s="62"/>
      <c r="V195" s="62"/>
      <c r="W195" s="62"/>
      <c r="X195" s="62"/>
      <c r="Y195" s="62"/>
      <c r="Z195" s="62"/>
      <c r="AA195" s="62"/>
      <c r="AB195" s="62"/>
      <c r="AC195" s="62"/>
      <c r="AD195" s="62"/>
      <c r="AE195" s="62"/>
    </row>
    <row r="196" spans="1:31" x14ac:dyDescent="0.15">
      <c r="A196" s="62"/>
      <c r="B196" s="168"/>
      <c r="C196" s="171"/>
      <c r="D196" t="s">
        <v>56</v>
      </c>
      <c r="E196">
        <f t="shared" si="9"/>
        <v>8.0000000000000002E-3</v>
      </c>
      <c r="F196" s="9">
        <v>8.0000000000000002E-3</v>
      </c>
      <c r="G196" s="8">
        <f t="shared" si="6"/>
        <v>0.79920079920079934</v>
      </c>
      <c r="I196" t="s">
        <v>270</v>
      </c>
      <c r="K196" s="9">
        <f>VLOOKUP(T(SUBSTITUTE($D196,$L$81,"")), Efficiencies!$D$9:$E$316,2,FALSE)</f>
        <v>9.6500000000000002E-2</v>
      </c>
      <c r="L196" s="62"/>
      <c r="M196" s="62"/>
      <c r="N196" s="62"/>
      <c r="O196" s="62"/>
      <c r="P196" s="62"/>
      <c r="Q196" s="62"/>
      <c r="R196" s="62"/>
      <c r="S196" s="62"/>
      <c r="T196" s="62"/>
      <c r="U196" s="62"/>
      <c r="V196" s="62"/>
      <c r="W196" s="62"/>
      <c r="X196" s="62"/>
      <c r="Y196" s="62"/>
      <c r="Z196" s="62"/>
      <c r="AA196" s="62"/>
      <c r="AB196" s="62"/>
      <c r="AC196" s="62"/>
      <c r="AD196" s="62"/>
      <c r="AE196" s="62"/>
    </row>
    <row r="197" spans="1:31" x14ac:dyDescent="0.15">
      <c r="A197" s="62"/>
      <c r="B197" s="168"/>
      <c r="C197" s="171"/>
      <c r="D197" t="s">
        <v>57</v>
      </c>
      <c r="E197">
        <f t="shared" si="9"/>
        <v>1E-3</v>
      </c>
      <c r="F197" s="9">
        <v>1E-3</v>
      </c>
      <c r="G197" s="8">
        <f t="shared" si="6"/>
        <v>9.9900099900099917E-2</v>
      </c>
      <c r="I197" t="s">
        <v>270</v>
      </c>
      <c r="K197" s="9">
        <f>VLOOKUP(T(SUBSTITUTE($D197,$L$81,"")), Efficiencies!$D$9:$E$316,2,FALSE)</f>
        <v>0.1182</v>
      </c>
      <c r="L197" s="62"/>
      <c r="M197" s="62"/>
      <c r="N197" s="62"/>
      <c r="O197" s="62"/>
      <c r="P197" s="62"/>
      <c r="Q197" s="62"/>
      <c r="R197" s="62"/>
      <c r="S197" s="62"/>
      <c r="T197" s="62"/>
      <c r="U197" s="62"/>
      <c r="V197" s="62"/>
      <c r="W197" s="62"/>
      <c r="X197" s="62"/>
      <c r="Y197" s="62"/>
      <c r="Z197" s="62"/>
      <c r="AA197" s="62"/>
      <c r="AB197" s="62"/>
      <c r="AC197" s="62"/>
      <c r="AD197" s="62"/>
      <c r="AE197" s="62"/>
    </row>
    <row r="198" spans="1:31" x14ac:dyDescent="0.15">
      <c r="A198" s="62"/>
      <c r="B198" s="168"/>
      <c r="C198" s="171"/>
      <c r="D198" s="62"/>
      <c r="E198" s="62"/>
      <c r="F198" s="332"/>
      <c r="G198" s="62"/>
      <c r="H198" s="62"/>
      <c r="I198" s="62"/>
      <c r="J198" s="62"/>
      <c r="K198" s="332"/>
      <c r="L198" s="62"/>
      <c r="M198" s="62"/>
      <c r="N198" s="62"/>
      <c r="O198" s="62"/>
      <c r="P198" s="62"/>
      <c r="Q198" s="62"/>
      <c r="R198" s="62"/>
      <c r="S198" s="62"/>
      <c r="T198" s="62"/>
      <c r="U198" s="62"/>
      <c r="V198" s="62"/>
      <c r="W198" s="62"/>
      <c r="X198" s="62"/>
      <c r="Y198" s="62"/>
      <c r="Z198" s="62"/>
      <c r="AA198" s="62"/>
      <c r="AB198" s="62"/>
      <c r="AC198" s="62"/>
      <c r="AD198" s="62"/>
      <c r="AE198" s="62"/>
    </row>
    <row r="199" spans="1:31" x14ac:dyDescent="0.15">
      <c r="A199" s="62"/>
      <c r="B199" s="291"/>
      <c r="C199" s="272" t="s">
        <v>274</v>
      </c>
      <c r="D199" t="s">
        <v>206</v>
      </c>
      <c r="E199">
        <f>Landbouw!E27</f>
        <v>0</v>
      </c>
      <c r="F199" s="7">
        <v>1960</v>
      </c>
      <c r="G199" s="8">
        <f t="shared" ref="G199:G244" si="10">E199</f>
        <v>0</v>
      </c>
      <c r="I199" t="s">
        <v>77</v>
      </c>
      <c r="K199" s="9">
        <f>VLOOKUP(T(SUBSTITUTE(T(SUBSTITUTE($D199,$M$199,"")),M$200,"")), [4]Central_producers!$D$8:$G$315,3,FALSE)</f>
        <v>0.42</v>
      </c>
      <c r="L199" s="62"/>
      <c r="M199" s="283" t="s">
        <v>883</v>
      </c>
      <c r="N199" s="62"/>
      <c r="O199" s="62"/>
      <c r="P199" s="62"/>
      <c r="Q199" s="62"/>
      <c r="R199" s="62"/>
      <c r="S199" s="62"/>
      <c r="T199" s="62"/>
      <c r="U199" s="62"/>
      <c r="V199" s="62"/>
      <c r="W199" s="62"/>
      <c r="X199" s="62"/>
      <c r="Y199" s="62"/>
      <c r="Z199" s="62"/>
      <c r="AA199" s="62"/>
      <c r="AB199" s="62"/>
      <c r="AC199" s="62"/>
      <c r="AD199" s="62"/>
      <c r="AE199" s="62"/>
    </row>
    <row r="200" spans="1:31" x14ac:dyDescent="0.15">
      <c r="A200" s="62"/>
      <c r="B200" s="168"/>
      <c r="C200" s="171"/>
      <c r="D200" t="s">
        <v>207</v>
      </c>
      <c r="E200">
        <f>Landbouw!E28</f>
        <v>0</v>
      </c>
      <c r="F200" s="7">
        <v>2451</v>
      </c>
      <c r="G200" s="8">
        <f t="shared" si="10"/>
        <v>0</v>
      </c>
      <c r="I200" t="s">
        <v>77</v>
      </c>
      <c r="K200" s="9">
        <f>VLOOKUP(T(SUBSTITUTE(T(SUBSTITUTE($D200,$M$199,"")),M$200,"")), [4]Central_producers!$D$8:$G$315,3,FALSE)</f>
        <v>0.43</v>
      </c>
      <c r="L200" s="62"/>
      <c r="M200" s="283" t="s">
        <v>395</v>
      </c>
      <c r="N200" s="62"/>
      <c r="O200" s="62"/>
      <c r="P200" s="62"/>
      <c r="Q200" s="62"/>
      <c r="R200" s="62"/>
      <c r="S200" s="62"/>
      <c r="T200" s="62"/>
      <c r="U200" s="62"/>
      <c r="V200" s="62"/>
      <c r="W200" s="62"/>
      <c r="X200" s="62"/>
      <c r="Y200" s="62"/>
      <c r="Z200" s="62"/>
      <c r="AA200" s="62"/>
      <c r="AB200" s="62"/>
      <c r="AC200" s="62"/>
      <c r="AD200" s="62"/>
      <c r="AE200" s="62"/>
    </row>
    <row r="201" spans="1:31" x14ac:dyDescent="0.15">
      <c r="A201" s="62"/>
      <c r="B201" s="168"/>
      <c r="C201" s="171"/>
      <c r="D201" t="s">
        <v>208</v>
      </c>
      <c r="E201">
        <v>0</v>
      </c>
      <c r="F201" s="7">
        <v>1380</v>
      </c>
      <c r="G201" s="8">
        <f t="shared" si="10"/>
        <v>0</v>
      </c>
      <c r="I201" t="s">
        <v>77</v>
      </c>
      <c r="K201" s="9">
        <f>VLOOKUP(T(SUBSTITUTE(T(SUBSTITUTE($D201,$M$199,"")),M$200,"")), [4]Central_producers!$D$8:$G$315,3,FALSE)</f>
        <v>0.2</v>
      </c>
      <c r="L201" s="62" t="s">
        <v>528</v>
      </c>
      <c r="M201" s="62"/>
      <c r="N201" s="62"/>
      <c r="O201" s="62"/>
      <c r="P201" s="62"/>
      <c r="Q201" s="62"/>
      <c r="R201" s="62"/>
      <c r="S201" s="62"/>
      <c r="T201" s="62"/>
      <c r="U201" s="62"/>
      <c r="V201" s="62"/>
      <c r="W201" s="62"/>
      <c r="X201" s="62"/>
      <c r="Y201" s="62"/>
      <c r="Z201" s="62"/>
      <c r="AA201" s="62"/>
      <c r="AB201" s="62"/>
      <c r="AC201" s="62"/>
      <c r="AD201" s="62"/>
      <c r="AE201" s="62"/>
    </row>
    <row r="202" spans="1:31" x14ac:dyDescent="0.15">
      <c r="A202" s="62"/>
      <c r="B202" s="168"/>
      <c r="C202" s="171"/>
      <c r="D202" t="s">
        <v>537</v>
      </c>
      <c r="E202">
        <v>0</v>
      </c>
      <c r="F202">
        <v>213</v>
      </c>
      <c r="G202" s="8">
        <f t="shared" si="10"/>
        <v>0</v>
      </c>
      <c r="I202" t="s">
        <v>77</v>
      </c>
      <c r="K202" s="9">
        <f>VLOOKUP(T(SUBSTITUTE(T(SUBSTITUTE($D202,$M$199,"")),M$200,"")), [4]Central_producers!$D$8:$G$315,3,FALSE)</f>
        <v>0.42</v>
      </c>
      <c r="L202" s="62" t="s">
        <v>927</v>
      </c>
      <c r="M202" s="62"/>
      <c r="N202" s="62"/>
      <c r="O202" s="62"/>
      <c r="P202" s="62"/>
      <c r="Q202" s="62"/>
      <c r="R202" s="62"/>
      <c r="S202" s="62"/>
      <c r="T202" s="62"/>
      <c r="U202" s="62"/>
      <c r="V202" s="62"/>
      <c r="W202" s="62"/>
      <c r="X202" s="62"/>
      <c r="Y202" s="62"/>
      <c r="Z202" s="62"/>
      <c r="AA202" s="62"/>
      <c r="AB202" s="62"/>
      <c r="AC202" s="62"/>
      <c r="AD202" s="62"/>
      <c r="AE202" s="62"/>
    </row>
    <row r="203" spans="1:31" x14ac:dyDescent="0.15">
      <c r="A203" s="62"/>
      <c r="B203" s="168"/>
      <c r="C203" s="171"/>
      <c r="D203" t="s">
        <v>536</v>
      </c>
      <c r="E203">
        <v>0</v>
      </c>
      <c r="F203">
        <v>21.32</v>
      </c>
      <c r="G203" s="8">
        <f t="shared" si="10"/>
        <v>0</v>
      </c>
      <c r="I203" t="s">
        <v>77</v>
      </c>
      <c r="K203" s="9">
        <f>VLOOKUP(T(SUBSTITUTE(T(SUBSTITUTE($D203,$M$199,"")),M$200,"")), [4]Central_producers!$D$8:$G$315,3,FALSE)</f>
        <v>0.2</v>
      </c>
      <c r="L203" s="62" t="s">
        <v>927</v>
      </c>
      <c r="M203" s="62"/>
      <c r="N203" s="62"/>
      <c r="O203" s="62"/>
      <c r="P203" s="62"/>
      <c r="Q203" s="62"/>
      <c r="R203" s="62"/>
      <c r="S203" s="62"/>
      <c r="T203" s="62"/>
      <c r="U203" s="62"/>
      <c r="V203" s="62"/>
      <c r="W203" s="62"/>
      <c r="X203" s="62"/>
      <c r="Y203" s="62"/>
      <c r="Z203" s="62"/>
      <c r="AA203" s="62"/>
      <c r="AB203" s="62"/>
      <c r="AC203" s="62"/>
      <c r="AD203" s="62"/>
      <c r="AE203" s="62"/>
    </row>
    <row r="204" spans="1:31" x14ac:dyDescent="0.15">
      <c r="A204" s="62"/>
      <c r="B204" s="168"/>
      <c r="C204" s="171"/>
      <c r="D204" t="s">
        <v>539</v>
      </c>
      <c r="E204">
        <v>0</v>
      </c>
      <c r="F204">
        <v>36.79</v>
      </c>
      <c r="G204" s="8">
        <f t="shared" si="10"/>
        <v>0</v>
      </c>
      <c r="I204" t="s">
        <v>77</v>
      </c>
      <c r="K204" s="9">
        <f>VLOOKUP(T(SUBSTITUTE(T(SUBSTITUTE($D204,$M$199,"")),M$200,"")), [4]Central_producers!$D$8:$G$315,3,FALSE)</f>
        <v>0.4</v>
      </c>
      <c r="L204" s="62" t="s">
        <v>927</v>
      </c>
      <c r="M204" s="62"/>
      <c r="N204" s="62"/>
      <c r="O204" s="62"/>
      <c r="P204" s="62"/>
      <c r="Q204" s="62"/>
      <c r="R204" s="62"/>
      <c r="S204" s="62"/>
      <c r="T204" s="62"/>
      <c r="U204" s="62"/>
      <c r="V204" s="62"/>
      <c r="W204" s="62"/>
      <c r="X204" s="62"/>
      <c r="Y204" s="62"/>
      <c r="Z204" s="62"/>
      <c r="AA204" s="62"/>
      <c r="AB204" s="62"/>
      <c r="AC204" s="62"/>
      <c r="AD204" s="62"/>
      <c r="AE204" s="62"/>
    </row>
    <row r="205" spans="1:31" x14ac:dyDescent="0.15">
      <c r="A205" s="62"/>
      <c r="B205" s="168"/>
      <c r="C205" s="171"/>
      <c r="D205" t="s">
        <v>538</v>
      </c>
      <c r="E205">
        <v>0</v>
      </c>
      <c r="F205">
        <v>39.770000000000003</v>
      </c>
      <c r="G205" s="8">
        <f t="shared" si="10"/>
        <v>0</v>
      </c>
      <c r="I205" t="s">
        <v>77</v>
      </c>
      <c r="K205" s="9">
        <f>VLOOKUP(T(SUBSTITUTE(T(SUBSTITUTE($D205,$M$199,"")),M$200,"")), [4]Central_producers!$D$8:$G$315,3,FALSE)</f>
        <v>0.37</v>
      </c>
      <c r="L205" s="62" t="s">
        <v>927</v>
      </c>
      <c r="M205" s="62"/>
      <c r="N205" s="62"/>
      <c r="O205" s="62"/>
      <c r="P205" s="62"/>
      <c r="Q205" s="62"/>
      <c r="R205" s="62"/>
      <c r="S205" s="62"/>
      <c r="T205" s="62"/>
      <c r="U205" s="62"/>
      <c r="V205" s="62"/>
      <c r="W205" s="62"/>
      <c r="X205" s="62"/>
      <c r="Y205" s="62"/>
      <c r="Z205" s="62"/>
      <c r="AA205" s="62"/>
      <c r="AB205" s="62"/>
      <c r="AC205" s="62"/>
      <c r="AD205" s="62"/>
      <c r="AE205" s="62"/>
    </row>
    <row r="206" spans="1:31" x14ac:dyDescent="0.15">
      <c r="A206" s="62"/>
      <c r="B206" s="168"/>
      <c r="C206" s="171"/>
      <c r="D206" t="s">
        <v>930</v>
      </c>
      <c r="E206">
        <v>0</v>
      </c>
      <c r="F206">
        <v>36.56</v>
      </c>
      <c r="G206" s="8">
        <f t="shared" si="10"/>
        <v>0</v>
      </c>
      <c r="I206" t="s">
        <v>77</v>
      </c>
      <c r="K206" s="9">
        <f>VLOOKUP(T(SUBSTITUTE(T(SUBSTITUTE($D206,$M$199,"")),M$200,"")), [4]Central_producers!$D$8:$G$315,3,FALSE)</f>
        <v>0.35</v>
      </c>
      <c r="L206" s="62" t="s">
        <v>927</v>
      </c>
      <c r="M206" s="62"/>
      <c r="N206" s="62"/>
      <c r="O206" s="62"/>
      <c r="P206" s="62"/>
      <c r="Q206" s="62"/>
      <c r="R206" s="62"/>
      <c r="S206" s="62"/>
      <c r="T206" s="62"/>
      <c r="U206" s="62"/>
      <c r="V206" s="62"/>
      <c r="W206" s="62"/>
      <c r="X206" s="62"/>
      <c r="Y206" s="62"/>
      <c r="Z206" s="62"/>
      <c r="AA206" s="62"/>
      <c r="AB206" s="62"/>
      <c r="AC206" s="62"/>
      <c r="AD206" s="62"/>
      <c r="AE206" s="62"/>
    </row>
    <row r="207" spans="1:31" x14ac:dyDescent="0.15">
      <c r="A207" s="62"/>
      <c r="B207" s="168"/>
      <c r="C207" s="171"/>
      <c r="D207" t="s">
        <v>935</v>
      </c>
      <c r="E207" t="s">
        <v>494</v>
      </c>
      <c r="F207" s="7">
        <v>1000</v>
      </c>
      <c r="G207" s="8" t="str">
        <f t="shared" si="10"/>
        <v>National</v>
      </c>
      <c r="I207" t="s">
        <v>77</v>
      </c>
      <c r="K207" s="9" t="e">
        <f>VLOOKUP(T(SUBSTITUTE(T(SUBSTITUTE($D207,$M$199,"")),M$200,"")), [4]Central_producers!$D$8:$G$315,3,FALSE)</f>
        <v>#N/A</v>
      </c>
      <c r="L207" s="62"/>
      <c r="M207" s="62"/>
      <c r="N207" s="62"/>
      <c r="O207" s="62"/>
      <c r="P207" s="62"/>
      <c r="Q207" s="62"/>
      <c r="R207" s="62"/>
      <c r="S207" s="62"/>
      <c r="T207" s="62"/>
      <c r="U207" s="62"/>
      <c r="V207" s="62"/>
      <c r="W207" s="62"/>
      <c r="X207" s="62"/>
      <c r="Y207" s="62"/>
      <c r="Z207" s="62"/>
      <c r="AA207" s="62"/>
      <c r="AB207" s="62"/>
      <c r="AC207" s="62"/>
      <c r="AD207" s="62"/>
      <c r="AE207" s="62"/>
    </row>
    <row r="208" spans="1:31" x14ac:dyDescent="0.15">
      <c r="A208" s="62"/>
      <c r="B208" s="168"/>
      <c r="C208" s="171"/>
      <c r="D208" t="s">
        <v>931</v>
      </c>
      <c r="E208" t="s">
        <v>494</v>
      </c>
      <c r="F208" s="7">
        <v>1000</v>
      </c>
      <c r="G208" s="8" t="str">
        <f t="shared" si="10"/>
        <v>National</v>
      </c>
      <c r="I208" t="s">
        <v>77</v>
      </c>
      <c r="K208" s="9" t="e">
        <f>VLOOKUP(T(SUBSTITUTE(T(SUBSTITUTE($D208,$M$199,"")),M$200,"")), [4]Central_producers!$D$8:$G$315,3,FALSE)</f>
        <v>#N/A</v>
      </c>
      <c r="L208" s="62"/>
      <c r="M208" s="62"/>
      <c r="N208" s="62"/>
      <c r="O208" s="62"/>
      <c r="P208" s="62"/>
      <c r="Q208" s="62"/>
      <c r="R208" s="62"/>
      <c r="S208" s="62"/>
      <c r="T208" s="62"/>
      <c r="U208" s="62"/>
      <c r="V208" s="62"/>
      <c r="W208" s="62"/>
      <c r="X208" s="62"/>
      <c r="Y208" s="62"/>
      <c r="Z208" s="62"/>
      <c r="AA208" s="62"/>
      <c r="AB208" s="62"/>
      <c r="AC208" s="62"/>
      <c r="AD208" s="62"/>
      <c r="AE208" s="62"/>
    </row>
    <row r="209" spans="1:31" x14ac:dyDescent="0.15">
      <c r="A209" s="62"/>
      <c r="B209" s="168"/>
      <c r="C209" s="171"/>
      <c r="D209" t="s">
        <v>932</v>
      </c>
      <c r="E209">
        <v>0</v>
      </c>
      <c r="F209">
        <v>418</v>
      </c>
      <c r="G209" s="8">
        <f t="shared" si="10"/>
        <v>0</v>
      </c>
      <c r="I209" t="s">
        <v>77</v>
      </c>
      <c r="K209" s="9" t="e">
        <f>VLOOKUP(T(SUBSTITUTE(T(SUBSTITUTE($D209,$M$199,"")),M$200,"")), [4]Central_producers!$D$8:$G$315,3,FALSE)</f>
        <v>#N/A</v>
      </c>
      <c r="L209" s="62" t="s">
        <v>857</v>
      </c>
      <c r="M209" s="62"/>
      <c r="N209" s="62"/>
      <c r="O209" s="62"/>
      <c r="P209" s="62"/>
      <c r="Q209" s="62"/>
      <c r="R209" s="62"/>
      <c r="S209" s="62"/>
      <c r="T209" s="62"/>
      <c r="U209" s="62"/>
      <c r="V209" s="62"/>
      <c r="W209" s="62"/>
      <c r="X209" s="62"/>
      <c r="Y209" s="62"/>
      <c r="Z209" s="62"/>
      <c r="AA209" s="62"/>
      <c r="AB209" s="62"/>
      <c r="AC209" s="62"/>
      <c r="AD209" s="62"/>
      <c r="AE209" s="62"/>
    </row>
    <row r="210" spans="1:31" x14ac:dyDescent="0.15">
      <c r="A210" s="62"/>
      <c r="B210" s="168"/>
      <c r="C210" s="171"/>
      <c r="D210" t="s">
        <v>540</v>
      </c>
      <c r="E210">
        <v>0</v>
      </c>
      <c r="F210">
        <v>418</v>
      </c>
      <c r="G210" s="8">
        <f t="shared" si="10"/>
        <v>0</v>
      </c>
      <c r="I210" t="s">
        <v>77</v>
      </c>
      <c r="K210" s="9" t="e">
        <f>VLOOKUP(T(SUBSTITUTE(T(SUBSTITUTE($D210,$M$199,"")),M$200,"")), [4]Central_producers!$D$8:$G$315,3,FALSE)</f>
        <v>#N/A</v>
      </c>
      <c r="L210" s="62" t="s">
        <v>858</v>
      </c>
      <c r="M210" s="62"/>
      <c r="N210" s="62"/>
      <c r="O210" s="62"/>
      <c r="P210" s="62"/>
      <c r="Q210" s="62"/>
      <c r="R210" s="62"/>
      <c r="S210" s="62"/>
      <c r="T210" s="62"/>
      <c r="U210" s="62"/>
      <c r="V210" s="62"/>
      <c r="W210" s="62"/>
      <c r="X210" s="62"/>
      <c r="Y210" s="62"/>
      <c r="Z210" s="62"/>
      <c r="AA210" s="62"/>
      <c r="AB210" s="62"/>
      <c r="AC210" s="62"/>
      <c r="AD210" s="62"/>
      <c r="AE210" s="62"/>
    </row>
    <row r="211" spans="1:31" x14ac:dyDescent="0.15">
      <c r="A211" s="62"/>
      <c r="B211" s="168"/>
      <c r="C211" s="171"/>
      <c r="D211" t="s">
        <v>542</v>
      </c>
      <c r="E211">
        <v>9.9999999999999995E-8</v>
      </c>
      <c r="F211" s="7">
        <v>8362</v>
      </c>
      <c r="G211" s="8">
        <f t="shared" si="10"/>
        <v>9.9999999999999995E-8</v>
      </c>
      <c r="I211" t="s">
        <v>77</v>
      </c>
      <c r="K211" s="9" t="e">
        <f>VLOOKUP(T(SUBSTITUTE(T(SUBSTITUTE($D211,$M$199,"")),M$200,"")), [4]Central_producers!$D$8:$G$315,3,FALSE)</f>
        <v>#N/A</v>
      </c>
      <c r="L211" s="62" t="s">
        <v>928</v>
      </c>
      <c r="M211" s="62"/>
      <c r="N211" s="62"/>
      <c r="O211" s="62"/>
      <c r="P211" s="62"/>
      <c r="Q211" s="62"/>
      <c r="R211" s="62"/>
      <c r="S211" s="62"/>
      <c r="T211" s="62"/>
      <c r="U211" s="62"/>
      <c r="V211" s="62"/>
      <c r="W211" s="62"/>
      <c r="X211" s="62"/>
      <c r="Y211" s="62"/>
      <c r="Z211" s="62"/>
      <c r="AA211" s="62"/>
      <c r="AB211" s="62"/>
      <c r="AC211" s="62"/>
      <c r="AD211" s="62"/>
      <c r="AE211" s="62"/>
    </row>
    <row r="212" spans="1:31" x14ac:dyDescent="0.15">
      <c r="A212" s="62"/>
      <c r="B212" s="168"/>
      <c r="C212" s="171"/>
      <c r="D212" t="s">
        <v>541</v>
      </c>
      <c r="E212">
        <v>0</v>
      </c>
      <c r="F212">
        <v>418</v>
      </c>
      <c r="G212" s="8">
        <f t="shared" si="10"/>
        <v>0</v>
      </c>
      <c r="I212" t="s">
        <v>77</v>
      </c>
      <c r="K212" s="9" t="e">
        <f>VLOOKUP(T(SUBSTITUTE(T(SUBSTITUTE($D212,$M$199,"")),M$200,"")), [4]Central_producers!$D$8:$G$315,3,FALSE)</f>
        <v>#N/A</v>
      </c>
      <c r="L212" s="62" t="s">
        <v>929</v>
      </c>
      <c r="M212" s="62"/>
      <c r="N212" s="62"/>
      <c r="O212" s="62"/>
      <c r="P212" s="62"/>
      <c r="Q212" s="62"/>
      <c r="R212" s="62"/>
      <c r="S212" s="62"/>
      <c r="T212" s="62"/>
      <c r="U212" s="62"/>
      <c r="V212" s="62"/>
      <c r="W212" s="62"/>
      <c r="X212" s="62"/>
      <c r="Y212" s="62"/>
      <c r="Z212" s="62"/>
      <c r="AA212" s="62"/>
      <c r="AB212" s="62"/>
      <c r="AC212" s="62"/>
      <c r="AD212" s="62"/>
      <c r="AE212" s="62"/>
    </row>
    <row r="213" spans="1:31" x14ac:dyDescent="0.15">
      <c r="A213" s="62"/>
      <c r="B213" s="168"/>
      <c r="C213" s="171"/>
      <c r="D213" t="s">
        <v>933</v>
      </c>
      <c r="E213">
        <v>0</v>
      </c>
      <c r="F213">
        <v>42.17</v>
      </c>
      <c r="G213" s="8">
        <f t="shared" si="10"/>
        <v>0</v>
      </c>
      <c r="I213" t="s">
        <v>77</v>
      </c>
      <c r="K213" s="9">
        <f>VLOOKUP(T(SUBSTITUTE(T(SUBSTITUTE($D213,$M$199,"")),M$200,"")), [4]Central_producers!$D$8:$G$315,3,FALSE)</f>
        <v>0.37</v>
      </c>
      <c r="L213" s="62" t="s">
        <v>927</v>
      </c>
      <c r="M213" s="62"/>
      <c r="N213" s="62"/>
      <c r="O213" s="62"/>
      <c r="P213" s="62"/>
      <c r="Q213" s="62"/>
      <c r="R213" s="62"/>
      <c r="S213" s="62"/>
      <c r="T213" s="62"/>
      <c r="U213" s="62"/>
      <c r="V213" s="62"/>
      <c r="W213" s="62"/>
      <c r="X213" s="62"/>
      <c r="Y213" s="62"/>
      <c r="Z213" s="62"/>
      <c r="AA213" s="62"/>
      <c r="AB213" s="62"/>
      <c r="AC213" s="62"/>
      <c r="AD213" s="62"/>
      <c r="AE213" s="62"/>
    </row>
    <row r="214" spans="1:31" x14ac:dyDescent="0.15">
      <c r="A214" s="62"/>
      <c r="B214" s="168"/>
      <c r="C214" s="171"/>
      <c r="D214" t="s">
        <v>934</v>
      </c>
      <c r="E214">
        <v>0</v>
      </c>
      <c r="F214">
        <v>39.81</v>
      </c>
      <c r="G214" s="8">
        <f t="shared" si="10"/>
        <v>0</v>
      </c>
      <c r="I214" t="s">
        <v>77</v>
      </c>
      <c r="K214" s="9">
        <f>VLOOKUP(T(SUBSTITUTE(T(SUBSTITUTE($D214,$M$199,"")),M$200,"")), [4]Central_producers!$D$8:$G$315,3,FALSE)</f>
        <v>0.49</v>
      </c>
      <c r="L214" s="62" t="s">
        <v>927</v>
      </c>
      <c r="M214" s="62"/>
      <c r="N214" s="62"/>
      <c r="O214" s="62"/>
      <c r="P214" s="62"/>
      <c r="Q214" s="62"/>
      <c r="R214" s="62"/>
      <c r="S214" s="62"/>
      <c r="T214" s="62"/>
      <c r="U214" s="62"/>
      <c r="V214" s="62"/>
      <c r="W214" s="62"/>
      <c r="X214" s="62"/>
      <c r="Y214" s="62"/>
      <c r="Z214" s="62"/>
      <c r="AA214" s="62"/>
      <c r="AB214" s="62"/>
      <c r="AC214" s="62"/>
      <c r="AD214" s="62"/>
      <c r="AE214" s="62"/>
    </row>
    <row r="215" spans="1:31" x14ac:dyDescent="0.15">
      <c r="A215" s="62"/>
      <c r="B215" s="168"/>
      <c r="C215" s="171"/>
      <c r="D215" t="s">
        <v>543</v>
      </c>
      <c r="E215">
        <v>0</v>
      </c>
      <c r="F215">
        <v>33.869999999999997</v>
      </c>
      <c r="G215" s="8">
        <f t="shared" si="10"/>
        <v>0</v>
      </c>
      <c r="I215" t="s">
        <v>77</v>
      </c>
      <c r="K215" s="9">
        <f>VLOOKUP(T(SUBSTITUTE(T(SUBSTITUTE($D215,$M$199,"")),M$200,"")), [4]Central_producers!$D$8:$G$315,3,FALSE)</f>
        <v>0.45</v>
      </c>
      <c r="L215" s="62" t="s">
        <v>927</v>
      </c>
      <c r="M215" s="62"/>
      <c r="N215" s="62"/>
      <c r="O215" s="62"/>
      <c r="P215" s="62"/>
      <c r="Q215" s="62"/>
      <c r="R215" s="62"/>
      <c r="S215" s="62"/>
      <c r="T215" s="62"/>
      <c r="U215" s="62"/>
      <c r="V215" s="62"/>
      <c r="W215" s="62"/>
      <c r="X215" s="62"/>
      <c r="Y215" s="62"/>
      <c r="Z215" s="62"/>
      <c r="AA215" s="62"/>
      <c r="AB215" s="62"/>
      <c r="AC215" s="62"/>
      <c r="AD215" s="62"/>
      <c r="AE215" s="62"/>
    </row>
    <row r="216" spans="1:31" x14ac:dyDescent="0.15">
      <c r="A216" s="62"/>
      <c r="B216" s="168"/>
      <c r="C216" s="171"/>
      <c r="D216" t="s">
        <v>544</v>
      </c>
      <c r="E216">
        <f>Energie!J58</f>
        <v>7.1343818352615006E-4</v>
      </c>
      <c r="F216">
        <v>31.99</v>
      </c>
      <c r="G216" s="8">
        <f t="shared" si="10"/>
        <v>7.1343818352615006E-4</v>
      </c>
      <c r="I216" t="s">
        <v>77</v>
      </c>
      <c r="K216" s="9">
        <f>VLOOKUP(T(SUBSTITUTE(T(SUBSTITUTE($D216,$M$199,"")),M$200,"")), [4]Central_producers!$D$8:$G$315,3,FALSE)</f>
        <v>0.6</v>
      </c>
      <c r="L216" s="62" t="s">
        <v>927</v>
      </c>
      <c r="M216" s="62"/>
      <c r="N216" s="62"/>
      <c r="O216" s="62"/>
      <c r="P216" s="62"/>
      <c r="Q216" s="62"/>
      <c r="R216" s="62"/>
      <c r="S216" s="62"/>
      <c r="T216" s="62"/>
      <c r="U216" s="62"/>
      <c r="V216" s="62"/>
      <c r="W216" s="62"/>
      <c r="X216" s="62"/>
      <c r="Y216" s="62"/>
      <c r="Z216" s="62"/>
      <c r="AA216" s="62"/>
      <c r="AB216" s="62"/>
      <c r="AC216" s="62"/>
      <c r="AD216" s="62"/>
      <c r="AE216" s="62"/>
    </row>
    <row r="217" spans="1:31" x14ac:dyDescent="0.15">
      <c r="A217" s="62"/>
      <c r="B217" s="168"/>
      <c r="C217" s="171"/>
      <c r="D217" t="s">
        <v>936</v>
      </c>
      <c r="E217">
        <v>0</v>
      </c>
      <c r="F217" s="7">
        <v>12121</v>
      </c>
      <c r="G217" s="8">
        <f t="shared" si="10"/>
        <v>0</v>
      </c>
      <c r="I217" t="s">
        <v>77</v>
      </c>
      <c r="K217" s="9">
        <f>VLOOKUP(T(SUBSTITUTE(T(SUBSTITUTE($D217,$M$199,"")),M$200,"")), [4]Central_producers!$D$8:$G$315,3,FALSE)</f>
        <v>0.38</v>
      </c>
      <c r="L217" s="62" t="s">
        <v>927</v>
      </c>
      <c r="M217" s="62"/>
      <c r="N217" s="62"/>
      <c r="O217" s="62"/>
      <c r="P217" s="62"/>
      <c r="Q217" s="62"/>
      <c r="R217" s="62"/>
      <c r="S217" s="62"/>
      <c r="T217" s="62"/>
      <c r="U217" s="62"/>
      <c r="V217" s="62"/>
      <c r="W217" s="62"/>
      <c r="X217" s="62"/>
      <c r="Y217" s="62"/>
      <c r="Z217" s="62"/>
      <c r="AA217" s="62"/>
      <c r="AB217" s="62"/>
      <c r="AC217" s="62"/>
      <c r="AD217" s="62"/>
      <c r="AE217" s="62"/>
    </row>
    <row r="218" spans="1:31" x14ac:dyDescent="0.15">
      <c r="A218" s="62"/>
      <c r="B218" s="168"/>
      <c r="C218" s="171"/>
      <c r="D218" t="s">
        <v>937</v>
      </c>
      <c r="E218">
        <v>0</v>
      </c>
      <c r="F218">
        <v>60.61</v>
      </c>
      <c r="G218" s="8">
        <f t="shared" si="10"/>
        <v>0</v>
      </c>
      <c r="I218" t="s">
        <v>77</v>
      </c>
      <c r="K218" s="9">
        <f>VLOOKUP(T(SUBSTITUTE(T(SUBSTITUTE($D218,$M$199,"")),M$200,"")), [4]Central_producers!$D$8:$G$315,3,FALSE)</f>
        <v>0.48</v>
      </c>
      <c r="L218" s="62" t="s">
        <v>927</v>
      </c>
      <c r="M218" s="62"/>
      <c r="N218" s="62"/>
      <c r="O218" s="62"/>
      <c r="P218" s="62"/>
      <c r="Q218" s="62"/>
      <c r="R218" s="62"/>
      <c r="S218" s="62"/>
      <c r="T218" s="62"/>
      <c r="U218" s="62"/>
      <c r="V218" s="62"/>
      <c r="W218" s="62"/>
      <c r="X218" s="62"/>
      <c r="Y218" s="62"/>
      <c r="Z218" s="62"/>
      <c r="AA218" s="62"/>
      <c r="AB218" s="62"/>
      <c r="AC218" s="62"/>
      <c r="AD218" s="62"/>
      <c r="AE218" s="62"/>
    </row>
    <row r="219" spans="1:31" x14ac:dyDescent="0.15">
      <c r="A219" s="62"/>
      <c r="B219" s="168"/>
      <c r="C219" s="171"/>
      <c r="D219" t="s">
        <v>938</v>
      </c>
      <c r="E219">
        <v>0</v>
      </c>
      <c r="F219" s="7">
        <v>1051</v>
      </c>
      <c r="G219" s="8">
        <f t="shared" si="10"/>
        <v>0</v>
      </c>
      <c r="I219" t="s">
        <v>77</v>
      </c>
      <c r="K219" s="9">
        <f>VLOOKUP(T(SUBSTITUTE(T(SUBSTITUTE($D219,$M$199,"")),M$200,"")), [4]Central_producers!$D$8:$G$315,3,FALSE)</f>
        <v>0.25</v>
      </c>
      <c r="L219" s="62" t="s">
        <v>927</v>
      </c>
      <c r="M219" s="62"/>
      <c r="N219" s="62"/>
      <c r="O219" s="62"/>
      <c r="P219" s="62"/>
      <c r="Q219" s="62"/>
      <c r="R219" s="62"/>
      <c r="S219" s="62"/>
      <c r="T219" s="62"/>
      <c r="U219" s="62"/>
      <c r="V219" s="62"/>
      <c r="W219" s="62"/>
      <c r="X219" s="62"/>
      <c r="Y219" s="62"/>
      <c r="Z219" s="62"/>
      <c r="AA219" s="62"/>
      <c r="AB219" s="62"/>
      <c r="AC219" s="62"/>
      <c r="AD219" s="62"/>
      <c r="AE219" s="62"/>
    </row>
    <row r="220" spans="1:31" x14ac:dyDescent="0.15">
      <c r="A220" s="62"/>
      <c r="B220" s="168"/>
      <c r="C220" s="171"/>
      <c r="D220" t="s">
        <v>939</v>
      </c>
      <c r="E220">
        <v>0</v>
      </c>
      <c r="F220">
        <v>44.91</v>
      </c>
      <c r="G220" s="8">
        <f t="shared" si="10"/>
        <v>0</v>
      </c>
      <c r="I220" t="s">
        <v>77</v>
      </c>
      <c r="K220" s="9" t="e">
        <f>VLOOKUP(T(SUBSTITUTE(T(SUBSTITUTE($D220,$M$199,"")),M$200,"")), [4]Central_producers!$D$8:$G$315,3,FALSE)</f>
        <v>#N/A</v>
      </c>
      <c r="L220" s="62" t="s">
        <v>927</v>
      </c>
      <c r="M220" s="62"/>
      <c r="N220" s="62"/>
      <c r="O220" s="62"/>
      <c r="P220" s="62"/>
      <c r="Q220" s="62"/>
      <c r="R220" s="62"/>
      <c r="S220" s="62"/>
      <c r="T220" s="62"/>
      <c r="U220" s="62"/>
      <c r="V220" s="62"/>
      <c r="W220" s="62"/>
      <c r="X220" s="62"/>
      <c r="Y220" s="62"/>
      <c r="Z220" s="62"/>
      <c r="AA220" s="62"/>
      <c r="AB220" s="62"/>
      <c r="AC220" s="62"/>
      <c r="AD220" s="62"/>
      <c r="AE220" s="62"/>
    </row>
    <row r="221" spans="1:31" x14ac:dyDescent="0.15">
      <c r="A221" s="62"/>
      <c r="B221" s="168"/>
      <c r="C221" s="171"/>
      <c r="D221" t="s">
        <v>531</v>
      </c>
      <c r="E221">
        <v>0</v>
      </c>
      <c r="F221" s="7">
        <v>3275</v>
      </c>
      <c r="G221" s="8">
        <f t="shared" si="10"/>
        <v>0</v>
      </c>
      <c r="I221" t="s">
        <v>77</v>
      </c>
      <c r="K221" s="9">
        <f>VLOOKUP(T(SUBSTITUTE(T(SUBSTITUTE($D221,$M$199,"")),M$200,"")), [4]Central_producers!$D$8:$G$315,3,FALSE)</f>
        <v>0.98</v>
      </c>
      <c r="L221" s="62"/>
      <c r="M221" s="62"/>
      <c r="N221" s="62"/>
      <c r="O221" s="62"/>
      <c r="P221" s="62"/>
      <c r="Q221" s="62"/>
      <c r="R221" s="62"/>
      <c r="S221" s="62"/>
      <c r="T221" s="62"/>
      <c r="U221" s="62"/>
      <c r="V221" s="62"/>
      <c r="W221" s="62"/>
      <c r="X221" s="62"/>
      <c r="Y221" s="62"/>
      <c r="Z221" s="62"/>
      <c r="AA221" s="62"/>
      <c r="AB221" s="62"/>
      <c r="AC221" s="62"/>
      <c r="AD221" s="62"/>
      <c r="AE221" s="62"/>
    </row>
    <row r="222" spans="1:31" x14ac:dyDescent="0.15">
      <c r="A222" s="62"/>
      <c r="B222" s="168"/>
      <c r="C222" s="171"/>
      <c r="D222" t="s">
        <v>545</v>
      </c>
      <c r="E222">
        <v>0</v>
      </c>
      <c r="F222">
        <v>15.17</v>
      </c>
      <c r="G222" s="8">
        <f t="shared" si="10"/>
        <v>0</v>
      </c>
      <c r="I222" t="s">
        <v>77</v>
      </c>
      <c r="K222" s="9">
        <f>VLOOKUP(T(SUBSTITUTE(T(SUBSTITUTE($D222,$M$199,"")),M$200,"")), [4]Central_producers!$D$8:$G$315,3,FALSE)</f>
        <v>0.32</v>
      </c>
      <c r="L222" s="62" t="s">
        <v>927</v>
      </c>
      <c r="M222" s="62"/>
      <c r="N222" s="62"/>
      <c r="O222" s="62"/>
      <c r="P222" s="62"/>
      <c r="Q222" s="62"/>
      <c r="R222" s="62"/>
      <c r="S222" s="62"/>
      <c r="T222" s="62"/>
      <c r="U222" s="62"/>
      <c r="V222" s="62"/>
      <c r="W222" s="62"/>
      <c r="X222" s="62"/>
      <c r="Y222" s="62"/>
      <c r="Z222" s="62"/>
      <c r="AA222" s="62"/>
      <c r="AB222" s="62"/>
      <c r="AC222" s="62"/>
      <c r="AD222" s="62"/>
      <c r="AE222" s="62"/>
    </row>
    <row r="223" spans="1:31" x14ac:dyDescent="0.15">
      <c r="A223" s="62"/>
      <c r="B223" s="168"/>
      <c r="C223" s="171"/>
      <c r="D223" t="s">
        <v>218</v>
      </c>
      <c r="E223">
        <v>0</v>
      </c>
      <c r="F223">
        <v>15.17</v>
      </c>
      <c r="G223" s="8">
        <f t="shared" si="10"/>
        <v>0</v>
      </c>
      <c r="I223" t="s">
        <v>77</v>
      </c>
      <c r="K223" s="9">
        <f>VLOOKUP(T(SUBSTITUTE(T(SUBSTITUTE($D223,$M$199,"")),M$200,"")), [4]Central_producers!$D$8:$G$315,3,FALSE)</f>
        <v>0.36</v>
      </c>
      <c r="L223" s="62" t="s">
        <v>927</v>
      </c>
      <c r="M223" s="62"/>
      <c r="N223" s="62"/>
      <c r="O223" s="62"/>
      <c r="P223" s="62"/>
      <c r="Q223" s="62"/>
      <c r="R223" s="62"/>
      <c r="S223" s="62"/>
      <c r="T223" s="62"/>
      <c r="U223" s="62"/>
      <c r="V223" s="62"/>
      <c r="W223" s="62"/>
      <c r="X223" s="62"/>
      <c r="Y223" s="62"/>
      <c r="Z223" s="62"/>
      <c r="AA223" s="62"/>
      <c r="AB223" s="62"/>
      <c r="AC223" s="62"/>
      <c r="AD223" s="62"/>
      <c r="AE223" s="62"/>
    </row>
    <row r="224" spans="1:31" x14ac:dyDescent="0.15">
      <c r="A224" s="62"/>
      <c r="B224" s="168"/>
      <c r="C224" s="171"/>
      <c r="D224" t="s">
        <v>940</v>
      </c>
      <c r="E224">
        <v>0</v>
      </c>
      <c r="F224" s="7">
        <v>2327</v>
      </c>
      <c r="G224" s="8">
        <f t="shared" si="10"/>
        <v>0</v>
      </c>
      <c r="I224" t="s">
        <v>77</v>
      </c>
      <c r="K224" s="9">
        <f>VLOOKUP(T(SUBSTITUTE(T(SUBSTITUTE($D224,$M$199,"")),M$200,"")), [4]Central_producers!$D$8:$G$315,3,FALSE)</f>
        <v>0.35</v>
      </c>
      <c r="L224" s="62"/>
      <c r="M224" s="62"/>
      <c r="N224" s="62"/>
      <c r="O224" s="62"/>
      <c r="P224" s="62"/>
      <c r="Q224" s="62"/>
      <c r="R224" s="62"/>
      <c r="S224" s="62"/>
      <c r="T224" s="62"/>
      <c r="U224" s="62"/>
      <c r="V224" s="62"/>
      <c r="W224" s="62"/>
      <c r="X224" s="62"/>
      <c r="Y224" s="62"/>
      <c r="Z224" s="62"/>
      <c r="AA224" s="62"/>
      <c r="AB224" s="62"/>
      <c r="AC224" s="62"/>
      <c r="AD224" s="62"/>
      <c r="AE224" s="62"/>
    </row>
    <row r="225" spans="1:31" x14ac:dyDescent="0.15">
      <c r="A225" s="62"/>
      <c r="B225" s="168"/>
      <c r="C225" s="171"/>
      <c r="D225" t="s">
        <v>220</v>
      </c>
      <c r="E225">
        <v>1.5280000000000001E-3</v>
      </c>
      <c r="F225" s="7">
        <v>5817</v>
      </c>
      <c r="G225" s="8">
        <f t="shared" si="10"/>
        <v>1.5280000000000001E-3</v>
      </c>
      <c r="I225" t="s">
        <v>77</v>
      </c>
      <c r="K225" s="9">
        <f>VLOOKUP(T(SUBSTITUTE(T(SUBSTITUTE($D225,$M$199,"")),M$200,"")), [4]Central_producers!$D$8:$G$315,3,FALSE)</f>
        <v>0.15</v>
      </c>
      <c r="L225" s="62"/>
      <c r="M225" s="62"/>
      <c r="N225" s="62"/>
      <c r="O225" s="62"/>
      <c r="P225" s="62"/>
      <c r="Q225" s="62"/>
      <c r="R225" s="62"/>
      <c r="S225" s="62"/>
      <c r="T225" s="62"/>
      <c r="U225" s="62"/>
      <c r="V225" s="62"/>
      <c r="W225" s="62"/>
      <c r="X225" s="62"/>
      <c r="Y225" s="62"/>
      <c r="Z225" s="62"/>
      <c r="AA225" s="62"/>
      <c r="AB225" s="62"/>
      <c r="AC225" s="62"/>
      <c r="AD225" s="62"/>
      <c r="AE225" s="62"/>
    </row>
    <row r="226" spans="1:31" x14ac:dyDescent="0.15">
      <c r="A226" s="62"/>
      <c r="B226" s="168"/>
      <c r="C226" s="171"/>
      <c r="D226" t="s">
        <v>546</v>
      </c>
      <c r="E226">
        <v>0</v>
      </c>
      <c r="F226">
        <v>32.35</v>
      </c>
      <c r="G226" s="8">
        <f t="shared" si="10"/>
        <v>0</v>
      </c>
      <c r="I226" t="s">
        <v>77</v>
      </c>
      <c r="K226" s="9">
        <f>VLOOKUP(T(SUBSTITUTE(T(SUBSTITUTE($D226,$M$199,"")),M$200,"")), [4]Central_producers!$D$8:$G$315,3,FALSE)</f>
        <v>0.36</v>
      </c>
      <c r="L226" s="62" t="s">
        <v>927</v>
      </c>
      <c r="M226" s="62"/>
      <c r="N226" s="62"/>
      <c r="O226" s="62"/>
      <c r="P226" s="62"/>
      <c r="Q226" s="62"/>
      <c r="R226" s="62"/>
      <c r="S226" s="62"/>
      <c r="T226" s="62"/>
      <c r="U226" s="62"/>
      <c r="V226" s="62"/>
      <c r="W226" s="62"/>
      <c r="X226" s="62"/>
      <c r="Y226" s="62"/>
      <c r="Z226" s="62"/>
      <c r="AA226" s="62"/>
      <c r="AB226" s="62"/>
      <c r="AC226" s="62"/>
      <c r="AD226" s="62"/>
      <c r="AE226" s="62"/>
    </row>
    <row r="227" spans="1:31" x14ac:dyDescent="0.15">
      <c r="A227" s="62"/>
      <c r="B227" s="168"/>
      <c r="C227" s="171"/>
      <c r="D227" t="s">
        <v>941</v>
      </c>
      <c r="E227">
        <f>Energie!J62</f>
        <v>6.3089520588468465E-4</v>
      </c>
      <c r="F227">
        <v>11.51</v>
      </c>
      <c r="G227" s="8">
        <f t="shared" si="10"/>
        <v>6.3089520588468465E-4</v>
      </c>
      <c r="I227" t="s">
        <v>77</v>
      </c>
      <c r="K227" s="9">
        <f>VLOOKUP(T(SUBSTITUTE(T(SUBSTITUTE($D227,$M$199,"")),M$200,"")), [4]Central_producers!$D$8:$G$315,3,FALSE)</f>
        <v>0.25</v>
      </c>
      <c r="L227" s="62" t="s">
        <v>927</v>
      </c>
      <c r="M227" s="62"/>
      <c r="N227" s="62"/>
      <c r="O227" s="62"/>
      <c r="P227" s="62"/>
      <c r="Q227" s="62"/>
      <c r="R227" s="62"/>
      <c r="S227" s="62"/>
      <c r="T227" s="62"/>
      <c r="U227" s="62"/>
      <c r="V227" s="62"/>
      <c r="W227" s="62"/>
      <c r="X227" s="62"/>
      <c r="Y227" s="62"/>
      <c r="Z227" s="62"/>
      <c r="AA227" s="62"/>
      <c r="AB227" s="62"/>
      <c r="AC227" s="62"/>
      <c r="AD227" s="62"/>
      <c r="AE227" s="62"/>
    </row>
    <row r="228" spans="1:31" x14ac:dyDescent="0.15">
      <c r="A228" s="62"/>
      <c r="B228" s="168"/>
      <c r="C228" s="171"/>
      <c r="D228" t="s">
        <v>942</v>
      </c>
      <c r="E228">
        <v>0</v>
      </c>
      <c r="F228" s="7">
        <v>6725</v>
      </c>
      <c r="G228" s="8">
        <f t="shared" si="10"/>
        <v>0</v>
      </c>
      <c r="I228" t="s">
        <v>77</v>
      </c>
      <c r="K228" s="9">
        <f>VLOOKUP(T(SUBSTITUTE(T(SUBSTITUTE($D228,$M$199,"")),M$200,"")), [4]Central_producers!$D$8:$G$315,3,FALSE)</f>
        <v>0.34</v>
      </c>
      <c r="L228" s="62" t="s">
        <v>927</v>
      </c>
      <c r="M228" s="62"/>
      <c r="N228" s="62"/>
      <c r="O228" s="62"/>
      <c r="P228" s="62"/>
      <c r="Q228" s="62"/>
      <c r="R228" s="62"/>
      <c r="S228" s="62"/>
      <c r="T228" s="62"/>
      <c r="U228" s="62"/>
      <c r="V228" s="62"/>
      <c r="W228" s="62"/>
      <c r="X228" s="62"/>
      <c r="Y228" s="62"/>
      <c r="Z228" s="62"/>
      <c r="AA228" s="62"/>
      <c r="AB228" s="62"/>
      <c r="AC228" s="62"/>
      <c r="AD228" s="62"/>
      <c r="AE228" s="62"/>
    </row>
    <row r="229" spans="1:31" x14ac:dyDescent="0.15">
      <c r="A229" s="62"/>
      <c r="B229" s="168"/>
      <c r="C229" s="171"/>
      <c r="D229" t="s">
        <v>943</v>
      </c>
      <c r="E229">
        <v>0</v>
      </c>
      <c r="F229">
        <v>41.56</v>
      </c>
      <c r="G229" s="8">
        <f t="shared" si="10"/>
        <v>0</v>
      </c>
      <c r="I229" t="s">
        <v>77</v>
      </c>
      <c r="K229" s="9">
        <f>VLOOKUP(T(SUBSTITUTE(T(SUBSTITUTE($D229,$M$199,"")),M$200,"")), [4]Central_producers!$D$8:$G$315,3,FALSE)</f>
        <v>0.36</v>
      </c>
      <c r="L229" s="62" t="s">
        <v>927</v>
      </c>
      <c r="M229" s="62"/>
      <c r="N229" s="62"/>
      <c r="O229" s="62"/>
      <c r="P229" s="62"/>
      <c r="Q229" s="62"/>
      <c r="R229" s="62"/>
      <c r="S229" s="62"/>
      <c r="T229" s="62"/>
      <c r="U229" s="62"/>
      <c r="V229" s="62"/>
      <c r="W229" s="62"/>
      <c r="X229" s="62"/>
      <c r="Y229" s="62"/>
      <c r="Z229" s="62"/>
      <c r="AA229" s="62"/>
      <c r="AB229" s="62"/>
      <c r="AC229" s="62"/>
      <c r="AD229" s="62"/>
      <c r="AE229" s="62"/>
    </row>
    <row r="230" spans="1:31" x14ac:dyDescent="0.15">
      <c r="A230" s="62"/>
      <c r="B230" s="168"/>
      <c r="C230" s="171"/>
      <c r="D230" t="s">
        <v>547</v>
      </c>
      <c r="E230">
        <f>Energie!J59</f>
        <v>1.7652911470319568E-4</v>
      </c>
      <c r="F230">
        <v>31.99</v>
      </c>
      <c r="G230" s="8">
        <f t="shared" si="10"/>
        <v>1.7652911470319568E-4</v>
      </c>
      <c r="I230" t="s">
        <v>77</v>
      </c>
      <c r="K230" s="9">
        <f>VLOOKUP(T(SUBSTITUTE(T(SUBSTITUTE($D230,$M$199,"")),M$200,"")), [4]Central_producers!$D$8:$G$315,3,FALSE)</f>
        <v>0.46</v>
      </c>
      <c r="L230" s="62" t="s">
        <v>927</v>
      </c>
      <c r="M230" s="62"/>
      <c r="N230" s="62"/>
      <c r="O230" s="62"/>
      <c r="P230" s="62"/>
      <c r="Q230" s="62"/>
      <c r="R230" s="62"/>
      <c r="S230" s="62"/>
      <c r="T230" s="62"/>
      <c r="U230" s="62"/>
      <c r="V230" s="62"/>
      <c r="W230" s="62"/>
      <c r="X230" s="62"/>
      <c r="Y230" s="62"/>
      <c r="Z230" s="62"/>
      <c r="AA230" s="62"/>
      <c r="AB230" s="62"/>
      <c r="AC230" s="62"/>
      <c r="AD230" s="62"/>
      <c r="AE230" s="62"/>
    </row>
    <row r="231" spans="1:31" x14ac:dyDescent="0.15">
      <c r="A231" s="62"/>
      <c r="B231" s="168"/>
      <c r="C231" s="171"/>
      <c r="D231" t="s">
        <v>548</v>
      </c>
      <c r="E231">
        <f>Energie!J60</f>
        <v>1.1034567933408986E-4</v>
      </c>
      <c r="F231">
        <v>35.83</v>
      </c>
      <c r="G231" s="8">
        <f t="shared" si="10"/>
        <v>1.1034567933408986E-4</v>
      </c>
      <c r="I231" t="s">
        <v>77</v>
      </c>
      <c r="K231" s="9">
        <f>VLOOKUP(T(SUBSTITUTE(T(SUBSTITUTE($D231,$M$199,"")),M$200,"")), [4]Central_producers!$D$8:$G$315,3,FALSE)</f>
        <v>0.42</v>
      </c>
      <c r="L231" s="62" t="s">
        <v>927</v>
      </c>
      <c r="M231" s="62"/>
      <c r="N231" s="62"/>
      <c r="O231" s="62"/>
      <c r="P231" s="62"/>
      <c r="Q231" s="62"/>
      <c r="R231" s="62"/>
      <c r="S231" s="62"/>
      <c r="T231" s="62"/>
      <c r="U231" s="62"/>
      <c r="V231" s="62"/>
      <c r="W231" s="62"/>
      <c r="X231" s="62"/>
      <c r="Y231" s="62"/>
      <c r="Z231" s="62"/>
      <c r="AA231" s="62"/>
      <c r="AB231" s="62"/>
      <c r="AC231" s="62"/>
      <c r="AD231" s="62"/>
      <c r="AE231" s="62"/>
    </row>
    <row r="232" spans="1:31" x14ac:dyDescent="0.15">
      <c r="A232" s="62"/>
      <c r="B232" s="168"/>
      <c r="C232" s="171"/>
      <c r="D232" t="s">
        <v>944</v>
      </c>
      <c r="E232">
        <v>0</v>
      </c>
      <c r="F232">
        <v>32.35</v>
      </c>
      <c r="G232" s="8">
        <f t="shared" si="10"/>
        <v>0</v>
      </c>
      <c r="I232" t="s">
        <v>77</v>
      </c>
      <c r="K232" s="9">
        <f>VLOOKUP(T(SUBSTITUTE(T(SUBSTITUTE($D232,$M$199,"")),M$200,"")), [4]Central_producers!$D$8:$G$315,3,FALSE)</f>
        <v>0.45</v>
      </c>
      <c r="L232" s="62" t="s">
        <v>927</v>
      </c>
      <c r="M232" s="62"/>
      <c r="N232" s="62"/>
      <c r="O232" s="62"/>
      <c r="P232" s="62"/>
      <c r="Q232" s="62"/>
      <c r="R232" s="62"/>
      <c r="S232" s="62"/>
      <c r="T232" s="62"/>
      <c r="U232" s="62"/>
      <c r="V232" s="62"/>
      <c r="W232" s="62"/>
      <c r="X232" s="62"/>
      <c r="Y232" s="62"/>
      <c r="Z232" s="62"/>
      <c r="AA232" s="62"/>
      <c r="AB232" s="62"/>
      <c r="AC232" s="62"/>
      <c r="AD232" s="62"/>
      <c r="AE232" s="62"/>
    </row>
    <row r="233" spans="1:31" x14ac:dyDescent="0.15">
      <c r="A233" s="62"/>
      <c r="B233" s="168"/>
      <c r="C233" s="171"/>
      <c r="D233" t="s">
        <v>945</v>
      </c>
      <c r="E233">
        <v>0</v>
      </c>
      <c r="F233">
        <v>31.99</v>
      </c>
      <c r="G233" s="8">
        <f t="shared" si="10"/>
        <v>0</v>
      </c>
      <c r="I233" t="s">
        <v>77</v>
      </c>
      <c r="K233" s="9">
        <f>VLOOKUP(T(SUBSTITUTE(T(SUBSTITUTE($D233,$M$199,"")),M$200,"")), [4]Central_producers!$D$8:$G$315,3,FALSE)</f>
        <v>0.4</v>
      </c>
      <c r="L233" s="62" t="s">
        <v>927</v>
      </c>
      <c r="M233" s="62"/>
      <c r="N233" s="62"/>
      <c r="O233" s="62"/>
      <c r="P233" s="62"/>
      <c r="Q233" s="62"/>
      <c r="R233" s="62"/>
      <c r="S233" s="62"/>
      <c r="T233" s="62"/>
      <c r="U233" s="62"/>
      <c r="V233" s="62"/>
      <c r="W233" s="62"/>
      <c r="X233" s="62"/>
      <c r="Y233" s="62"/>
      <c r="Z233" s="62"/>
      <c r="AA233" s="62"/>
      <c r="AB233" s="62"/>
      <c r="AC233" s="62"/>
      <c r="AD233" s="62"/>
      <c r="AE233" s="62"/>
    </row>
    <row r="234" spans="1:31" x14ac:dyDescent="0.15">
      <c r="A234" s="62"/>
      <c r="B234" s="168"/>
      <c r="C234" s="171"/>
      <c r="D234" t="s">
        <v>549</v>
      </c>
      <c r="E234">
        <v>2.99E-4</v>
      </c>
      <c r="F234">
        <v>31.99</v>
      </c>
      <c r="G234" s="8">
        <f t="shared" si="10"/>
        <v>2.99E-4</v>
      </c>
      <c r="I234" t="s">
        <v>77</v>
      </c>
      <c r="K234" s="9">
        <f>VLOOKUP(T(SUBSTITUTE(T(SUBSTITUTE($D234,$M$199,"")),M$200,"")), [4]Central_producers!$D$8:$G$315,3,FALSE)</f>
        <v>0.4</v>
      </c>
      <c r="L234" s="62" t="s">
        <v>927</v>
      </c>
      <c r="M234" s="62"/>
      <c r="N234" s="62"/>
      <c r="O234" s="62"/>
      <c r="P234" s="62"/>
      <c r="Q234" s="62"/>
      <c r="R234" s="62"/>
      <c r="S234" s="62"/>
      <c r="T234" s="62"/>
      <c r="U234" s="62"/>
      <c r="V234" s="62"/>
      <c r="W234" s="62"/>
      <c r="X234" s="62"/>
      <c r="Y234" s="62"/>
      <c r="Z234" s="62"/>
      <c r="AA234" s="62"/>
      <c r="AB234" s="62"/>
      <c r="AC234" s="62"/>
      <c r="AD234" s="62"/>
      <c r="AE234" s="62"/>
    </row>
    <row r="235" spans="1:31" x14ac:dyDescent="0.15">
      <c r="A235" s="62"/>
      <c r="B235" s="168"/>
      <c r="C235" s="171"/>
      <c r="D235" t="s">
        <v>946</v>
      </c>
      <c r="E235">
        <v>0</v>
      </c>
      <c r="F235">
        <v>40.11</v>
      </c>
      <c r="G235" s="8">
        <f t="shared" si="10"/>
        <v>0</v>
      </c>
      <c r="I235" t="s">
        <v>77</v>
      </c>
      <c r="K235" s="9">
        <f>VLOOKUP(T(SUBSTITUTE(T(SUBSTITUTE($D235,$M$199,"")),M$200,"")), [4]Central_producers!$D$8:$G$315,3,FALSE)</f>
        <v>0.31</v>
      </c>
      <c r="L235" s="62" t="s">
        <v>927</v>
      </c>
      <c r="M235" s="62"/>
      <c r="N235" s="62"/>
      <c r="O235" s="62"/>
      <c r="P235" s="62"/>
      <c r="Q235" s="62"/>
      <c r="R235" s="62"/>
      <c r="S235" s="62"/>
      <c r="T235" s="62"/>
      <c r="U235" s="62"/>
      <c r="V235" s="62"/>
      <c r="W235" s="62"/>
      <c r="X235" s="62"/>
      <c r="Y235" s="62"/>
      <c r="Z235" s="62"/>
      <c r="AA235" s="62"/>
      <c r="AB235" s="62"/>
      <c r="AC235" s="62"/>
      <c r="AD235" s="62"/>
      <c r="AE235" s="62"/>
    </row>
    <row r="236" spans="1:31" x14ac:dyDescent="0.15">
      <c r="A236" s="62"/>
      <c r="B236" s="168"/>
      <c r="C236" s="171"/>
      <c r="D236" t="s">
        <v>532</v>
      </c>
      <c r="E236">
        <v>1.5278E-2</v>
      </c>
      <c r="F236" s="7">
        <v>2255</v>
      </c>
      <c r="G236" s="8">
        <f t="shared" si="10"/>
        <v>1.5278E-2</v>
      </c>
      <c r="I236" t="s">
        <v>77</v>
      </c>
      <c r="K236" s="9">
        <f>VLOOKUP(T(SUBSTITUTE(T(SUBSTITUTE($D236,$M$199,"")),M$200,"")), [4]Central_producers!$D$8:$G$315,3,FALSE)</f>
        <v>0.97</v>
      </c>
      <c r="L236" s="62"/>
      <c r="M236" s="62"/>
      <c r="N236" s="62"/>
      <c r="O236" s="62"/>
      <c r="P236" s="62"/>
      <c r="Q236" s="62"/>
      <c r="R236" s="62"/>
      <c r="S236" s="62"/>
      <c r="T236" s="62"/>
      <c r="U236" s="62"/>
      <c r="V236" s="62"/>
      <c r="W236" s="62"/>
      <c r="X236" s="62"/>
      <c r="Y236" s="62"/>
      <c r="Z236" s="62"/>
      <c r="AA236" s="62"/>
      <c r="AB236" s="62"/>
      <c r="AC236" s="62"/>
      <c r="AD236" s="62"/>
      <c r="AE236" s="62"/>
    </row>
    <row r="237" spans="1:31" x14ac:dyDescent="0.15">
      <c r="A237" s="62"/>
      <c r="B237" s="168"/>
      <c r="C237" s="171"/>
      <c r="D237" t="s">
        <v>533</v>
      </c>
      <c r="E237">
        <v>0.12729399999999999</v>
      </c>
      <c r="F237" t="s">
        <v>227</v>
      </c>
      <c r="G237" s="8">
        <f t="shared" si="10"/>
        <v>0.12729399999999999</v>
      </c>
      <c r="I237" t="s">
        <v>77</v>
      </c>
      <c r="K237" s="9">
        <f>VLOOKUP(T(SUBSTITUTE(T(SUBSTITUTE($D237,$M$199,"")),M$200,"")), [4]Central_producers!$D$8:$G$315,3,FALSE)</f>
        <v>0.97</v>
      </c>
      <c r="L237" s="62"/>
      <c r="M237" s="62"/>
      <c r="N237" s="62"/>
      <c r="O237" s="62"/>
      <c r="P237" s="62"/>
      <c r="Q237" s="62"/>
      <c r="R237" s="62"/>
      <c r="S237" s="62"/>
      <c r="T237" s="62"/>
      <c r="U237" s="62"/>
      <c r="V237" s="62"/>
      <c r="W237" s="62"/>
      <c r="X237" s="62"/>
      <c r="Y237" s="62"/>
      <c r="Z237" s="62"/>
      <c r="AA237" s="62"/>
      <c r="AB237" s="62"/>
      <c r="AC237" s="62"/>
      <c r="AD237" s="62"/>
      <c r="AE237" s="62"/>
    </row>
    <row r="238" spans="1:31" x14ac:dyDescent="0.15">
      <c r="A238" s="62"/>
      <c r="B238" s="168"/>
      <c r="C238" s="171"/>
      <c r="D238" t="s">
        <v>534</v>
      </c>
      <c r="E238">
        <v>9.0689000000000006E-2</v>
      </c>
      <c r="F238" s="7">
        <v>99178</v>
      </c>
      <c r="G238" s="8">
        <f t="shared" si="10"/>
        <v>9.0689000000000006E-2</v>
      </c>
      <c r="I238" t="s">
        <v>77</v>
      </c>
      <c r="K238" s="9">
        <f>VLOOKUP(T(SUBSTITUTE(T(SUBSTITUTE($D238,$M$199,"")),M$200,"")), [4]Central_producers!$D$8:$G$315,3,FALSE)</f>
        <v>0.97</v>
      </c>
      <c r="L238" s="62"/>
      <c r="M238" s="62"/>
      <c r="N238" s="62"/>
      <c r="O238" s="62"/>
      <c r="P238" s="62"/>
      <c r="Q238" s="62"/>
      <c r="R238" s="62"/>
      <c r="S238" s="62"/>
      <c r="T238" s="62"/>
      <c r="U238" s="62"/>
      <c r="V238" s="62"/>
      <c r="W238" s="62"/>
      <c r="X238" s="62"/>
      <c r="Y238" s="62"/>
      <c r="Z238" s="62"/>
      <c r="AA238" s="62"/>
      <c r="AB238" s="62"/>
      <c r="AC238" s="62"/>
      <c r="AD238" s="62"/>
      <c r="AE238" s="62"/>
    </row>
    <row r="239" spans="1:31" x14ac:dyDescent="0.15">
      <c r="A239" s="62"/>
      <c r="B239" s="168"/>
      <c r="C239" s="171"/>
      <c r="D239" s="5" t="s">
        <v>551</v>
      </c>
      <c r="E239">
        <f>Industrie!E97</f>
        <v>0</v>
      </c>
      <c r="F239">
        <v>49.75</v>
      </c>
      <c r="G239" s="8">
        <f t="shared" si="10"/>
        <v>0</v>
      </c>
      <c r="I239" t="s">
        <v>77</v>
      </c>
      <c r="K239" s="9">
        <f>VLOOKUP(T(SUBSTITUTE(T(SUBSTITUTE($D239,$M$199,"")),M$200,"")), [4]Central_producers!$D$8:$G$315,3,FALSE)</f>
        <v>0.42</v>
      </c>
      <c r="L239" s="62"/>
      <c r="M239" s="62"/>
      <c r="N239" s="62"/>
      <c r="O239" s="62"/>
      <c r="P239" s="62"/>
      <c r="Q239" s="62"/>
      <c r="R239" s="62"/>
      <c r="S239" s="62"/>
      <c r="T239" s="62"/>
      <c r="U239" s="62"/>
      <c r="V239" s="62"/>
      <c r="W239" s="62"/>
      <c r="X239" s="62"/>
      <c r="Y239" s="62"/>
      <c r="Z239" s="62"/>
      <c r="AA239" s="62"/>
      <c r="AB239" s="62"/>
      <c r="AC239" s="62"/>
      <c r="AD239" s="62"/>
      <c r="AE239" s="62"/>
    </row>
    <row r="240" spans="1:31" x14ac:dyDescent="0.15">
      <c r="A240" s="62"/>
      <c r="B240" s="168"/>
      <c r="C240" s="171"/>
      <c r="D240" t="s">
        <v>552</v>
      </c>
      <c r="E240">
        <f>Industrie!E99</f>
        <v>0</v>
      </c>
      <c r="F240" s="7">
        <v>4713</v>
      </c>
      <c r="G240" s="8">
        <f t="shared" si="10"/>
        <v>0</v>
      </c>
      <c r="I240" t="s">
        <v>77</v>
      </c>
      <c r="K240" s="9">
        <f>VLOOKUP(T(SUBSTITUTE(T(SUBSTITUTE($D240,$M$199,"")),M$200,"")), [4]Central_producers!$D$8:$G$315,3,FALSE)</f>
        <v>0.42</v>
      </c>
      <c r="L240" s="62"/>
      <c r="M240" s="62"/>
      <c r="N240" s="62"/>
      <c r="O240" s="62"/>
      <c r="P240" s="62"/>
      <c r="Q240" s="62"/>
      <c r="R240" s="62"/>
      <c r="S240" s="62"/>
      <c r="T240" s="62"/>
      <c r="U240" s="62"/>
      <c r="V240" s="62"/>
      <c r="W240" s="62"/>
      <c r="X240" s="62"/>
      <c r="Y240" s="62"/>
      <c r="Z240" s="62"/>
      <c r="AA240" s="62"/>
      <c r="AB240" s="62"/>
      <c r="AC240" s="62"/>
      <c r="AD240" s="62"/>
      <c r="AE240" s="62"/>
    </row>
    <row r="241" spans="1:31" x14ac:dyDescent="0.15">
      <c r="A241" s="62"/>
      <c r="B241" s="168"/>
      <c r="C241" s="171"/>
      <c r="D241" t="s">
        <v>553</v>
      </c>
      <c r="E241">
        <f>Industrie!E98</f>
        <v>0</v>
      </c>
      <c r="F241">
        <v>111</v>
      </c>
      <c r="G241" s="8">
        <f t="shared" si="10"/>
        <v>0</v>
      </c>
      <c r="I241" t="s">
        <v>77</v>
      </c>
      <c r="K241" s="9">
        <f>VLOOKUP(T(SUBSTITUTE(T(SUBSTITUTE($D241,$M$199,"")),M$200,"")), [4]Central_producers!$D$8:$G$315,3,FALSE)</f>
        <v>0.38</v>
      </c>
      <c r="L241" s="62"/>
      <c r="M241" s="62"/>
      <c r="N241" s="62"/>
      <c r="O241" s="62"/>
      <c r="P241" s="62"/>
      <c r="Q241" s="62"/>
      <c r="R241" s="62"/>
      <c r="S241" s="62"/>
      <c r="T241" s="62"/>
      <c r="U241" s="62"/>
      <c r="V241" s="62"/>
      <c r="W241" s="62"/>
      <c r="X241" s="62"/>
      <c r="Y241" s="62"/>
      <c r="Z241" s="62"/>
      <c r="AA241" s="62"/>
      <c r="AB241" s="62"/>
      <c r="AC241" s="62"/>
      <c r="AD241" s="62"/>
      <c r="AE241" s="62"/>
    </row>
    <row r="242" spans="1:31" x14ac:dyDescent="0.15">
      <c r="A242" s="62"/>
      <c r="B242" s="168"/>
      <c r="C242" s="171"/>
      <c r="D242" t="s">
        <v>947</v>
      </c>
      <c r="E242">
        <v>0</v>
      </c>
      <c r="F242">
        <v>287</v>
      </c>
      <c r="G242" s="8">
        <f t="shared" si="10"/>
        <v>0</v>
      </c>
      <c r="I242" t="s">
        <v>77</v>
      </c>
      <c r="K242" s="9">
        <f>VLOOKUP(T(SUBSTITUTE(T(SUBSTITUTE($D242,$M$199,"")),M$200,"")), [4]Central_producers!$D$8:$G$315,3,FALSE)</f>
        <v>0.3</v>
      </c>
      <c r="L242" s="62" t="s">
        <v>927</v>
      </c>
      <c r="M242" s="62"/>
      <c r="N242" s="62"/>
      <c r="O242" s="62"/>
      <c r="P242" s="62"/>
      <c r="Q242" s="62"/>
      <c r="R242" s="62"/>
      <c r="S242" s="62"/>
      <c r="T242" s="62"/>
      <c r="U242" s="62"/>
      <c r="V242" s="62"/>
      <c r="W242" s="62"/>
      <c r="X242" s="62"/>
      <c r="Y242" s="62"/>
      <c r="Z242" s="62"/>
      <c r="AA242" s="62"/>
      <c r="AB242" s="62"/>
      <c r="AC242" s="62"/>
      <c r="AD242" s="62"/>
      <c r="AE242" s="62"/>
    </row>
    <row r="243" spans="1:31" x14ac:dyDescent="0.15">
      <c r="A243" s="62"/>
      <c r="B243" s="168"/>
      <c r="C243" s="171"/>
      <c r="D243" t="s">
        <v>28</v>
      </c>
      <c r="E243">
        <f>Hernieuwbare_energie!E27</f>
        <v>2.5183931330472102E-3</v>
      </c>
      <c r="F243">
        <v>100</v>
      </c>
      <c r="G243" s="8">
        <f t="shared" si="10"/>
        <v>2.5183931330472102E-3</v>
      </c>
      <c r="I243" t="s">
        <v>77</v>
      </c>
      <c r="K243" s="9"/>
      <c r="L243" s="62"/>
      <c r="M243" s="62"/>
      <c r="N243" s="62"/>
      <c r="O243" s="62"/>
      <c r="P243" s="62"/>
      <c r="Q243" s="62"/>
      <c r="R243" s="62"/>
      <c r="S243" s="62"/>
      <c r="T243" s="62"/>
      <c r="U243" s="62"/>
      <c r="V243" s="62"/>
      <c r="W243" s="62"/>
      <c r="X243" s="62"/>
      <c r="Y243" s="62"/>
      <c r="Z243" s="62"/>
      <c r="AA243" s="62"/>
      <c r="AB243" s="62"/>
      <c r="AC243" s="62"/>
      <c r="AD243" s="62"/>
      <c r="AE243" s="62"/>
    </row>
    <row r="244" spans="1:31" x14ac:dyDescent="0.15">
      <c r="A244" s="62"/>
      <c r="B244" s="168"/>
      <c r="C244" s="171"/>
      <c r="D244" t="s">
        <v>27</v>
      </c>
      <c r="E244">
        <f>Hernieuwbare_energie!E28</f>
        <v>0</v>
      </c>
      <c r="F244">
        <v>100</v>
      </c>
      <c r="G244" s="8">
        <f t="shared" si="10"/>
        <v>0</v>
      </c>
      <c r="I244" t="s">
        <v>77</v>
      </c>
      <c r="K244" s="9"/>
      <c r="L244" s="62"/>
      <c r="M244" s="62"/>
      <c r="N244" s="62"/>
      <c r="O244" s="62"/>
      <c r="P244" s="62"/>
      <c r="Q244" s="62"/>
      <c r="R244" s="62"/>
      <c r="S244" s="62"/>
      <c r="T244" s="62"/>
      <c r="U244" s="62"/>
      <c r="V244" s="62"/>
      <c r="W244" s="62"/>
      <c r="X244" s="62"/>
      <c r="Y244" s="62"/>
      <c r="Z244" s="62"/>
      <c r="AA244" s="62"/>
      <c r="AB244" s="62"/>
      <c r="AC244" s="62"/>
      <c r="AD244" s="62"/>
      <c r="AE244" s="62"/>
    </row>
    <row r="245" spans="1:31" x14ac:dyDescent="0.15">
      <c r="A245" s="62"/>
      <c r="B245" s="168"/>
      <c r="C245" s="171"/>
      <c r="D245" s="62"/>
      <c r="E245" s="62"/>
      <c r="F245" s="62"/>
      <c r="G245" s="171"/>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row>
    <row r="246" spans="1:31" x14ac:dyDescent="0.15">
      <c r="A246" s="62"/>
      <c r="B246" s="291"/>
      <c r="C246" s="272" t="s">
        <v>860</v>
      </c>
      <c r="D246" s="62"/>
      <c r="E246" s="62"/>
      <c r="F246" s="62"/>
      <c r="G246" s="171"/>
      <c r="H246" s="62"/>
      <c r="I246" s="62"/>
      <c r="J246" s="62"/>
      <c r="K246" s="332"/>
      <c r="L246" s="62"/>
      <c r="M246" s="62"/>
      <c r="N246" s="62"/>
      <c r="O246" s="62"/>
      <c r="P246" s="62"/>
      <c r="Q246" s="62"/>
      <c r="R246" s="62"/>
      <c r="S246" s="62"/>
      <c r="T246" s="62"/>
      <c r="U246" s="62"/>
      <c r="V246" s="62"/>
      <c r="W246" s="62"/>
      <c r="X246" s="62"/>
      <c r="Y246" s="62"/>
      <c r="Z246" s="62"/>
      <c r="AA246" s="62"/>
      <c r="AB246" s="62"/>
      <c r="AC246" s="62"/>
      <c r="AD246" s="62"/>
      <c r="AE246" s="62"/>
    </row>
    <row r="247" spans="1:31" x14ac:dyDescent="0.15">
      <c r="A247" s="62"/>
      <c r="B247" s="168"/>
      <c r="C247" s="171"/>
      <c r="D247" s="62" t="s">
        <v>863</v>
      </c>
      <c r="E247" s="62">
        <v>100</v>
      </c>
      <c r="F247" s="62"/>
      <c r="G247" s="8">
        <f>E247</f>
        <v>100</v>
      </c>
      <c r="H247" s="62"/>
      <c r="I247" s="62"/>
      <c r="J247" s="62"/>
      <c r="K247" s="332"/>
      <c r="L247" s="62"/>
      <c r="M247" s="62"/>
      <c r="N247" s="62"/>
      <c r="O247" s="62"/>
      <c r="P247" s="62"/>
      <c r="Q247" s="62"/>
      <c r="R247" s="62"/>
      <c r="S247" s="62"/>
      <c r="T247" s="62"/>
      <c r="U247" s="62"/>
      <c r="V247" s="62"/>
      <c r="W247" s="62"/>
      <c r="X247" s="62"/>
      <c r="Y247" s="62"/>
      <c r="Z247" s="62"/>
      <c r="AA247" s="62"/>
      <c r="AB247" s="62"/>
      <c r="AC247" s="62"/>
      <c r="AD247" s="62"/>
      <c r="AE247" s="62"/>
    </row>
    <row r="248" spans="1:31" x14ac:dyDescent="0.15">
      <c r="A248" s="62"/>
      <c r="B248" s="168"/>
      <c r="C248" s="171"/>
      <c r="D248" s="62" t="s">
        <v>862</v>
      </c>
      <c r="E248" s="62">
        <v>0</v>
      </c>
      <c r="F248" s="62"/>
      <c r="G248" s="8">
        <f>E248</f>
        <v>0</v>
      </c>
      <c r="H248" s="62"/>
      <c r="I248" s="62"/>
      <c r="J248" s="62"/>
      <c r="K248" s="332"/>
      <c r="L248" s="62"/>
      <c r="M248" s="62"/>
      <c r="N248" s="62"/>
      <c r="O248" s="62"/>
      <c r="P248" s="62"/>
      <c r="Q248" s="62"/>
      <c r="R248" s="62"/>
      <c r="S248" s="62"/>
      <c r="T248" s="62"/>
      <c r="U248" s="62"/>
      <c r="V248" s="62"/>
      <c r="W248" s="62"/>
      <c r="X248" s="62"/>
      <c r="Y248" s="62"/>
      <c r="Z248" s="62"/>
      <c r="AA248" s="62"/>
      <c r="AB248" s="62"/>
      <c r="AC248" s="62"/>
      <c r="AD248" s="62"/>
      <c r="AE248" s="62"/>
    </row>
    <row r="249" spans="1:31" x14ac:dyDescent="0.15">
      <c r="A249" s="62"/>
      <c r="B249" s="168"/>
      <c r="C249" s="171"/>
      <c r="D249" s="62" t="s">
        <v>861</v>
      </c>
      <c r="E249" s="62">
        <v>0</v>
      </c>
      <c r="F249" s="62"/>
      <c r="G249" s="8">
        <f>E249</f>
        <v>0</v>
      </c>
      <c r="H249" s="62"/>
      <c r="I249" s="62"/>
      <c r="J249" s="62"/>
      <c r="K249" s="332"/>
      <c r="L249" s="62"/>
      <c r="M249" s="62"/>
      <c r="N249" s="62"/>
      <c r="O249" s="62"/>
      <c r="P249" s="62"/>
      <c r="Q249" s="62"/>
      <c r="R249" s="62"/>
      <c r="S249" s="62"/>
      <c r="T249" s="62"/>
      <c r="U249" s="62"/>
      <c r="V249" s="62"/>
      <c r="W249" s="62"/>
      <c r="X249" s="62"/>
      <c r="Y249" s="62"/>
      <c r="Z249" s="62"/>
      <c r="AA249" s="62"/>
      <c r="AB249" s="62"/>
      <c r="AC249" s="62"/>
      <c r="AD249" s="62"/>
      <c r="AE249" s="62"/>
    </row>
    <row r="250" spans="1:31" x14ac:dyDescent="0.15">
      <c r="A250" s="62"/>
      <c r="B250" s="168"/>
      <c r="C250" s="171"/>
      <c r="D250" s="62"/>
      <c r="E250" s="62"/>
      <c r="F250" s="62"/>
      <c r="G250" s="171"/>
      <c r="H250" s="62"/>
      <c r="I250" s="62"/>
      <c r="J250" s="62"/>
      <c r="K250" s="332"/>
      <c r="L250" s="62"/>
      <c r="M250" s="62"/>
      <c r="N250" s="62"/>
      <c r="O250" s="62"/>
      <c r="P250" s="62"/>
      <c r="Q250" s="62"/>
      <c r="R250" s="62"/>
      <c r="S250" s="62"/>
      <c r="T250" s="62"/>
      <c r="U250" s="62"/>
      <c r="V250" s="62"/>
      <c r="W250" s="62"/>
      <c r="X250" s="62"/>
      <c r="Y250" s="62"/>
      <c r="Z250" s="62"/>
      <c r="AA250" s="62"/>
      <c r="AB250" s="62"/>
      <c r="AC250" s="62"/>
      <c r="AD250" s="62"/>
      <c r="AE250" s="62"/>
    </row>
    <row r="251" spans="1:31" x14ac:dyDescent="0.15">
      <c r="A251" s="62"/>
      <c r="B251" s="168"/>
      <c r="C251" s="171"/>
      <c r="D251" s="62"/>
      <c r="E251" s="62"/>
      <c r="F251" s="62"/>
      <c r="G251" s="171"/>
      <c r="H251" s="62"/>
      <c r="I251" s="62"/>
      <c r="J251" s="62"/>
      <c r="K251" s="332"/>
      <c r="L251" s="62"/>
      <c r="M251" s="62"/>
      <c r="N251" s="62"/>
      <c r="O251" s="62"/>
      <c r="P251" s="62"/>
      <c r="Q251" s="62"/>
      <c r="R251" s="62"/>
      <c r="S251" s="62"/>
      <c r="T251" s="62"/>
      <c r="U251" s="62"/>
      <c r="V251" s="62"/>
      <c r="W251" s="62"/>
      <c r="X251" s="62"/>
      <c r="Y251" s="62"/>
      <c r="Z251" s="62"/>
      <c r="AA251" s="62"/>
      <c r="AB251" s="62"/>
      <c r="AC251" s="62"/>
      <c r="AD251" s="62"/>
      <c r="AE251" s="62"/>
    </row>
    <row r="252" spans="1:31" x14ac:dyDescent="0.15">
      <c r="A252" s="62"/>
      <c r="B252" s="168"/>
      <c r="C252" s="171"/>
      <c r="D252" s="62"/>
      <c r="E252" s="62"/>
      <c r="F252" s="62"/>
      <c r="G252" s="171"/>
      <c r="H252" s="62"/>
      <c r="I252" s="62"/>
      <c r="J252" s="62"/>
      <c r="K252" s="332"/>
      <c r="L252" s="62"/>
      <c r="M252" s="62"/>
      <c r="N252" s="62"/>
      <c r="O252" s="62"/>
      <c r="P252" s="62"/>
      <c r="Q252" s="62"/>
      <c r="R252" s="62"/>
      <c r="S252" s="62"/>
      <c r="T252" s="62"/>
      <c r="U252" s="62"/>
      <c r="V252" s="62"/>
      <c r="W252" s="62"/>
      <c r="X252" s="62"/>
      <c r="Y252" s="62"/>
      <c r="Z252" s="62"/>
      <c r="AA252" s="62"/>
      <c r="AB252" s="62"/>
      <c r="AC252" s="62"/>
      <c r="AD252" s="62"/>
      <c r="AE252" s="62"/>
    </row>
    <row r="253" spans="1:31" x14ac:dyDescent="0.15">
      <c r="A253" s="62"/>
      <c r="B253" s="168"/>
      <c r="C253" s="171"/>
      <c r="D253" s="62"/>
      <c r="E253" s="62"/>
      <c r="F253" s="62"/>
      <c r="G253" s="171"/>
      <c r="H253" s="62"/>
      <c r="I253" s="62"/>
      <c r="J253" s="62"/>
      <c r="K253" s="332"/>
      <c r="L253" s="62"/>
      <c r="M253" s="62"/>
      <c r="N253" s="62"/>
      <c r="O253" s="62"/>
      <c r="P253" s="62"/>
      <c r="Q253" s="62"/>
      <c r="R253" s="62"/>
      <c r="S253" s="62"/>
      <c r="T253" s="62"/>
      <c r="U253" s="62"/>
      <c r="V253" s="62"/>
      <c r="W253" s="62"/>
      <c r="X253" s="62"/>
      <c r="Y253" s="62"/>
      <c r="Z253" s="62"/>
      <c r="AA253" s="62"/>
      <c r="AB253" s="62"/>
      <c r="AC253" s="62"/>
      <c r="AD253" s="62"/>
      <c r="AE253" s="62"/>
    </row>
    <row r="254" spans="1:31" x14ac:dyDescent="0.15">
      <c r="A254" s="62"/>
      <c r="B254" s="168"/>
      <c r="C254" s="171"/>
      <c r="D254" s="62"/>
      <c r="E254" s="62"/>
      <c r="F254" s="62"/>
      <c r="G254" s="171"/>
      <c r="H254" s="62"/>
      <c r="I254" s="62"/>
      <c r="J254" s="62"/>
      <c r="K254" s="332"/>
      <c r="L254" s="62"/>
      <c r="M254" s="62"/>
      <c r="N254" s="62"/>
      <c r="O254" s="62"/>
      <c r="P254" s="62"/>
      <c r="Q254" s="62"/>
      <c r="R254" s="62"/>
      <c r="S254" s="62"/>
      <c r="T254" s="62"/>
      <c r="U254" s="62"/>
      <c r="V254" s="62"/>
      <c r="W254" s="62"/>
      <c r="X254" s="62"/>
      <c r="Y254" s="62"/>
      <c r="Z254" s="62"/>
      <c r="AA254" s="62"/>
      <c r="AB254" s="62"/>
      <c r="AC254" s="62"/>
      <c r="AD254" s="62"/>
      <c r="AE254" s="62"/>
    </row>
    <row r="255" spans="1:31" x14ac:dyDescent="0.15">
      <c r="A255" s="62"/>
      <c r="B255" s="168"/>
      <c r="C255" s="171"/>
      <c r="D255" s="62"/>
      <c r="E255" s="62"/>
      <c r="F255" s="62"/>
      <c r="G255" s="171"/>
      <c r="H255" s="62"/>
      <c r="I255" s="62"/>
      <c r="J255" s="62"/>
      <c r="K255" s="332"/>
      <c r="L255" s="62"/>
      <c r="M255" s="62"/>
      <c r="N255" s="62"/>
      <c r="O255" s="62"/>
      <c r="P255" s="62"/>
      <c r="Q255" s="62"/>
      <c r="R255" s="62"/>
      <c r="S255" s="62"/>
      <c r="T255" s="62"/>
      <c r="U255" s="62"/>
      <c r="V255" s="62"/>
      <c r="W255" s="62"/>
      <c r="X255" s="62"/>
      <c r="Y255" s="62"/>
      <c r="Z255" s="62"/>
      <c r="AA255" s="62"/>
      <c r="AB255" s="62"/>
      <c r="AC255" s="62"/>
      <c r="AD255" s="62"/>
      <c r="AE255" s="62"/>
    </row>
    <row r="256" spans="1:31" x14ac:dyDescent="0.15">
      <c r="A256" s="62"/>
      <c r="B256" s="168"/>
      <c r="C256" s="171"/>
      <c r="D256" s="62"/>
      <c r="E256" s="62"/>
      <c r="F256" s="62"/>
      <c r="G256" s="171"/>
      <c r="H256" s="62"/>
      <c r="I256" s="62"/>
      <c r="J256" s="62"/>
      <c r="K256" s="332"/>
      <c r="L256" s="62"/>
      <c r="M256" s="62"/>
      <c r="N256" s="62"/>
      <c r="O256" s="62"/>
      <c r="P256" s="62"/>
      <c r="Q256" s="62"/>
      <c r="R256" s="62"/>
      <c r="S256" s="62"/>
      <c r="T256" s="62"/>
      <c r="U256" s="62"/>
      <c r="V256" s="62"/>
      <c r="W256" s="62"/>
      <c r="X256" s="62"/>
      <c r="Y256" s="62"/>
      <c r="Z256" s="62"/>
      <c r="AA256" s="62"/>
      <c r="AB256" s="62"/>
      <c r="AC256" s="62"/>
      <c r="AD256" s="62"/>
      <c r="AE256" s="62"/>
    </row>
    <row r="257" spans="1:31" x14ac:dyDescent="0.15">
      <c r="A257" s="62"/>
      <c r="B257" s="168"/>
      <c r="C257" s="171"/>
      <c r="D257" s="62"/>
      <c r="E257" s="62"/>
      <c r="F257" s="62"/>
      <c r="G257" s="171"/>
      <c r="H257" s="62"/>
      <c r="I257" s="62"/>
      <c r="J257" s="62"/>
      <c r="K257" s="332"/>
      <c r="L257" s="62"/>
      <c r="M257" s="62"/>
      <c r="N257" s="62"/>
      <c r="O257" s="62"/>
      <c r="P257" s="62"/>
      <c r="Q257" s="62"/>
      <c r="R257" s="62"/>
      <c r="S257" s="62"/>
      <c r="T257" s="62"/>
      <c r="U257" s="62"/>
      <c r="V257" s="62"/>
      <c r="W257" s="62"/>
      <c r="X257" s="62"/>
      <c r="Y257" s="62"/>
      <c r="Z257" s="62"/>
      <c r="AA257" s="62"/>
      <c r="AB257" s="62"/>
      <c r="AC257" s="62"/>
      <c r="AD257" s="62"/>
      <c r="AE257" s="62"/>
    </row>
    <row r="258" spans="1:31" x14ac:dyDescent="0.15">
      <c r="A258" s="62"/>
      <c r="B258" s="168"/>
      <c r="C258" s="171"/>
      <c r="D258" s="62"/>
      <c r="E258" s="62"/>
      <c r="F258" s="62"/>
      <c r="G258" s="171"/>
      <c r="H258" s="62"/>
      <c r="I258" s="62"/>
      <c r="J258" s="62"/>
      <c r="K258" s="332"/>
      <c r="L258" s="62"/>
      <c r="M258" s="62"/>
      <c r="N258" s="62"/>
      <c r="O258" s="62"/>
      <c r="P258" s="62"/>
      <c r="Q258" s="62"/>
      <c r="R258" s="62"/>
      <c r="S258" s="62"/>
      <c r="T258" s="62"/>
      <c r="U258" s="62"/>
      <c r="V258" s="62"/>
      <c r="W258" s="62"/>
      <c r="X258" s="62"/>
      <c r="Y258" s="62"/>
      <c r="Z258" s="62"/>
      <c r="AA258" s="62"/>
      <c r="AB258" s="62"/>
      <c r="AC258" s="62"/>
      <c r="AD258" s="62"/>
      <c r="AE258" s="62"/>
    </row>
    <row r="259" spans="1:31" x14ac:dyDescent="0.15">
      <c r="A259" s="62"/>
      <c r="B259" s="168"/>
      <c r="C259" s="171"/>
      <c r="D259" s="62"/>
      <c r="E259" s="62"/>
      <c r="F259" s="62"/>
      <c r="G259" s="171"/>
      <c r="H259" s="62"/>
      <c r="I259" s="62"/>
      <c r="J259" s="62"/>
      <c r="K259" s="332"/>
      <c r="L259" s="62"/>
      <c r="M259" s="62"/>
      <c r="N259" s="62"/>
      <c r="O259" s="62"/>
      <c r="P259" s="62"/>
      <c r="Q259" s="62"/>
      <c r="R259" s="62"/>
      <c r="S259" s="62"/>
      <c r="T259" s="62"/>
      <c r="U259" s="62"/>
      <c r="V259" s="62"/>
      <c r="W259" s="62"/>
      <c r="X259" s="62"/>
      <c r="Y259" s="62"/>
      <c r="Z259" s="62"/>
      <c r="AA259" s="62"/>
      <c r="AB259" s="62"/>
      <c r="AC259" s="62"/>
      <c r="AD259" s="62"/>
      <c r="AE259" s="62"/>
    </row>
    <row r="260" spans="1:31" x14ac:dyDescent="0.15">
      <c r="A260" s="62"/>
      <c r="B260" s="168"/>
      <c r="C260" s="171"/>
      <c r="D260" s="62"/>
      <c r="E260" s="62"/>
      <c r="F260" s="62"/>
      <c r="G260" s="171"/>
      <c r="H260" s="62"/>
      <c r="I260" s="62"/>
      <c r="J260" s="62"/>
      <c r="K260" s="332"/>
      <c r="L260" s="62"/>
      <c r="M260" s="62"/>
      <c r="N260" s="62"/>
      <c r="O260" s="62"/>
      <c r="P260" s="62"/>
      <c r="Q260" s="62"/>
      <c r="R260" s="62"/>
      <c r="S260" s="62"/>
      <c r="T260" s="62"/>
      <c r="U260" s="62"/>
      <c r="V260" s="62"/>
      <c r="W260" s="62"/>
      <c r="X260" s="62"/>
      <c r="Y260" s="62"/>
      <c r="Z260" s="62"/>
      <c r="AA260" s="62"/>
      <c r="AB260" s="62"/>
      <c r="AC260" s="62"/>
      <c r="AD260" s="62"/>
      <c r="AE260" s="62"/>
    </row>
    <row r="261" spans="1:31" x14ac:dyDescent="0.15">
      <c r="A261" s="62"/>
      <c r="B261" s="168"/>
      <c r="C261" s="171"/>
      <c r="D261" s="62"/>
      <c r="E261" s="62"/>
      <c r="F261" s="62"/>
      <c r="G261" s="171"/>
      <c r="H261" s="62"/>
      <c r="I261" s="62"/>
      <c r="J261" s="62"/>
      <c r="K261" s="332"/>
      <c r="L261" s="62"/>
      <c r="M261" s="62"/>
      <c r="N261" s="62"/>
      <c r="O261" s="62"/>
      <c r="P261" s="62"/>
      <c r="Q261" s="62"/>
      <c r="R261" s="62"/>
      <c r="S261" s="62"/>
      <c r="T261" s="62"/>
      <c r="U261" s="62"/>
      <c r="V261" s="62"/>
      <c r="W261" s="62"/>
      <c r="X261" s="62"/>
      <c r="Y261" s="62"/>
      <c r="Z261" s="62"/>
      <c r="AA261" s="62"/>
      <c r="AB261" s="62"/>
      <c r="AC261" s="62"/>
      <c r="AD261" s="62"/>
      <c r="AE261" s="62"/>
    </row>
    <row r="262" spans="1:31" x14ac:dyDescent="0.15">
      <c r="A262" s="62"/>
      <c r="B262" s="168"/>
      <c r="C262" s="171"/>
      <c r="D262" s="62"/>
      <c r="E262" s="62"/>
      <c r="F262" s="62"/>
      <c r="G262" s="171"/>
      <c r="H262" s="62"/>
      <c r="I262" s="62"/>
      <c r="J262" s="62"/>
      <c r="K262" s="332"/>
      <c r="L262" s="62"/>
      <c r="M262" s="62"/>
      <c r="N262" s="62"/>
      <c r="O262" s="62"/>
      <c r="P262" s="62"/>
      <c r="Q262" s="62"/>
      <c r="R262" s="62"/>
      <c r="S262" s="62"/>
      <c r="T262" s="62"/>
      <c r="U262" s="62"/>
      <c r="V262" s="62"/>
      <c r="W262" s="62"/>
      <c r="X262" s="62"/>
      <c r="Y262" s="62"/>
      <c r="Z262" s="62"/>
      <c r="AA262" s="62"/>
      <c r="AB262" s="62"/>
      <c r="AC262" s="62"/>
      <c r="AD262" s="62"/>
      <c r="AE262" s="62"/>
    </row>
    <row r="263" spans="1:31" x14ac:dyDescent="0.15">
      <c r="A263" s="62"/>
      <c r="B263" s="168"/>
      <c r="C263" s="171"/>
      <c r="D263" s="62"/>
      <c r="E263" s="62"/>
      <c r="F263" s="332"/>
      <c r="G263" s="171"/>
      <c r="H263" s="62"/>
      <c r="I263" s="62"/>
      <c r="J263" s="62"/>
      <c r="K263" s="332"/>
      <c r="L263" s="62"/>
      <c r="M263" s="62"/>
      <c r="N263" s="62"/>
      <c r="O263" s="62"/>
      <c r="P263" s="62"/>
      <c r="Q263" s="62"/>
      <c r="R263" s="62"/>
      <c r="S263" s="62"/>
      <c r="T263" s="62"/>
      <c r="U263" s="62"/>
      <c r="V263" s="62"/>
      <c r="W263" s="62"/>
      <c r="X263" s="62"/>
      <c r="Y263" s="62"/>
      <c r="Z263" s="62"/>
      <c r="AA263" s="62"/>
      <c r="AB263" s="62"/>
      <c r="AC263" s="62"/>
      <c r="AD263" s="62"/>
      <c r="AE263" s="62"/>
    </row>
    <row r="264" spans="1:31" x14ac:dyDescent="0.15">
      <c r="A264" s="62"/>
      <c r="B264" s="168"/>
      <c r="C264" s="171"/>
      <c r="D264" s="62"/>
      <c r="E264" s="62"/>
      <c r="F264" s="332"/>
      <c r="G264" s="171"/>
      <c r="H264" s="62"/>
      <c r="I264" s="62"/>
      <c r="J264" s="62"/>
      <c r="K264" s="332"/>
      <c r="L264" s="62"/>
      <c r="M264" s="62"/>
      <c r="N264" s="62"/>
      <c r="O264" s="62"/>
      <c r="P264" s="62"/>
      <c r="Q264" s="62"/>
      <c r="R264" s="62"/>
      <c r="S264" s="62"/>
      <c r="T264" s="62"/>
      <c r="U264" s="62"/>
      <c r="V264" s="62"/>
      <c r="W264" s="62"/>
      <c r="X264" s="62"/>
      <c r="Y264" s="62"/>
      <c r="Z264" s="62"/>
      <c r="AA264" s="62"/>
      <c r="AB264" s="62"/>
      <c r="AC264" s="62"/>
      <c r="AD264" s="62"/>
      <c r="AE264" s="62"/>
    </row>
    <row r="265" spans="1:31" x14ac:dyDescent="0.15">
      <c r="A265" s="62"/>
      <c r="B265" s="168"/>
      <c r="C265" s="171"/>
      <c r="D265" s="62"/>
      <c r="E265" s="62"/>
      <c r="F265" s="332"/>
      <c r="G265" s="171"/>
      <c r="H265" s="62"/>
      <c r="I265" s="62"/>
      <c r="J265" s="62"/>
      <c r="K265" s="332"/>
      <c r="L265" s="62"/>
      <c r="M265" s="62"/>
      <c r="N265" s="62"/>
      <c r="O265" s="62"/>
      <c r="P265" s="62"/>
      <c r="Q265" s="62"/>
      <c r="R265" s="62"/>
      <c r="S265" s="62"/>
      <c r="T265" s="62"/>
      <c r="U265" s="62"/>
      <c r="V265" s="62"/>
      <c r="W265" s="62"/>
      <c r="X265" s="62"/>
      <c r="Y265" s="62"/>
      <c r="Z265" s="62"/>
      <c r="AA265" s="62"/>
      <c r="AB265" s="62"/>
      <c r="AC265" s="62"/>
      <c r="AD265" s="62"/>
      <c r="AE265" s="62"/>
    </row>
    <row r="266" spans="1:31" x14ac:dyDescent="0.15">
      <c r="A266" s="62"/>
      <c r="B266" s="168"/>
      <c r="C266" s="171"/>
      <c r="D266" s="62"/>
      <c r="E266" s="62"/>
      <c r="F266" s="332"/>
      <c r="G266" s="171"/>
      <c r="H266" s="62"/>
      <c r="I266" s="62"/>
      <c r="J266" s="62"/>
      <c r="K266" s="332"/>
      <c r="L266" s="62"/>
      <c r="M266" s="62"/>
      <c r="N266" s="62"/>
      <c r="O266" s="62"/>
      <c r="P266" s="62"/>
      <c r="Q266" s="62"/>
      <c r="R266" s="62"/>
      <c r="S266" s="62"/>
      <c r="T266" s="62"/>
      <c r="U266" s="62"/>
      <c r="V266" s="62"/>
      <c r="W266" s="62"/>
      <c r="X266" s="62"/>
      <c r="Y266" s="62"/>
      <c r="Z266" s="62"/>
      <c r="AA266" s="62"/>
      <c r="AB266" s="62"/>
      <c r="AC266" s="62"/>
      <c r="AD266" s="62"/>
      <c r="AE266" s="62"/>
    </row>
    <row r="267" spans="1:31" x14ac:dyDescent="0.15">
      <c r="A267" s="62"/>
      <c r="B267" s="168"/>
      <c r="C267" s="171"/>
      <c r="D267" s="62"/>
      <c r="E267" s="62"/>
      <c r="F267" s="332"/>
      <c r="G267" s="171"/>
      <c r="H267" s="62"/>
      <c r="I267" s="62"/>
      <c r="J267" s="62"/>
      <c r="K267" s="332"/>
      <c r="L267" s="62"/>
      <c r="M267" s="62"/>
      <c r="N267" s="62"/>
      <c r="O267" s="62"/>
      <c r="P267" s="62"/>
      <c r="Q267" s="62"/>
      <c r="R267" s="62"/>
      <c r="S267" s="62"/>
      <c r="T267" s="62"/>
      <c r="U267" s="62"/>
      <c r="V267" s="62"/>
      <c r="W267" s="62"/>
      <c r="X267" s="62"/>
      <c r="Y267" s="62"/>
      <c r="Z267" s="62"/>
      <c r="AA267" s="62"/>
      <c r="AB267" s="62"/>
      <c r="AC267" s="62"/>
      <c r="AD267" s="62"/>
      <c r="AE267" s="62"/>
    </row>
    <row r="268" spans="1:31" x14ac:dyDescent="0.15">
      <c r="A268" s="62"/>
      <c r="B268" s="168"/>
      <c r="C268" s="171"/>
      <c r="D268" s="62"/>
      <c r="E268" s="62"/>
      <c r="F268" s="332"/>
      <c r="G268" s="171"/>
      <c r="H268" s="62"/>
      <c r="I268" s="62"/>
      <c r="J268" s="62"/>
      <c r="K268" s="332"/>
      <c r="L268" s="62"/>
      <c r="M268" s="62"/>
      <c r="N268" s="62"/>
      <c r="O268" s="62"/>
      <c r="P268" s="62"/>
      <c r="Q268" s="62"/>
      <c r="R268" s="62"/>
      <c r="S268" s="62"/>
      <c r="T268" s="62"/>
      <c r="U268" s="62"/>
      <c r="V268" s="62"/>
      <c r="W268" s="62"/>
      <c r="X268" s="62"/>
      <c r="Y268" s="62"/>
      <c r="Z268" s="62"/>
      <c r="AA268" s="62"/>
      <c r="AB268" s="62"/>
      <c r="AC268" s="62"/>
      <c r="AD268" s="62"/>
      <c r="AE268" s="62"/>
    </row>
    <row r="269" spans="1:31" x14ac:dyDescent="0.15">
      <c r="A269" s="62"/>
      <c r="B269" s="168"/>
      <c r="C269" s="171"/>
      <c r="D269" s="62"/>
      <c r="E269" s="62"/>
      <c r="F269" s="332"/>
      <c r="G269" s="171"/>
      <c r="H269" s="62"/>
      <c r="I269" s="62"/>
      <c r="J269" s="62"/>
      <c r="K269" s="332"/>
      <c r="L269" s="62"/>
      <c r="M269" s="62"/>
      <c r="N269" s="62"/>
      <c r="O269" s="62"/>
      <c r="P269" s="62"/>
      <c r="Q269" s="62"/>
      <c r="R269" s="62"/>
      <c r="S269" s="62"/>
      <c r="T269" s="62"/>
      <c r="U269" s="62"/>
      <c r="V269" s="62"/>
      <c r="W269" s="62"/>
      <c r="X269" s="62"/>
      <c r="Y269" s="62"/>
      <c r="Z269" s="62"/>
      <c r="AA269" s="62"/>
      <c r="AB269" s="62"/>
      <c r="AC269" s="62"/>
      <c r="AD269" s="62"/>
      <c r="AE269" s="62"/>
    </row>
    <row r="270" spans="1:31" x14ac:dyDescent="0.15">
      <c r="A270" s="62"/>
      <c r="B270" s="168"/>
      <c r="C270" s="171"/>
      <c r="D270" s="62"/>
      <c r="E270" s="62"/>
      <c r="F270" s="332"/>
      <c r="G270" s="171"/>
      <c r="H270" s="62"/>
      <c r="I270" s="62"/>
      <c r="J270" s="62"/>
      <c r="K270" s="332"/>
      <c r="L270" s="62"/>
      <c r="M270" s="62"/>
      <c r="N270" s="62"/>
      <c r="O270" s="62"/>
      <c r="P270" s="62"/>
      <c r="Q270" s="62"/>
      <c r="R270" s="62"/>
      <c r="S270" s="62"/>
      <c r="T270" s="62"/>
      <c r="U270" s="62"/>
      <c r="V270" s="62"/>
      <c r="W270" s="62"/>
      <c r="X270" s="62"/>
      <c r="Y270" s="62"/>
      <c r="Z270" s="62"/>
      <c r="AA270" s="62"/>
      <c r="AB270" s="62"/>
      <c r="AC270" s="62"/>
      <c r="AD270" s="62"/>
      <c r="AE270" s="62"/>
    </row>
    <row r="271" spans="1:31" x14ac:dyDescent="0.15">
      <c r="A271" s="62"/>
      <c r="B271" s="168"/>
      <c r="C271" s="171"/>
      <c r="D271" s="62"/>
      <c r="E271" s="62"/>
      <c r="F271" s="332"/>
      <c r="G271" s="171"/>
      <c r="H271" s="62"/>
      <c r="I271" s="62"/>
      <c r="J271" s="62"/>
      <c r="K271" s="332"/>
      <c r="L271" s="62"/>
      <c r="M271" s="62"/>
      <c r="N271" s="62"/>
      <c r="O271" s="62"/>
      <c r="P271" s="62"/>
      <c r="Q271" s="62"/>
      <c r="R271" s="62"/>
      <c r="S271" s="62"/>
      <c r="T271" s="62"/>
      <c r="U271" s="62"/>
      <c r="V271" s="62"/>
      <c r="W271" s="62"/>
      <c r="X271" s="62"/>
      <c r="Y271" s="62"/>
      <c r="Z271" s="62"/>
      <c r="AA271" s="62"/>
      <c r="AB271" s="62"/>
      <c r="AC271" s="62"/>
      <c r="AD271" s="62"/>
      <c r="AE271" s="62"/>
    </row>
    <row r="272" spans="1:31" x14ac:dyDescent="0.15">
      <c r="A272" s="62"/>
      <c r="B272" s="168"/>
      <c r="C272" s="171"/>
      <c r="D272" s="62"/>
      <c r="E272" s="62"/>
      <c r="F272" s="332"/>
      <c r="G272" s="171"/>
      <c r="H272" s="62"/>
      <c r="I272" s="62"/>
      <c r="J272" s="62"/>
      <c r="K272" s="332"/>
      <c r="L272" s="62"/>
      <c r="M272" s="62"/>
      <c r="N272" s="62"/>
      <c r="O272" s="62"/>
      <c r="P272" s="62"/>
      <c r="Q272" s="62"/>
      <c r="R272" s="62"/>
      <c r="S272" s="62"/>
      <c r="T272" s="62"/>
      <c r="U272" s="62"/>
      <c r="V272" s="62"/>
      <c r="W272" s="62"/>
      <c r="X272" s="62"/>
      <c r="Y272" s="62"/>
      <c r="Z272" s="62"/>
      <c r="AA272" s="62"/>
      <c r="AB272" s="62"/>
      <c r="AC272" s="62"/>
      <c r="AD272" s="62"/>
      <c r="AE272" s="62"/>
    </row>
    <row r="273" spans="1:31" x14ac:dyDescent="0.15">
      <c r="A273" s="62"/>
      <c r="B273" s="168"/>
      <c r="C273" s="171"/>
      <c r="D273" s="62"/>
      <c r="E273" s="62"/>
      <c r="F273" s="332"/>
      <c r="G273" s="171"/>
      <c r="H273" s="62"/>
      <c r="I273" s="62"/>
      <c r="J273" s="62"/>
      <c r="K273" s="332"/>
      <c r="L273" s="62"/>
      <c r="M273" s="62"/>
      <c r="N273" s="62"/>
      <c r="O273" s="62"/>
      <c r="P273" s="62"/>
      <c r="Q273" s="62"/>
      <c r="R273" s="62"/>
      <c r="S273" s="62"/>
      <c r="T273" s="62"/>
      <c r="U273" s="62"/>
      <c r="V273" s="62"/>
      <c r="W273" s="62"/>
      <c r="X273" s="62"/>
      <c r="Y273" s="62"/>
      <c r="Z273" s="62"/>
      <c r="AA273" s="62"/>
      <c r="AB273" s="62"/>
      <c r="AC273" s="62"/>
      <c r="AD273" s="62"/>
      <c r="AE273" s="62"/>
    </row>
    <row r="274" spans="1:31" x14ac:dyDescent="0.15">
      <c r="A274" s="62"/>
      <c r="B274" s="168"/>
      <c r="C274" s="171"/>
      <c r="D274" s="62"/>
      <c r="E274" s="62"/>
      <c r="F274" s="332"/>
      <c r="G274" s="171"/>
      <c r="H274" s="62"/>
      <c r="I274" s="62"/>
      <c r="J274" s="62"/>
      <c r="K274" s="332"/>
      <c r="L274" s="62"/>
      <c r="M274" s="62"/>
      <c r="N274" s="62"/>
      <c r="O274" s="62"/>
      <c r="P274" s="62"/>
      <c r="Q274" s="62"/>
      <c r="R274" s="62"/>
      <c r="S274" s="62"/>
      <c r="T274" s="62"/>
      <c r="U274" s="62"/>
      <c r="V274" s="62"/>
      <c r="W274" s="62"/>
      <c r="X274" s="62"/>
      <c r="Y274" s="62"/>
      <c r="Z274" s="62"/>
      <c r="AA274" s="62"/>
      <c r="AB274" s="62"/>
      <c r="AC274" s="62"/>
      <c r="AD274" s="62"/>
      <c r="AE274" s="62"/>
    </row>
    <row r="275" spans="1:31" x14ac:dyDescent="0.15">
      <c r="A275" s="62"/>
      <c r="B275" s="168"/>
      <c r="C275" s="171"/>
      <c r="D275" s="62"/>
      <c r="E275" s="62"/>
      <c r="F275" s="332"/>
      <c r="G275" s="171"/>
      <c r="H275" s="62"/>
      <c r="I275" s="62"/>
      <c r="J275" s="62"/>
      <c r="K275" s="332"/>
      <c r="L275" s="62"/>
      <c r="M275" s="62"/>
      <c r="N275" s="62"/>
      <c r="O275" s="62"/>
      <c r="P275" s="62"/>
      <c r="Q275" s="62"/>
      <c r="R275" s="62"/>
      <c r="S275" s="62"/>
      <c r="T275" s="62"/>
      <c r="U275" s="62"/>
      <c r="V275" s="62"/>
      <c r="W275" s="62"/>
      <c r="X275" s="62"/>
      <c r="Y275" s="62"/>
      <c r="Z275" s="62"/>
      <c r="AA275" s="62"/>
      <c r="AB275" s="62"/>
      <c r="AC275" s="62"/>
      <c r="AD275" s="62"/>
      <c r="AE275" s="62"/>
    </row>
    <row r="276" spans="1:31" x14ac:dyDescent="0.15">
      <c r="A276" s="62"/>
      <c r="B276" s="168"/>
      <c r="C276" s="171"/>
      <c r="D276" s="62"/>
      <c r="E276" s="62"/>
      <c r="F276" s="332"/>
      <c r="G276" s="171"/>
      <c r="H276" s="62"/>
      <c r="I276" s="62"/>
      <c r="J276" s="62"/>
      <c r="K276" s="332"/>
      <c r="L276" s="62"/>
      <c r="M276" s="62"/>
      <c r="N276" s="62"/>
      <c r="O276" s="62"/>
      <c r="P276" s="62"/>
      <c r="Q276" s="62"/>
      <c r="R276" s="62"/>
      <c r="S276" s="62"/>
      <c r="T276" s="62"/>
      <c r="U276" s="62"/>
      <c r="V276" s="62"/>
      <c r="W276" s="62"/>
      <c r="X276" s="62"/>
      <c r="Y276" s="62"/>
      <c r="Z276" s="62"/>
      <c r="AA276" s="62"/>
      <c r="AB276" s="62"/>
      <c r="AC276" s="62"/>
      <c r="AD276" s="62"/>
      <c r="AE276" s="62"/>
    </row>
    <row r="277" spans="1:31" x14ac:dyDescent="0.15">
      <c r="A277" s="62"/>
      <c r="B277" s="168"/>
      <c r="C277" s="171"/>
      <c r="D277" s="62"/>
      <c r="E277" s="62"/>
      <c r="F277" s="332"/>
      <c r="G277" s="171"/>
      <c r="H277" s="62"/>
      <c r="I277" s="62"/>
      <c r="J277" s="62"/>
      <c r="K277" s="332"/>
      <c r="L277" s="62"/>
      <c r="M277" s="62"/>
      <c r="N277" s="62"/>
      <c r="O277" s="62"/>
      <c r="P277" s="62"/>
      <c r="Q277" s="62"/>
      <c r="R277" s="62"/>
      <c r="S277" s="62"/>
      <c r="T277" s="62"/>
      <c r="U277" s="62"/>
      <c r="V277" s="62"/>
      <c r="W277" s="62"/>
      <c r="X277" s="62"/>
      <c r="Y277" s="62"/>
      <c r="Z277" s="62"/>
      <c r="AA277" s="62"/>
      <c r="AB277" s="62"/>
      <c r="AC277" s="62"/>
      <c r="AD277" s="62"/>
      <c r="AE277" s="62"/>
    </row>
    <row r="278" spans="1:31" x14ac:dyDescent="0.15">
      <c r="A278" s="62"/>
      <c r="B278" s="168"/>
      <c r="C278" s="171"/>
      <c r="D278" s="62"/>
      <c r="E278" s="62"/>
      <c r="F278" s="332"/>
      <c r="G278" s="171"/>
      <c r="H278" s="62"/>
      <c r="I278" s="62"/>
      <c r="J278" s="62"/>
      <c r="K278" s="332"/>
      <c r="L278" s="62"/>
      <c r="M278" s="62"/>
      <c r="N278" s="62"/>
      <c r="O278" s="62"/>
      <c r="P278" s="62"/>
      <c r="Q278" s="62"/>
      <c r="R278" s="62"/>
      <c r="S278" s="62"/>
      <c r="T278" s="62"/>
      <c r="U278" s="62"/>
      <c r="V278" s="62"/>
      <c r="W278" s="62"/>
      <c r="X278" s="62"/>
      <c r="Y278" s="62"/>
      <c r="Z278" s="62"/>
      <c r="AA278" s="62"/>
      <c r="AB278" s="62"/>
      <c r="AC278" s="62"/>
      <c r="AD278" s="62"/>
      <c r="AE278" s="62"/>
    </row>
    <row r="279" spans="1:31" x14ac:dyDescent="0.15">
      <c r="A279" s="62"/>
      <c r="B279" s="62"/>
      <c r="C279" s="62"/>
      <c r="D279" s="62"/>
      <c r="E279" s="62"/>
      <c r="F279" s="332"/>
      <c r="G279" s="171"/>
      <c r="H279" s="62"/>
      <c r="I279" s="62"/>
      <c r="J279" s="62"/>
      <c r="K279" s="332"/>
      <c r="L279" s="62"/>
      <c r="M279" s="62"/>
      <c r="N279" s="62"/>
      <c r="O279" s="62"/>
      <c r="P279" s="62"/>
      <c r="Q279" s="62"/>
      <c r="R279" s="62"/>
      <c r="S279" s="62"/>
      <c r="T279" s="62"/>
      <c r="U279" s="62"/>
      <c r="V279" s="62"/>
      <c r="W279" s="62"/>
      <c r="X279" s="62"/>
      <c r="Y279" s="62"/>
      <c r="Z279" s="62"/>
      <c r="AA279" s="62"/>
      <c r="AB279" s="62"/>
      <c r="AC279" s="62"/>
      <c r="AD279" s="62"/>
      <c r="AE279" s="62"/>
    </row>
    <row r="280" spans="1:31" x14ac:dyDescent="0.15">
      <c r="A280" s="62"/>
      <c r="D280" s="62"/>
      <c r="E280" s="62"/>
      <c r="F280" s="332"/>
      <c r="G280" s="171"/>
      <c r="H280" s="62"/>
      <c r="I280" s="62"/>
      <c r="J280" s="62"/>
      <c r="K280" s="332"/>
      <c r="L280" s="62"/>
      <c r="M280" s="62"/>
      <c r="N280" s="62"/>
      <c r="O280" s="62"/>
      <c r="P280" s="62"/>
      <c r="Q280" s="62"/>
      <c r="R280" s="62"/>
      <c r="S280" s="62"/>
      <c r="T280" s="62"/>
      <c r="U280" s="62"/>
      <c r="V280" s="62"/>
      <c r="W280" s="62"/>
      <c r="X280" s="62"/>
      <c r="Y280" s="62"/>
      <c r="Z280" s="62"/>
      <c r="AA280" s="62"/>
      <c r="AB280" s="62"/>
      <c r="AC280" s="62"/>
      <c r="AD280" s="62"/>
      <c r="AE280" s="62"/>
    </row>
    <row r="281" spans="1:31" x14ac:dyDescent="0.15">
      <c r="A281" s="62"/>
      <c r="D281" s="62"/>
      <c r="E281" s="62"/>
      <c r="F281" s="332"/>
      <c r="G281" s="171"/>
      <c r="H281" s="62"/>
      <c r="I281" s="62"/>
      <c r="J281" s="62"/>
      <c r="K281" s="332"/>
      <c r="L281" s="62"/>
      <c r="M281" s="62"/>
      <c r="N281" s="62"/>
      <c r="O281" s="62"/>
      <c r="P281" s="62"/>
      <c r="Q281" s="62"/>
      <c r="R281" s="62"/>
      <c r="S281" s="62"/>
      <c r="T281" s="62"/>
      <c r="U281" s="62"/>
      <c r="V281" s="62"/>
      <c r="W281" s="62"/>
      <c r="X281" s="62"/>
      <c r="Y281" s="62"/>
      <c r="Z281" s="62"/>
      <c r="AA281" s="62"/>
      <c r="AB281" s="62"/>
      <c r="AC281" s="62"/>
      <c r="AD281" s="62"/>
      <c r="AE281" s="62"/>
    </row>
    <row r="282" spans="1:31" x14ac:dyDescent="0.15">
      <c r="A282" s="62"/>
      <c r="D282" s="62"/>
      <c r="E282" s="62"/>
      <c r="F282" s="332"/>
      <c r="G282" s="171"/>
      <c r="H282" s="62"/>
      <c r="I282" s="62"/>
      <c r="J282" s="62"/>
      <c r="K282" s="332"/>
      <c r="L282" s="62"/>
      <c r="M282" s="62"/>
      <c r="N282" s="62"/>
      <c r="O282" s="62"/>
      <c r="P282" s="62"/>
      <c r="Q282" s="62"/>
      <c r="R282" s="62"/>
      <c r="S282" s="62"/>
      <c r="T282" s="62"/>
      <c r="U282" s="62"/>
      <c r="V282" s="62"/>
      <c r="W282" s="62"/>
      <c r="X282" s="62"/>
      <c r="Y282" s="62"/>
      <c r="Z282" s="62"/>
      <c r="AA282" s="62"/>
      <c r="AB282" s="62"/>
      <c r="AC282" s="62"/>
      <c r="AD282" s="62"/>
      <c r="AE282" s="62"/>
    </row>
    <row r="283" spans="1:31" x14ac:dyDescent="0.15">
      <c r="A283" s="62"/>
      <c r="D283" s="62"/>
      <c r="E283" s="62"/>
      <c r="F283" s="332"/>
      <c r="G283" s="171"/>
      <c r="H283" s="62"/>
      <c r="I283" s="62"/>
      <c r="J283" s="62"/>
      <c r="K283" s="332"/>
      <c r="L283" s="62"/>
      <c r="M283" s="62"/>
      <c r="N283" s="62"/>
      <c r="O283" s="62"/>
      <c r="P283" s="62"/>
      <c r="Q283" s="62"/>
      <c r="R283" s="62"/>
      <c r="S283" s="62"/>
      <c r="T283" s="62"/>
      <c r="U283" s="62"/>
      <c r="V283" s="62"/>
      <c r="W283" s="62"/>
      <c r="X283" s="62"/>
      <c r="Y283" s="62"/>
      <c r="Z283" s="62"/>
      <c r="AA283" s="62"/>
      <c r="AB283" s="62"/>
      <c r="AC283" s="62"/>
      <c r="AD283" s="62"/>
      <c r="AE283" s="62"/>
    </row>
    <row r="284" spans="1:31" x14ac:dyDescent="0.15">
      <c r="A284" s="62"/>
      <c r="D284" s="62"/>
      <c r="E284" s="62"/>
      <c r="F284" s="332"/>
      <c r="G284" s="171"/>
      <c r="H284" s="62"/>
      <c r="I284" s="62"/>
      <c r="J284" s="62"/>
      <c r="K284" s="332"/>
      <c r="L284" s="62"/>
      <c r="M284" s="62"/>
      <c r="N284" s="62"/>
      <c r="O284" s="62"/>
      <c r="P284" s="62"/>
      <c r="Q284" s="62"/>
      <c r="R284" s="62"/>
      <c r="S284" s="62"/>
      <c r="T284" s="62"/>
      <c r="U284" s="62"/>
      <c r="V284" s="62"/>
      <c r="W284" s="62"/>
      <c r="X284" s="62"/>
      <c r="Y284" s="62"/>
      <c r="Z284" s="62"/>
      <c r="AA284" s="62"/>
      <c r="AB284" s="62"/>
      <c r="AC284" s="62"/>
      <c r="AD284" s="62"/>
      <c r="AE284" s="62"/>
    </row>
    <row r="285" spans="1:31" x14ac:dyDescent="0.15">
      <c r="A285" s="62"/>
      <c r="D285" s="62"/>
      <c r="E285" s="62"/>
      <c r="F285" s="332"/>
      <c r="G285" s="171"/>
      <c r="H285" s="62"/>
      <c r="I285" s="62"/>
      <c r="J285" s="62"/>
      <c r="K285" s="332"/>
      <c r="L285" s="62"/>
      <c r="M285" s="62"/>
      <c r="N285" s="62"/>
      <c r="O285" s="62"/>
      <c r="P285" s="62"/>
      <c r="Q285" s="62"/>
      <c r="R285" s="62"/>
      <c r="S285" s="62"/>
      <c r="T285" s="62"/>
      <c r="U285" s="62"/>
      <c r="V285" s="62"/>
      <c r="W285" s="62"/>
      <c r="X285" s="62"/>
      <c r="Y285" s="62"/>
      <c r="Z285" s="62"/>
      <c r="AA285" s="62"/>
      <c r="AB285" s="62"/>
      <c r="AC285" s="62"/>
      <c r="AD285" s="62"/>
      <c r="AE285" s="62"/>
    </row>
    <row r="286" spans="1:31" x14ac:dyDescent="0.15">
      <c r="A286" s="62"/>
      <c r="D286" s="62"/>
      <c r="E286" s="62"/>
      <c r="F286" s="332"/>
      <c r="G286" s="171"/>
      <c r="H286" s="62"/>
      <c r="I286" s="62"/>
      <c r="J286" s="62"/>
      <c r="K286" s="332"/>
      <c r="L286" s="62"/>
      <c r="M286" s="62"/>
      <c r="N286" s="62"/>
      <c r="O286" s="62"/>
      <c r="P286" s="62"/>
      <c r="Q286" s="62"/>
      <c r="R286" s="62"/>
      <c r="S286" s="62"/>
      <c r="T286" s="62"/>
      <c r="U286" s="62"/>
      <c r="V286" s="62"/>
      <c r="W286" s="62"/>
      <c r="X286" s="62"/>
      <c r="Y286" s="62"/>
      <c r="Z286" s="62"/>
      <c r="AA286" s="62"/>
      <c r="AB286" s="62"/>
      <c r="AC286" s="62"/>
      <c r="AD286" s="62"/>
      <c r="AE286" s="62"/>
    </row>
    <row r="287" spans="1:31" x14ac:dyDescent="0.15">
      <c r="A287" s="62"/>
      <c r="D287" s="62"/>
      <c r="E287" s="62"/>
      <c r="F287" s="62"/>
      <c r="G287" s="171"/>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row>
    <row r="288" spans="1:31" x14ac:dyDescent="0.15">
      <c r="A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row>
    <row r="289" spans="1:31" x14ac:dyDescent="0.15">
      <c r="A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row>
    <row r="290" spans="1:31" x14ac:dyDescent="0.15">
      <c r="A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row>
    <row r="291" spans="1:31" x14ac:dyDescent="0.15">
      <c r="A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row>
    <row r="292" spans="1:31" x14ac:dyDescent="0.15">
      <c r="A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row>
    <row r="293" spans="1:31" x14ac:dyDescent="0.15">
      <c r="A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x14ac:dyDescent="0.15">
      <c r="A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row>
    <row r="295" spans="1:31" x14ac:dyDescent="0.15">
      <c r="A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row>
    <row r="296" spans="1:31" x14ac:dyDescent="0.15">
      <c r="A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row>
    <row r="297" spans="1:31" x14ac:dyDescent="0.15">
      <c r="A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row>
    <row r="298" spans="1:31" x14ac:dyDescent="0.15">
      <c r="A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row>
    <row r="299" spans="1:31" x14ac:dyDescent="0.15">
      <c r="A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row>
    <row r="300" spans="1:31" x14ac:dyDescent="0.15">
      <c r="A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row>
    <row r="301" spans="1:31" x14ac:dyDescent="0.15">
      <c r="A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row>
    <row r="302" spans="1:31" x14ac:dyDescent="0.15">
      <c r="A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row>
    <row r="303" spans="1:31" x14ac:dyDescent="0.15">
      <c r="A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row>
    <row r="304" spans="1:31" x14ac:dyDescent="0.15">
      <c r="A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row>
    <row r="305" spans="1:31" x14ac:dyDescent="0.15">
      <c r="A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row>
    <row r="306" spans="1:31" x14ac:dyDescent="0.15">
      <c r="A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row>
    <row r="307" spans="1:31" x14ac:dyDescent="0.15">
      <c r="A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row>
    <row r="308" spans="1:31" x14ac:dyDescent="0.15">
      <c r="A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row>
    <row r="309" spans="1:31" x14ac:dyDescent="0.15">
      <c r="A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row>
    <row r="310" spans="1:31" x14ac:dyDescent="0.15">
      <c r="A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row>
    <row r="311" spans="1:31" x14ac:dyDescent="0.15">
      <c r="A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row>
    <row r="312" spans="1:31" x14ac:dyDescent="0.15">
      <c r="A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row>
    <row r="313" spans="1:31" x14ac:dyDescent="0.15">
      <c r="A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row>
    <row r="314" spans="1:31" x14ac:dyDescent="0.15">
      <c r="A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row>
    <row r="315" spans="1:31" x14ac:dyDescent="0.15">
      <c r="A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row>
    <row r="316" spans="1:31" x14ac:dyDescent="0.15">
      <c r="A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row>
    <row r="317" spans="1:31" x14ac:dyDescent="0.15">
      <c r="A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row>
    <row r="318" spans="1:31" x14ac:dyDescent="0.15">
      <c r="A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row>
    <row r="319" spans="1:31" x14ac:dyDescent="0.15">
      <c r="A319" s="62"/>
      <c r="D319" s="62"/>
      <c r="E319" s="62"/>
      <c r="F319" s="333"/>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row>
    <row r="320" spans="1:31" x14ac:dyDescent="0.15">
      <c r="A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row>
    <row r="321" spans="1:31" x14ac:dyDescent="0.15">
      <c r="A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row>
    <row r="322" spans="1:31" x14ac:dyDescent="0.15">
      <c r="A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row>
    <row r="323" spans="1:31" x14ac:dyDescent="0.15">
      <c r="A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row>
    <row r="324" spans="1:31" x14ac:dyDescent="0.15">
      <c r="A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row>
    <row r="325" spans="1:31" x14ac:dyDescent="0.15">
      <c r="A325" s="62"/>
      <c r="D325" s="62"/>
      <c r="E325" s="62"/>
      <c r="F325" s="62"/>
      <c r="G325" s="301"/>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row>
    <row r="326" spans="1:31" x14ac:dyDescent="0.15">
      <c r="A326" s="62"/>
      <c r="D326" s="62"/>
      <c r="E326" s="62"/>
      <c r="F326" s="62"/>
      <c r="G326" s="301"/>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row>
    <row r="327" spans="1:31" x14ac:dyDescent="0.15">
      <c r="A327" s="62"/>
      <c r="D327" s="62"/>
      <c r="E327" s="62"/>
      <c r="F327" s="62"/>
      <c r="G327" s="301"/>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row>
    <row r="328" spans="1:31" x14ac:dyDescent="0.15">
      <c r="A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row>
    <row r="329" spans="1:31" x14ac:dyDescent="0.15">
      <c r="A329" s="62"/>
    </row>
    <row r="330" spans="1:31" x14ac:dyDescent="0.15">
      <c r="A330" s="62"/>
    </row>
    <row r="331" spans="1:31" x14ac:dyDescent="0.15">
      <c r="A331" s="62"/>
    </row>
    <row r="332" spans="1:31" x14ac:dyDescent="0.15">
      <c r="A332" s="62"/>
    </row>
    <row r="333" spans="1:31" x14ac:dyDescent="0.15">
      <c r="A333" s="62"/>
    </row>
    <row r="334" spans="1:31" x14ac:dyDescent="0.15">
      <c r="A334" s="62"/>
    </row>
    <row r="335" spans="1:31" x14ac:dyDescent="0.15">
      <c r="A335" s="62"/>
    </row>
    <row r="336" spans="1:31" x14ac:dyDescent="0.15">
      <c r="A336" s="62"/>
    </row>
    <row r="337" spans="1:6" x14ac:dyDescent="0.15">
      <c r="A337" s="62"/>
    </row>
    <row r="338" spans="1:6" x14ac:dyDescent="0.15">
      <c r="A338" s="62"/>
    </row>
    <row r="339" spans="1:6" x14ac:dyDescent="0.15">
      <c r="A339" s="62"/>
    </row>
    <row r="340" spans="1:6" x14ac:dyDescent="0.15">
      <c r="A340" s="62"/>
    </row>
    <row r="341" spans="1:6" x14ac:dyDescent="0.15">
      <c r="A341" s="62"/>
    </row>
    <row r="342" spans="1:6" x14ac:dyDescent="0.15">
      <c r="A342" s="62"/>
    </row>
    <row r="343" spans="1:6" x14ac:dyDescent="0.15">
      <c r="A343" s="62"/>
    </row>
    <row r="344" spans="1:6" x14ac:dyDescent="0.15">
      <c r="A344" s="62"/>
    </row>
    <row r="345" spans="1:6" x14ac:dyDescent="0.15">
      <c r="A345" s="62"/>
    </row>
    <row r="346" spans="1:6" x14ac:dyDescent="0.15">
      <c r="A346" s="62"/>
    </row>
    <row r="347" spans="1:6" x14ac:dyDescent="0.15">
      <c r="A347" s="62"/>
    </row>
    <row r="352" spans="1:6" hidden="1" x14ac:dyDescent="0.15">
      <c r="B352" t="s">
        <v>276</v>
      </c>
      <c r="D352" t="s">
        <v>78</v>
      </c>
      <c r="E352">
        <v>0</v>
      </c>
      <c r="F352">
        <v>100</v>
      </c>
    </row>
    <row r="353" spans="4:6" hidden="1" x14ac:dyDescent="0.15">
      <c r="D353" t="s">
        <v>79</v>
      </c>
      <c r="E353">
        <v>0</v>
      </c>
      <c r="F353">
        <v>100</v>
      </c>
    </row>
    <row r="354" spans="4:6" hidden="1" x14ac:dyDescent="0.15">
      <c r="D354" t="s">
        <v>80</v>
      </c>
      <c r="E354">
        <v>0</v>
      </c>
      <c r="F354">
        <v>100</v>
      </c>
    </row>
    <row r="355" spans="4:6" hidden="1" x14ac:dyDescent="0.15">
      <c r="D355" t="s">
        <v>81</v>
      </c>
      <c r="E355">
        <v>0</v>
      </c>
      <c r="F355">
        <v>100</v>
      </c>
    </row>
    <row r="356" spans="4:6" hidden="1" x14ac:dyDescent="0.15">
      <c r="D356" t="s">
        <v>106</v>
      </c>
      <c r="E356">
        <v>0</v>
      </c>
      <c r="F356">
        <v>100</v>
      </c>
    </row>
    <row r="357" spans="4:6" hidden="1" x14ac:dyDescent="0.15">
      <c r="D357" t="s">
        <v>107</v>
      </c>
      <c r="E357">
        <v>0</v>
      </c>
      <c r="F357">
        <v>100</v>
      </c>
    </row>
    <row r="358" spans="4:6" hidden="1" x14ac:dyDescent="0.15">
      <c r="D358" t="s">
        <v>108</v>
      </c>
      <c r="E358">
        <v>0</v>
      </c>
      <c r="F358">
        <v>100</v>
      </c>
    </row>
    <row r="359" spans="4:6" hidden="1" x14ac:dyDescent="0.15">
      <c r="D359" t="s">
        <v>109</v>
      </c>
      <c r="E359">
        <v>0</v>
      </c>
      <c r="F359">
        <v>100</v>
      </c>
    </row>
    <row r="360" spans="4:6" hidden="1" x14ac:dyDescent="0.15">
      <c r="D360" t="s">
        <v>110</v>
      </c>
      <c r="E360">
        <v>0</v>
      </c>
      <c r="F360">
        <v>100</v>
      </c>
    </row>
    <row r="361" spans="4:6" hidden="1" x14ac:dyDescent="0.15">
      <c r="D361" t="s">
        <v>111</v>
      </c>
      <c r="E361">
        <v>0</v>
      </c>
      <c r="F361">
        <v>100</v>
      </c>
    </row>
    <row r="362" spans="4:6" hidden="1" x14ac:dyDescent="0.15">
      <c r="D362" t="s">
        <v>112</v>
      </c>
      <c r="E362">
        <v>0</v>
      </c>
      <c r="F362">
        <v>100</v>
      </c>
    </row>
    <row r="363" spans="4:6" hidden="1" x14ac:dyDescent="0.15">
      <c r="D363" t="s">
        <v>113</v>
      </c>
      <c r="E363">
        <v>0</v>
      </c>
      <c r="F363">
        <v>100</v>
      </c>
    </row>
    <row r="364" spans="4:6" hidden="1" x14ac:dyDescent="0.15">
      <c r="D364" t="s">
        <v>271</v>
      </c>
      <c r="E364">
        <v>0</v>
      </c>
      <c r="F364">
        <v>100</v>
      </c>
    </row>
    <row r="365" spans="4:6" hidden="1" x14ac:dyDescent="0.15">
      <c r="D365" t="s">
        <v>272</v>
      </c>
      <c r="E365">
        <v>0</v>
      </c>
      <c r="F365">
        <v>100</v>
      </c>
    </row>
    <row r="366" spans="4:6" hidden="1" x14ac:dyDescent="0.15">
      <c r="D366" t="s">
        <v>273</v>
      </c>
      <c r="E366">
        <v>0</v>
      </c>
      <c r="F366">
        <v>100</v>
      </c>
    </row>
    <row r="367" spans="4:6" hidden="1" x14ac:dyDescent="0.15">
      <c r="D367" t="s">
        <v>124</v>
      </c>
      <c r="E367">
        <v>0</v>
      </c>
      <c r="F367">
        <v>100</v>
      </c>
    </row>
    <row r="368" spans="4:6" hidden="1" x14ac:dyDescent="0.15">
      <c r="D368" t="s">
        <v>125</v>
      </c>
      <c r="E368">
        <v>0</v>
      </c>
      <c r="F368">
        <v>100</v>
      </c>
    </row>
    <row r="369" spans="2:6" hidden="1" x14ac:dyDescent="0.15">
      <c r="D369" t="s">
        <v>126</v>
      </c>
      <c r="E369">
        <v>0</v>
      </c>
      <c r="F369">
        <v>100</v>
      </c>
    </row>
    <row r="370" spans="2:6" hidden="1" x14ac:dyDescent="0.15">
      <c r="D370" t="s">
        <v>127</v>
      </c>
      <c r="E370">
        <v>0</v>
      </c>
      <c r="F370">
        <v>100</v>
      </c>
    </row>
    <row r="371" spans="2:6" hidden="1" x14ac:dyDescent="0.15">
      <c r="D371" t="s">
        <v>202</v>
      </c>
      <c r="E371">
        <v>0</v>
      </c>
      <c r="F371">
        <v>100</v>
      </c>
    </row>
    <row r="372" spans="2:6" hidden="1" x14ac:dyDescent="0.15">
      <c r="D372" t="s">
        <v>203</v>
      </c>
      <c r="E372">
        <v>0</v>
      </c>
      <c r="F372">
        <v>100</v>
      </c>
    </row>
    <row r="373" spans="2:6" hidden="1" x14ac:dyDescent="0.15">
      <c r="D373" t="s">
        <v>204</v>
      </c>
      <c r="E373">
        <v>0</v>
      </c>
      <c r="F373">
        <v>100</v>
      </c>
    </row>
    <row r="374" spans="2:6" hidden="1" x14ac:dyDescent="0.15">
      <c r="D374" t="s">
        <v>205</v>
      </c>
      <c r="E374">
        <v>0</v>
      </c>
      <c r="F374">
        <v>100</v>
      </c>
    </row>
    <row r="376" spans="2:6" hidden="1" x14ac:dyDescent="0.15">
      <c r="B376" t="s">
        <v>275</v>
      </c>
      <c r="D376" t="s">
        <v>180</v>
      </c>
      <c r="E376">
        <v>-100</v>
      </c>
      <c r="F376">
        <v>300</v>
      </c>
    </row>
    <row r="377" spans="2:6" hidden="1" x14ac:dyDescent="0.15">
      <c r="D377" t="s">
        <v>181</v>
      </c>
      <c r="E377">
        <v>-100</v>
      </c>
      <c r="F377">
        <v>300</v>
      </c>
    </row>
    <row r="378" spans="2:6" hidden="1" x14ac:dyDescent="0.15">
      <c r="D378" t="s">
        <v>182</v>
      </c>
      <c r="E378">
        <v>-100</v>
      </c>
      <c r="F378">
        <v>300</v>
      </c>
    </row>
    <row r="379" spans="2:6" hidden="1" x14ac:dyDescent="0.15">
      <c r="D379" t="s">
        <v>183</v>
      </c>
      <c r="E379">
        <v>-100</v>
      </c>
      <c r="F379">
        <v>300</v>
      </c>
    </row>
    <row r="380" spans="2:6" hidden="1" x14ac:dyDescent="0.15">
      <c r="D380" t="s">
        <v>184</v>
      </c>
      <c r="E380">
        <v>-100</v>
      </c>
      <c r="F380">
        <v>300</v>
      </c>
    </row>
    <row r="381" spans="2:6" hidden="1" x14ac:dyDescent="0.15">
      <c r="D381" t="s">
        <v>185</v>
      </c>
      <c r="E381">
        <v>-100</v>
      </c>
      <c r="F381">
        <v>300</v>
      </c>
    </row>
    <row r="382" spans="2:6" hidden="1" x14ac:dyDescent="0.15">
      <c r="D382" t="s">
        <v>186</v>
      </c>
      <c r="E382">
        <v>-100</v>
      </c>
      <c r="F382">
        <v>300</v>
      </c>
    </row>
    <row r="383" spans="2:6" hidden="1" x14ac:dyDescent="0.15">
      <c r="D383" t="s">
        <v>187</v>
      </c>
      <c r="E383">
        <v>-100</v>
      </c>
      <c r="F383">
        <v>300</v>
      </c>
    </row>
    <row r="384" spans="2:6" hidden="1" x14ac:dyDescent="0.15">
      <c r="D384" t="s">
        <v>188</v>
      </c>
      <c r="E384">
        <v>-100</v>
      </c>
      <c r="F384">
        <v>300</v>
      </c>
    </row>
    <row r="385" spans="4:6" hidden="1" x14ac:dyDescent="0.15">
      <c r="D385" t="s">
        <v>189</v>
      </c>
      <c r="E385">
        <v>0</v>
      </c>
      <c r="F385" s="7">
        <v>25000</v>
      </c>
    </row>
    <row r="386" spans="4:6" hidden="1" x14ac:dyDescent="0.15">
      <c r="D386" t="s">
        <v>190</v>
      </c>
      <c r="E386">
        <v>-100</v>
      </c>
      <c r="F386">
        <v>300</v>
      </c>
    </row>
    <row r="387" spans="4:6" hidden="1" x14ac:dyDescent="0.15">
      <c r="D387" t="s">
        <v>191</v>
      </c>
      <c r="E387">
        <v>-100</v>
      </c>
      <c r="F387">
        <v>300</v>
      </c>
    </row>
    <row r="388" spans="4:6" hidden="1" x14ac:dyDescent="0.15">
      <c r="D388" t="s">
        <v>192</v>
      </c>
      <c r="E388">
        <v>-100</v>
      </c>
      <c r="F388">
        <v>300</v>
      </c>
    </row>
    <row r="389" spans="4:6" hidden="1" x14ac:dyDescent="0.15">
      <c r="D389" t="s">
        <v>193</v>
      </c>
      <c r="E389">
        <v>-100</v>
      </c>
      <c r="F389">
        <v>300</v>
      </c>
    </row>
    <row r="390" spans="4:6" hidden="1" x14ac:dyDescent="0.15">
      <c r="D390" t="s">
        <v>194</v>
      </c>
      <c r="E390">
        <v>-100</v>
      </c>
      <c r="F390">
        <v>300</v>
      </c>
    </row>
    <row r="391" spans="4:6" hidden="1" x14ac:dyDescent="0.15">
      <c r="D391" t="s">
        <v>195</v>
      </c>
      <c r="E391">
        <v>-100</v>
      </c>
      <c r="F391">
        <v>300</v>
      </c>
    </row>
    <row r="392" spans="4:6" hidden="1" x14ac:dyDescent="0.15">
      <c r="D392" t="s">
        <v>196</v>
      </c>
      <c r="E392">
        <v>-100</v>
      </c>
      <c r="F392">
        <v>300</v>
      </c>
    </row>
    <row r="393" spans="4:6" hidden="1" x14ac:dyDescent="0.15">
      <c r="D393" t="s">
        <v>197</v>
      </c>
      <c r="E393">
        <v>-100</v>
      </c>
      <c r="F393">
        <v>300</v>
      </c>
    </row>
    <row r="394" spans="4:6" hidden="1" x14ac:dyDescent="0.15">
      <c r="D394" t="s">
        <v>198</v>
      </c>
      <c r="E394">
        <v>-100</v>
      </c>
      <c r="F394">
        <v>300</v>
      </c>
    </row>
    <row r="395" spans="4:6" hidden="1" x14ac:dyDescent="0.15">
      <c r="D395" t="s">
        <v>199</v>
      </c>
      <c r="E395">
        <v>-100</v>
      </c>
      <c r="F395">
        <v>300</v>
      </c>
    </row>
    <row r="396" spans="4:6" hidden="1" x14ac:dyDescent="0.15">
      <c r="D396" t="s">
        <v>200</v>
      </c>
      <c r="E396">
        <v>-100</v>
      </c>
      <c r="F396">
        <v>300</v>
      </c>
    </row>
    <row r="397" spans="4:6" hidden="1" x14ac:dyDescent="0.15">
      <c r="D397" t="s">
        <v>201</v>
      </c>
      <c r="E397">
        <v>-100</v>
      </c>
      <c r="F397">
        <v>300</v>
      </c>
    </row>
    <row r="398" spans="4:6" hidden="1" x14ac:dyDescent="0.15">
      <c r="D398" t="s">
        <v>232</v>
      </c>
      <c r="E398">
        <v>-100</v>
      </c>
      <c r="F398">
        <v>300</v>
      </c>
    </row>
    <row r="399" spans="4:6" hidden="1" x14ac:dyDescent="0.15">
      <c r="D399" t="s">
        <v>233</v>
      </c>
      <c r="E399">
        <v>-100</v>
      </c>
      <c r="F399">
        <v>300</v>
      </c>
    </row>
    <row r="400" spans="4:6" hidden="1" x14ac:dyDescent="0.15">
      <c r="D400" t="s">
        <v>234</v>
      </c>
      <c r="E400">
        <v>-100</v>
      </c>
      <c r="F400">
        <v>300</v>
      </c>
    </row>
    <row r="401" spans="4:6" hidden="1" x14ac:dyDescent="0.15">
      <c r="D401" t="s">
        <v>235</v>
      </c>
      <c r="E401">
        <v>-100</v>
      </c>
      <c r="F401">
        <v>300</v>
      </c>
    </row>
    <row r="402" spans="4:6" hidden="1" x14ac:dyDescent="0.15">
      <c r="D402" t="s">
        <v>236</v>
      </c>
      <c r="E402">
        <v>-100</v>
      </c>
      <c r="F402">
        <v>300</v>
      </c>
    </row>
    <row r="403" spans="4:6" hidden="1" x14ac:dyDescent="0.15">
      <c r="D403" t="s">
        <v>237</v>
      </c>
      <c r="E403">
        <v>-100</v>
      </c>
      <c r="F403">
        <v>300</v>
      </c>
    </row>
    <row r="404" spans="4:6" hidden="1" x14ac:dyDescent="0.15">
      <c r="D404" t="s">
        <v>238</v>
      </c>
      <c r="E404">
        <v>-100</v>
      </c>
      <c r="F404">
        <v>300</v>
      </c>
    </row>
    <row r="405" spans="4:6" hidden="1" x14ac:dyDescent="0.15">
      <c r="D405" t="s">
        <v>239</v>
      </c>
      <c r="E405">
        <v>-100</v>
      </c>
      <c r="F405">
        <v>300</v>
      </c>
    </row>
    <row r="406" spans="4:6" hidden="1" x14ac:dyDescent="0.15">
      <c r="D406" t="s">
        <v>240</v>
      </c>
      <c r="E406">
        <v>-100</v>
      </c>
      <c r="F406">
        <v>300</v>
      </c>
    </row>
    <row r="407" spans="4:6" hidden="1" x14ac:dyDescent="0.15">
      <c r="D407" t="s">
        <v>241</v>
      </c>
      <c r="E407">
        <v>-100</v>
      </c>
      <c r="F407">
        <v>300</v>
      </c>
    </row>
    <row r="408" spans="4:6" hidden="1" x14ac:dyDescent="0.15">
      <c r="D408" t="s">
        <v>242</v>
      </c>
      <c r="E408">
        <v>-100</v>
      </c>
      <c r="F408">
        <v>300</v>
      </c>
    </row>
    <row r="409" spans="4:6" hidden="1" x14ac:dyDescent="0.15">
      <c r="D409" t="s">
        <v>243</v>
      </c>
      <c r="E409">
        <v>-100</v>
      </c>
      <c r="F409">
        <v>300</v>
      </c>
    </row>
    <row r="410" spans="4:6" hidden="1" x14ac:dyDescent="0.15">
      <c r="D410" t="s">
        <v>114</v>
      </c>
      <c r="E410">
        <v>-100</v>
      </c>
      <c r="F410" s="7">
        <v>1000</v>
      </c>
    </row>
    <row r="411" spans="4:6" hidden="1" x14ac:dyDescent="0.15">
      <c r="D411" t="s">
        <v>115</v>
      </c>
      <c r="E411">
        <v>-100</v>
      </c>
      <c r="F411" s="7">
        <v>3500</v>
      </c>
    </row>
    <row r="412" spans="4:6" hidden="1" x14ac:dyDescent="0.15">
      <c r="D412" t="s">
        <v>116</v>
      </c>
      <c r="E412">
        <v>0</v>
      </c>
      <c r="F412">
        <v>100</v>
      </c>
    </row>
    <row r="413" spans="4:6" hidden="1" x14ac:dyDescent="0.15">
      <c r="D413" t="s">
        <v>117</v>
      </c>
      <c r="E413">
        <v>-100</v>
      </c>
      <c r="F413" s="7">
        <v>1000</v>
      </c>
    </row>
    <row r="414" spans="4:6" hidden="1" x14ac:dyDescent="0.15">
      <c r="D414" t="s">
        <v>118</v>
      </c>
      <c r="E414">
        <v>-100</v>
      </c>
      <c r="F414" s="7">
        <v>1000</v>
      </c>
    </row>
    <row r="415" spans="4:6" hidden="1" x14ac:dyDescent="0.15">
      <c r="D415" t="s">
        <v>119</v>
      </c>
      <c r="E415">
        <v>-100</v>
      </c>
      <c r="F415" s="7">
        <v>1000</v>
      </c>
    </row>
    <row r="416" spans="4:6" hidden="1" x14ac:dyDescent="0.15">
      <c r="D416" t="s">
        <v>120</v>
      </c>
      <c r="E416">
        <v>-100</v>
      </c>
      <c r="F416" s="7">
        <v>1000</v>
      </c>
    </row>
    <row r="417" spans="4:6" hidden="1" x14ac:dyDescent="0.15">
      <c r="D417" t="s">
        <v>121</v>
      </c>
      <c r="E417">
        <v>1</v>
      </c>
      <c r="F417">
        <v>3</v>
      </c>
    </row>
    <row r="418" spans="4:6" hidden="1" x14ac:dyDescent="0.15">
      <c r="D418" t="s">
        <v>122</v>
      </c>
      <c r="E418">
        <v>0</v>
      </c>
      <c r="F418">
        <v>90</v>
      </c>
    </row>
    <row r="419" spans="4:6" hidden="1" x14ac:dyDescent="0.15">
      <c r="D419" t="s">
        <v>123</v>
      </c>
      <c r="E419">
        <v>0</v>
      </c>
      <c r="F419">
        <v>100</v>
      </c>
    </row>
  </sheetData>
  <mergeCells count="1">
    <mergeCell ref="B4:G4"/>
  </mergeCells>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H317"/>
  <sheetViews>
    <sheetView topLeftCell="A186" workbookViewId="0">
      <selection activeCell="D231" sqref="D231"/>
    </sheetView>
  </sheetViews>
  <sheetFormatPr baseColWidth="10" defaultRowHeight="13" x14ac:dyDescent="0.15"/>
  <cols>
    <col min="4" max="4" width="78.1640625" customWidth="1"/>
    <col min="5" max="5" width="77.33203125" customWidth="1"/>
  </cols>
  <sheetData>
    <row r="1" spans="1:34" ht="21" x14ac:dyDescent="0.25">
      <c r="A1" s="62"/>
      <c r="B1" s="33" t="s">
        <v>845</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4"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4" ht="16" x14ac:dyDescent="0.2">
      <c r="A3" s="62"/>
      <c r="B3" s="338" t="s">
        <v>744</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4" ht="12" customHeight="1" x14ac:dyDescent="0.15">
      <c r="A4" s="62"/>
      <c r="B4" s="595" t="s">
        <v>844</v>
      </c>
      <c r="C4" s="596"/>
      <c r="D4" s="596"/>
      <c r="E4" s="596"/>
      <c r="F4" s="596"/>
      <c r="G4" s="597"/>
      <c r="H4" s="43"/>
      <c r="I4" s="43"/>
      <c r="J4" s="36"/>
      <c r="K4" s="43"/>
      <c r="L4" s="43"/>
      <c r="M4" s="43"/>
      <c r="N4" s="43"/>
      <c r="O4" s="43"/>
      <c r="P4" s="43"/>
      <c r="Q4" s="43"/>
      <c r="R4" s="43"/>
      <c r="S4" s="43"/>
      <c r="T4" s="43"/>
      <c r="U4" s="43"/>
      <c r="V4" s="36"/>
      <c r="W4" s="43"/>
      <c r="X4" s="43"/>
      <c r="Y4" s="43"/>
      <c r="Z4" s="43"/>
      <c r="AA4" s="43"/>
      <c r="AB4" s="43"/>
      <c r="AC4" s="43"/>
    </row>
    <row r="5" spans="1:34"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4"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4" ht="42" customHeight="1" x14ac:dyDescent="0.15">
      <c r="A7" s="62"/>
      <c r="B7" s="335"/>
      <c r="C7" s="62"/>
      <c r="E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row>
    <row r="8" spans="1:34" ht="16" x14ac:dyDescent="0.2">
      <c r="A8" s="62"/>
      <c r="B8" s="329"/>
      <c r="C8" s="62"/>
      <c r="D8" s="6" t="s">
        <v>897</v>
      </c>
      <c r="F8" s="274" t="s">
        <v>61</v>
      </c>
      <c r="G8" s="336">
        <v>2035</v>
      </c>
      <c r="H8" s="274" t="s">
        <v>396</v>
      </c>
      <c r="I8" s="62"/>
      <c r="J8" s="62"/>
      <c r="K8" s="62"/>
      <c r="L8" s="62"/>
      <c r="M8" s="62"/>
      <c r="N8" s="62"/>
      <c r="O8" s="62"/>
      <c r="P8" s="62"/>
      <c r="Q8" s="62"/>
      <c r="R8" s="62"/>
      <c r="S8" s="62"/>
      <c r="T8" s="62"/>
      <c r="U8" s="62"/>
      <c r="V8" s="62"/>
      <c r="W8" s="62"/>
      <c r="X8" s="62"/>
      <c r="Y8" s="62"/>
      <c r="Z8" s="62"/>
      <c r="AA8" s="62"/>
      <c r="AB8" s="62"/>
      <c r="AC8" s="62"/>
      <c r="AD8" s="62"/>
      <c r="AE8" s="62"/>
      <c r="AF8" s="62"/>
      <c r="AG8" s="62"/>
      <c r="AH8" s="62"/>
    </row>
    <row r="9" spans="1:34" ht="16" x14ac:dyDescent="0.2">
      <c r="A9" s="62"/>
      <c r="B9" s="329"/>
      <c r="C9" s="62"/>
      <c r="D9" s="62"/>
      <c r="E9" s="62"/>
      <c r="F9" s="274" t="s">
        <v>62</v>
      </c>
      <c r="G9" s="337">
        <v>2013</v>
      </c>
      <c r="H9" s="274" t="s">
        <v>395</v>
      </c>
      <c r="I9" s="62"/>
      <c r="J9" s="62"/>
      <c r="K9" s="62"/>
      <c r="L9" s="62"/>
      <c r="M9" s="62"/>
      <c r="N9" s="62"/>
      <c r="O9" s="62"/>
      <c r="P9" s="62"/>
      <c r="Q9" s="62"/>
      <c r="R9" s="62"/>
      <c r="S9" s="62"/>
      <c r="T9" s="62"/>
      <c r="U9" s="62"/>
      <c r="V9" s="62"/>
      <c r="W9" s="62"/>
      <c r="X9" s="62"/>
      <c r="Y9" s="62"/>
      <c r="Z9" s="62"/>
      <c r="AA9" s="62"/>
      <c r="AB9" s="62"/>
      <c r="AC9" s="62"/>
      <c r="AD9" s="62"/>
      <c r="AE9" s="62"/>
      <c r="AF9" s="62"/>
      <c r="AG9" s="62"/>
      <c r="AH9" s="62"/>
    </row>
    <row r="10" spans="1:34" x14ac:dyDescent="0.15">
      <c r="A10" s="62"/>
      <c r="B10" s="329"/>
      <c r="C10" s="62" t="s">
        <v>293</v>
      </c>
      <c r="D10" s="62" t="s">
        <v>292</v>
      </c>
      <c r="F10" s="274"/>
      <c r="G10" s="274" t="s">
        <v>843</v>
      </c>
      <c r="H10" s="274"/>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row>
    <row r="11" spans="1:34" x14ac:dyDescent="0.15">
      <c r="A11" s="62"/>
      <c r="B11" s="329"/>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row>
    <row r="12" spans="1:34" x14ac:dyDescent="0.15">
      <c r="A12" s="62"/>
      <c r="B12" s="329"/>
      <c r="C12" s="62"/>
      <c r="D12" t="s">
        <v>294</v>
      </c>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row>
    <row r="13" spans="1:34" x14ac:dyDescent="0.15">
      <c r="A13" s="62"/>
      <c r="B13" s="329"/>
      <c r="C13" s="273" t="s">
        <v>397</v>
      </c>
      <c r="D13" s="15" t="str">
        <f>(ETM_waardes_2035_IABR!D14&amp;$G$10&amp;ETM_waardes_2035_IABR!G14)</f>
        <v xml:space="preserve">number_of_buildings_present: </v>
      </c>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row>
    <row r="14" spans="1:34" x14ac:dyDescent="0.15">
      <c r="A14" s="62"/>
      <c r="B14" s="329"/>
      <c r="C14" s="62"/>
      <c r="D14" s="15" t="str">
        <f>(ETM_waardes_2035_IABR!D15&amp;$G$10&amp;ETM_waardes_2035_IABR!G15)</f>
        <v>number_of_cars_present: 201.6</v>
      </c>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row>
    <row r="15" spans="1:34" x14ac:dyDescent="0.15">
      <c r="A15" s="62"/>
      <c r="B15" s="329"/>
      <c r="C15" s="62"/>
      <c r="D15" s="15" t="str">
        <f>(ETM_waardes_2035_IABR!D16&amp;$G$10&amp;ETM_waardes_2035_IABR!G16)</f>
        <v xml:space="preserve">number_of_inhabitants_present: </v>
      </c>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row>
    <row r="16" spans="1:34" x14ac:dyDescent="0.15">
      <c r="A16" s="62"/>
      <c r="B16" s="329"/>
      <c r="C16" s="62"/>
      <c r="D16" s="15" t="str">
        <f>(ETM_waardes_2035_IABR!D17&amp;$G$10&amp;ETM_waardes_2035_IABR!G17)</f>
        <v>number_of_new_residences: 1</v>
      </c>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row>
    <row r="17" spans="1:34" x14ac:dyDescent="0.15">
      <c r="A17" s="62"/>
      <c r="B17" s="329"/>
      <c r="C17" s="62"/>
      <c r="D17" s="15" t="str">
        <f>(ETM_waardes_2035_IABR!D18&amp;$G$10&amp;ETM_waardes_2035_IABR!G18)</f>
        <v>number_of_old_residences: 384</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row>
    <row r="18" spans="1:34" x14ac:dyDescent="0.15">
      <c r="A18" s="62"/>
      <c r="B18" s="329"/>
      <c r="C18" s="62"/>
      <c r="D18" s="15" t="str">
        <f>(ETM_waardes_2035_IABR!D19&amp;$G$10&amp;ETM_waardes_2035_IABR!G19)</f>
        <v>areable_land: 0.0025</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row>
    <row r="19" spans="1:34" x14ac:dyDescent="0.15">
      <c r="A19" s="62"/>
      <c r="B19" s="329"/>
      <c r="C19" s="62"/>
      <c r="D19" s="15" t="str">
        <f>(ETM_waardes_2035_IABR!D20&amp;$G$10&amp;ETM_waardes_2035_IABR!G20)</f>
        <v>offshore_suitable_for_wind: 0</v>
      </c>
      <c r="E19" s="62" t="s">
        <v>910</v>
      </c>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row>
    <row r="20" spans="1:34" x14ac:dyDescent="0.15">
      <c r="A20" s="62"/>
      <c r="B20" s="329"/>
      <c r="C20" s="62"/>
      <c r="D20" s="15" t="str">
        <f>(ETM_waardes_2035_IABR!D21&amp;$G$10&amp;ETM_waardes_2035_IABR!G21)</f>
        <v>onshore_suitable_for_wind: 0</v>
      </c>
      <c r="E20" s="62" t="s">
        <v>910</v>
      </c>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row>
    <row r="21" spans="1:34" x14ac:dyDescent="0.15">
      <c r="A21" s="62"/>
      <c r="B21" s="329"/>
      <c r="C21" s="62"/>
      <c r="D21" s="15" t="str">
        <f>(ETM_waardes_2035_IABR!D22&amp;$G$10&amp;ETM_waardes_2035_IABR!G22)</f>
        <v xml:space="preserve">buildings_insulation_level: </v>
      </c>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row>
    <row r="22" spans="1:34" x14ac:dyDescent="0.15">
      <c r="A22" s="62"/>
      <c r="B22" s="329"/>
      <c r="C22" s="62"/>
      <c r="D22" s="15" t="str">
        <f>(ETM_waardes_2035_IABR!D23&amp;$G$10&amp;ETM_waardes_2035_IABR!G23)</f>
        <v>buildings_roof_surface_available_for_pv: 0</v>
      </c>
      <c r="E22" s="62" t="s">
        <v>910</v>
      </c>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row>
    <row r="23" spans="1:34" x14ac:dyDescent="0.15">
      <c r="A23" s="62"/>
      <c r="B23" s="329"/>
      <c r="C23" s="62"/>
      <c r="D23" s="15" t="str">
        <f>(ETM_waardes_2035_IABR!D24&amp;$G$10&amp;ETM_waardes_2035_IABR!G24)</f>
        <v>households_number_of_inhabitants_both: 0.000726</v>
      </c>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row>
    <row r="24" spans="1:34" x14ac:dyDescent="0.15">
      <c r="A24" s="62"/>
      <c r="B24" s="329"/>
      <c r="C24" s="62"/>
      <c r="D24" s="15" t="str">
        <f>(ETM_waardes_2035_IABR!D25&amp;$G$10&amp;ETM_waardes_2035_IABR!G25)</f>
        <v>households_number_of_new_houses: 0.000001</v>
      </c>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row>
    <row r="25" spans="1:34" x14ac:dyDescent="0.15">
      <c r="A25" s="62"/>
      <c r="B25" s="329"/>
      <c r="C25" s="62"/>
      <c r="D25" s="15" t="str">
        <f>(ETM_waardes_2035_IABR!D26&amp;$G$10&amp;ETM_waardes_2035_IABR!G26)</f>
        <v>households_number_of_old_houses: 0.000384</v>
      </c>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row>
    <row r="26" spans="1:34" x14ac:dyDescent="0.15">
      <c r="A26" s="62"/>
      <c r="B26" s="329"/>
      <c r="C26" s="62"/>
      <c r="D26" s="15" t="str">
        <f>(ETM_waardes_2035_IABR!D27&amp;$G$10&amp;ETM_waardes_2035_IABR!G27)</f>
        <v>coast_line: 0</v>
      </c>
      <c r="E26" s="62" t="s">
        <v>910</v>
      </c>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row>
    <row r="27" spans="1:34" x14ac:dyDescent="0.15">
      <c r="A27" s="62"/>
      <c r="B27" s="329"/>
      <c r="C27" s="62"/>
      <c r="D27" s="15" t="str">
        <f>(ETM_waardes_2035_IABR!D28&amp;$G$10&amp;ETM_waardes_2035_IABR!G28)</f>
        <v>land_available_for_solar: 0.0025</v>
      </c>
      <c r="E27" s="62" t="s">
        <v>910</v>
      </c>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row>
    <row r="28" spans="1:34" x14ac:dyDescent="0.15">
      <c r="A28" s="62"/>
      <c r="B28" s="329"/>
      <c r="C28" s="62"/>
      <c r="D28" s="15" t="str">
        <f>(ETM_waardes_2035_IABR!D29&amp;$G$10&amp;ETM_waardes_2035_IABR!G29)</f>
        <v>co2_emission_1990: 0</v>
      </c>
      <c r="E28" s="62" t="s">
        <v>910</v>
      </c>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row>
    <row r="29" spans="1:34" x14ac:dyDescent="0.15">
      <c r="A29" s="62"/>
      <c r="B29" s="329"/>
      <c r="C29" s="62"/>
      <c r="D29" s="15" t="str">
        <f>(ETM_waardes_2035_IABR!D30&amp;$G$10&amp;ETM_waardes_2035_IABR!G30)</f>
        <v>residences_roof_surface_available_for_pv: 0.00001175</v>
      </c>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row>
    <row r="30" spans="1:34" x14ac:dyDescent="0.15">
      <c r="A30" s="62"/>
      <c r="B30" s="329"/>
      <c r="C30" s="62"/>
      <c r="D30" s="15" t="str">
        <f>(ETM_waardes_2035_IABR!D31&amp;$G$10&amp;ETM_waardes_2035_IABR!G31)</f>
        <v>households_insulation_level_new_houses: National</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row>
    <row r="31" spans="1:34" x14ac:dyDescent="0.15">
      <c r="A31" s="62"/>
      <c r="B31" s="329"/>
      <c r="C31" s="62"/>
      <c r="D31" s="15" t="str">
        <f>(ETM_waardes_2035_IABR!D32&amp;$G$10&amp;ETM_waardes_2035_IABR!G32)</f>
        <v>households_insulation_level_old_houses: National</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row>
    <row r="32" spans="1:34" x14ac:dyDescent="0.15">
      <c r="A32" s="62"/>
      <c r="B32" s="329"/>
      <c r="C32" s="62"/>
      <c r="D32" s="15" t="str">
        <f>(ETM_waardes_2035_IABR!D33&amp;$G$10&amp;ETM_waardes_2035_IABR!G33)</f>
        <v>energy_production_biodiesel_both: 0</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row>
    <row r="33" spans="1:34" x14ac:dyDescent="0.15">
      <c r="A33" s="62"/>
      <c r="B33" s="329"/>
      <c r="C33" s="62"/>
      <c r="D33" s="15" t="str">
        <f>(ETM_waardes_2035_IABR!D34&amp;$G$10&amp;ETM_waardes_2035_IABR!G34)</f>
        <v>energy_production_bio_ethanol_both: 0</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row>
    <row r="34" spans="1:34" x14ac:dyDescent="0.15">
      <c r="A34" s="62"/>
      <c r="B34" s="329"/>
      <c r="C34" s="62"/>
      <c r="D34" s="15" t="str">
        <f>(ETM_waardes_2035_IABR!D35&amp;$G$10&amp;ETM_waardes_2035_IABR!G35)</f>
        <v>energy_distribution_woody_biomass_both: 0</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row>
    <row r="35" spans="1:34" x14ac:dyDescent="0.15">
      <c r="A35" s="62"/>
      <c r="B35" s="329"/>
      <c r="C35" s="62"/>
      <c r="D35" s="15" t="str">
        <f>(ETM_waardes_2035_IABR!D36&amp;$G$10&amp;ETM_waardes_2035_IABR!G36)</f>
        <v>energy_extraction_natural_gas_both: 0</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row>
    <row r="36" spans="1:34" x14ac:dyDescent="0.15">
      <c r="A36" s="62"/>
      <c r="B36" s="329"/>
      <c r="C36" s="62"/>
      <c r="D36" s="15" t="str">
        <f>(ETM_waardes_2035_IABR!D37&amp;$G$10&amp;ETM_waardes_2035_IABR!G37)</f>
        <v>energy_extraction_crude_oil_both: 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row>
    <row r="37" spans="1:34" x14ac:dyDescent="0.15">
      <c r="A37" s="62"/>
      <c r="B37" s="329"/>
      <c r="C37" s="62"/>
      <c r="D37" s="15" t="str">
        <f>(ETM_waardes_2035_IABR!D38&amp;$G$10&amp;ETM_waardes_2035_IABR!G38)</f>
        <v>buildings_appliances_coal_share_both: 0</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row>
    <row r="38" spans="1:34" x14ac:dyDescent="0.15">
      <c r="A38" s="62"/>
      <c r="B38" s="329"/>
      <c r="C38" s="62"/>
      <c r="D38" s="15" t="str">
        <f>(ETM_waardes_2035_IABR!D39&amp;$G$10&amp;ETM_waardes_2035_IABR!G39)</f>
        <v>buildings_appliances_crude_oil_share_both: 0</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row>
    <row r="39" spans="1:34" x14ac:dyDescent="0.15">
      <c r="A39" s="62"/>
      <c r="B39" s="329"/>
      <c r="C39" s="62"/>
      <c r="D39" s="15" t="str">
        <f>(ETM_waardes_2035_IABR!D40&amp;$G$10&amp;ETM_waardes_2035_IABR!G40)</f>
        <v>buildings_appliances_electricity_share_both: 100</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row>
    <row r="40" spans="1:34" x14ac:dyDescent="0.15">
      <c r="A40" s="62"/>
      <c r="B40" s="329"/>
      <c r="C40" s="62"/>
      <c r="D40" s="15" t="str">
        <f>(ETM_waardes_2035_IABR!D41&amp;$G$10&amp;ETM_waardes_2035_IABR!G41)</f>
        <v>buildings_appliances_network_gas_share_both: 0</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row>
    <row r="41" spans="1:34" x14ac:dyDescent="0.15">
      <c r="A41" s="62"/>
      <c r="B41" s="329"/>
      <c r="C41" s="62"/>
      <c r="D41" s="15" t="str">
        <f>(ETM_waardes_2035_IABR!D42&amp;$G$10&amp;ETM_waardes_2035_IABR!G42)</f>
        <v>buildings_appliances_wood_pellets_share_both: 0</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row>
    <row r="42" spans="1:34" x14ac:dyDescent="0.15">
      <c r="A42" s="62"/>
      <c r="B42" s="329"/>
      <c r="C42" s="62"/>
      <c r="D42" s="15" t="str">
        <f>(ETM_waardes_2035_IABR!D43&amp;$G$10&amp;ETM_waardes_2035_IABR!G43)</f>
        <v>settings_enable_merit_order: 1</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row>
    <row r="43" spans="1:34" x14ac:dyDescent="0.15">
      <c r="A43" s="62"/>
      <c r="B43" s="329"/>
      <c r="C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row>
    <row r="44" spans="1:34" x14ac:dyDescent="0.15">
      <c r="A44" s="62"/>
      <c r="B44" s="329"/>
      <c r="C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row>
    <row r="45" spans="1:34" x14ac:dyDescent="0.15">
      <c r="A45" s="62"/>
      <c r="B45" s="329"/>
      <c r="C45" s="62"/>
      <c r="D45" s="5"/>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row>
    <row r="46" spans="1:34" x14ac:dyDescent="0.15">
      <c r="A46" s="62"/>
      <c r="B46" s="329"/>
      <c r="C46" s="62"/>
      <c r="D46" s="5"/>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row>
    <row r="47" spans="1:34" x14ac:dyDescent="0.15">
      <c r="A47" s="62"/>
      <c r="B47" s="329"/>
      <c r="C47" s="273" t="s">
        <v>443</v>
      </c>
      <c r="D47" s="15" t="str">
        <f>(ETM_waardes_2035_IABR!D48&amp;$G$10&amp;ETM_waardes_2035_IABR!G48*100)</f>
        <v>buildings_useful_demand_for_space_heating_both: -100</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row>
    <row r="48" spans="1:34" x14ac:dyDescent="0.15">
      <c r="A48" s="62"/>
      <c r="B48" s="329"/>
      <c r="C48" s="62"/>
      <c r="D48" s="15" t="str">
        <f>(ETM_waardes_2035_IABR!D49&amp;$G$10&amp;ETM_waardes_2035_IABR!G49*100)</f>
        <v>buildings_useful_demand_cooling_both: -100</v>
      </c>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row>
    <row r="49" spans="1:34" x14ac:dyDescent="0.15">
      <c r="A49" s="62"/>
      <c r="B49" s="329"/>
      <c r="C49" s="62"/>
      <c r="D49" s="15" t="str">
        <f>(ETM_waardes_2035_IABR!D50&amp;$G$10&amp;ETM_waardes_2035_IABR!G50*100)</f>
        <v>buildings_useful_demand_appliances_both: -100</v>
      </c>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row>
    <row r="50" spans="1:34" x14ac:dyDescent="0.15">
      <c r="A50" s="62"/>
      <c r="B50" s="329"/>
      <c r="C50" s="62"/>
      <c r="D50" s="15" t="str">
        <f>(ETM_waardes_2035_IABR!D51&amp;$G$10&amp;ETM_waardes_2035_IABR!G51*100)</f>
        <v>buildings_useful_demand_light_both: -100</v>
      </c>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row>
    <row r="51" spans="1:34" x14ac:dyDescent="0.15">
      <c r="A51" s="62"/>
      <c r="B51" s="329"/>
      <c r="C51" s="62"/>
      <c r="D51" s="15" t="str">
        <f>(ETM_waardes_2035_IABR!D52&amp;$G$10&amp;ETM_waardes_2035_IABR!G52*100)</f>
        <v>industry_useful_demand_for_chemical_crude_oil_non_energetic_both: -100</v>
      </c>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row>
    <row r="52" spans="1:34" x14ac:dyDescent="0.15">
      <c r="A52" s="62"/>
      <c r="B52" s="329"/>
      <c r="C52" s="62"/>
      <c r="D52" s="15" t="str">
        <f>(ETM_waardes_2035_IABR!D53&amp;$G$10&amp;ETM_waardes_2035_IABR!G53*100)</f>
        <v>industry_useful_demand_for_chemical_electricity_both: -100</v>
      </c>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row>
    <row r="53" spans="1:34" x14ac:dyDescent="0.15">
      <c r="A53" s="62"/>
      <c r="B53" s="329"/>
      <c r="C53" s="62"/>
      <c r="D53" s="15" t="str">
        <f>(ETM_waardes_2035_IABR!D54&amp;$G$10&amp;ETM_waardes_2035_IABR!G54*100)</f>
        <v>industry_useful_demand_for_chemical_network_gas_non_energetic_both: -100</v>
      </c>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row>
    <row r="54" spans="1:34" x14ac:dyDescent="0.15">
      <c r="A54" s="62"/>
      <c r="B54" s="329"/>
      <c r="C54" s="62"/>
      <c r="D54" s="15" t="str">
        <f>(ETM_waardes_2035_IABR!D55&amp;$G$10&amp;ETM_waardes_2035_IABR!G55*100)</f>
        <v>industry_useful_demand_for_chemical_other_non_energetic_both: -100</v>
      </c>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row>
    <row r="55" spans="1:34" x14ac:dyDescent="0.15">
      <c r="A55" s="62"/>
      <c r="B55" s="329"/>
      <c r="C55" s="62"/>
      <c r="D55" s="15" t="str">
        <f>(ETM_waardes_2035_IABR!D56&amp;$G$10&amp;ETM_waardes_2035_IABR!G56*100)</f>
        <v>industry_useful_demand_for_chemical_useable_heat_both: -100</v>
      </c>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row>
    <row r="56" spans="1:34" x14ac:dyDescent="0.15">
      <c r="A56" s="62"/>
      <c r="B56" s="329"/>
      <c r="C56" s="62"/>
      <c r="D56" s="15" t="str">
        <f>(ETM_waardes_2035_IABR!D57&amp;$G$10&amp;ETM_waardes_2035_IABR!G57*100)</f>
        <v>industry_useful_demand_for_other_crude_oil_non_energetic_both: -100</v>
      </c>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row>
    <row r="57" spans="1:34" x14ac:dyDescent="0.15">
      <c r="A57" s="62"/>
      <c r="B57" s="329"/>
      <c r="C57" s="62"/>
      <c r="D57" s="15" t="str">
        <f>(ETM_waardes_2035_IABR!D58&amp;$G$10&amp;ETM_waardes_2035_IABR!G58*100)</f>
        <v>industry_useful_demand_for_other_electricity_both: -100</v>
      </c>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row>
    <row r="58" spans="1:34" x14ac:dyDescent="0.15">
      <c r="A58" s="62"/>
      <c r="B58" s="329"/>
      <c r="C58" s="62"/>
      <c r="D58" s="15" t="e">
        <f>(ETM_waardes_2035_IABR!D59&amp;$G$10&amp;ETM_waardes_2035_IABR!G59*100)</f>
        <v>#VALUE!</v>
      </c>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row>
    <row r="59" spans="1:34" x14ac:dyDescent="0.15">
      <c r="A59" s="62"/>
      <c r="B59" s="329"/>
      <c r="C59" s="62"/>
      <c r="D59" s="15" t="str">
        <f>(ETM_waardes_2035_IABR!D60&amp;$G$10&amp;ETM_waardes_2035_IABR!G60*100)</f>
        <v>industry_useful_demand_for_other_useable_heat_both: -100</v>
      </c>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row>
    <row r="60" spans="1:34" x14ac:dyDescent="0.15">
      <c r="A60" s="62"/>
      <c r="B60" s="329"/>
      <c r="C60" s="62"/>
      <c r="D60" s="15" t="str">
        <f>(ETM_waardes_2035_IABR!D61&amp;$G$10&amp;ETM_waardes_2035_IABR!G61*100)</f>
        <v>industry_other_metals_production_both: -100</v>
      </c>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row>
    <row r="61" spans="1:34" x14ac:dyDescent="0.15">
      <c r="A61" s="62"/>
      <c r="B61" s="329"/>
      <c r="C61" s="62"/>
      <c r="D61" s="15" t="str">
        <f>(ETM_waardes_2035_IABR!D62&amp;$G$10&amp;ETM_waardes_2035_IABR!G62*100)</f>
        <v>industry_steel_production_both: -100</v>
      </c>
      <c r="E61" s="179"/>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row>
    <row r="62" spans="1:34" x14ac:dyDescent="0.15">
      <c r="A62" s="62"/>
      <c r="B62" s="329"/>
      <c r="C62" s="62"/>
      <c r="D62" s="15" t="str">
        <f>(ETM_waardes_2035_IABR!D63&amp;$G$10&amp;ETM_waardes_2035_IABR!G63*100)</f>
        <v>industry_aluminium_production_both: -100</v>
      </c>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row>
    <row r="63" spans="1:34" x14ac:dyDescent="0.15">
      <c r="A63" s="62"/>
      <c r="B63" s="329"/>
      <c r="C63" s="62"/>
      <c r="D63" s="15" t="str">
        <f>(ETM_waardes_2035_IABR!D64&amp;$G$10&amp;ETM_waardes_2035_IABR!G64*100)</f>
        <v>households_useful_demand_lighting_both: -3.6430863438357</v>
      </c>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row>
    <row r="64" spans="1:34" x14ac:dyDescent="0.15">
      <c r="A64" s="62"/>
      <c r="B64" s="329"/>
      <c r="C64" s="62"/>
      <c r="D64" s="15" t="str">
        <f>(ETM_waardes_2035_IABR!D65&amp;$G$10&amp;ETM_waardes_2035_IABR!G65*100)</f>
        <v>households_useful_demand_heat_per_person_both: -1.46561373715273</v>
      </c>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row>
    <row r="65" spans="1:34" x14ac:dyDescent="0.15">
      <c r="A65" s="62"/>
      <c r="B65" s="329"/>
      <c r="C65" s="62"/>
      <c r="D65" s="15" t="str">
        <f>(ETM_waardes_2035_IABR!D66&amp;$G$10&amp;ETM_waardes_2035_IABR!G66*100)</f>
        <v>households_useful_demand_for_cooling_both: -3.95204214792367</v>
      </c>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row>
    <row r="66" spans="1:34" x14ac:dyDescent="0.15">
      <c r="A66" s="62"/>
      <c r="B66" s="329"/>
      <c r="C66" s="62"/>
      <c r="D66" s="15" t="str">
        <f>(ETM_waardes_2035_IABR!D67&amp;$G$10&amp;ETM_waardes_2035_IABR!G67*100)</f>
        <v>households_useful_demand_hot_water_both: -1.36709233448444</v>
      </c>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row>
    <row r="67" spans="1:34" x14ac:dyDescent="0.15">
      <c r="A67" s="62"/>
      <c r="B67" s="329"/>
      <c r="C67" s="62"/>
      <c r="D67" s="15" t="str">
        <f>(ETM_waardes_2035_IABR!D68&amp;$G$10&amp;ETM_waardes_2035_IABR!G68*100)</f>
        <v>households_useful_demand_electric_appliances_both: -3.64257061893424</v>
      </c>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row>
    <row r="68" spans="1:34" x14ac:dyDescent="0.15">
      <c r="A68" s="62"/>
      <c r="B68" s="329"/>
      <c r="C68" s="62"/>
      <c r="D68" s="15" t="str">
        <f>(ETM_waardes_2035_IABR!D69&amp;$G$10&amp;ETM_waardes_2035_IABR!G69*100)</f>
        <v>households_useful_demand_cooking_per_person_both: -2.71691599331304</v>
      </c>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row>
    <row r="69" spans="1:34" x14ac:dyDescent="0.15">
      <c r="A69" s="62"/>
      <c r="B69" s="329"/>
      <c r="C69" s="62"/>
      <c r="D69" s="15" t="str">
        <f>(ETM_waardes_2035_IABR!D70&amp;$G$10&amp;ETM_waardes_2035_IABR!G70*100)</f>
        <v>agriculture_useful_demand_electricity_both: -100</v>
      </c>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row>
    <row r="70" spans="1:34" x14ac:dyDescent="0.15">
      <c r="A70" s="62"/>
      <c r="B70" s="329"/>
      <c r="C70" s="62"/>
      <c r="D70" s="15" t="str">
        <f>(ETM_waardes_2035_IABR!D71&amp;$G$10&amp;ETM_waardes_2035_IABR!G71*100)</f>
        <v>agriculture_useful_demand_useable_heat_both: -100</v>
      </c>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row>
    <row r="71" spans="1:34" x14ac:dyDescent="0.15">
      <c r="A71" s="62"/>
      <c r="B71" s="329"/>
      <c r="C71" s="62"/>
      <c r="D71" s="15" t="str">
        <f>(ETM_waardes_2035_IABR!D72&amp;$G$10&amp;ETM_waardes_2035_IABR!G72*100)</f>
        <v>transport_useful_demand_car_kms_both: -6.88746886071556</v>
      </c>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row>
    <row r="72" spans="1:34" x14ac:dyDescent="0.15">
      <c r="A72" s="62"/>
      <c r="B72" s="329"/>
      <c r="C72" s="62"/>
      <c r="D72" s="15" t="str">
        <f>(ETM_waardes_2035_IABR!D73&amp;$G$10&amp;ETM_waardes_2035_IABR!G73*100)</f>
        <v>transport_useful_demand_planes_both: -100</v>
      </c>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row>
    <row r="73" spans="1:34" x14ac:dyDescent="0.15">
      <c r="A73" s="62"/>
      <c r="B73" s="329"/>
      <c r="C73" s="62"/>
      <c r="D73" s="15" t="str">
        <f>(ETM_waardes_2035_IABR!D74&amp;$G$10&amp;ETM_waardes_2035_IABR!G74*100)</f>
        <v>transport_useful_demand_ship_kms_both: -100</v>
      </c>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row>
    <row r="74" spans="1:34" x14ac:dyDescent="0.15">
      <c r="A74" s="62"/>
      <c r="B74" s="329"/>
      <c r="C74" s="62"/>
      <c r="D74" s="15" t="str">
        <f>(ETM_waardes_2035_IABR!D75&amp;$G$10&amp;ETM_waardes_2035_IABR!G75*100)</f>
        <v>transport_useful_demand_trains_both: -100</v>
      </c>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row>
    <row r="75" spans="1:34" x14ac:dyDescent="0.15">
      <c r="A75" s="62"/>
      <c r="B75" s="329"/>
      <c r="C75" s="62"/>
      <c r="D75" s="15" t="str">
        <f>(ETM_waardes_2035_IABR!D76&amp;$G$10&amp;ETM_waardes_2035_IABR!G76*100)</f>
        <v>transport_useful_demand_truck_kms_both: -100</v>
      </c>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row>
    <row r="76" spans="1:34" x14ac:dyDescent="0.15">
      <c r="A76" s="62"/>
      <c r="B76" s="329"/>
      <c r="C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row>
    <row r="77" spans="1:34" x14ac:dyDescent="0.15">
      <c r="A77" s="62"/>
      <c r="B77" s="329"/>
      <c r="C77" s="273" t="s">
        <v>398</v>
      </c>
      <c r="D77" s="15" t="str">
        <f>(ETM_waardes_2035_IABR!$D80&amp;$G$10&amp;ETM_waardes_2035_IABR!$G80)</f>
        <v>agriculture_burner_crude_oil_share_present: 0</v>
      </c>
      <c r="E77" s="15" t="str">
        <f>(T(SUBSTITUTE(ETM_waardes_2035_IABR!$D80,$H$9,""))&amp;$G$10&amp;ETM_waardes_2035_IABR!$G80)</f>
        <v>agriculture_burner_crude_oil_share: 0</v>
      </c>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row>
    <row r="78" spans="1:34" x14ac:dyDescent="0.15">
      <c r="A78" s="62"/>
      <c r="B78" s="329"/>
      <c r="C78" s="62"/>
      <c r="D78" s="15" t="str">
        <f>(ETM_waardes_2035_IABR!$D81&amp;$G$10&amp;ETM_waardes_2035_IABR!$G81)</f>
        <v>agriculture_burner_network_gas_share_present: 0</v>
      </c>
      <c r="E78" s="15" t="str">
        <f>(T(SUBSTITUTE(ETM_waardes_2035_IABR!$D81,$H$9,""))&amp;$G$10&amp;ETM_waardes_2035_IABR!$G81)</f>
        <v>agriculture_burner_network_gas_share: 0</v>
      </c>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row>
    <row r="79" spans="1:34" x14ac:dyDescent="0.15">
      <c r="A79" s="62"/>
      <c r="B79" s="329"/>
      <c r="C79" s="62"/>
      <c r="D79" s="15" t="str">
        <f>(ETM_waardes_2035_IABR!$D82&amp;$G$10&amp;ETM_waardes_2035_IABR!$G82)</f>
        <v>agriculture_burner_wood_pellets_share_present: 0</v>
      </c>
      <c r="E79" s="15" t="str">
        <f>(T(SUBSTITUTE(ETM_waardes_2035_IABR!$D82,$H$9,""))&amp;$G$10&amp;ETM_waardes_2035_IABR!$G82)</f>
        <v>agriculture_burner_wood_pellets_share: 0</v>
      </c>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row>
    <row r="80" spans="1:34" x14ac:dyDescent="0.15">
      <c r="A80" s="62"/>
      <c r="B80" s="329"/>
      <c r="C80" s="62"/>
      <c r="D80" s="15" t="str">
        <f>(ETM_waardes_2035_IABR!$D83&amp;$G$10&amp;ETM_waardes_2035_IABR!$G83)</f>
        <v>agriculture_final_demand_steam_hot_water_share_present: 0</v>
      </c>
      <c r="E80" s="15" t="str">
        <f>(T(SUBSTITUTE(ETM_waardes_2035_IABR!$D83,$H$9,""))&amp;$G$10&amp;ETM_waardes_2035_IABR!$G83)</f>
        <v>agriculture_final_demand_steam_hot_water_share: 0</v>
      </c>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row>
    <row r="81" spans="1:34" x14ac:dyDescent="0.15">
      <c r="A81" s="62"/>
      <c r="B81" s="329"/>
      <c r="C81" s="62"/>
      <c r="D81" s="15" t="str">
        <f>(ETM_waardes_2035_IABR!$D84&amp;$G$10&amp;ETM_waardes_2035_IABR!$G84)</f>
        <v>agriculture_geothermal_share_present: 100</v>
      </c>
      <c r="E81" s="15" t="str">
        <f>(T(SUBSTITUTE(ETM_waardes_2035_IABR!$D84,$H$9,""))&amp;$G$10&amp;ETM_waardes_2035_IABR!$G84)</f>
        <v>agriculture_geothermal_share: 100</v>
      </c>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row>
    <row r="82" spans="1:34" x14ac:dyDescent="0.15">
      <c r="A82" s="62"/>
      <c r="B82" s="329"/>
      <c r="C82" s="62"/>
      <c r="D82" s="15" t="str">
        <f>(ETM_waardes_2035_IABR!$D85&amp;$G$10&amp;ETM_waardes_2035_IABR!$G85)</f>
        <v>agriculture_heatpump_water_water_ts_electricity_share_present: 0</v>
      </c>
      <c r="E82" s="15" t="str">
        <f>(T(SUBSTITUTE(ETM_waardes_2035_IABR!$D85,$H$9,""))&amp;$G$10&amp;ETM_waardes_2035_IABR!$G85)</f>
        <v>agriculture_heatpump_water_water_ts_electricity_share: 0</v>
      </c>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row>
    <row r="83" spans="1:34" x14ac:dyDescent="0.15">
      <c r="A83" s="62"/>
      <c r="B83" s="329"/>
      <c r="C83" s="62"/>
      <c r="D83" s="15" t="str">
        <f>(ETM_waardes_2035_IABR!$D86&amp;$G$10&amp;ETM_waardes_2035_IABR!$G86)</f>
        <v>buildings_chp_engine_biogas_share_present: 2.92112950340798</v>
      </c>
      <c r="E83" s="15" t="str">
        <f>(T(SUBSTITUTE(ETM_waardes_2035_IABR!$D86,$H$9,""))&amp;$G$10&amp;ETM_waardes_2035_IABR!$G86)</f>
        <v>buildings_chp_engine_biogas_share: 2.92112950340798</v>
      </c>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row>
    <row r="84" spans="1:34" x14ac:dyDescent="0.15">
      <c r="A84" s="62"/>
      <c r="B84" s="329"/>
      <c r="C84" s="62"/>
      <c r="D84" s="15" t="str">
        <f>(ETM_waardes_2035_IABR!$D87&amp;$G$10&amp;ETM_waardes_2035_IABR!$G87)</f>
        <v>buildings_collective_chp_network_gas_share_present: 0</v>
      </c>
      <c r="E84" s="15" t="str">
        <f>(T(SUBSTITUTE(ETM_waardes_2035_IABR!$D87,$H$9,""))&amp;$G$10&amp;ETM_waardes_2035_IABR!$G87)</f>
        <v>buildings_collective_chp_network_gas_share: 0</v>
      </c>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row>
    <row r="85" spans="1:34" x14ac:dyDescent="0.15">
      <c r="A85" s="62"/>
      <c r="B85" s="329"/>
      <c r="C85" s="62"/>
      <c r="D85" s="15" t="str">
        <f>(ETM_waardes_2035_IABR!$D88&amp;$G$10&amp;ETM_waardes_2035_IABR!$G88)</f>
        <v>buildings_collective_chp_wood_pellets_share_present: 0</v>
      </c>
      <c r="E85" s="15" t="str">
        <f>(T(SUBSTITUTE(ETM_waardes_2035_IABR!$D88,$H$9,""))&amp;$G$10&amp;ETM_waardes_2035_IABR!$G88)</f>
        <v>buildings_collective_chp_wood_pellets_share: 0</v>
      </c>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row>
    <row r="86" spans="1:34" x14ac:dyDescent="0.15">
      <c r="A86" s="62"/>
      <c r="B86" s="329"/>
      <c r="C86" s="62"/>
      <c r="D86" s="15" t="str">
        <f>(ETM_waardes_2035_IABR!$D89&amp;$G$10&amp;ETM_waardes_2035_IABR!$G89)</f>
        <v>buildings_collective_geothermal_share_present: 0</v>
      </c>
      <c r="E86" s="15" t="str">
        <f>(T(SUBSTITUTE(ETM_waardes_2035_IABR!$D89,$H$9,""))&amp;$G$10&amp;ETM_waardes_2035_IABR!$G89)</f>
        <v>buildings_collective_geothermal_share: 0</v>
      </c>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row>
    <row r="87" spans="1:34" x14ac:dyDescent="0.15">
      <c r="A87" s="62"/>
      <c r="B87" s="329"/>
      <c r="C87" s="62"/>
      <c r="D87" s="15" t="str">
        <f>(ETM_waardes_2035_IABR!$D90&amp;$G$10&amp;ETM_waardes_2035_IABR!$G90)</f>
        <v>buildings_cooling_airconditioning_share_present: 95.6</v>
      </c>
      <c r="E87" s="15" t="str">
        <f>(T(SUBSTITUTE(ETM_waardes_2035_IABR!$D90,$H$9,""))&amp;$G$10&amp;ETM_waardes_2035_IABR!$G90)</f>
        <v>buildings_cooling_airconditioning_share: 95.6</v>
      </c>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row>
    <row r="88" spans="1:34" x14ac:dyDescent="0.15">
      <c r="A88" s="62"/>
      <c r="B88" s="329"/>
      <c r="C88" s="62"/>
      <c r="D88" s="15" t="str">
        <f>(ETM_waardes_2035_IABR!$D91&amp;$G$10&amp;ETM_waardes_2035_IABR!$G91)</f>
        <v>buildings_cooling_collective_heatpump_water_water_ts_electricity_share_present: 4.4</v>
      </c>
      <c r="E88" s="15" t="str">
        <f>(T(SUBSTITUTE(ETM_waardes_2035_IABR!$D91,$H$9,""))&amp;$G$10&amp;ETM_waardes_2035_IABR!$G91)</f>
        <v>buildings_cooling_collective_heatpump_water_water_ts_electricity_share: 4.4</v>
      </c>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row>
    <row r="89" spans="1:34" x14ac:dyDescent="0.15">
      <c r="A89" s="62"/>
      <c r="B89" s="329"/>
      <c r="C89" s="62"/>
      <c r="D89" s="15" t="str">
        <f>(ETM_waardes_2035_IABR!$D92&amp;$G$10&amp;ETM_waardes_2035_IABR!$G92)</f>
        <v>buildings_cooling_heatpump_air_water_network_gas_share_present: 0</v>
      </c>
      <c r="E89" s="15" t="str">
        <f>(T(SUBSTITUTE(ETM_waardes_2035_IABR!$D92,$H$9,""))&amp;$G$10&amp;ETM_waardes_2035_IABR!$G92)</f>
        <v>buildings_cooling_heatpump_air_water_network_gas_share: 0</v>
      </c>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row>
    <row r="90" spans="1:34" x14ac:dyDescent="0.15">
      <c r="A90" s="62"/>
      <c r="B90" s="329"/>
      <c r="C90" s="62"/>
      <c r="D90" s="15" t="str">
        <f>(ETM_waardes_2035_IABR!$D93&amp;$G$10&amp;ETM_waardes_2035_IABR!$G93)</f>
        <v>buildings_heat_network_connection_steam_hot_water_share_present: 97.078870496592</v>
      </c>
      <c r="E90" s="15" t="str">
        <f>(T(SUBSTITUTE(ETM_waardes_2035_IABR!$D93,$H$9,""))&amp;$G$10&amp;ETM_waardes_2035_IABR!$G93)</f>
        <v>buildings_heat_network_connection_steam_hot_water_share: 97.078870496592</v>
      </c>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row>
    <row r="91" spans="1:34" x14ac:dyDescent="0.15">
      <c r="A91" s="62"/>
      <c r="B91" s="329"/>
      <c r="C91" s="62"/>
      <c r="D91" s="15" t="str">
        <f>(ETM_waardes_2035_IABR!$D94&amp;$G$10&amp;ETM_waardes_2035_IABR!$G94)</f>
        <v>buildings_lighting_efficient_fluorescent_electricity_share_present: 6.5</v>
      </c>
      <c r="E91" s="15" t="str">
        <f>(T(SUBSTITUTE(ETM_waardes_2035_IABR!$D94,$H$9,""))&amp;$G$10&amp;ETM_waardes_2035_IABR!$G94)</f>
        <v>buildings_lighting_efficient_fluorescent_electricity_share: 6.5</v>
      </c>
      <c r="F91" s="62"/>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row>
    <row r="92" spans="1:34" x14ac:dyDescent="0.15">
      <c r="A92" s="62"/>
      <c r="B92" s="329"/>
      <c r="C92" s="62"/>
      <c r="D92" s="15" t="str">
        <f>(ETM_waardes_2035_IABR!$D95&amp;$G$10&amp;ETM_waardes_2035_IABR!$G95)</f>
        <v>buildings_lighting_led_electricity_share_present: 1.6</v>
      </c>
      <c r="E92" s="15" t="str">
        <f>(T(SUBSTITUTE(ETM_waardes_2035_IABR!$D95,$H$9,""))&amp;$G$10&amp;ETM_waardes_2035_IABR!$G95)</f>
        <v>buildings_lighting_led_electricity_share: 1.6</v>
      </c>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row>
    <row r="93" spans="1:34" x14ac:dyDescent="0.15">
      <c r="A93" s="62"/>
      <c r="B93" s="329"/>
      <c r="C93" s="62"/>
      <c r="D93" s="15" t="str">
        <f>(ETM_waardes_2035_IABR!$D96&amp;$G$10&amp;ETM_waardes_2035_IABR!$G96)</f>
        <v>buildings_lighting_standard_fluorescent_electricity_share_present: 91.9</v>
      </c>
      <c r="E93" s="15" t="str">
        <f>(T(SUBSTITUTE(ETM_waardes_2035_IABR!$D96,$H$9,""))&amp;$G$10&amp;ETM_waardes_2035_IABR!$G96)</f>
        <v>buildings_lighting_standard_fluorescent_electricity_share: 91.9</v>
      </c>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row>
    <row r="94" spans="1:34" x14ac:dyDescent="0.15">
      <c r="A94" s="62"/>
      <c r="B94" s="329"/>
      <c r="C94" s="62"/>
      <c r="D94" s="15" t="str">
        <f>(ETM_waardes_2035_IABR!$D97&amp;$G$10&amp;ETM_waardes_2035_IABR!$G97)</f>
        <v>buildings_space_heater_coal_share_present: 0</v>
      </c>
      <c r="E94" s="15" t="str">
        <f>(T(SUBSTITUTE(ETM_waardes_2035_IABR!$D97,$H$9,""))&amp;$G$10&amp;ETM_waardes_2035_IABR!$G97)</f>
        <v>buildings_space_heater_coal_share: 0</v>
      </c>
      <c r="F94" s="62"/>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62"/>
      <c r="AG94" s="62"/>
      <c r="AH94" s="62"/>
    </row>
    <row r="95" spans="1:34" x14ac:dyDescent="0.15">
      <c r="A95" s="62"/>
      <c r="B95" s="329"/>
      <c r="C95" s="62"/>
      <c r="D95" s="15" t="str">
        <f>(ETM_waardes_2035_IABR!$D98&amp;$G$10&amp;ETM_waardes_2035_IABR!$G98)</f>
        <v>buildings_space_heater_collective_heatpump_water_water_ts_electricity_share_present: 2</v>
      </c>
      <c r="E95" s="15" t="str">
        <f>(T(SUBSTITUTE(ETM_waardes_2035_IABR!$D98,$H$9,""))&amp;$G$10&amp;ETM_waardes_2035_IABR!$G98)</f>
        <v>buildings_space_heater_collective_heatpump_water_water_ts_electricity_share: 2</v>
      </c>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row>
    <row r="96" spans="1:34" x14ac:dyDescent="0.15">
      <c r="A96" s="62"/>
      <c r="B96" s="329"/>
      <c r="C96" s="62"/>
      <c r="D96" s="15" t="str">
        <f>(ETM_waardes_2035_IABR!$D99&amp;$G$10&amp;ETM_waardes_2035_IABR!$G99)</f>
        <v>buildings_space_heater_crude_oil_share_present: 0</v>
      </c>
      <c r="E96" s="15" t="str">
        <f>(T(SUBSTITUTE(ETM_waardes_2035_IABR!$D99,$H$9,""))&amp;$G$10&amp;ETM_waardes_2035_IABR!$G99)</f>
        <v>buildings_space_heater_crude_oil_share: 0</v>
      </c>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row>
    <row r="97" spans="1:34" x14ac:dyDescent="0.15">
      <c r="A97" s="62"/>
      <c r="B97" s="329"/>
      <c r="C97" s="62"/>
      <c r="D97" s="15" t="str">
        <f>(ETM_waardes_2035_IABR!$D100&amp;$G$10&amp;ETM_waardes_2035_IABR!$G100)</f>
        <v>buildings_space_heater_district_heating_steam_hot_water_share_present: 0</v>
      </c>
      <c r="E97" s="15" t="str">
        <f>(T(SUBSTITUTE(ETM_waardes_2035_IABR!$D100,$H$9,""))&amp;$G$10&amp;ETM_waardes_2035_IABR!$G100)</f>
        <v>buildings_space_heater_district_heating_steam_hot_water_share: 0</v>
      </c>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62"/>
      <c r="AG97" s="62"/>
      <c r="AH97" s="62"/>
    </row>
    <row r="98" spans="1:34" x14ac:dyDescent="0.15">
      <c r="A98" s="62"/>
      <c r="B98" s="329"/>
      <c r="C98" s="62"/>
      <c r="D98" s="15" t="str">
        <f>(ETM_waardes_2035_IABR!$D101&amp;$G$10&amp;ETM_waardes_2035_IABR!$G101)</f>
        <v>buildings_space_heater_electricity_share_present: 0</v>
      </c>
      <c r="E98" s="15" t="str">
        <f>(T(SUBSTITUTE(ETM_waardes_2035_IABR!$D101,$H$9,""))&amp;$G$10&amp;ETM_waardes_2035_IABR!$G101)</f>
        <v>buildings_space_heater_electricity_share: 0</v>
      </c>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row>
    <row r="99" spans="1:34" x14ac:dyDescent="0.15">
      <c r="A99" s="62"/>
      <c r="B99" s="329"/>
      <c r="C99" s="62"/>
      <c r="D99" s="15" t="str">
        <f>(ETM_waardes_2035_IABR!$D102&amp;$G$10&amp;ETM_waardes_2035_IABR!$G102)</f>
        <v>buildings_space_heater_heatpump_air_water_network_gas_share_present: 0</v>
      </c>
      <c r="E99" s="15" t="str">
        <f>(T(SUBSTITUTE(ETM_waardes_2035_IABR!$D102,$H$9,""))&amp;$G$10&amp;ETM_waardes_2035_IABR!$G102)</f>
        <v>buildings_space_heater_heatpump_air_water_network_gas_share: 0</v>
      </c>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62"/>
      <c r="AG99" s="62"/>
      <c r="AH99" s="62"/>
    </row>
    <row r="100" spans="1:34" x14ac:dyDescent="0.15">
      <c r="A100" s="62"/>
      <c r="B100" s="329"/>
      <c r="C100" s="62"/>
      <c r="D100" s="15" t="str">
        <f>(ETM_waardes_2035_IABR!$D103&amp;$G$10&amp;ETM_waardes_2035_IABR!$G103)</f>
        <v>buildings_space_heater_network_gas_share_present: 95.1</v>
      </c>
      <c r="E100" s="15" t="str">
        <f>(T(SUBSTITUTE(ETM_waardes_2035_IABR!$D103,$H$9,""))&amp;$G$10&amp;ETM_waardes_2035_IABR!$G103)</f>
        <v>buildings_space_heater_network_gas_share: 95.1</v>
      </c>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row>
    <row r="101" spans="1:34" x14ac:dyDescent="0.15">
      <c r="A101" s="62"/>
      <c r="B101" s="329"/>
      <c r="C101" s="62"/>
      <c r="D101" s="15" t="str">
        <f>(ETM_waardes_2035_IABR!$D104&amp;$G$10&amp;ETM_waardes_2035_IABR!$G104)</f>
        <v>buildings_space_heater_solar_thermal_share_present: 1</v>
      </c>
      <c r="E101" s="15" t="str">
        <f>(T(SUBSTITUTE(ETM_waardes_2035_IABR!$D104,$H$9,""))&amp;$G$10&amp;ETM_waardes_2035_IABR!$G104)</f>
        <v>buildings_space_heater_solar_thermal_share: 1</v>
      </c>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row>
    <row r="102" spans="1:34" x14ac:dyDescent="0.15">
      <c r="A102" s="62"/>
      <c r="B102" s="329"/>
      <c r="C102" s="62"/>
      <c r="D102" s="15" t="str">
        <f>(ETM_waardes_2035_IABR!$D105&amp;$G$10&amp;ETM_waardes_2035_IABR!$G105)</f>
        <v>buildings_space_heater_wood_pellets_share_present: 1.9</v>
      </c>
      <c r="E102" s="15" t="str">
        <f>(T(SUBSTITUTE(ETM_waardes_2035_IABR!$D105,$H$9,""))&amp;$G$10&amp;ETM_waardes_2035_IABR!$G105)</f>
        <v>buildings_space_heater_wood_pellets_share: 1.9</v>
      </c>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row>
    <row r="103" spans="1:34" x14ac:dyDescent="0.15">
      <c r="A103" s="62"/>
      <c r="B103" s="329"/>
      <c r="C103" s="62"/>
      <c r="D103" s="15" t="str">
        <f>(ETM_waardes_2035_IABR!$D106&amp;$G$10&amp;ETM_waardes_2035_IABR!$G106)</f>
        <v>households_collective_chp_biogas_share_present: 0</v>
      </c>
      <c r="E103" s="15" t="str">
        <f>(T(SUBSTITUTE(ETM_waardes_2035_IABR!$D106,$H$9,""))&amp;$G$10&amp;ETM_waardes_2035_IABR!$G106)</f>
        <v>households_collective_chp_biogas_share: 0</v>
      </c>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row>
    <row r="104" spans="1:34" x14ac:dyDescent="0.15">
      <c r="A104" s="62"/>
      <c r="B104" s="329"/>
      <c r="C104" s="62"/>
      <c r="D104" s="15" t="str">
        <f>(ETM_waardes_2035_IABR!$D107&amp;$G$10&amp;ETM_waardes_2035_IABR!$G107)</f>
        <v>households_collective_chp_network_gas_share_present: 0</v>
      </c>
      <c r="E104" s="15" t="str">
        <f>(T(SUBSTITUTE(ETM_waardes_2035_IABR!$D107,$H$9,""))&amp;$G$10&amp;ETM_waardes_2035_IABR!$G107)</f>
        <v>households_collective_chp_network_gas_share: 0</v>
      </c>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row>
    <row r="105" spans="1:34" x14ac:dyDescent="0.15">
      <c r="A105" s="62"/>
      <c r="B105" s="329"/>
      <c r="C105" s="62"/>
      <c r="D105" s="15" t="str">
        <f>(ETM_waardes_2035_IABR!$D108&amp;$G$10&amp;ETM_waardes_2035_IABR!$G108)</f>
        <v>households_collective_chp_wood_pellets_share_present: 0</v>
      </c>
      <c r="E105" s="15" t="str">
        <f>(T(SUBSTITUTE(ETM_waardes_2035_IABR!$D108,$H$9,""))&amp;$G$10&amp;ETM_waardes_2035_IABR!$G108)</f>
        <v>households_collective_chp_wood_pellets_share: 0</v>
      </c>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row>
    <row r="106" spans="1:34" x14ac:dyDescent="0.15">
      <c r="A106" s="62"/>
      <c r="B106" s="329"/>
      <c r="C106" s="62"/>
      <c r="D106" s="15" t="str">
        <f>(ETM_waardes_2035_IABR!$D109&amp;$G$10&amp;ETM_waardes_2035_IABR!$G109)</f>
        <v>households_collective_geothermal_share_present: 0</v>
      </c>
      <c r="E106" s="15" t="str">
        <f>(T(SUBSTITUTE(ETM_waardes_2035_IABR!$D109,$H$9,""))&amp;$G$10&amp;ETM_waardes_2035_IABR!$G109)</f>
        <v>households_collective_geothermal_share: 0</v>
      </c>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row>
    <row r="107" spans="1:34" x14ac:dyDescent="0.15">
      <c r="A107" s="62"/>
      <c r="B107" s="329"/>
      <c r="C107" s="62"/>
      <c r="D107" s="15" t="str">
        <f>(ETM_waardes_2035_IABR!$D110&amp;$G$10&amp;ETM_waardes_2035_IABR!$G110)</f>
        <v>households_cooker_halogen_electricity_share_present: 20.9534793961283</v>
      </c>
      <c r="E107" s="15" t="str">
        <f>(T(SUBSTITUTE(ETM_waardes_2035_IABR!$D110,$H$9,""))&amp;$G$10&amp;ETM_waardes_2035_IABR!$G110)</f>
        <v>households_cooker_halogen_electricity_share: 20.9534793961283</v>
      </c>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row>
    <row r="108" spans="1:34" x14ac:dyDescent="0.15">
      <c r="A108" s="62"/>
      <c r="B108" s="329"/>
      <c r="C108" s="62"/>
      <c r="D108" s="15" t="str">
        <f>(ETM_waardes_2035_IABR!$D111&amp;$G$10&amp;ETM_waardes_2035_IABR!$G111)</f>
        <v>households_cooker_induction_electricity_share_present: 7.85755477354813</v>
      </c>
      <c r="E108" s="15" t="str">
        <f>(T(SUBSTITUTE(ETM_waardes_2035_IABR!$D111,$H$9,""))&amp;$G$10&amp;ETM_waardes_2035_IABR!$G111)</f>
        <v>households_cooker_induction_electricity_share: 7.85755477354813</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row>
    <row r="109" spans="1:34" x14ac:dyDescent="0.15">
      <c r="A109" s="62"/>
      <c r="B109" s="329"/>
      <c r="C109" s="62"/>
      <c r="D109" s="15" t="str">
        <f>(ETM_waardes_2035_IABR!$D112&amp;$G$10&amp;ETM_waardes_2035_IABR!$G112)</f>
        <v>households_cooker_network_gas_share_present: 68.5697809058075</v>
      </c>
      <c r="E109" s="15" t="str">
        <f>(T(SUBSTITUTE(ETM_waardes_2035_IABR!$D112,$H$9,""))&amp;$G$10&amp;ETM_waardes_2035_IABR!$G112)</f>
        <v>households_cooker_network_gas_share: 68.5697809058075</v>
      </c>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row>
    <row r="110" spans="1:34" x14ac:dyDescent="0.15">
      <c r="A110" s="62"/>
      <c r="B110" s="329"/>
      <c r="C110" s="62"/>
      <c r="D110" s="15" t="str">
        <f>(ETM_waardes_2035_IABR!$D113&amp;$G$10&amp;ETM_waardes_2035_IABR!$G113)</f>
        <v>households_cooker_resistive_electricity_share_present: 2.61918492451604</v>
      </c>
      <c r="E110" s="15" t="str">
        <f>(T(SUBSTITUTE(ETM_waardes_2035_IABR!$D113,$H$9,""))&amp;$G$10&amp;ETM_waardes_2035_IABR!$G113)</f>
        <v>households_cooker_resistive_electricity_share: 2.61918492451604</v>
      </c>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row>
    <row r="111" spans="1:34" x14ac:dyDescent="0.15">
      <c r="A111" s="62"/>
      <c r="B111" s="329"/>
      <c r="C111" s="62"/>
      <c r="D111" s="15" t="str">
        <f>(ETM_waardes_2035_IABR!$D114&amp;$G$10&amp;ETM_waardes_2035_IABR!$G114)</f>
        <v>households_cooker_wood_pellets_share_present: 0</v>
      </c>
      <c r="E111" s="15" t="str">
        <f>(T(SUBSTITUTE(ETM_waardes_2035_IABR!$D114,$H$9,""))&amp;$G$10&amp;ETM_waardes_2035_IABR!$G114)</f>
        <v>households_cooker_wood_pellets_share: 0</v>
      </c>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row>
    <row r="112" spans="1:34" x14ac:dyDescent="0.15">
      <c r="A112" s="62"/>
      <c r="B112" s="329"/>
      <c r="C112" s="62"/>
      <c r="D112" s="15" t="str">
        <f>(ETM_waardes_2035_IABR!$D115&amp;$G$10&amp;ETM_waardes_2035_IABR!$G115)</f>
        <v>households_cooling_airconditioning_electricity_share_present: 96.1979536834846</v>
      </c>
      <c r="E112" s="15" t="str">
        <f>(T(SUBSTITUTE(ETM_waardes_2035_IABR!$D115,$H$9,""))&amp;$G$10&amp;ETM_waardes_2035_IABR!$G115)</f>
        <v>households_cooling_airconditioning_electricity_share: 96.1979536834846</v>
      </c>
      <c r="F112" s="62"/>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row>
    <row r="113" spans="1:34" x14ac:dyDescent="0.15">
      <c r="A113" s="62"/>
      <c r="B113" s="329"/>
      <c r="C113" s="62"/>
      <c r="D113" s="15" t="str">
        <f>(ETM_waardes_2035_IABR!$D116&amp;$G$10&amp;ETM_waardes_2035_IABR!$G116)</f>
        <v>households_cooling_heatpump_air_water_electricity_share_present: 0</v>
      </c>
      <c r="E113" s="15" t="str">
        <f>(T(SUBSTITUTE(ETM_waardes_2035_IABR!$D116,$H$9,""))&amp;$G$10&amp;ETM_waardes_2035_IABR!$G116)</f>
        <v>households_cooling_heatpump_air_water_electricity_share: 0</v>
      </c>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row>
    <row r="114" spans="1:34" x14ac:dyDescent="0.15">
      <c r="A114" s="62"/>
      <c r="B114" s="329"/>
      <c r="C114" s="62"/>
      <c r="D114" s="15" t="str">
        <f>(ETM_waardes_2035_IABR!$D117&amp;$G$10&amp;ETM_waardes_2035_IABR!$G117)</f>
        <v>households_cooling_heatpump_ground_water_electricity_share_present: 3.80204631651537</v>
      </c>
      <c r="E114" s="15" t="str">
        <f>(T(SUBSTITUTE(ETM_waardes_2035_IABR!$D117,$H$9,""))&amp;$G$10&amp;ETM_waardes_2035_IABR!$G117)</f>
        <v>households_cooling_heatpump_ground_water_electricity_share: 3.80204631651537</v>
      </c>
      <c r="F114" s="62"/>
      <c r="G114" s="62"/>
      <c r="H114" s="62"/>
      <c r="I114" s="62"/>
      <c r="J114" s="62"/>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row>
    <row r="115" spans="1:34" x14ac:dyDescent="0.15">
      <c r="A115" s="62"/>
      <c r="B115" s="329"/>
      <c r="C115" s="62"/>
      <c r="D115" s="15" t="str">
        <f>(ETM_waardes_2035_IABR!$D118&amp;$G$10&amp;ETM_waardes_2035_IABR!$G118)</f>
        <v>households_heat_network_connection_steam_hot_water_share_present: 100</v>
      </c>
      <c r="E115" s="15" t="str">
        <f>(T(SUBSTITUTE(ETM_waardes_2035_IABR!$D118,$H$9,""))&amp;$G$10&amp;ETM_waardes_2035_IABR!$G118)</f>
        <v>households_heat_network_connection_steam_hot_water_share: 100</v>
      </c>
      <c r="F115" s="62"/>
      <c r="G115" s="62"/>
      <c r="H115" s="62"/>
      <c r="I115" s="62"/>
      <c r="J115" s="62"/>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row>
    <row r="116" spans="1:34" x14ac:dyDescent="0.15">
      <c r="A116" s="62"/>
      <c r="B116" s="329"/>
      <c r="C116" s="62"/>
      <c r="D116" s="15" t="str">
        <f>(ETM_waardes_2035_IABR!$D119&amp;$G$10&amp;ETM_waardes_2035_IABR!$G119)</f>
        <v>households_lighting_efficient_fluorescent_electricity_share_present: 48.5</v>
      </c>
      <c r="E116" s="15" t="str">
        <f>(T(SUBSTITUTE(ETM_waardes_2035_IABR!$D119,$H$9,""))&amp;$G$10&amp;ETM_waardes_2035_IABR!$G119)</f>
        <v>households_lighting_efficient_fluorescent_electricity_share: 48.5</v>
      </c>
      <c r="F116" s="62"/>
      <c r="G116" s="62"/>
      <c r="H116" s="62"/>
      <c r="I116" s="62"/>
      <c r="J116" s="62"/>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row>
    <row r="117" spans="1:34" x14ac:dyDescent="0.15">
      <c r="A117" s="62"/>
      <c r="B117" s="329"/>
      <c r="C117" s="62"/>
      <c r="D117" s="15" t="str">
        <f>(ETM_waardes_2035_IABR!$D120&amp;$G$10&amp;ETM_waardes_2035_IABR!$G120)</f>
        <v>households_lighting_incandescent_electricity_share_present: 49.5</v>
      </c>
      <c r="E117" s="15" t="str">
        <f>(T(SUBSTITUTE(ETM_waardes_2035_IABR!$D120,$H$9,""))&amp;$G$10&amp;ETM_waardes_2035_IABR!$G120)</f>
        <v>households_lighting_incandescent_electricity_share: 49.5</v>
      </c>
      <c r="F117" s="62"/>
      <c r="G117" s="62"/>
      <c r="H117" s="62"/>
      <c r="I117" s="62"/>
      <c r="J117" s="62"/>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row>
    <row r="118" spans="1:34" x14ac:dyDescent="0.15">
      <c r="A118" s="62"/>
      <c r="B118" s="329"/>
      <c r="C118" s="62"/>
      <c r="D118" s="15" t="str">
        <f>(ETM_waardes_2035_IABR!$D121&amp;$G$10&amp;ETM_waardes_2035_IABR!$G121)</f>
        <v>households_lighting_led_electricity_share_present: 2</v>
      </c>
      <c r="E118" s="15" t="str">
        <f>(T(SUBSTITUTE(ETM_waardes_2035_IABR!$D121,$H$9,""))&amp;$G$10&amp;ETM_waardes_2035_IABR!$G121)</f>
        <v>households_lighting_led_electricity_share: 2</v>
      </c>
      <c r="F118" s="62"/>
      <c r="G118" s="62"/>
      <c r="H118" s="62"/>
      <c r="I118" s="62"/>
      <c r="J118" s="62"/>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row>
    <row r="119" spans="1:34" x14ac:dyDescent="0.15">
      <c r="A119" s="62"/>
      <c r="B119" s="329"/>
      <c r="C119" s="62"/>
      <c r="D119" s="15" t="str">
        <f>(ETM_waardes_2035_IABR!$D122&amp;$G$10&amp;ETM_waardes_2035_IABR!$G122)</f>
        <v>households_space_heater_coal_share_present: 0</v>
      </c>
      <c r="E119" s="15" t="str">
        <f>(T(SUBSTITUTE(ETM_waardes_2035_IABR!$D122,$H$9,""))&amp;$G$10&amp;ETM_waardes_2035_IABR!$G122)</f>
        <v>households_space_heater_coal_share: 0</v>
      </c>
      <c r="F119" s="62"/>
      <c r="G119" s="62"/>
      <c r="H119" s="62"/>
      <c r="I119" s="62"/>
      <c r="J119" s="62"/>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row>
    <row r="120" spans="1:34" x14ac:dyDescent="0.15">
      <c r="A120" s="62"/>
      <c r="B120" s="329"/>
      <c r="C120" s="62"/>
      <c r="D120" s="15" t="str">
        <f>(ETM_waardes_2035_IABR!$D123&amp;$G$10&amp;ETM_waardes_2035_IABR!$G123)</f>
        <v>households_space_heater_combined_network_gas_share_present: 97.6036699752336</v>
      </c>
      <c r="E120" s="15" t="str">
        <f>(T(SUBSTITUTE(ETM_waardes_2035_IABR!$D123,$H$9,""))&amp;$G$10&amp;ETM_waardes_2035_IABR!$G123)</f>
        <v>households_space_heater_combined_network_gas_share: 97.6036699752336</v>
      </c>
      <c r="F120" s="62"/>
      <c r="G120" s="62"/>
      <c r="H120" s="62"/>
      <c r="I120" s="62"/>
      <c r="J120" s="62"/>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row>
    <row r="121" spans="1:34" x14ac:dyDescent="0.15">
      <c r="A121" s="62"/>
      <c r="B121" s="329"/>
      <c r="C121" s="62"/>
      <c r="D121" s="15" t="str">
        <f>(ETM_waardes_2035_IABR!$D124&amp;$G$10&amp;ETM_waardes_2035_IABR!$G124)</f>
        <v>households_space_heater_crude_oil_share_present: 0</v>
      </c>
      <c r="E121" s="15" t="str">
        <f>(T(SUBSTITUTE(ETM_waardes_2035_IABR!$D124,$H$9,""))&amp;$G$10&amp;ETM_waardes_2035_IABR!$G124)</f>
        <v>households_space_heater_crude_oil_share: 0</v>
      </c>
      <c r="F121" s="62"/>
      <c r="G121" s="62"/>
      <c r="H121" s="62"/>
      <c r="I121" s="62"/>
      <c r="J121" s="62"/>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row>
    <row r="122" spans="1:34" x14ac:dyDescent="0.15">
      <c r="A122" s="62"/>
      <c r="B122" s="329"/>
      <c r="C122" s="62"/>
      <c r="D122" s="15" t="str">
        <f>(ETM_waardes_2035_IABR!$D125&amp;$G$10&amp;ETM_waardes_2035_IABR!$G125)</f>
        <v>households_space_heater_district_heating_steam_hot_water_share_present: 0</v>
      </c>
      <c r="E122" s="15" t="str">
        <f>(T(SUBSTITUTE(ETM_waardes_2035_IABR!$D125,$H$9,""))&amp;$G$10&amp;ETM_waardes_2035_IABR!$G125)</f>
        <v>households_space_heater_district_heating_steam_hot_water_share: 0</v>
      </c>
      <c r="F122" s="62"/>
      <c r="G122" s="62"/>
      <c r="H122" s="62"/>
      <c r="I122" s="62"/>
      <c r="J122" s="62"/>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row>
    <row r="123" spans="1:34" x14ac:dyDescent="0.15">
      <c r="A123" s="62"/>
      <c r="B123" s="329"/>
      <c r="C123" s="62"/>
      <c r="D123" s="15" t="str">
        <f>(ETM_waardes_2035_IABR!$D126&amp;$G$10&amp;ETM_waardes_2035_IABR!$G126)</f>
        <v>households_space_heater_electricity_share_present: 0.962281704625298</v>
      </c>
      <c r="E123" s="15" t="str">
        <f>(T(SUBSTITUTE(ETM_waardes_2035_IABR!$D126,$H$9,""))&amp;$G$10&amp;ETM_waardes_2035_IABR!$G126)</f>
        <v>households_space_heater_electricity_share: 0.962281704625298</v>
      </c>
      <c r="F123" s="62"/>
      <c r="G123" s="62"/>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row>
    <row r="124" spans="1:34" x14ac:dyDescent="0.15">
      <c r="A124" s="62"/>
      <c r="B124" s="329"/>
      <c r="C124" s="62"/>
      <c r="D124" s="15" t="str">
        <f>(ETM_waardes_2035_IABR!$D127&amp;$G$10&amp;ETM_waardes_2035_IABR!$G127)</f>
        <v>households_space_heater_heatpump_air_water_electricity_share_present: 0.908839018519302</v>
      </c>
      <c r="E124" s="15" t="str">
        <f>(T(SUBSTITUTE(ETM_waardes_2035_IABR!$D127,$H$9,""))&amp;$G$10&amp;ETM_waardes_2035_IABR!$G127)</f>
        <v>households_space_heater_heatpump_air_water_electricity_share: 0.908839018519302</v>
      </c>
      <c r="F124" s="62"/>
      <c r="G124" s="62"/>
      <c r="H124" s="62"/>
      <c r="I124" s="62"/>
      <c r="J124" s="62"/>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row>
    <row r="125" spans="1:34" x14ac:dyDescent="0.15">
      <c r="A125" s="62"/>
      <c r="B125" s="329"/>
      <c r="C125" s="62"/>
      <c r="D125" s="15" t="str">
        <f>(ETM_waardes_2035_IABR!$D128&amp;$G$10&amp;ETM_waardes_2035_IABR!$G128)</f>
        <v>households_space_heater_heatpump_ground_water_electricity_share_present: 0.525209301621778</v>
      </c>
      <c r="E125" s="15" t="str">
        <f>(T(SUBSTITUTE(ETM_waardes_2035_IABR!$D128,$H$9,""))&amp;$G$10&amp;ETM_waardes_2035_IABR!$G128)</f>
        <v>households_space_heater_heatpump_ground_water_electricity_share: 0.525209301621778</v>
      </c>
      <c r="F125" s="62"/>
      <c r="G125" s="62"/>
      <c r="H125" s="62"/>
      <c r="I125" s="62"/>
      <c r="J125" s="62"/>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row>
    <row r="126" spans="1:34" x14ac:dyDescent="0.15">
      <c r="A126" s="62"/>
      <c r="B126" s="329"/>
      <c r="C126" s="62"/>
      <c r="D126" s="15" t="str">
        <f>(ETM_waardes_2035_IABR!$D129&amp;$G$10&amp;ETM_waardes_2035_IABR!$G129)</f>
        <v>households_space_heater_hybrid_heatpump_air_water_electricity_share_present: 0</v>
      </c>
      <c r="E126" s="15" t="str">
        <f>(T(SUBSTITUTE(ETM_waardes_2035_IABR!$D129,$H$9,""))&amp;$G$10&amp;ETM_waardes_2035_IABR!$G129)</f>
        <v>households_space_heater_hybrid_heatpump_air_water_electricity_share: 0</v>
      </c>
      <c r="F126" s="62"/>
      <c r="G126" s="62"/>
      <c r="H126" s="62"/>
      <c r="I126" s="62"/>
      <c r="J126" s="62"/>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row>
    <row r="127" spans="1:34" x14ac:dyDescent="0.15">
      <c r="A127" s="62"/>
      <c r="B127" s="329"/>
      <c r="C127" s="62"/>
      <c r="D127" s="15" t="str">
        <f>(ETM_waardes_2035_IABR!$D130&amp;$G$10&amp;ETM_waardes_2035_IABR!$G130)</f>
        <v>households_space_heater_micro_chp_network_gas_share_present: 0</v>
      </c>
      <c r="E127" s="15" t="str">
        <f>(T(SUBSTITUTE(ETM_waardes_2035_IABR!$D130,$H$9,""))&amp;$G$10&amp;ETM_waardes_2035_IABR!$G130)</f>
        <v>households_space_heater_micro_chp_network_gas_share: 0</v>
      </c>
      <c r="F127" s="62"/>
      <c r="G127" s="62"/>
      <c r="H127" s="62"/>
      <c r="I127" s="62"/>
      <c r="J127" s="62"/>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row>
    <row r="128" spans="1:34" x14ac:dyDescent="0.15">
      <c r="A128" s="62"/>
      <c r="B128" s="329"/>
      <c r="C128" s="62"/>
      <c r="D128" s="15" t="str">
        <f>(ETM_waardes_2035_IABR!$D131&amp;$G$10&amp;ETM_waardes_2035_IABR!$G131)</f>
        <v>households_space_heater_network_gas_share_present: 0</v>
      </c>
      <c r="E128" s="15" t="str">
        <f>(T(SUBSTITUTE(ETM_waardes_2035_IABR!$D131,$H$9,""))&amp;$G$10&amp;ETM_waardes_2035_IABR!$G131)</f>
        <v>households_space_heater_network_gas_share: 0</v>
      </c>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row>
    <row r="129" spans="1:34" x14ac:dyDescent="0.15">
      <c r="A129" s="62"/>
      <c r="B129" s="329"/>
      <c r="C129" s="62"/>
      <c r="D129" s="15" t="str">
        <f>(ETM_waardes_2035_IABR!$D132&amp;$G$10&amp;ETM_waardes_2035_IABR!$G132)</f>
        <v>households_space_heater_wood_pellets_share_present: 0</v>
      </c>
      <c r="E129" s="15" t="str">
        <f>(T(SUBSTITUTE(ETM_waardes_2035_IABR!$D132,$H$9,""))&amp;$G$10&amp;ETM_waardes_2035_IABR!$G132)</f>
        <v>households_space_heater_wood_pellets_share: 0</v>
      </c>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row>
    <row r="130" spans="1:34" x14ac:dyDescent="0.15">
      <c r="A130" s="62"/>
      <c r="B130" s="329"/>
      <c r="C130" s="62"/>
      <c r="D130" s="15" t="str">
        <f>(ETM_waardes_2035_IABR!$D133&amp;$G$10&amp;ETM_waardes_2035_IABR!$G133)</f>
        <v>households_water_heater_coal_share_present: 0</v>
      </c>
      <c r="E130" s="15" t="str">
        <f>(T(SUBSTITUTE(ETM_waardes_2035_IABR!$D133,$H$9,""))&amp;$G$10&amp;ETM_waardes_2035_IABR!$G133)</f>
        <v>households_water_heater_coal_share: 0</v>
      </c>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row>
    <row r="131" spans="1:34" x14ac:dyDescent="0.15">
      <c r="A131" s="62"/>
      <c r="B131" s="329"/>
      <c r="C131" s="62"/>
      <c r="D131" s="15" t="str">
        <f>(ETM_waardes_2035_IABR!$D134&amp;$G$10&amp;ETM_waardes_2035_IABR!$G134)</f>
        <v>households_water_heater_combined_network_gas_share_present: 95.2611757951816</v>
      </c>
      <c r="E131" s="15" t="str">
        <f>(T(SUBSTITUTE(ETM_waardes_2035_IABR!$D134,$H$9,""))&amp;$G$10&amp;ETM_waardes_2035_IABR!$G134)</f>
        <v>households_water_heater_combined_network_gas_share: 95.2611757951816</v>
      </c>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row>
    <row r="132" spans="1:34" x14ac:dyDescent="0.15">
      <c r="A132" s="62"/>
      <c r="B132" s="329"/>
      <c r="C132" s="62"/>
      <c r="D132" s="15" t="str">
        <f>(ETM_waardes_2035_IABR!$D135&amp;$G$10&amp;ETM_waardes_2035_IABR!$G135)</f>
        <v>households_water_heater_crude_oil_share_present: 0</v>
      </c>
      <c r="E132" s="15" t="str">
        <f>(T(SUBSTITUTE(ETM_waardes_2035_IABR!$D135,$H$9,""))&amp;$G$10&amp;ETM_waardes_2035_IABR!$G135)</f>
        <v>households_water_heater_crude_oil_share: 0</v>
      </c>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row>
    <row r="133" spans="1:34" x14ac:dyDescent="0.15">
      <c r="A133" s="62"/>
      <c r="B133" s="329"/>
      <c r="C133" s="62"/>
      <c r="D133" s="15" t="str">
        <f>(ETM_waardes_2035_IABR!$D136&amp;$G$10&amp;ETM_waardes_2035_IABR!$G136)</f>
        <v>households_water_heater_district_heating_steam_hot_water_share_present: 0</v>
      </c>
      <c r="E133" s="15" t="str">
        <f>(T(SUBSTITUTE(ETM_waardes_2035_IABR!$D136,$H$9,""))&amp;$G$10&amp;ETM_waardes_2035_IABR!$G136)</f>
        <v>households_water_heater_district_heating_steam_hot_water_share: 0</v>
      </c>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row>
    <row r="134" spans="1:34" x14ac:dyDescent="0.15">
      <c r="A134" s="62"/>
      <c r="B134" s="329"/>
      <c r="C134" s="62"/>
      <c r="D134" s="15" t="str">
        <f>(ETM_waardes_2035_IABR!$D137&amp;$G$10&amp;ETM_waardes_2035_IABR!$G137)</f>
        <v>households_water_heater_fuel_cell_chp_network_gas_share_present: 0</v>
      </c>
      <c r="E134" s="15" t="str">
        <f>(T(SUBSTITUTE(ETM_waardes_2035_IABR!$D137,$H$9,""))&amp;$G$10&amp;ETM_waardes_2035_IABR!$G137)</f>
        <v>households_water_heater_fuel_cell_chp_network_gas_share: 0</v>
      </c>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row>
    <row r="135" spans="1:34" x14ac:dyDescent="0.15">
      <c r="A135" s="62"/>
      <c r="B135" s="329"/>
      <c r="C135" s="62"/>
      <c r="D135" s="15" t="str">
        <f>(ETM_waardes_2035_IABR!$D138&amp;$G$10&amp;ETM_waardes_2035_IABR!$G138)</f>
        <v>households_water_heater_heatpump_air_water_electricity_share_present: 0.701079720415931</v>
      </c>
      <c r="E135" s="15" t="str">
        <f>(T(SUBSTITUTE(ETM_waardes_2035_IABR!$D138,$H$9,""))&amp;$G$10&amp;ETM_waardes_2035_IABR!$G138)</f>
        <v>households_water_heater_heatpump_air_water_electricity_share: 0.701079720415931</v>
      </c>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row>
    <row r="136" spans="1:34" x14ac:dyDescent="0.15">
      <c r="A136" s="62"/>
      <c r="B136" s="329"/>
      <c r="C136" s="62"/>
      <c r="D136" s="15" t="str">
        <f>(ETM_waardes_2035_IABR!$D139&amp;$G$10&amp;ETM_waardes_2035_IABR!$G139)</f>
        <v>households_water_heater_heatpump_ground_water_electricity_share_present: 0.379825506949456</v>
      </c>
      <c r="E136" s="15" t="str">
        <f>(T(SUBSTITUTE(ETM_waardes_2035_IABR!$D139,$H$9,""))&amp;$G$10&amp;ETM_waardes_2035_IABR!$G139)</f>
        <v>households_water_heater_heatpump_ground_water_electricity_share: 0.379825506949456</v>
      </c>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row>
    <row r="137" spans="1:34" x14ac:dyDescent="0.15">
      <c r="A137" s="62"/>
      <c r="B137" s="329"/>
      <c r="C137" s="62"/>
      <c r="D137" s="15" t="str">
        <f>(ETM_waardes_2035_IABR!$D140&amp;$G$10&amp;ETM_waardes_2035_IABR!$G140)</f>
        <v>households_water_heater_hybrid_heatpump_air_water_electricity_share_present: 0</v>
      </c>
      <c r="E137" s="15" t="str">
        <f>(T(SUBSTITUTE(ETM_waardes_2035_IABR!$D140,$H$9,""))&amp;$G$10&amp;ETM_waardes_2035_IABR!$G140)</f>
        <v>households_water_heater_hybrid_heatpump_air_water_electricity_share: 0</v>
      </c>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row>
    <row r="138" spans="1:34" x14ac:dyDescent="0.15">
      <c r="A138" s="62"/>
      <c r="B138" s="329"/>
      <c r="C138" s="62"/>
      <c r="D138" s="15" t="str">
        <f>(ETM_waardes_2035_IABR!$D141&amp;$G$10&amp;ETM_waardes_2035_IABR!$G141)</f>
        <v>households_water_heater_micro_chp_network_gas_share_present: 0</v>
      </c>
      <c r="E138" s="15" t="str">
        <f>(T(SUBSTITUTE(ETM_waardes_2035_IABR!$D141,$H$9,""))&amp;$G$10&amp;ETM_waardes_2035_IABR!$G141)</f>
        <v>households_water_heater_micro_chp_network_gas_share: 0</v>
      </c>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row>
    <row r="139" spans="1:34" x14ac:dyDescent="0.15">
      <c r="A139" s="62"/>
      <c r="B139" s="329"/>
      <c r="C139" s="62"/>
      <c r="D139" s="15" t="str">
        <f>(ETM_waardes_2035_IABR!$D142&amp;$G$10&amp;ETM_waardes_2035_IABR!$G142)</f>
        <v>households_water_heater_network_gas_share_present: 0</v>
      </c>
      <c r="E139" s="15" t="str">
        <f>(T(SUBSTITUTE(ETM_waardes_2035_IABR!$D142,$H$9,""))&amp;$G$10&amp;ETM_waardes_2035_IABR!$G142)</f>
        <v>households_water_heater_network_gas_share: 0</v>
      </c>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row>
    <row r="140" spans="1:34" x14ac:dyDescent="0.15">
      <c r="A140" s="62"/>
      <c r="B140" s="329"/>
      <c r="C140" s="62"/>
      <c r="D140" s="15" t="str">
        <f>(ETM_waardes_2035_IABR!$D143&amp;$G$10&amp;ETM_waardes_2035_IABR!$G143)</f>
        <v>households_water_heater_resistive_electricity_share_present: 3.65791897745304</v>
      </c>
      <c r="E140" s="15" t="str">
        <f>(T(SUBSTITUTE(ETM_waardes_2035_IABR!$D143,$H$9,""))&amp;$G$10&amp;ETM_waardes_2035_IABR!$G143)</f>
        <v>households_water_heater_resistive_electricity_share: 3.65791897745304</v>
      </c>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row>
    <row r="141" spans="1:34" x14ac:dyDescent="0.15">
      <c r="A141" s="62"/>
      <c r="B141" s="329"/>
      <c r="C141" s="62"/>
      <c r="D141" s="15" t="str">
        <f>(ETM_waardes_2035_IABR!$D144&amp;$G$10&amp;ETM_waardes_2035_IABR!$G144)</f>
        <v>households_water_heater_solar_thermal_share_present: 0</v>
      </c>
      <c r="E141" s="15" t="str">
        <f>(T(SUBSTITUTE(ETM_waardes_2035_IABR!$D144,$H$9,""))&amp;$G$10&amp;ETM_waardes_2035_IABR!$G144)</f>
        <v>households_water_heater_solar_thermal_share: 0</v>
      </c>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row>
    <row r="142" spans="1:34" x14ac:dyDescent="0.15">
      <c r="A142" s="62"/>
      <c r="B142" s="329"/>
      <c r="C142" s="62"/>
      <c r="D142" s="15" t="str">
        <f>(ETM_waardes_2035_IABR!$D145&amp;$G$10&amp;ETM_waardes_2035_IABR!$G145)</f>
        <v>households_water_heater_wood_pellets_share_present: 0</v>
      </c>
      <c r="E142" s="15" t="str">
        <f>(T(SUBSTITUTE(ETM_waardes_2035_IABR!$D145,$H$9,""))&amp;$G$10&amp;ETM_waardes_2035_IABR!$G145)</f>
        <v>households_water_heater_wood_pellets_share: 0</v>
      </c>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row>
    <row r="143" spans="1:34" x14ac:dyDescent="0.15">
      <c r="A143" s="62"/>
      <c r="B143" s="329"/>
      <c r="C143" s="62"/>
      <c r="D143" s="15" t="str">
        <f>(ETM_waardes_2035_IABR!$D146&amp;$G$10&amp;ETM_waardes_2035_IABR!$G146)</f>
        <v>industry_aluminium_carbothermalreduction_electricity_share: 100</v>
      </c>
      <c r="E143" s="15" t="str">
        <f>(T(SUBSTITUTE(ETM_waardes_2035_IABR!$D146,$H$9,""))&amp;$G$10&amp;ETM_waardes_2035_IABR!$G146)</f>
        <v>industry_aluminium_carbothermalreduction_electricity_share: 100</v>
      </c>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row>
    <row r="144" spans="1:34" x14ac:dyDescent="0.15">
      <c r="A144" s="62"/>
      <c r="B144" s="329"/>
      <c r="C144" s="62"/>
      <c r="D144" s="15" t="str">
        <f>(ETM_waardes_2035_IABR!$D147&amp;$G$10&amp;ETM_waardes_2035_IABR!$G147)</f>
        <v>industry_aluminium_electrolysis_bat_electricity_share: National</v>
      </c>
      <c r="E144" s="15" t="str">
        <f>(T(SUBSTITUTE(ETM_waardes_2035_IABR!$D147,$H$9,""))&amp;$G$10&amp;ETM_waardes_2035_IABR!$G147)</f>
        <v>industry_aluminium_electrolysis_bat_electricity_share: National</v>
      </c>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row>
    <row r="145" spans="1:34" x14ac:dyDescent="0.15">
      <c r="A145" s="62"/>
      <c r="B145" s="329"/>
      <c r="C145" s="62"/>
      <c r="D145" s="15" t="str">
        <f>(ETM_waardes_2035_IABR!$D148&amp;$G$10&amp;ETM_waardes_2035_IABR!$G148)</f>
        <v>industry_aluminium_electrolysis_current_electricity_share: National</v>
      </c>
      <c r="E145" s="15" t="str">
        <f>(T(SUBSTITUTE(ETM_waardes_2035_IABR!$D148,$H$9,""))&amp;$G$10&amp;ETM_waardes_2035_IABR!$G148)</f>
        <v>industry_aluminium_electrolysis_current_electricity_share: National</v>
      </c>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row>
    <row r="146" spans="1:34" x14ac:dyDescent="0.15">
      <c r="A146" s="62"/>
      <c r="B146" s="329"/>
      <c r="C146" s="62"/>
      <c r="D146" s="15" t="str">
        <f>(ETM_waardes_2035_IABR!$D149&amp;$G$10&amp;ETM_waardes_2035_IABR!$G149)</f>
        <v>industry_aluminium_smeltoven_electricity_share: National</v>
      </c>
      <c r="E146" s="15" t="str">
        <f>(T(SUBSTITUTE(ETM_waardes_2035_IABR!$D149,$H$9,""))&amp;$G$10&amp;ETM_waardes_2035_IABR!$G149)</f>
        <v>industry_aluminium_smeltoven_electricity_share: National</v>
      </c>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row>
    <row r="147" spans="1:34" x14ac:dyDescent="0.15">
      <c r="A147" s="62"/>
      <c r="B147" s="329"/>
      <c r="C147" s="62"/>
      <c r="D147" s="15" t="str">
        <f>(ETM_waardes_2035_IABR!$D150&amp;$G$10&amp;ETM_waardes_2035_IABR!$G150)</f>
        <v>industry_burner_coal_share_present: 0.63</v>
      </c>
      <c r="E147" s="15" t="str">
        <f>(T(SUBSTITUTE(ETM_waardes_2035_IABR!$D150,$H$9,""))&amp;$G$10&amp;ETM_waardes_2035_IABR!$G150)</f>
        <v>industry_burner_coal_share: 0.63</v>
      </c>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row>
    <row r="148" spans="1:34" x14ac:dyDescent="0.15">
      <c r="A148" s="62"/>
      <c r="B148" s="329"/>
      <c r="C148" s="62"/>
      <c r="D148" s="15" t="str">
        <f>(ETM_waardes_2035_IABR!$D151&amp;$G$10&amp;ETM_waardes_2035_IABR!$G151)</f>
        <v>industry_burner_crude_oil_share_present: 30.06</v>
      </c>
      <c r="E148" s="15" t="str">
        <f>(T(SUBSTITUTE(ETM_waardes_2035_IABR!$D151,$H$9,""))&amp;$G$10&amp;ETM_waardes_2035_IABR!$G151)</f>
        <v>industry_burner_crude_oil_share: 30.06</v>
      </c>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row>
    <row r="149" spans="1:34" x14ac:dyDescent="0.15">
      <c r="A149" s="62"/>
      <c r="B149" s="329"/>
      <c r="C149" s="62"/>
      <c r="D149" s="15" t="str">
        <f>(ETM_waardes_2035_IABR!$D152&amp;$G$10&amp;ETM_waardes_2035_IABR!$G152)</f>
        <v>industry_burner_network_gas_share_present: 56.98</v>
      </c>
      <c r="E149" s="15" t="str">
        <f>(T(SUBSTITUTE(ETM_waardes_2035_IABR!$D152,$H$9,""))&amp;$G$10&amp;ETM_waardes_2035_IABR!$G152)</f>
        <v>industry_burner_network_gas_share: 56.98</v>
      </c>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row>
    <row r="150" spans="1:34" x14ac:dyDescent="0.15">
      <c r="A150" s="62"/>
      <c r="B150" s="329"/>
      <c r="C150" s="62"/>
      <c r="D150" s="15" t="str">
        <f>(ETM_waardes_2035_IABR!$D153&amp;$G$10&amp;ETM_waardes_2035_IABR!$G153)</f>
        <v>industry_burner_wood_pellets_share_present: 0.77</v>
      </c>
      <c r="E150" s="15" t="str">
        <f>(T(SUBSTITUTE(ETM_waardes_2035_IABR!$D153,$H$9,""))&amp;$G$10&amp;ETM_waardes_2035_IABR!$G153)</f>
        <v>industry_burner_wood_pellets_share: 0.77</v>
      </c>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row>
    <row r="151" spans="1:34" x14ac:dyDescent="0.15">
      <c r="A151" s="62"/>
      <c r="B151" s="329"/>
      <c r="C151" s="62"/>
      <c r="D151" s="15" t="str">
        <f>(ETM_waardes_2035_IABR!$D154&amp;$G$10&amp;ETM_waardes_2035_IABR!$G154)</f>
        <v>industry_chemicals_burner_coal_share_present: 0</v>
      </c>
      <c r="E151" s="15" t="str">
        <f>(T(SUBSTITUTE(ETM_waardes_2035_IABR!$D154,$H$9,""))&amp;$G$10&amp;ETM_waardes_2035_IABR!$G154)</f>
        <v>industry_chemicals_burner_coal_share: 0</v>
      </c>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row>
    <row r="152" spans="1:34" x14ac:dyDescent="0.15">
      <c r="A152" s="62"/>
      <c r="B152" s="329"/>
      <c r="C152" s="62"/>
      <c r="D152" s="15" t="str">
        <f>(ETM_waardes_2035_IABR!$D155&amp;$G$10&amp;ETM_waardes_2035_IABR!$G155)</f>
        <v>industry_chemicals_burner_crude_oil_share_present: 42.11</v>
      </c>
      <c r="E152" s="15" t="str">
        <f>(T(SUBSTITUTE(ETM_waardes_2035_IABR!$D155,$H$9,""))&amp;$G$10&amp;ETM_waardes_2035_IABR!$G155)</f>
        <v>industry_chemicals_burner_crude_oil_share: 42.11</v>
      </c>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row>
    <row r="153" spans="1:34" x14ac:dyDescent="0.15">
      <c r="A153" s="62"/>
      <c r="B153" s="329"/>
      <c r="C153" s="62"/>
      <c r="D153" s="15" t="str">
        <f>(ETM_waardes_2035_IABR!$D156&amp;$G$10&amp;ETM_waardes_2035_IABR!$G156)</f>
        <v>industry_chemicals_burner_network_gas_share_present: 37.02</v>
      </c>
      <c r="E153" s="15" t="str">
        <f>(T(SUBSTITUTE(ETM_waardes_2035_IABR!$D156,$H$9,""))&amp;$G$10&amp;ETM_waardes_2035_IABR!$G156)</f>
        <v>industry_chemicals_burner_network_gas_share: 37.02</v>
      </c>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row>
    <row r="154" spans="1:34" x14ac:dyDescent="0.15">
      <c r="A154" s="62"/>
      <c r="B154" s="329"/>
      <c r="C154" s="62"/>
      <c r="D154" s="15" t="str">
        <f>(ETM_waardes_2035_IABR!$D157&amp;$G$10&amp;ETM_waardes_2035_IABR!$G157)</f>
        <v>industry_chemicals_burner_wood_pellets_share_present: 0</v>
      </c>
      <c r="E154" s="15" t="str">
        <f>(T(SUBSTITUTE(ETM_waardes_2035_IABR!$D157,$H$9,""))&amp;$G$10&amp;ETM_waardes_2035_IABR!$G157)</f>
        <v>industry_chemicals_burner_wood_pellets_share: 0</v>
      </c>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row>
    <row r="155" spans="1:34" x14ac:dyDescent="0.15">
      <c r="A155" s="62"/>
      <c r="B155" s="329"/>
      <c r="C155" s="62"/>
      <c r="D155" s="15" t="str">
        <f>(ETM_waardes_2035_IABR!$D158&amp;$G$10&amp;ETM_waardes_2035_IABR!$G158)</f>
        <v>industry_final_demand_for_chemical_steam_hot_water_share_present: 20.87</v>
      </c>
      <c r="E155" s="15" t="str">
        <f>(T(SUBSTITUTE(ETM_waardes_2035_IABR!$D158,$H$9,""))&amp;$G$10&amp;ETM_waardes_2035_IABR!$G158)</f>
        <v>industry_final_demand_for_chemical_steam_hot_water_share: 20.87</v>
      </c>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row>
    <row r="156" spans="1:34" x14ac:dyDescent="0.15">
      <c r="A156" s="62"/>
      <c r="B156" s="329"/>
      <c r="C156" s="62"/>
      <c r="D156" s="15" t="str">
        <f>(ETM_waardes_2035_IABR!$D159&amp;$G$10&amp;ETM_waardes_2035_IABR!$G159)</f>
        <v>industry_final_demand_steam_hot_water_share_present: 11.56</v>
      </c>
      <c r="E156" s="15" t="str">
        <f>(T(SUBSTITUTE(ETM_waardes_2035_IABR!$D159,$H$9,""))&amp;$G$10&amp;ETM_waardes_2035_IABR!$G159)</f>
        <v>industry_final_demand_steam_hot_water_share: 11.56</v>
      </c>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row>
    <row r="157" spans="1:34" x14ac:dyDescent="0.15">
      <c r="A157" s="62"/>
      <c r="B157" s="329"/>
      <c r="C157" s="62"/>
      <c r="D157" s="15" t="str">
        <f>(ETM_waardes_2035_IABR!$D160&amp;$G$10&amp;ETM_waardes_2035_IABR!$G160)</f>
        <v>industry_steel_blastfurnace_bat_consumption_useable_heat_share: National</v>
      </c>
      <c r="E157" s="15" t="str">
        <f>(T(SUBSTITUTE(ETM_waardes_2035_IABR!$D160,$H$9,""))&amp;$G$10&amp;ETM_waardes_2035_IABR!$G160)</f>
        <v>industry_steel_blastfurnace_bat_consumption_useable_heat_share: National</v>
      </c>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row>
    <row r="158" spans="1:34" x14ac:dyDescent="0.15">
      <c r="A158" s="62"/>
      <c r="B158" s="329"/>
      <c r="C158" s="62"/>
      <c r="D158" s="15" t="str">
        <f>(ETM_waardes_2035_IABR!$D161&amp;$G$10&amp;ETM_waardes_2035_IABR!$G161)</f>
        <v>industry_steel_blastfurnace_current_consumption_useable_heat_share: National</v>
      </c>
      <c r="E158" s="15" t="str">
        <f>(T(SUBSTITUTE(ETM_waardes_2035_IABR!$D161,$H$9,""))&amp;$G$10&amp;ETM_waardes_2035_IABR!$G161)</f>
        <v>industry_steel_blastfurnace_current_consumption_useable_heat_share: National</v>
      </c>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row>
    <row r="159" spans="1:34" x14ac:dyDescent="0.15">
      <c r="A159" s="62"/>
      <c r="B159" s="329"/>
      <c r="C159" s="62"/>
      <c r="D159" s="15" t="str">
        <f>(ETM_waardes_2035_IABR!$D162&amp;$G$10&amp;ETM_waardes_2035_IABR!$G162)</f>
        <v>industry_steel_electricfurnace_electricity_share: National</v>
      </c>
      <c r="E159" s="15" t="str">
        <f>(T(SUBSTITUTE(ETM_waardes_2035_IABR!$D162,$H$9,""))&amp;$G$10&amp;ETM_waardes_2035_IABR!$G162)</f>
        <v>industry_steel_electricfurnace_electricity_share: National</v>
      </c>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row>
    <row r="160" spans="1:34" x14ac:dyDescent="0.15">
      <c r="A160" s="62"/>
      <c r="B160" s="329"/>
      <c r="C160" s="62"/>
      <c r="D160" s="15" t="str">
        <f>(ETM_waardes_2035_IABR!$D163&amp;$G$10&amp;ETM_waardes_2035_IABR!$G163)</f>
        <v>industry_steel_hisarna_consumption_useable_heat_share: National</v>
      </c>
      <c r="E160" s="15" t="str">
        <f>(T(SUBSTITUTE(ETM_waardes_2035_IABR!$D163,$H$9,""))&amp;$G$10&amp;ETM_waardes_2035_IABR!$G163)</f>
        <v>industry_steel_hisarna_consumption_useable_heat_share: National</v>
      </c>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row>
    <row r="161" spans="1:34" x14ac:dyDescent="0.15">
      <c r="A161" s="62"/>
      <c r="B161" s="329"/>
      <c r="C161" s="62"/>
      <c r="D161" s="15" t="str">
        <f>(ETM_waardes_2035_IABR!$D164&amp;$G$10&amp;ETM_waardes_2035_IABR!$G164)</f>
        <v>transport_car_using_compressed_natural_gas_share_present: 0.0976966984391655</v>
      </c>
      <c r="E161" s="15" t="str">
        <f>(T(SUBSTITUTE(ETM_waardes_2035_IABR!$D164,$H$9,""))&amp;$G$10&amp;ETM_waardes_2035_IABR!$G164)</f>
        <v>transport_car_using_compressed_natural_gas_share: 0.0976966984391655</v>
      </c>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row>
    <row r="162" spans="1:34" x14ac:dyDescent="0.15">
      <c r="A162" s="62"/>
      <c r="B162" s="329"/>
      <c r="C162" s="62"/>
      <c r="D162" s="15" t="str">
        <f>(ETM_waardes_2035_IABR!$D165&amp;$G$10&amp;ETM_waardes_2035_IABR!$G165)</f>
        <v>transport_car_using_diesel_mix_share_present: 27.101393890269</v>
      </c>
      <c r="E162" s="15" t="str">
        <f>(T(SUBSTITUTE(ETM_waardes_2035_IABR!$D165,$H$9,""))&amp;$G$10&amp;ETM_waardes_2035_IABR!$G165)</f>
        <v>transport_car_using_diesel_mix_share: 27.101393890269</v>
      </c>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row>
    <row r="163" spans="1:34" x14ac:dyDescent="0.15">
      <c r="A163" s="62"/>
      <c r="B163" s="329"/>
      <c r="C163" s="62"/>
      <c r="D163" s="15" t="str">
        <f>(ETM_waardes_2035_IABR!$D166&amp;$G$10&amp;ETM_waardes_2035_IABR!$G166)</f>
        <v>transport_car_using_electricity_share_present: 0.103924200464447</v>
      </c>
      <c r="E163" s="15" t="str">
        <f>(T(SUBSTITUTE(ETM_waardes_2035_IABR!$D166,$H$9,""))&amp;$G$10&amp;ETM_waardes_2035_IABR!$G166)</f>
        <v>transport_car_using_electricity_share: 0.103924200464447</v>
      </c>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row>
    <row r="164" spans="1:34" x14ac:dyDescent="0.15">
      <c r="A164" s="62"/>
      <c r="B164" s="329"/>
      <c r="C164" s="62"/>
      <c r="D164" s="15" t="str">
        <f>(ETM_waardes_2035_IABR!$D167&amp;$G$10&amp;ETM_waardes_2035_IABR!$G167)</f>
        <v>transport_car_using_gasoline_mix_share_present: 67.5009050896081</v>
      </c>
      <c r="E164" s="15" t="str">
        <f>(T(SUBSTITUTE(ETM_waardes_2035_IABR!$D167,$H$9,""))&amp;$G$10&amp;ETM_waardes_2035_IABR!$G167)</f>
        <v>transport_car_using_gasoline_mix_share: 67.5009050896081</v>
      </c>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row>
    <row r="165" spans="1:34" x14ac:dyDescent="0.15">
      <c r="A165" s="62"/>
      <c r="B165" s="329"/>
      <c r="C165" s="62"/>
      <c r="D165" s="15" t="str">
        <f>(ETM_waardes_2035_IABR!$D168&amp;$G$10&amp;ETM_waardes_2035_IABR!$G168)</f>
        <v>transport_car_using_hydrogen_share_present: 0</v>
      </c>
      <c r="E165" s="15" t="str">
        <f>(T(SUBSTITUTE(ETM_waardes_2035_IABR!$D168,$H$9,""))&amp;$G$10&amp;ETM_waardes_2035_IABR!$G168)</f>
        <v>transport_car_using_hydrogen_share: 0</v>
      </c>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row>
    <row r="166" spans="1:34" x14ac:dyDescent="0.15">
      <c r="A166" s="62"/>
      <c r="B166" s="329"/>
      <c r="C166" s="62"/>
      <c r="D166" s="15" t="str">
        <f>(ETM_waardes_2035_IABR!$D169&amp;$G$10&amp;ETM_waardes_2035_IABR!$G169)</f>
        <v>transport_car_using_lpg_share_present: 5.19608012121931</v>
      </c>
      <c r="E166" s="15" t="str">
        <f>(T(SUBSTITUTE(ETM_waardes_2035_IABR!$D169,$H$9,""))&amp;$G$10&amp;ETM_waardes_2035_IABR!$G169)</f>
        <v>transport_car_using_lpg_share: 5.19608012121931</v>
      </c>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row>
    <row r="167" spans="1:34" x14ac:dyDescent="0.15">
      <c r="A167" s="62"/>
      <c r="B167" s="329"/>
      <c r="C167" s="62"/>
      <c r="D167" s="15" t="str">
        <f>(ETM_waardes_2035_IABR!$D170&amp;$G$10&amp;ETM_waardes_2035_IABR!$G170)</f>
        <v>transport_plane_using_bio_ethanol_share: National</v>
      </c>
      <c r="E167" s="15" t="str">
        <f>(T(SUBSTITUTE(ETM_waardes_2035_IABR!$D170,$H$9,""))&amp;$G$10&amp;ETM_waardes_2035_IABR!$G170)</f>
        <v>transport_plane_using_bio_ethanol_share: National</v>
      </c>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row>
    <row r="168" spans="1:34" x14ac:dyDescent="0.15">
      <c r="A168" s="62"/>
      <c r="B168" s="329"/>
      <c r="C168" s="62"/>
      <c r="D168" s="15" t="str">
        <f>(ETM_waardes_2035_IABR!$D171&amp;$G$10&amp;ETM_waardes_2035_IABR!$G171)</f>
        <v>transport_plane_using_gasoline_share: National</v>
      </c>
      <c r="E168" s="15" t="str">
        <f>(T(SUBSTITUTE(ETM_waardes_2035_IABR!$D171,$H$9,""))&amp;$G$10&amp;ETM_waardes_2035_IABR!$G171)</f>
        <v>transport_plane_using_gasoline_share: National</v>
      </c>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row>
    <row r="169" spans="1:34" x14ac:dyDescent="0.15">
      <c r="A169" s="62"/>
      <c r="B169" s="329"/>
      <c r="C169" s="62"/>
      <c r="D169" s="15" t="str">
        <f>(ETM_waardes_2035_IABR!$D172&amp;$G$10&amp;ETM_waardes_2035_IABR!$G172)</f>
        <v>transport_plane_using_kerosene_share: National</v>
      </c>
      <c r="E169" s="15" t="str">
        <f>(T(SUBSTITUTE(ETM_waardes_2035_IABR!$D172,$H$9,""))&amp;$G$10&amp;ETM_waardes_2035_IABR!$G172)</f>
        <v>transport_plane_using_kerosene_share: National</v>
      </c>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row>
    <row r="170" spans="1:34" x14ac:dyDescent="0.15">
      <c r="A170" s="62"/>
      <c r="B170" s="329"/>
      <c r="C170" s="62"/>
      <c r="D170" s="15" t="str">
        <f>(ETM_waardes_2035_IABR!$D173&amp;$G$10&amp;ETM_waardes_2035_IABR!$G173)</f>
        <v>transport_rail_mixer_diesel_biodiesel_share: National</v>
      </c>
      <c r="E170" s="15" t="str">
        <f>(T(SUBSTITUTE(ETM_waardes_2035_IABR!$D173,$H$9,""))&amp;$G$10&amp;ETM_waardes_2035_IABR!$G173)</f>
        <v>transport_rail_mixer_diesel_biodiesel_share: National</v>
      </c>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row>
    <row r="171" spans="1:34" x14ac:dyDescent="0.15">
      <c r="A171" s="62"/>
      <c r="B171" s="329"/>
      <c r="C171" s="62"/>
      <c r="D171" s="15" t="str">
        <f>(ETM_waardes_2035_IABR!$D174&amp;$G$10&amp;ETM_waardes_2035_IABR!$G174)</f>
        <v>transport_rail_mixer_diesel_diesel_share: National</v>
      </c>
      <c r="E171" s="15" t="str">
        <f>(T(SUBSTITUTE(ETM_waardes_2035_IABR!$D174,$H$9,""))&amp;$G$10&amp;ETM_waardes_2035_IABR!$G174)</f>
        <v>transport_rail_mixer_diesel_diesel_share: National</v>
      </c>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row>
    <row r="172" spans="1:34" x14ac:dyDescent="0.15">
      <c r="A172" s="62"/>
      <c r="B172" s="329"/>
      <c r="C172" s="62"/>
      <c r="D172" s="15" t="str">
        <f>(ETM_waardes_2035_IABR!$D175&amp;$G$10&amp;ETM_waardes_2035_IABR!$G175)</f>
        <v>transport_road_mixer_diesel_biodiesel_share_present: 3.2</v>
      </c>
      <c r="E172" s="15" t="str">
        <f>(T(SUBSTITUTE(ETM_waardes_2035_IABR!$D175,$H$9,""))&amp;$G$10&amp;ETM_waardes_2035_IABR!$G175)</f>
        <v>transport_road_mixer_diesel_biodiesel_share: 3.2</v>
      </c>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row>
    <row r="173" spans="1:34" x14ac:dyDescent="0.15">
      <c r="A173" s="62"/>
      <c r="B173" s="329"/>
      <c r="C173" s="62"/>
      <c r="D173" s="15" t="str">
        <f>(ETM_waardes_2035_IABR!$D176&amp;$G$10&amp;ETM_waardes_2035_IABR!$G176)</f>
        <v>transport_road_mixer_diesel_diesel_share_present: 96.8</v>
      </c>
      <c r="E173" s="15" t="str">
        <f>(T(SUBSTITUTE(ETM_waardes_2035_IABR!$D176,$H$9,""))&amp;$G$10&amp;ETM_waardes_2035_IABR!$G176)</f>
        <v>transport_road_mixer_diesel_diesel_share: 96.8</v>
      </c>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row>
    <row r="174" spans="1:34" x14ac:dyDescent="0.15">
      <c r="A174" s="62"/>
      <c r="B174" s="329"/>
      <c r="C174" s="62"/>
      <c r="D174" s="15" t="str">
        <f>(ETM_waardes_2035_IABR!$D177&amp;$G$10&amp;ETM_waardes_2035_IABR!$G177)</f>
        <v>transport_road_mixer_gasoline_ethanol_share_present: 3.1</v>
      </c>
      <c r="E174" s="15" t="str">
        <f>(T(SUBSTITUTE(ETM_waardes_2035_IABR!$D177,$H$9,""))&amp;$G$10&amp;ETM_waardes_2035_IABR!$G177)</f>
        <v>transport_road_mixer_gasoline_ethanol_share: 3.1</v>
      </c>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row>
    <row r="175" spans="1:34" x14ac:dyDescent="0.15">
      <c r="A175" s="62"/>
      <c r="B175" s="329"/>
      <c r="C175" s="62"/>
      <c r="D175" s="15" t="str">
        <f>(ETM_waardes_2035_IABR!$D178&amp;$G$10&amp;ETM_waardes_2035_IABR!$G178)</f>
        <v>transport_road_mixer_gasoline_gasoline_share_present: 96.9</v>
      </c>
      <c r="E175" s="15" t="str">
        <f>(T(SUBSTITUTE(ETM_waardes_2035_IABR!$D178,$H$9,""))&amp;$G$10&amp;ETM_waardes_2035_IABR!$G178)</f>
        <v>transport_road_mixer_gasoline_gasoline_share: 96.9</v>
      </c>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row>
    <row r="176" spans="1:34" x14ac:dyDescent="0.15">
      <c r="A176" s="62"/>
      <c r="B176" s="329"/>
      <c r="C176" s="62"/>
      <c r="D176" s="15" t="str">
        <f>(ETM_waardes_2035_IABR!$D179&amp;$G$10&amp;ETM_waardes_2035_IABR!$G179)</f>
        <v>transport_road_mixer_lng_bio_lng_share: National</v>
      </c>
      <c r="E176" s="15" t="str">
        <f>(T(SUBSTITUTE(ETM_waardes_2035_IABR!$D179,$H$9,""))&amp;$G$10&amp;ETM_waardes_2035_IABR!$G179)</f>
        <v>transport_road_mixer_lng_bio_lng_share: National</v>
      </c>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row>
    <row r="177" spans="1:34" x14ac:dyDescent="0.15">
      <c r="A177" s="62"/>
      <c r="B177" s="329"/>
      <c r="C177" s="62"/>
      <c r="D177" s="15" t="str">
        <f>(ETM_waardes_2035_IABR!$D180&amp;$G$10&amp;ETM_waardes_2035_IABR!$G180)</f>
        <v>transport_road_mixer_lng_lng_share: National</v>
      </c>
      <c r="E177" s="15" t="str">
        <f>(T(SUBSTITUTE(ETM_waardes_2035_IABR!$D180,$H$9,""))&amp;$G$10&amp;ETM_waardes_2035_IABR!$G180)</f>
        <v>transport_road_mixer_lng_lng_share: National</v>
      </c>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row>
    <row r="178" spans="1:34" x14ac:dyDescent="0.15">
      <c r="A178" s="62"/>
      <c r="B178" s="329"/>
      <c r="C178" s="62"/>
      <c r="D178" s="15" t="str">
        <f>(ETM_waardes_2035_IABR!$D181&amp;$G$10&amp;ETM_waardes_2035_IABR!$G181)</f>
        <v>transport_ship_using_diesel_mix_share_present: National</v>
      </c>
      <c r="E178" s="15" t="str">
        <f>(T(SUBSTITUTE(ETM_waardes_2035_IABR!$D181,$H$9,""))&amp;$G$10&amp;ETM_waardes_2035_IABR!$G181)</f>
        <v>transport_ship_using_diesel_mix_share: National</v>
      </c>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row>
    <row r="179" spans="1:34" x14ac:dyDescent="0.15">
      <c r="A179" s="62"/>
      <c r="B179" s="329"/>
      <c r="C179" s="62"/>
      <c r="D179" s="15" t="str">
        <f>(ETM_waardes_2035_IABR!$D182&amp;$G$10&amp;ETM_waardes_2035_IABR!$G182)</f>
        <v>transport_ship_using_lng_mix_share_present: National</v>
      </c>
      <c r="E179" s="15" t="str">
        <f>(T(SUBSTITUTE(ETM_waardes_2035_IABR!$D182,$H$9,""))&amp;$G$10&amp;ETM_waardes_2035_IABR!$G182)</f>
        <v>transport_ship_using_lng_mix_share: National</v>
      </c>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row>
    <row r="180" spans="1:34" x14ac:dyDescent="0.15">
      <c r="A180" s="62"/>
      <c r="B180" s="329"/>
      <c r="C180" s="62"/>
      <c r="D180" s="15" t="str">
        <f>(ETM_waardes_2035_IABR!$D183&amp;$G$10&amp;ETM_waardes_2035_IABR!$G183)</f>
        <v>transport_shipping_mixer_diesel_bio_lng_share: National</v>
      </c>
      <c r="E180" s="15" t="str">
        <f>(T(SUBSTITUTE(ETM_waardes_2035_IABR!$D183,$H$9,""))&amp;$G$10&amp;ETM_waardes_2035_IABR!$G183)</f>
        <v>transport_shipping_mixer_diesel_bio_lng_share: National</v>
      </c>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row>
    <row r="181" spans="1:34" x14ac:dyDescent="0.15">
      <c r="A181" s="62"/>
      <c r="B181" s="329"/>
      <c r="C181" s="62"/>
      <c r="D181" s="15" t="str">
        <f>(ETM_waardes_2035_IABR!$D184&amp;$G$10&amp;ETM_waardes_2035_IABR!$G184)</f>
        <v>transport_shipping_mixer_diesel_biodiesel_share: National</v>
      </c>
      <c r="E181" s="15" t="str">
        <f>(T(SUBSTITUTE(ETM_waardes_2035_IABR!$D184,$H$9,""))&amp;$G$10&amp;ETM_waardes_2035_IABR!$G184)</f>
        <v>transport_shipping_mixer_diesel_biodiesel_share: National</v>
      </c>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row>
    <row r="182" spans="1:34" x14ac:dyDescent="0.15">
      <c r="A182" s="62"/>
      <c r="B182" s="329"/>
      <c r="C182" s="62"/>
      <c r="D182" s="15" t="str">
        <f>(ETM_waardes_2035_IABR!$D185&amp;$G$10&amp;ETM_waardes_2035_IABR!$G185)</f>
        <v>transport_shipping_mixer_diesel_diesel_share: National</v>
      </c>
      <c r="E182" s="15" t="str">
        <f>(T(SUBSTITUTE(ETM_waardes_2035_IABR!$D185,$H$9,""))&amp;$G$10&amp;ETM_waardes_2035_IABR!$G185)</f>
        <v>transport_shipping_mixer_diesel_diesel_share: National</v>
      </c>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row>
    <row r="183" spans="1:34" x14ac:dyDescent="0.15">
      <c r="A183" s="62"/>
      <c r="B183" s="329"/>
      <c r="C183" s="62"/>
      <c r="D183" s="15" t="str">
        <f>(ETM_waardes_2035_IABR!$D186&amp;$G$10&amp;ETM_waardes_2035_IABR!$G186)</f>
        <v>transport_shipping_mixer_diesel_heavy_fuel_oil_share: National</v>
      </c>
      <c r="E183" s="15" t="str">
        <f>(T(SUBSTITUTE(ETM_waardes_2035_IABR!$D186,$H$9,""))&amp;$G$10&amp;ETM_waardes_2035_IABR!$G186)</f>
        <v>transport_shipping_mixer_diesel_heavy_fuel_oil_share: National</v>
      </c>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row>
    <row r="184" spans="1:34" x14ac:dyDescent="0.15">
      <c r="A184" s="62"/>
      <c r="B184" s="329"/>
      <c r="C184" s="62"/>
      <c r="D184" s="15" t="str">
        <f>(ETM_waardes_2035_IABR!$D187&amp;$G$10&amp;ETM_waardes_2035_IABR!$G187)</f>
        <v>transport_shipping_mixer_diesel_lng_share: National</v>
      </c>
      <c r="E184" s="15" t="str">
        <f>(T(SUBSTITUTE(ETM_waardes_2035_IABR!$D187,$H$9,""))&amp;$G$10&amp;ETM_waardes_2035_IABR!$G187)</f>
        <v>transport_shipping_mixer_diesel_lng_share: National</v>
      </c>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row>
    <row r="185" spans="1:34" x14ac:dyDescent="0.15">
      <c r="A185" s="62"/>
      <c r="B185" s="329"/>
      <c r="C185" s="62"/>
      <c r="D185" s="15" t="str">
        <f>(ETM_waardes_2035_IABR!$D188&amp;$G$10&amp;ETM_waardes_2035_IABR!$G188)</f>
        <v>transport_shipping_mixer_lng_bio_lng_share: National</v>
      </c>
      <c r="E185" s="15" t="str">
        <f>(T(SUBSTITUTE(ETM_waardes_2035_IABR!$D188,$H$9,""))&amp;$G$10&amp;ETM_waardes_2035_IABR!$G188)</f>
        <v>transport_shipping_mixer_lng_bio_lng_share: National</v>
      </c>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row>
    <row r="186" spans="1:34" x14ac:dyDescent="0.15">
      <c r="A186" s="62"/>
      <c r="B186" s="329"/>
      <c r="C186" s="62"/>
      <c r="D186" s="15" t="str">
        <f>(ETM_waardes_2035_IABR!$D189&amp;$G$10&amp;ETM_waardes_2035_IABR!$G189)</f>
        <v>transport_shipping_mixer_lng_lng_share: National</v>
      </c>
      <c r="E186" s="15" t="str">
        <f>(T(SUBSTITUTE(ETM_waardes_2035_IABR!$D189,$H$9,""))&amp;$G$10&amp;ETM_waardes_2035_IABR!$G189)</f>
        <v>transport_shipping_mixer_lng_lng_share: National</v>
      </c>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row>
    <row r="187" spans="1:34" x14ac:dyDescent="0.15">
      <c r="A187" s="62"/>
      <c r="B187" s="329"/>
      <c r="C187" s="62"/>
      <c r="D187" s="15" t="str">
        <f>(ETM_waardes_2035_IABR!$D190&amp;$G$10&amp;ETM_waardes_2035_IABR!$G190)</f>
        <v>transport_train_using_coal_share_present: 0</v>
      </c>
      <c r="E187" s="15" t="str">
        <f>(T(SUBSTITUTE(ETM_waardes_2035_IABR!$D190,$H$9,""))&amp;$G$10&amp;ETM_waardes_2035_IABR!$G190)</f>
        <v>transport_train_using_coal_share: 0</v>
      </c>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row>
    <row r="188" spans="1:34" x14ac:dyDescent="0.15">
      <c r="A188" s="62"/>
      <c r="B188" s="329"/>
      <c r="C188" s="62"/>
      <c r="D188" s="15" t="str">
        <f>(ETM_waardes_2035_IABR!$D191&amp;$G$10&amp;ETM_waardes_2035_IABR!$G191)</f>
        <v>transport_train_using_diesel_share_present: 5.6</v>
      </c>
      <c r="E188" s="15" t="str">
        <f>(T(SUBSTITUTE(ETM_waardes_2035_IABR!$D191,$H$9,""))&amp;$G$10&amp;ETM_waardes_2035_IABR!$G191)</f>
        <v>transport_train_using_diesel_share: 5.6</v>
      </c>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row>
    <row r="189" spans="1:34" x14ac:dyDescent="0.15">
      <c r="A189" s="62"/>
      <c r="B189" s="329"/>
      <c r="C189" s="62"/>
      <c r="D189" s="15" t="str">
        <f>(ETM_waardes_2035_IABR!$D192&amp;$G$10&amp;ETM_waardes_2035_IABR!$G192)</f>
        <v>transport_train_using_electricity_share_present: 94.4</v>
      </c>
      <c r="E189" s="15" t="str">
        <f>(T(SUBSTITUTE(ETM_waardes_2035_IABR!$D192,$H$9,""))&amp;$G$10&amp;ETM_waardes_2035_IABR!$G192)</f>
        <v>transport_train_using_electricity_share: 94.4</v>
      </c>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row>
    <row r="190" spans="1:34" x14ac:dyDescent="0.15">
      <c r="A190" s="62"/>
      <c r="B190" s="329"/>
      <c r="C190" s="62"/>
      <c r="D190" s="15" t="str">
        <f>(ETM_waardes_2035_IABR!$D193&amp;$G$10&amp;ETM_waardes_2035_IABR!$G193)</f>
        <v>transport_truck_using_compressed_natural_gas_share_present: 0.2997002997003</v>
      </c>
      <c r="E190" s="15" t="str">
        <f>(T(SUBSTITUTE(ETM_waardes_2035_IABR!$D193,$H$9,""))&amp;$G$10&amp;ETM_waardes_2035_IABR!$G193)</f>
        <v>transport_truck_using_compressed_natural_gas_share: 0.2997002997003</v>
      </c>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row>
    <row r="191" spans="1:34" x14ac:dyDescent="0.15">
      <c r="A191" s="62"/>
      <c r="B191" s="329"/>
      <c r="C191" s="62"/>
      <c r="D191" s="15" t="str">
        <f>(ETM_waardes_2035_IABR!$D194&amp;$G$10&amp;ETM_waardes_2035_IABR!$G194)</f>
        <v>transport_truck_using_diesel_mix_share_present: 98.8011988011988</v>
      </c>
      <c r="E191" s="15" t="str">
        <f>(T(SUBSTITUTE(ETM_waardes_2035_IABR!$D194,$H$9,""))&amp;$G$10&amp;ETM_waardes_2035_IABR!$G194)</f>
        <v>transport_truck_using_diesel_mix_share: 98.8011988011988</v>
      </c>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row>
    <row r="192" spans="1:34" x14ac:dyDescent="0.15">
      <c r="A192" s="62"/>
      <c r="B192" s="329"/>
      <c r="C192" s="62"/>
      <c r="D192" s="15" t="str">
        <f>(ETM_waardes_2035_IABR!$D195&amp;$G$10&amp;ETM_waardes_2035_IABR!$G195)</f>
        <v>transport_truck_using_electricity_share_present: 0</v>
      </c>
      <c r="E192" s="15" t="str">
        <f>(T(SUBSTITUTE(ETM_waardes_2035_IABR!$D195,$H$9,""))&amp;$G$10&amp;ETM_waardes_2035_IABR!$G195)</f>
        <v>transport_truck_using_electricity_share: 0</v>
      </c>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row>
    <row r="193" spans="1:34" x14ac:dyDescent="0.15">
      <c r="A193" s="62"/>
      <c r="B193" s="329"/>
      <c r="C193" s="62"/>
      <c r="D193" s="15" t="str">
        <f>(ETM_waardes_2035_IABR!$D196&amp;$G$10&amp;ETM_waardes_2035_IABR!$G196)</f>
        <v>transport_truck_using_gasoline_mix_share_present: 0.799200799200799</v>
      </c>
      <c r="E193" s="15" t="str">
        <f>(T(SUBSTITUTE(ETM_waardes_2035_IABR!$D196,$H$9,""))&amp;$G$10&amp;ETM_waardes_2035_IABR!$G196)</f>
        <v>transport_truck_using_gasoline_mix_share: 0.799200799200799</v>
      </c>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row>
    <row r="194" spans="1:34" x14ac:dyDescent="0.15">
      <c r="A194" s="62"/>
      <c r="B194" s="329"/>
      <c r="C194" s="62"/>
      <c r="D194" s="15" t="str">
        <f>(ETM_waardes_2035_IABR!$D197&amp;$G$10&amp;ETM_waardes_2035_IABR!$G197)</f>
        <v>transport_truck_using_lng_mix_share_present: 0.0999000999000999</v>
      </c>
      <c r="E194" s="15" t="str">
        <f>(T(SUBSTITUTE(ETM_waardes_2035_IABR!$D197,$H$9,""))&amp;$G$10&amp;ETM_waardes_2035_IABR!$G197)</f>
        <v>transport_truck_using_lng_mix_share: 0.0999000999000999</v>
      </c>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row>
    <row r="195" spans="1:34" x14ac:dyDescent="0.15">
      <c r="A195" s="62"/>
      <c r="B195" s="329"/>
      <c r="C195" s="62"/>
      <c r="D195" t="str">
        <f>(ETM_waardes_2035_IABR!$D198&amp;$G$10&amp;ETM_waardes_2035_IABR!$G198)</f>
        <v xml:space="preserve">: </v>
      </c>
      <c r="E195" t="str">
        <f>(T(SUBSTITUTE(ETM_waardes_2035_IABR!$D198,$H$9,""))&amp;$G$10&amp;ETM_waardes_2035_IABR!$G198)</f>
        <v xml:space="preserve">: </v>
      </c>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row>
    <row r="196" spans="1:34" x14ac:dyDescent="0.15">
      <c r="A196" s="62"/>
      <c r="B196" s="329"/>
      <c r="C196" s="62"/>
      <c r="D196" s="15" t="str">
        <f>(ETM_waardes_2035_IABR!D199&amp;$G$10&amp;ETM_waardes_2035_IABR!G199)</f>
        <v>number_of_agriculture_chp_engine_biogas_present: 0</v>
      </c>
      <c r="E196" s="15" t="str">
        <f>(T(SUBSTITUTE(ETM_waardes_2035_IABR!D199,$H$9,""))&amp;$G$10&amp;ETM_waardes_2035_IABR!G199)</f>
        <v>number_of_agriculture_chp_engine_biogas: 0</v>
      </c>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row>
    <row r="197" spans="1:34" x14ac:dyDescent="0.15">
      <c r="A197" s="62"/>
      <c r="B197" s="329"/>
      <c r="C197" s="62"/>
      <c r="D197" s="15" t="str">
        <f>(ETM_waardes_2035_IABR!D200&amp;$G$10&amp;ETM_waardes_2035_IABR!G200)</f>
        <v>number_of_agriculture_chp_engine_network_gas_present: 0</v>
      </c>
      <c r="E197" s="15" t="str">
        <f>(T(SUBSTITUTE(ETM_waardes_2035_IABR!D200,$H$9,""))&amp;$G$10&amp;ETM_waardes_2035_IABR!G200)</f>
        <v>number_of_agriculture_chp_engine_network_gas: 0</v>
      </c>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row>
    <row r="198" spans="1:34" x14ac:dyDescent="0.15">
      <c r="A198" s="62"/>
      <c r="B198" s="329"/>
      <c r="C198" s="62"/>
      <c r="D198" s="15" t="str">
        <f>(ETM_waardes_2035_IABR!D201&amp;$G$10&amp;ETM_waardes_2035_IABR!G201)</f>
        <v>number_of_agriculture_chp_supercritical_wood_pellets_present: 0</v>
      </c>
      <c r="E198" s="15" t="str">
        <f>(T(SUBSTITUTE(ETM_waardes_2035_IABR!D201,$H$9,""))&amp;$G$10&amp;ETM_waardes_2035_IABR!G201)</f>
        <v>number_of_agriculture_chp_supercritical_wood_pellets: 0</v>
      </c>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row>
    <row r="199" spans="1:34" x14ac:dyDescent="0.15">
      <c r="A199" s="62"/>
      <c r="B199" s="329"/>
      <c r="C199" s="62"/>
      <c r="D199" s="15" t="str">
        <f>(ETM_waardes_2035_IABR!D202&amp;$G$10&amp;ETM_waardes_2035_IABR!G202)</f>
        <v>number_of_energy_chp_combined_cycle_network_gas_present: 0</v>
      </c>
      <c r="E199" s="15" t="str">
        <f>(T(SUBSTITUTE(ETM_waardes_2035_IABR!D202,$H$9,""))&amp;$G$10&amp;ETM_waardes_2035_IABR!G202)</f>
        <v>number_of_energy_chp_combined_cycle_network_gas: 0</v>
      </c>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row>
    <row r="200" spans="1:34" x14ac:dyDescent="0.15">
      <c r="A200" s="62"/>
      <c r="B200" s="329"/>
      <c r="C200" s="62"/>
      <c r="D200" s="15" t="str">
        <f>(ETM_waardes_2035_IABR!D203&amp;$G$10&amp;ETM_waardes_2035_IABR!G203)</f>
        <v>number_of_energy_chp_supercritical_waste_mix_present: 0</v>
      </c>
      <c r="E200" s="15" t="str">
        <f>(T(SUBSTITUTE(ETM_waardes_2035_IABR!D203,$H$9,""))&amp;$G$10&amp;ETM_waardes_2035_IABR!G203)</f>
        <v>number_of_energy_chp_supercritical_waste_mix: 0</v>
      </c>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row>
    <row r="201" spans="1:34" x14ac:dyDescent="0.15">
      <c r="A201" s="62"/>
      <c r="B201" s="329"/>
      <c r="C201" s="62"/>
      <c r="D201" s="15" t="str">
        <f>(ETM_waardes_2035_IABR!D204&amp;$G$10&amp;ETM_waardes_2035_IABR!G204)</f>
        <v>number_of_energy_chp_ultra_supercritical_coal_present: 0</v>
      </c>
      <c r="E201" s="15" t="str">
        <f>(T(SUBSTITUTE(ETM_waardes_2035_IABR!D204,$H$9,""))&amp;$G$10&amp;ETM_waardes_2035_IABR!G204)</f>
        <v>number_of_energy_chp_ultra_supercritical_coal: 0</v>
      </c>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row>
    <row r="202" spans="1:34" x14ac:dyDescent="0.15">
      <c r="A202" s="62"/>
      <c r="B202" s="329"/>
      <c r="C202" s="62"/>
      <c r="D202" s="15" t="str">
        <f>(ETM_waardes_2035_IABR!D205&amp;$G$10&amp;ETM_waardes_2035_IABR!G205)</f>
        <v>number_of_energy_chp_ultra_supercritical_cofiring_coal_present: 0</v>
      </c>
      <c r="E202" s="15" t="str">
        <f>(T(SUBSTITUTE(ETM_waardes_2035_IABR!D205,$H$9,""))&amp;$G$10&amp;ETM_waardes_2035_IABR!G205)</f>
        <v>number_of_energy_chp_ultra_supercritical_cofiring_coal: 0</v>
      </c>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row>
    <row r="203" spans="1:34" x14ac:dyDescent="0.15">
      <c r="A203" s="62"/>
      <c r="B203" s="329"/>
      <c r="C203" s="62"/>
      <c r="D203" s="15" t="str">
        <f>(ETM_waardes_2035_IABR!D206&amp;$G$10&amp;ETM_waardes_2035_IABR!G206)</f>
        <v>number_of_energy_chp_ultra_supercritical_lignite_present: 0</v>
      </c>
      <c r="E203" s="15" t="str">
        <f>(T(SUBSTITUTE(ETM_waardes_2035_IABR!D206,$H$9,""))&amp;$G$10&amp;ETM_waardes_2035_IABR!G206)</f>
        <v>number_of_energy_chp_ultra_supercritical_lignite: 0</v>
      </c>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row>
    <row r="204" spans="1:34" x14ac:dyDescent="0.15">
      <c r="A204" s="62"/>
      <c r="B204" s="329"/>
      <c r="C204" s="62"/>
      <c r="D204" s="15" t="str">
        <f>(ETM_waardes_2035_IABR!D207&amp;$G$10&amp;ETM_waardes_2035_IABR!G207)</f>
        <v>number_of_energy_flexibility_p2g_electricity_present: National</v>
      </c>
      <c r="E204" s="15" t="str">
        <f>(T(SUBSTITUTE(ETM_waardes_2035_IABR!D207,$H$9,""))&amp;$G$10&amp;ETM_waardes_2035_IABR!G207)</f>
        <v>number_of_energy_flexibility_p2g_electricity: National</v>
      </c>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row>
    <row r="205" spans="1:34" x14ac:dyDescent="0.15">
      <c r="A205" s="62"/>
      <c r="B205" s="329"/>
      <c r="C205" s="62"/>
      <c r="D205" s="15" t="str">
        <f>(ETM_waardes_2035_IABR!D208&amp;$G$10&amp;ETM_waardes_2035_IABR!G208)</f>
        <v>number_of_energy_heat_network_backup_heater_network_gas_present: National</v>
      </c>
      <c r="E205" s="15" t="str">
        <f>(T(SUBSTITUTE(ETM_waardes_2035_IABR!D208,$H$9,""))&amp;$G$10&amp;ETM_waardes_2035_IABR!G208)</f>
        <v>number_of_energy_heat_network_backup_heater_network_gas: National</v>
      </c>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row>
    <row r="206" spans="1:34" x14ac:dyDescent="0.15">
      <c r="A206" s="62"/>
      <c r="B206" s="329"/>
      <c r="C206" s="62"/>
      <c r="D206" s="15" t="str">
        <f>(ETM_waardes_2035_IABR!D209&amp;$G$10&amp;ETM_waardes_2035_IABR!G209)</f>
        <v>number_of_energy_heater_for_heat_network_coal_present: 0</v>
      </c>
      <c r="E206" s="15" t="str">
        <f>(T(SUBSTITUTE(ETM_waardes_2035_IABR!D209,$H$9,""))&amp;$G$10&amp;ETM_waardes_2035_IABR!G209)</f>
        <v>number_of_energy_heater_for_heat_network_coal: 0</v>
      </c>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row>
    <row r="207" spans="1:34" x14ac:dyDescent="0.15">
      <c r="A207" s="62"/>
      <c r="B207" s="329"/>
      <c r="C207" s="62"/>
      <c r="D207" s="15" t="str">
        <f>(ETM_waardes_2035_IABR!D210&amp;$G$10&amp;ETM_waardes_2035_IABR!G210)</f>
        <v>number_of_energy_heater_for_heat_network_network_gas_present: 0</v>
      </c>
      <c r="E207" s="15" t="str">
        <f>(T(SUBSTITUTE(ETM_waardes_2035_IABR!D210,$H$9,""))&amp;$G$10&amp;ETM_waardes_2035_IABR!G210)</f>
        <v>number_of_energy_heater_for_heat_network_network_gas: 0</v>
      </c>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row>
    <row r="208" spans="1:34" x14ac:dyDescent="0.15">
      <c r="A208" s="62"/>
      <c r="B208" s="329"/>
      <c r="C208" s="62"/>
      <c r="D208" s="15" t="str">
        <f>(ETM_waardes_2035_IABR!D211&amp;$G$10&amp;ETM_waardes_2035_IABR!G211)</f>
        <v>number_of_energy_heater_for_heat_network_waste_mix_present: 0.0000001</v>
      </c>
      <c r="E208" s="15" t="str">
        <f>(T(SUBSTITUTE(ETM_waardes_2035_IABR!D211,$H$9,""))&amp;$G$10&amp;ETM_waardes_2035_IABR!G211)</f>
        <v>number_of_energy_heater_for_heat_network_waste_mix: 0.0000001</v>
      </c>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row>
    <row r="209" spans="1:34" x14ac:dyDescent="0.15">
      <c r="A209" s="62"/>
      <c r="B209" s="329"/>
      <c r="C209" s="62"/>
      <c r="D209" s="15" t="str">
        <f>(ETM_waardes_2035_IABR!D212&amp;$G$10&amp;ETM_waardes_2035_IABR!G212)</f>
        <v>number_of_energy_heater_for_heat_network_wood_pellets_present: 0</v>
      </c>
      <c r="E209" s="15" t="str">
        <f>(T(SUBSTITUTE(ETM_waardes_2035_IABR!D212,$H$9,""))&amp;$G$10&amp;ETM_waardes_2035_IABR!G212)</f>
        <v>number_of_energy_heater_for_heat_network_wood_pellets: 0</v>
      </c>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row>
    <row r="210" spans="1:34" x14ac:dyDescent="0.15">
      <c r="A210" s="62"/>
      <c r="B210" s="329"/>
      <c r="C210" s="62"/>
      <c r="D210" s="15" t="str">
        <f>(ETM_waardes_2035_IABR!D213&amp;$G$10&amp;ETM_waardes_2035_IABR!G213)</f>
        <v>number_of_energy_power_combined_cycle_ccs_coal_present: 0</v>
      </c>
      <c r="E210" s="15" t="str">
        <f>(T(SUBSTITUTE(ETM_waardes_2035_IABR!D213,$H$9,""))&amp;$G$10&amp;ETM_waardes_2035_IABR!G213)</f>
        <v>number_of_energy_power_combined_cycle_ccs_coal: 0</v>
      </c>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row>
    <row r="211" spans="1:34" x14ac:dyDescent="0.15">
      <c r="A211" s="62"/>
      <c r="B211" s="329"/>
      <c r="C211" s="62"/>
      <c r="D211" s="15" t="str">
        <f>(ETM_waardes_2035_IABR!D214&amp;$G$10&amp;ETM_waardes_2035_IABR!G214)</f>
        <v>number_of_energy_power_combined_cycle_ccs_network_gas_present: 0</v>
      </c>
      <c r="E211" s="15" t="str">
        <f>(T(SUBSTITUTE(ETM_waardes_2035_IABR!D214,$H$9,""))&amp;$G$10&amp;ETM_waardes_2035_IABR!G214)</f>
        <v>number_of_energy_power_combined_cycle_ccs_network_gas: 0</v>
      </c>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row>
    <row r="212" spans="1:34" x14ac:dyDescent="0.15">
      <c r="A212" s="62"/>
      <c r="B212" s="329"/>
      <c r="C212" s="62"/>
      <c r="D212" s="15" t="str">
        <f>(ETM_waardes_2035_IABR!D215&amp;$G$10&amp;ETM_waardes_2035_IABR!G215)</f>
        <v>number_of_energy_power_combined_cycle_coal_present: 0</v>
      </c>
      <c r="E212" s="15" t="str">
        <f>(T(SUBSTITUTE(ETM_waardes_2035_IABR!D215,$H$9,""))&amp;$G$10&amp;ETM_waardes_2035_IABR!G215)</f>
        <v>number_of_energy_power_combined_cycle_coal: 0</v>
      </c>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row>
    <row r="213" spans="1:34" x14ac:dyDescent="0.15">
      <c r="A213" s="62"/>
      <c r="B213" s="329"/>
      <c r="C213" s="62"/>
      <c r="D213" s="15" t="str">
        <f>(ETM_waardes_2035_IABR!D216&amp;$G$10&amp;ETM_waardes_2035_IABR!G216)</f>
        <v>number_of_energy_power_combined_cycle_network_gas_present: 0.00071343818352615</v>
      </c>
      <c r="E213" s="15" t="str">
        <f>(T(SUBSTITUTE(ETM_waardes_2035_IABR!D216,$H$9,""))&amp;$G$10&amp;ETM_waardes_2035_IABR!G216)</f>
        <v>number_of_energy_power_combined_cycle_network_gas: 0.00071343818352615</v>
      </c>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row>
    <row r="214" spans="1:34" x14ac:dyDescent="0.15">
      <c r="A214" s="62"/>
      <c r="B214" s="329"/>
      <c r="C214" s="62"/>
      <c r="D214" s="15" t="str">
        <f>(ETM_waardes_2035_IABR!D217&amp;$G$10&amp;ETM_waardes_2035_IABR!G217)</f>
        <v>number_of_energy_power_engine_diesel_present: 0</v>
      </c>
      <c r="E214" s="15" t="str">
        <f>(T(SUBSTITUTE(ETM_waardes_2035_IABR!D217,$H$9,""))&amp;$G$10&amp;ETM_waardes_2035_IABR!G217)</f>
        <v>number_of_energy_power_engine_diesel: 0</v>
      </c>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row>
    <row r="215" spans="1:34" x14ac:dyDescent="0.15">
      <c r="A215" s="62"/>
      <c r="B215" s="329"/>
      <c r="C215" s="62"/>
      <c r="D215" s="15" t="str">
        <f>(ETM_waardes_2035_IABR!D218&amp;$G$10&amp;ETM_waardes_2035_IABR!G218)</f>
        <v>number_of_energy_power_engine_network_gas_present: 0</v>
      </c>
      <c r="E215" s="15" t="str">
        <f>(T(SUBSTITUTE(ETM_waardes_2035_IABR!D218,$H$9,""))&amp;$G$10&amp;ETM_waardes_2035_IABR!G218)</f>
        <v>number_of_energy_power_engine_network_gas: 0</v>
      </c>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row>
    <row r="216" spans="1:34" x14ac:dyDescent="0.15">
      <c r="A216" s="62"/>
      <c r="B216" s="329"/>
      <c r="C216" s="62"/>
      <c r="D216" s="15" t="str">
        <f>(ETM_waardes_2035_IABR!D219&amp;$G$10&amp;ETM_waardes_2035_IABR!G219)</f>
        <v>number_of_energy_power_geothermal_present: 0</v>
      </c>
      <c r="E216" s="15" t="str">
        <f>(T(SUBSTITUTE(ETM_waardes_2035_IABR!D219,$H$9,""))&amp;$G$10&amp;ETM_waardes_2035_IABR!G219)</f>
        <v>number_of_energy_power_geothermal: 0</v>
      </c>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row>
    <row r="217" spans="1:34" x14ac:dyDescent="0.15">
      <c r="A217" s="62"/>
      <c r="B217" s="329"/>
      <c r="C217" s="62"/>
      <c r="D217" s="15" t="str">
        <f>(ETM_waardes_2035_IABR!D220&amp;$G$10&amp;ETM_waardes_2035_IABR!G220)</f>
        <v>number_of_energy_power_hydro_mountain_present: 0</v>
      </c>
      <c r="E217" s="15" t="str">
        <f>(T(SUBSTITUTE(ETM_waardes_2035_IABR!D220,$H$9,""))&amp;$G$10&amp;ETM_waardes_2035_IABR!G220)</f>
        <v>number_of_energy_power_hydro_mountain: 0</v>
      </c>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row>
    <row r="218" spans="1:34" x14ac:dyDescent="0.15">
      <c r="A218" s="62"/>
      <c r="B218" s="329"/>
      <c r="C218" s="62"/>
      <c r="D218" s="15" t="str">
        <f>(ETM_waardes_2035_IABR!D221&amp;$G$10&amp;ETM_waardes_2035_IABR!G221)</f>
        <v>number_of_energy_power_hydro_river_present: 0</v>
      </c>
      <c r="E218" s="15" t="str">
        <f>(T(SUBSTITUTE(ETM_waardes_2035_IABR!D221,$H$9,""))&amp;$G$10&amp;ETM_waardes_2035_IABR!G221)</f>
        <v>number_of_energy_power_hydro_river: 0</v>
      </c>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row>
    <row r="219" spans="1:34" x14ac:dyDescent="0.15">
      <c r="A219" s="62"/>
      <c r="B219" s="329"/>
      <c r="C219" s="62"/>
      <c r="D219" s="15" t="str">
        <f>(ETM_waardes_2035_IABR!D222&amp;$G$10&amp;ETM_waardes_2035_IABR!G222)</f>
        <v>number_of_energy_power_nuclear_gen2_uranium_oxide_present: 0</v>
      </c>
      <c r="E219" s="15" t="str">
        <f>(T(SUBSTITUTE(ETM_waardes_2035_IABR!D222,$H$9,""))&amp;$G$10&amp;ETM_waardes_2035_IABR!G222)</f>
        <v>number_of_energy_power_nuclear_gen2_uranium_oxide: 0</v>
      </c>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row>
    <row r="220" spans="1:34" x14ac:dyDescent="0.15">
      <c r="A220" s="62"/>
      <c r="B220" s="329"/>
      <c r="C220" s="62"/>
      <c r="D220" s="15" t="str">
        <f>(ETM_waardes_2035_IABR!D223&amp;$G$10&amp;ETM_waardes_2035_IABR!G223)</f>
        <v>number_of_energy_power_nuclear_gen3_uranium_oxide: 0</v>
      </c>
      <c r="E220" s="15" t="str">
        <f>(T(SUBSTITUTE(ETM_waardes_2035_IABR!D223,$H$9,""))&amp;$G$10&amp;ETM_waardes_2035_IABR!G223)</f>
        <v>number_of_energy_power_nuclear_gen3_uranium_oxide: 0</v>
      </c>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row>
    <row r="221" spans="1:34" x14ac:dyDescent="0.15">
      <c r="A221" s="62"/>
      <c r="B221" s="329"/>
      <c r="C221" s="62"/>
      <c r="D221" s="15" t="str">
        <f>(ETM_waardes_2035_IABR!D224&amp;$G$10&amp;ETM_waardes_2035_IABR!G224)</f>
        <v>number_of_energy_power_solar_csp_solar_radiation_present: 0</v>
      </c>
      <c r="E221" s="15" t="str">
        <f>(T(SUBSTITUTE(ETM_waardes_2035_IABR!D224,$H$9,""))&amp;$G$10&amp;ETM_waardes_2035_IABR!G224)</f>
        <v>number_of_energy_power_solar_csp_solar_radiation: 0</v>
      </c>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row>
    <row r="222" spans="1:34" x14ac:dyDescent="0.15">
      <c r="A222" s="62"/>
      <c r="B222" s="329"/>
      <c r="C222" s="62"/>
      <c r="D222" s="15" t="str">
        <f>(ETM_waardes_2035_IABR!D225&amp;$G$10&amp;ETM_waardes_2035_IABR!G225)</f>
        <v>number_of_energy_power_solar_pv_solar_radiation_present: 0.001528</v>
      </c>
      <c r="E222" s="15" t="str">
        <f>(T(SUBSTITUTE(ETM_waardes_2035_IABR!D225,$H$9,""))&amp;$G$10&amp;ETM_waardes_2035_IABR!G225)</f>
        <v>number_of_energy_power_solar_pv_solar_radiation: 0.001528</v>
      </c>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row>
    <row r="223" spans="1:34" x14ac:dyDescent="0.15">
      <c r="A223" s="62"/>
      <c r="B223" s="329"/>
      <c r="C223" s="62"/>
      <c r="D223" s="15" t="str">
        <f>(ETM_waardes_2035_IABR!D226&amp;$G$10&amp;ETM_waardes_2035_IABR!G226)</f>
        <v>number_of_energy_power_supercritical_coal_present: 0</v>
      </c>
      <c r="E223" s="15" t="str">
        <f>(T(SUBSTITUTE(ETM_waardes_2035_IABR!D226,$H$9,""))&amp;$G$10&amp;ETM_waardes_2035_IABR!G226)</f>
        <v>number_of_energy_power_supercritical_coal: 0</v>
      </c>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row>
    <row r="224" spans="1:34" x14ac:dyDescent="0.15">
      <c r="A224" s="62"/>
      <c r="B224" s="329"/>
      <c r="C224" s="62"/>
      <c r="D224" s="15" t="str">
        <f>(ETM_waardes_2035_IABR!D227&amp;$G$10&amp;ETM_waardes_2035_IABR!G227)</f>
        <v>number_of_energy_power_supercritical_waste_mix_present: 0.000630895205884685</v>
      </c>
      <c r="E224" s="15" t="str">
        <f>(T(SUBSTITUTE(ETM_waardes_2035_IABR!D227,$H$9,""))&amp;$G$10&amp;ETM_waardes_2035_IABR!G227)</f>
        <v>number_of_energy_power_supercritical_waste_mix: 0.000630895205884685</v>
      </c>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row>
    <row r="225" spans="1:34" x14ac:dyDescent="0.15">
      <c r="A225" s="62"/>
      <c r="B225" s="329"/>
      <c r="C225" s="62"/>
      <c r="D225" s="15" t="str">
        <f>(ETM_waardes_2035_IABR!D228&amp;$G$10&amp;ETM_waardes_2035_IABR!G228)</f>
        <v>number_of_energy_power_turbine_network_gas_present: 0</v>
      </c>
      <c r="E225" s="15" t="str">
        <f>(T(SUBSTITUTE(ETM_waardes_2035_IABR!D228,$H$9,""))&amp;$G$10&amp;ETM_waardes_2035_IABR!G228)</f>
        <v>number_of_energy_power_turbine_network_gas: 0</v>
      </c>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row>
    <row r="226" spans="1:34" x14ac:dyDescent="0.15">
      <c r="A226" s="62"/>
      <c r="B226" s="329"/>
      <c r="C226" s="62"/>
      <c r="D226" s="15" t="str">
        <f>(ETM_waardes_2035_IABR!D229&amp;$G$10&amp;ETM_waardes_2035_IABR!G229)</f>
        <v>number_of_energy_power_ultra_supercritical_ccs_coal_present: 0</v>
      </c>
      <c r="E226" s="15" t="str">
        <f>(T(SUBSTITUTE(ETM_waardes_2035_IABR!D229,$H$9,""))&amp;$G$10&amp;ETM_waardes_2035_IABR!G229)</f>
        <v>number_of_energy_power_ultra_supercritical_ccs_coal: 0</v>
      </c>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row>
    <row r="227" spans="1:34" x14ac:dyDescent="0.15">
      <c r="A227" s="62"/>
      <c r="B227" s="329"/>
      <c r="C227" s="62"/>
      <c r="D227" s="15" t="str">
        <f>(ETM_waardes_2035_IABR!D230&amp;$G$10&amp;ETM_waardes_2035_IABR!G230)</f>
        <v>number_of_energy_power_ultra_supercritical_coal_present: 0.000176529114703196</v>
      </c>
      <c r="E227" s="15" t="str">
        <f>(T(SUBSTITUTE(ETM_waardes_2035_IABR!D230,$H$9,""))&amp;$G$10&amp;ETM_waardes_2035_IABR!G230)</f>
        <v>number_of_energy_power_ultra_supercritical_coal: 0.000176529114703196</v>
      </c>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row>
    <row r="228" spans="1:34" x14ac:dyDescent="0.15">
      <c r="A228" s="62"/>
      <c r="B228" s="329"/>
      <c r="C228" s="62"/>
      <c r="D228" s="15" t="str">
        <f>(ETM_waardes_2035_IABR!D231&amp;$G$10&amp;ETM_waardes_2035_IABR!G231)</f>
        <v>number_of_energy_power_ultra_supercritical_cofiring_coal_present: 0.00011034567933409</v>
      </c>
      <c r="E228" s="15" t="str">
        <f>(T(SUBSTITUTE(ETM_waardes_2035_IABR!D231,$H$9,""))&amp;$G$10&amp;ETM_waardes_2035_IABR!G231)</f>
        <v>number_of_energy_power_ultra_supercritical_cofiring_coal: 0.00011034567933409</v>
      </c>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row>
    <row r="229" spans="1:34" x14ac:dyDescent="0.15">
      <c r="A229" s="62"/>
      <c r="B229" s="329"/>
      <c r="C229" s="62"/>
      <c r="D229" s="15" t="str">
        <f>(ETM_waardes_2035_IABR!D232&amp;$G$10&amp;ETM_waardes_2035_IABR!G232)</f>
        <v>number_of_energy_power_ultra_supercritical_crude_oil_present: 0</v>
      </c>
      <c r="E229" s="15" t="str">
        <f>(T(SUBSTITUTE(ETM_waardes_2035_IABR!D232,$H$9,""))&amp;$G$10&amp;ETM_waardes_2035_IABR!G232)</f>
        <v>number_of_energy_power_ultra_supercritical_crude_oil: 0</v>
      </c>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row>
    <row r="230" spans="1:34" x14ac:dyDescent="0.15">
      <c r="A230" s="62"/>
      <c r="B230" s="329"/>
      <c r="C230" s="62"/>
      <c r="D230" s="15" t="str">
        <f>(ETM_waardes_2035_IABR!D233&amp;$G$10&amp;ETM_waardes_2035_IABR!G233)</f>
        <v>number_of_energy_power_ultra_supercritical_lignite_present: 0</v>
      </c>
      <c r="E230" s="15" t="str">
        <f>(T(SUBSTITUTE(ETM_waardes_2035_IABR!D233,$H$9,""))&amp;$G$10&amp;ETM_waardes_2035_IABR!G233)</f>
        <v>number_of_energy_power_ultra_supercritical_lignite: 0</v>
      </c>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row>
    <row r="231" spans="1:34" x14ac:dyDescent="0.15">
      <c r="A231" s="62"/>
      <c r="B231" s="329"/>
      <c r="C231" s="62"/>
      <c r="D231" s="15" t="str">
        <f>(ETM_waardes_2035_IABR!D234&amp;$G$10&amp;ETM_waardes_2035_IABR!G234)</f>
        <v>number_of_energy_power_ultra_supercritical_network_gas_present: 0.000299</v>
      </c>
      <c r="E231" s="15" t="str">
        <f>(T(SUBSTITUTE(ETM_waardes_2035_IABR!D234,$H$9,""))&amp;$G$10&amp;ETM_waardes_2035_IABR!G234)</f>
        <v>number_of_energy_power_ultra_supercritical_network_gas: 0.000299</v>
      </c>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row>
    <row r="232" spans="1:34" x14ac:dyDescent="0.15">
      <c r="A232" s="62"/>
      <c r="B232" s="329"/>
      <c r="C232" s="62"/>
      <c r="D232" s="15" t="str">
        <f>(ETM_waardes_2035_IABR!D235&amp;$G$10&amp;ETM_waardes_2035_IABR!G235)</f>
        <v>number_of_energy_power_ultra_supercritical_oxyfuel_ccs_lignite_present: 0</v>
      </c>
      <c r="E232" s="15" t="str">
        <f>(T(SUBSTITUTE(ETM_waardes_2035_IABR!D235,$H$9,""))&amp;$G$10&amp;ETM_waardes_2035_IABR!G235)</f>
        <v>number_of_energy_power_ultra_supercritical_oxyfuel_ccs_lignite: 0</v>
      </c>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row>
    <row r="233" spans="1:34" x14ac:dyDescent="0.15">
      <c r="A233" s="62"/>
      <c r="B233" s="329"/>
      <c r="C233" s="62"/>
      <c r="D233" s="15" t="str">
        <f>(ETM_waardes_2035_IABR!D236&amp;$G$10&amp;ETM_waardes_2035_IABR!G236)</f>
        <v>number_of_energy_power_wind_turbine_coastal_present: 0.015278</v>
      </c>
      <c r="E233" s="15" t="str">
        <f>(T(SUBSTITUTE(ETM_waardes_2035_IABR!D236,$H$9,""))&amp;$G$10&amp;ETM_waardes_2035_IABR!G236)</f>
        <v>number_of_energy_power_wind_turbine_coastal: 0.015278</v>
      </c>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row>
    <row r="234" spans="1:34" x14ac:dyDescent="0.15">
      <c r="A234" s="62"/>
      <c r="B234" s="329"/>
      <c r="C234" s="62"/>
      <c r="D234" s="15" t="str">
        <f>(ETM_waardes_2035_IABR!D237&amp;$G$10&amp;ETM_waardes_2035_IABR!G237)</f>
        <v>number_of_energy_power_wind_turbine_inland_present: 0.127294</v>
      </c>
      <c r="E234" s="15" t="str">
        <f>(T(SUBSTITUTE(ETM_waardes_2035_IABR!D237,$H$9,""))&amp;$G$10&amp;ETM_waardes_2035_IABR!G237)</f>
        <v>number_of_energy_power_wind_turbine_inland: 0.127294</v>
      </c>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row>
    <row r="235" spans="1:34" x14ac:dyDescent="0.15">
      <c r="A235" s="62"/>
      <c r="B235" s="329"/>
      <c r="C235" s="62"/>
      <c r="D235" s="15" t="str">
        <f>(ETM_waardes_2035_IABR!D238&amp;$G$10&amp;ETM_waardes_2035_IABR!G238)</f>
        <v>number_of_energy_power_wind_turbine_offshore_present: 0.090689</v>
      </c>
      <c r="E235" s="15" t="str">
        <f>(T(SUBSTITUTE(ETM_waardes_2035_IABR!D238,$H$9,""))&amp;$G$10&amp;ETM_waardes_2035_IABR!G238)</f>
        <v>number_of_energy_power_wind_turbine_offshore: 0.090689</v>
      </c>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row>
    <row r="236" spans="1:34" x14ac:dyDescent="0.15">
      <c r="A236" s="62"/>
      <c r="B236" s="329"/>
      <c r="C236" s="62"/>
      <c r="D236" s="15" t="str">
        <f>(ETM_waardes_2035_IABR!D239&amp;$G$10&amp;ETM_waardes_2035_IABR!G239)</f>
        <v>number_of_industry_chp_combined_cycle_gas_power_fuelmix_present: 0</v>
      </c>
      <c r="E236" s="15" t="str">
        <f>(T(SUBSTITUTE(ETM_waardes_2035_IABR!D239,$H$9,""))&amp;$G$10&amp;ETM_waardes_2035_IABR!G239)</f>
        <v>number_of_industry_chp_combined_cycle_gas_power_fuelmix: 0</v>
      </c>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row>
    <row r="237" spans="1:34" x14ac:dyDescent="0.15">
      <c r="A237" s="62"/>
      <c r="B237" s="329"/>
      <c r="C237" s="62"/>
      <c r="D237" s="15" t="str">
        <f>(ETM_waardes_2035_IABR!D240&amp;$G$10&amp;ETM_waardes_2035_IABR!G240)</f>
        <v>number_of_industry_chp_engine_gas_power_fuelmix_present: 0</v>
      </c>
      <c r="E237" s="15" t="str">
        <f>(T(SUBSTITUTE(ETM_waardes_2035_IABR!D240,$H$9,""))&amp;$G$10&amp;ETM_waardes_2035_IABR!G240)</f>
        <v>number_of_industry_chp_engine_gas_power_fuelmix: 0</v>
      </c>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row>
    <row r="238" spans="1:34" x14ac:dyDescent="0.15">
      <c r="A238" s="62"/>
      <c r="B238" s="329"/>
      <c r="C238" s="62"/>
      <c r="D238" s="15" t="str">
        <f>(ETM_waardes_2035_IABR!D241&amp;$G$10&amp;ETM_waardes_2035_IABR!G241)</f>
        <v>number_of_industry_chp_turbine_gas_power_fuelmix_present: 0</v>
      </c>
      <c r="E238" s="15" t="str">
        <f>(T(SUBSTITUTE(ETM_waardes_2035_IABR!D241,$H$9,""))&amp;$G$10&amp;ETM_waardes_2035_IABR!G241)</f>
        <v>number_of_industry_chp_turbine_gas_power_fuelmix: 0</v>
      </c>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row>
    <row r="239" spans="1:34" x14ac:dyDescent="0.15">
      <c r="A239" s="62"/>
      <c r="B239" s="329"/>
      <c r="C239" s="62"/>
      <c r="D239" s="15" t="str">
        <f>(ETM_waardes_2035_IABR!D242&amp;$G$10&amp;ETM_waardes_2035_IABR!G242)</f>
        <v>number_of_industry_chp_ultra_supercritical_coal_present: 0</v>
      </c>
      <c r="E239" s="15" t="str">
        <f>(T(SUBSTITUTE(ETM_waardes_2035_IABR!D242,$H$9,""))&amp;$G$10&amp;ETM_waardes_2035_IABR!G242)</f>
        <v>number_of_industry_chp_ultra_supercritical_coal: 0</v>
      </c>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row>
    <row r="240" spans="1:34" x14ac:dyDescent="0.15">
      <c r="A240" s="62"/>
      <c r="B240" s="329"/>
      <c r="C240" s="62"/>
      <c r="D240" s="15" t="str">
        <f>(ETM_waardes_2035_IABR!D243&amp;$G$10&amp;ETM_waardes_2035_IABR!G243)</f>
        <v>households_solar_pv_solar_radiation_market_penetration_both: 0.00251839313304721</v>
      </c>
      <c r="E240" s="15" t="str">
        <f>(T(SUBSTITUTE(ETM_waardes_2035_IABR!D243,$H$9,""))&amp;$G$10&amp;ETM_waardes_2035_IABR!G243)</f>
        <v>households_solar_pv_solar_radiation_market_penetration_both: 0.00251839313304721</v>
      </c>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row>
    <row r="241" spans="1:34" x14ac:dyDescent="0.15">
      <c r="A241" s="62"/>
      <c r="B241" s="329"/>
      <c r="C241" s="62"/>
      <c r="D241" s="15" t="str">
        <f>(ETM_waardes_2035_IABR!D244&amp;$G$10&amp;ETM_waardes_2035_IABR!G244)</f>
        <v>buildings_solar_pv_solar_radiation_market_penetration_both: 0</v>
      </c>
      <c r="E241" s="15" t="str">
        <f>(T(SUBSTITUTE(ETM_waardes_2035_IABR!D244,$H$9,""))&amp;$G$10&amp;ETM_waardes_2035_IABR!G244)</f>
        <v>buildings_solar_pv_solar_radiation_market_penetration_both: 0</v>
      </c>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row>
    <row r="242" spans="1:34" x14ac:dyDescent="0.15">
      <c r="A242" s="62"/>
      <c r="B242" s="329"/>
      <c r="C242" s="62"/>
      <c r="D242" s="15" t="str">
        <f>(ETM_waardes_2035_IABR!D245&amp;$G$10&amp;ETM_waardes_2035_IABR!G245)</f>
        <v xml:space="preserve">: </v>
      </c>
      <c r="E242" s="15" t="str">
        <f>(T(SUBSTITUTE(ETM_waardes_2035_IABR!D245,$H$9,""))&amp;$G$10&amp;ETM_waardes_2035_IABR!G245)</f>
        <v xml:space="preserve">: </v>
      </c>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row>
    <row r="243" spans="1:34" x14ac:dyDescent="0.15">
      <c r="A243" s="62"/>
      <c r="B243" s="329"/>
      <c r="C243" s="62"/>
      <c r="D243" s="15" t="str">
        <f>(ETM_waardes_2035_IABR!D246&amp;$G$10&amp;ETM_waardes_2035_IABR!G246)</f>
        <v xml:space="preserve">: </v>
      </c>
      <c r="E243" s="15" t="str">
        <f>(T(SUBSTITUTE(ETM_waardes_2035_IABR!D246,$H$9,""))&amp;$G$10&amp;ETM_waardes_2035_IABR!G246)</f>
        <v xml:space="preserve">: </v>
      </c>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row>
    <row r="244" spans="1:34" x14ac:dyDescent="0.15">
      <c r="A244" s="62"/>
      <c r="B244" s="329"/>
      <c r="C244" s="62"/>
      <c r="D244" s="15" t="str">
        <f>(ETM_waardes_2035_IABR!D247&amp;$G$10&amp;ETM_waardes_2035_IABR!G247)</f>
        <v>energy_mixer_for_gas_power_fuel_natural_gas_share: 100</v>
      </c>
      <c r="E244" s="15" t="str">
        <f>(T(SUBSTITUTE(ETM_waardes_2035_IABR!D247,$H$9,""))&amp;$G$10&amp;ETM_waardes_2035_IABR!G247)</f>
        <v>energy_mixer_for_gas_power_fuel_natural_gas_share: 100</v>
      </c>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row>
    <row r="245" spans="1:34" x14ac:dyDescent="0.15">
      <c r="A245" s="62"/>
      <c r="B245" s="329"/>
      <c r="C245" s="62"/>
      <c r="D245" s="15" t="str">
        <f>(ETM_waardes_2035_IABR!D248&amp;$G$10&amp;ETM_waardes_2035_IABR!G248)</f>
        <v>energy_mixer_for_gas_power_fuel_bio_oil_share: 0</v>
      </c>
      <c r="E245" s="15" t="str">
        <f>(T(SUBSTITUTE(ETM_waardes_2035_IABR!D248,$H$9,""))&amp;$G$10&amp;ETM_waardes_2035_IABR!G248)</f>
        <v>energy_mixer_for_gas_power_fuel_bio_oil_share: 0</v>
      </c>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row>
    <row r="246" spans="1:34" x14ac:dyDescent="0.15">
      <c r="A246" s="62"/>
      <c r="B246" s="329"/>
      <c r="C246" s="62"/>
      <c r="D246" s="15" t="str">
        <f>(ETM_waardes_2035_IABR!D249&amp;$G$10&amp;ETM_waardes_2035_IABR!G249)</f>
        <v>energy_mixer_for_gas_power_fuel_crude_oil_share: 0</v>
      </c>
      <c r="E246" s="15" t="str">
        <f>(T(SUBSTITUTE(ETM_waardes_2035_IABR!D249,$H$9,""))&amp;$G$10&amp;ETM_waardes_2035_IABR!G249)</f>
        <v>energy_mixer_for_gas_power_fuel_crude_oil_share: 0</v>
      </c>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row>
    <row r="247" spans="1:34" x14ac:dyDescent="0.15">
      <c r="A247" s="62"/>
      <c r="B247" s="329"/>
      <c r="C247" s="62"/>
      <c r="D247" s="15" t="e">
        <f>(#REF!&amp;$G$10&amp;#REF!)</f>
        <v>#REF!</v>
      </c>
      <c r="E247" s="15" t="e">
        <f>(T(SUBSTITUTE(#REF!,$H$9,""))&amp;$G$10&amp;#REF!)</f>
        <v>#REF!</v>
      </c>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row>
    <row r="248" spans="1:34" x14ac:dyDescent="0.15">
      <c r="A248" s="62"/>
      <c r="B248" s="329"/>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row>
    <row r="249" spans="1:34" x14ac:dyDescent="0.15">
      <c r="A249" s="62"/>
      <c r="B249" s="329"/>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row>
    <row r="250" spans="1:34" x14ac:dyDescent="0.15">
      <c r="A250" s="62"/>
      <c r="B250" s="329"/>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row>
    <row r="251" spans="1:34" x14ac:dyDescent="0.15">
      <c r="A251" s="62"/>
      <c r="B251" s="329"/>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row>
    <row r="252" spans="1:34" x14ac:dyDescent="0.15">
      <c r="A252" s="62"/>
      <c r="B252" s="329"/>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row>
    <row r="253" spans="1:34" x14ac:dyDescent="0.15">
      <c r="A253" s="62"/>
      <c r="B253" s="329"/>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row>
    <row r="254" spans="1:34"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row>
    <row r="255" spans="1:34"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row>
    <row r="256" spans="1:34"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row>
    <row r="257" spans="1:34"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row>
    <row r="258" spans="1:34"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row>
    <row r="259" spans="1:34"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row>
    <row r="260" spans="1:34"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row>
    <row r="261" spans="1:34"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row>
    <row r="262" spans="1:34"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row>
    <row r="263" spans="1:34"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row>
    <row r="264" spans="1:34"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row>
    <row r="265" spans="1:34"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row>
    <row r="266" spans="1:34"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row>
    <row r="267" spans="1:34"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row>
    <row r="268" spans="1:34"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row>
    <row r="269" spans="1:34"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row>
    <row r="270" spans="1:34"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row>
    <row r="271" spans="1:34"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row>
    <row r="272" spans="1:34"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row>
    <row r="273" spans="1:34"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row>
    <row r="274" spans="1:34"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row>
    <row r="275" spans="1:34"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row>
    <row r="276" spans="1:34"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row>
    <row r="277" spans="1:34"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row>
    <row r="278" spans="1:34"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row>
    <row r="279" spans="1:34"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row>
    <row r="280" spans="1:34"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row>
    <row r="281" spans="1:34"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row>
    <row r="282" spans="1:34"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row>
    <row r="283" spans="1:34"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row>
    <row r="284" spans="1:34"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row>
    <row r="285" spans="1:34"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row>
    <row r="286" spans="1:34"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row>
    <row r="287" spans="1:34"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row>
    <row r="288" spans="1:34"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row>
    <row r="289" spans="1:34"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row>
    <row r="290" spans="1:34"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row>
    <row r="291" spans="1:34" x14ac:dyDescent="0.15">
      <c r="A291" s="62"/>
      <c r="B291" s="62"/>
      <c r="C291" s="62"/>
      <c r="D291" s="62"/>
      <c r="E291" s="62"/>
    </row>
    <row r="292" spans="1:34" x14ac:dyDescent="0.15">
      <c r="A292" s="62"/>
      <c r="B292" s="62"/>
      <c r="C292" s="62"/>
    </row>
    <row r="293" spans="1:34" x14ac:dyDescent="0.15">
      <c r="A293" s="62"/>
      <c r="B293" s="62"/>
      <c r="C293" s="62"/>
    </row>
    <row r="294" spans="1:34" x14ac:dyDescent="0.15">
      <c r="A294" s="62"/>
      <c r="B294" s="62"/>
      <c r="C294" s="62"/>
    </row>
    <row r="295" spans="1:34" x14ac:dyDescent="0.15">
      <c r="A295" s="62"/>
      <c r="B295" s="62"/>
      <c r="C295" s="62"/>
    </row>
    <row r="296" spans="1:34" x14ac:dyDescent="0.15">
      <c r="A296" s="62"/>
      <c r="B296" s="62"/>
      <c r="C296" s="62"/>
    </row>
    <row r="297" spans="1:34" x14ac:dyDescent="0.15">
      <c r="A297" s="62"/>
      <c r="B297" s="62"/>
      <c r="C297" s="62"/>
    </row>
    <row r="298" spans="1:34" x14ac:dyDescent="0.15">
      <c r="A298" s="62"/>
      <c r="B298" s="62"/>
      <c r="C298" s="62"/>
    </row>
    <row r="299" spans="1:34" x14ac:dyDescent="0.15">
      <c r="A299" s="62"/>
      <c r="B299" s="62"/>
      <c r="C299" s="62"/>
    </row>
    <row r="300" spans="1:34" x14ac:dyDescent="0.15">
      <c r="A300" s="62"/>
      <c r="B300" s="62"/>
      <c r="C300" s="62"/>
    </row>
    <row r="301" spans="1:34" x14ac:dyDescent="0.15">
      <c r="A301" s="62"/>
      <c r="B301" s="62"/>
      <c r="C301" s="62"/>
    </row>
    <row r="302" spans="1:34" x14ac:dyDescent="0.15">
      <c r="A302" s="62"/>
      <c r="B302" s="62"/>
      <c r="C302" s="62"/>
    </row>
    <row r="303" spans="1:34" x14ac:dyDescent="0.15">
      <c r="A303" s="62"/>
      <c r="B303" s="62"/>
      <c r="C303" s="62"/>
    </row>
    <row r="304" spans="1:34" x14ac:dyDescent="0.15">
      <c r="A304" s="62"/>
      <c r="B304" s="62"/>
      <c r="C304" s="62"/>
    </row>
    <row r="305" spans="1:3" x14ac:dyDescent="0.15">
      <c r="A305" s="62"/>
      <c r="B305" s="62"/>
      <c r="C305" s="62"/>
    </row>
    <row r="306" spans="1:3" x14ac:dyDescent="0.15">
      <c r="A306" s="62"/>
      <c r="B306" s="62"/>
      <c r="C306" s="62"/>
    </row>
    <row r="307" spans="1:3" x14ac:dyDescent="0.15">
      <c r="A307" s="62"/>
      <c r="B307" s="62"/>
      <c r="C307" s="62"/>
    </row>
    <row r="308" spans="1:3" x14ac:dyDescent="0.15">
      <c r="A308" s="62"/>
      <c r="B308" s="62"/>
      <c r="C308" s="62"/>
    </row>
    <row r="309" spans="1:3" x14ac:dyDescent="0.15">
      <c r="A309" s="62"/>
      <c r="B309" s="62"/>
      <c r="C309" s="62"/>
    </row>
    <row r="310" spans="1:3" x14ac:dyDescent="0.15">
      <c r="A310" s="62"/>
      <c r="B310" s="62"/>
      <c r="C310" s="62"/>
    </row>
    <row r="311" spans="1:3" x14ac:dyDescent="0.15">
      <c r="A311" s="62"/>
      <c r="B311" s="62"/>
      <c r="C311" s="62"/>
    </row>
    <row r="312" spans="1:3" x14ac:dyDescent="0.15">
      <c r="A312" s="62"/>
      <c r="B312" s="62"/>
      <c r="C312" s="62"/>
    </row>
    <row r="313" spans="1:3" x14ac:dyDescent="0.15">
      <c r="A313" s="62"/>
      <c r="B313" s="62"/>
      <c r="C313" s="62"/>
    </row>
    <row r="314" spans="1:3" x14ac:dyDescent="0.15">
      <c r="A314" s="62"/>
      <c r="B314" s="62"/>
      <c r="C314" s="62"/>
    </row>
    <row r="315" spans="1:3" x14ac:dyDescent="0.15">
      <c r="A315" s="62"/>
      <c r="B315" s="62"/>
      <c r="C315" s="62"/>
    </row>
    <row r="316" spans="1:3" x14ac:dyDescent="0.15">
      <c r="A316" s="62"/>
      <c r="B316" s="62"/>
      <c r="C316" s="62"/>
    </row>
    <row r="317" spans="1:3" x14ac:dyDescent="0.15">
      <c r="A317" s="62"/>
      <c r="B317" s="62"/>
      <c r="C317" s="62"/>
    </row>
  </sheetData>
  <mergeCells count="1">
    <mergeCell ref="B4:G4"/>
  </mergeCells>
  <conditionalFormatting sqref="D7:D9">
    <cfRule type="containsText" dxfId="21" priority="2" operator="containsText" text="present">
      <formula>NOT(ISERROR(SEARCH("present",D7)))</formula>
    </cfRule>
  </conditionalFormatting>
  <conditionalFormatting sqref="D7:D9">
    <cfRule type="containsText" dxfId="20" priority="1" operator="containsText" text="both">
      <formula>NOT(ISERROR(SEARCH("both",D7)))</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198"/>
  <sheetViews>
    <sheetView workbookViewId="0">
      <selection activeCell="B5" sqref="B5"/>
    </sheetView>
  </sheetViews>
  <sheetFormatPr baseColWidth="10" defaultRowHeight="13" x14ac:dyDescent="0.15"/>
  <cols>
    <col min="4" max="4" width="64.83203125" customWidth="1"/>
  </cols>
  <sheetData>
    <row r="1" spans="1:31" ht="21" x14ac:dyDescent="0.25">
      <c r="A1" s="62"/>
      <c r="B1" s="33" t="s">
        <v>399</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744</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595" t="s">
        <v>850</v>
      </c>
      <c r="C4" s="596"/>
      <c r="D4" s="596"/>
      <c r="E4" s="596"/>
      <c r="F4" s="596"/>
      <c r="G4" s="59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41"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62"/>
      <c r="D8" s="62"/>
      <c r="E8" s="62"/>
      <c r="F8" s="62"/>
      <c r="G8" s="62"/>
      <c r="H8" s="62"/>
      <c r="I8" s="62"/>
      <c r="J8" s="62"/>
      <c r="K8" s="62"/>
      <c r="L8" s="62"/>
      <c r="M8" s="62"/>
      <c r="N8" s="62"/>
      <c r="O8" s="62"/>
      <c r="P8" s="62"/>
      <c r="Q8" s="62"/>
      <c r="R8" s="62"/>
      <c r="S8" s="62"/>
      <c r="T8" s="62"/>
      <c r="U8" s="62"/>
      <c r="V8" s="62"/>
      <c r="W8" s="62"/>
      <c r="X8" s="62"/>
      <c r="Y8" s="62"/>
      <c r="Z8" s="62"/>
      <c r="AA8" s="62"/>
    </row>
    <row r="9" spans="1:31" x14ac:dyDescent="0.15">
      <c r="A9" s="62"/>
      <c r="B9" s="168"/>
      <c r="C9" s="62"/>
      <c r="D9" s="62"/>
      <c r="E9" s="62"/>
      <c r="F9" s="62"/>
      <c r="G9" s="62"/>
      <c r="H9" s="62"/>
      <c r="I9" s="62"/>
      <c r="J9" s="62"/>
      <c r="K9" s="62"/>
      <c r="L9" s="62"/>
      <c r="M9" s="62"/>
      <c r="N9" s="62"/>
      <c r="O9" s="62"/>
      <c r="P9" s="62"/>
      <c r="Q9" s="62"/>
      <c r="R9" s="62"/>
      <c r="S9" s="62"/>
      <c r="T9" s="62"/>
      <c r="U9" s="62"/>
      <c r="V9" s="62"/>
      <c r="W9" s="62"/>
      <c r="X9" s="62"/>
      <c r="Y9" s="62"/>
      <c r="Z9" s="62"/>
      <c r="AA9" s="62"/>
    </row>
    <row r="10" spans="1:31" x14ac:dyDescent="0.15">
      <c r="A10" s="62"/>
      <c r="B10" s="168"/>
      <c r="C10" s="62"/>
      <c r="D10" s="62" t="s">
        <v>296</v>
      </c>
      <c r="E10" s="62"/>
      <c r="F10" s="62"/>
      <c r="G10" s="62"/>
      <c r="H10" s="62"/>
      <c r="I10" s="62"/>
      <c r="J10" s="62"/>
      <c r="K10" s="62"/>
      <c r="L10" s="62"/>
      <c r="M10" s="62"/>
      <c r="N10" s="62"/>
      <c r="O10" s="62"/>
      <c r="P10" s="62"/>
      <c r="Q10" s="62"/>
      <c r="R10" s="62"/>
      <c r="S10" s="62"/>
      <c r="T10" s="62"/>
      <c r="U10" s="62"/>
      <c r="V10" s="62"/>
      <c r="W10" s="62"/>
      <c r="X10" s="62"/>
      <c r="Y10" s="62"/>
      <c r="Z10" s="62"/>
      <c r="AA10" s="62"/>
    </row>
    <row r="11" spans="1:31" x14ac:dyDescent="0.15">
      <c r="A11" s="62"/>
      <c r="B11" s="168"/>
      <c r="C11" s="62"/>
      <c r="D11" s="62"/>
      <c r="E11" s="62"/>
      <c r="F11" s="62"/>
      <c r="G11" s="62"/>
      <c r="H11" s="62"/>
      <c r="I11" s="62"/>
      <c r="J11" s="62"/>
      <c r="K11" s="62"/>
      <c r="L11" s="62"/>
      <c r="M11" s="62"/>
      <c r="N11" s="62"/>
      <c r="O11" s="62"/>
      <c r="P11" s="62"/>
      <c r="Q11" s="62"/>
      <c r="R11" s="62"/>
      <c r="S11" s="62"/>
      <c r="T11" s="62"/>
      <c r="U11" s="62"/>
      <c r="V11" s="62"/>
      <c r="W11" s="62"/>
      <c r="X11" s="62"/>
      <c r="Y11" s="62"/>
      <c r="Z11" s="62"/>
      <c r="AA11" s="62"/>
    </row>
    <row r="12" spans="1:31" x14ac:dyDescent="0.15">
      <c r="A12" s="62"/>
      <c r="B12" s="168"/>
      <c r="C12" s="62"/>
      <c r="D12" t="s">
        <v>388</v>
      </c>
      <c r="E12">
        <v>0.78869999999999996</v>
      </c>
      <c r="F12" s="62"/>
      <c r="G12" s="62"/>
      <c r="H12" s="62"/>
      <c r="I12" s="62"/>
      <c r="J12" s="62"/>
      <c r="K12" s="62"/>
      <c r="L12" s="62"/>
      <c r="M12" s="62"/>
      <c r="N12" s="62"/>
      <c r="O12" s="62"/>
      <c r="P12" s="62"/>
      <c r="Q12" s="62"/>
      <c r="R12" s="62"/>
      <c r="S12" s="62"/>
      <c r="T12" s="62"/>
      <c r="U12" s="62"/>
      <c r="V12" s="62"/>
      <c r="W12" s="62"/>
      <c r="X12" s="62"/>
      <c r="Y12" s="62"/>
      <c r="Z12" s="62"/>
      <c r="AA12" s="62"/>
    </row>
    <row r="13" spans="1:31" x14ac:dyDescent="0.15">
      <c r="A13" s="62"/>
      <c r="B13" s="168"/>
      <c r="C13" s="62"/>
      <c r="D13" t="s">
        <v>389</v>
      </c>
      <c r="E13">
        <v>0.9</v>
      </c>
      <c r="F13" s="62"/>
      <c r="G13" s="62"/>
      <c r="H13" s="62"/>
      <c r="I13" s="62"/>
      <c r="J13" s="62"/>
      <c r="K13" s="62"/>
      <c r="L13" s="62"/>
      <c r="M13" s="62"/>
      <c r="N13" s="62"/>
      <c r="O13" s="62"/>
      <c r="P13" s="62"/>
      <c r="Q13" s="62"/>
      <c r="R13" s="62"/>
      <c r="S13" s="62"/>
      <c r="T13" s="62"/>
      <c r="U13" s="62"/>
      <c r="V13" s="62"/>
      <c r="W13" s="62"/>
      <c r="X13" s="62"/>
      <c r="Y13" s="62"/>
      <c r="Z13" s="62"/>
      <c r="AA13" s="62"/>
    </row>
    <row r="14" spans="1:31" x14ac:dyDescent="0.15">
      <c r="A14" s="62"/>
      <c r="B14" s="168"/>
      <c r="C14" s="62"/>
      <c r="D14" t="s">
        <v>390</v>
      </c>
      <c r="E14">
        <v>0.76080000000000003</v>
      </c>
      <c r="F14" s="62"/>
      <c r="G14" s="62"/>
      <c r="H14" s="62"/>
      <c r="I14" s="62"/>
      <c r="J14" s="62"/>
      <c r="K14" s="62"/>
      <c r="L14" s="62"/>
      <c r="M14" s="62"/>
      <c r="N14" s="62"/>
      <c r="O14" s="62"/>
      <c r="P14" s="62"/>
      <c r="Q14" s="62"/>
      <c r="R14" s="62"/>
      <c r="S14" s="62"/>
      <c r="T14" s="62"/>
      <c r="U14" s="62"/>
      <c r="V14" s="62"/>
      <c r="W14" s="62"/>
      <c r="X14" s="62"/>
      <c r="Y14" s="62"/>
      <c r="Z14" s="62"/>
      <c r="AA14" s="62"/>
    </row>
    <row r="15" spans="1:31" x14ac:dyDescent="0.15">
      <c r="A15" s="62"/>
      <c r="B15" s="168"/>
      <c r="C15" s="62"/>
      <c r="D15" t="s">
        <v>391</v>
      </c>
      <c r="E15">
        <v>1</v>
      </c>
      <c r="F15" s="62"/>
      <c r="G15" s="62"/>
      <c r="H15" s="62"/>
      <c r="I15" s="62"/>
      <c r="J15" s="62"/>
      <c r="K15" s="62"/>
      <c r="L15" s="62"/>
      <c r="M15" s="62"/>
      <c r="N15" s="62"/>
      <c r="O15" s="62"/>
      <c r="P15" s="62"/>
      <c r="Q15" s="62"/>
      <c r="R15" s="62"/>
      <c r="S15" s="62"/>
      <c r="T15" s="62"/>
      <c r="U15" s="62"/>
      <c r="V15" s="62"/>
      <c r="W15" s="62"/>
      <c r="X15" s="62"/>
      <c r="Y15" s="62"/>
      <c r="Z15" s="62"/>
      <c r="AA15" s="62"/>
    </row>
    <row r="16" spans="1:31" x14ac:dyDescent="0.15">
      <c r="A16" s="62"/>
      <c r="B16" s="168"/>
      <c r="C16" s="62"/>
      <c r="D16" t="s">
        <v>392</v>
      </c>
      <c r="E16">
        <v>24</v>
      </c>
      <c r="F16" s="62" t="s">
        <v>304</v>
      </c>
      <c r="G16" s="62"/>
      <c r="H16" s="62"/>
      <c r="I16" s="62"/>
      <c r="J16" s="62"/>
      <c r="K16" s="62"/>
      <c r="L16" s="62"/>
      <c r="M16" s="62"/>
      <c r="N16" s="62"/>
      <c r="O16" s="62"/>
      <c r="P16" s="62"/>
      <c r="Q16" s="62"/>
      <c r="R16" s="62"/>
      <c r="S16" s="62"/>
      <c r="T16" s="62"/>
      <c r="U16" s="62"/>
      <c r="V16" s="62"/>
      <c r="W16" s="62"/>
      <c r="X16" s="62"/>
      <c r="Y16" s="62"/>
      <c r="Z16" s="62"/>
      <c r="AA16" s="62"/>
    </row>
    <row r="17" spans="1:27" x14ac:dyDescent="0.15">
      <c r="A17" s="62"/>
      <c r="B17" s="168"/>
      <c r="C17" s="62"/>
      <c r="D17" t="s">
        <v>393</v>
      </c>
      <c r="E17">
        <v>23</v>
      </c>
      <c r="F17" s="62" t="s">
        <v>304</v>
      </c>
      <c r="G17" s="62"/>
      <c r="H17" s="62"/>
      <c r="I17" s="62"/>
      <c r="J17" s="62"/>
      <c r="K17" s="62"/>
      <c r="L17" s="62"/>
      <c r="M17" s="62"/>
      <c r="N17" s="62"/>
      <c r="O17" s="62"/>
      <c r="P17" s="62"/>
      <c r="Q17" s="62"/>
      <c r="R17" s="62"/>
      <c r="S17" s="62"/>
      <c r="T17" s="62"/>
      <c r="U17" s="62"/>
      <c r="V17" s="62"/>
      <c r="W17" s="62"/>
      <c r="X17" s="62"/>
      <c r="Y17" s="62"/>
      <c r="Z17" s="62"/>
      <c r="AA17" s="62"/>
    </row>
    <row r="18" spans="1:27" x14ac:dyDescent="0.15">
      <c r="A18" s="62"/>
      <c r="B18" s="168"/>
      <c r="C18" s="62"/>
      <c r="D18" t="s">
        <v>297</v>
      </c>
      <c r="E18">
        <v>0.35</v>
      </c>
      <c r="F18" s="62" t="s">
        <v>394</v>
      </c>
      <c r="G18" s="62"/>
      <c r="H18" s="62"/>
      <c r="I18" s="62"/>
      <c r="J18" s="62"/>
      <c r="K18" s="62"/>
      <c r="L18" s="62"/>
      <c r="M18" s="62"/>
      <c r="N18" s="62"/>
      <c r="O18" s="62"/>
      <c r="P18" s="62"/>
      <c r="Q18" s="62"/>
      <c r="R18" s="62"/>
      <c r="S18" s="62"/>
      <c r="T18" s="62"/>
      <c r="U18" s="62"/>
      <c r="V18" s="62"/>
      <c r="W18" s="62"/>
      <c r="X18" s="62"/>
      <c r="Y18" s="62"/>
      <c r="Z18" s="62"/>
      <c r="AA18" s="62"/>
    </row>
    <row r="19" spans="1:27" x14ac:dyDescent="0.15">
      <c r="A19" s="62"/>
      <c r="B19" s="168"/>
      <c r="C19" s="62"/>
      <c r="D19" t="s">
        <v>298</v>
      </c>
      <c r="E19">
        <v>0.43</v>
      </c>
      <c r="F19" s="62" t="s">
        <v>394</v>
      </c>
      <c r="G19" s="62"/>
      <c r="H19" s="62"/>
      <c r="I19" s="62"/>
      <c r="J19" s="62"/>
      <c r="K19" s="62"/>
      <c r="L19" s="62"/>
      <c r="M19" s="62"/>
      <c r="N19" s="62"/>
      <c r="O19" s="62"/>
      <c r="P19" s="62"/>
      <c r="Q19" s="62"/>
      <c r="R19" s="62"/>
      <c r="S19" s="62"/>
      <c r="T19" s="62"/>
      <c r="U19" s="62"/>
      <c r="V19" s="62"/>
      <c r="W19" s="62"/>
      <c r="X19" s="62"/>
      <c r="Y19" s="62"/>
      <c r="Z19" s="62"/>
      <c r="AA19" s="62"/>
    </row>
    <row r="20" spans="1:27" x14ac:dyDescent="0.15">
      <c r="A20" s="62"/>
      <c r="B20" s="168"/>
      <c r="C20" s="62"/>
      <c r="D20" t="s">
        <v>299</v>
      </c>
      <c r="E20">
        <v>0.75</v>
      </c>
      <c r="F20" s="62" t="s">
        <v>394</v>
      </c>
      <c r="G20" s="62"/>
      <c r="H20" s="62"/>
      <c r="I20" s="62"/>
      <c r="J20" s="62"/>
      <c r="K20" s="62"/>
      <c r="L20" s="62"/>
      <c r="M20" s="62"/>
      <c r="N20" s="62"/>
      <c r="O20" s="62"/>
      <c r="P20" s="62"/>
      <c r="Q20" s="62"/>
      <c r="R20" s="62"/>
      <c r="S20" s="62"/>
      <c r="T20" s="62"/>
      <c r="U20" s="62"/>
      <c r="V20" s="62"/>
      <c r="W20" s="62"/>
      <c r="X20" s="62"/>
      <c r="Y20" s="62"/>
      <c r="Z20" s="62"/>
      <c r="AA20" s="62"/>
    </row>
    <row r="21" spans="1:27" x14ac:dyDescent="0.15">
      <c r="A21" s="62"/>
      <c r="B21" s="168"/>
      <c r="C21" s="62"/>
      <c r="D21" t="s">
        <v>300</v>
      </c>
      <c r="E21">
        <v>1</v>
      </c>
      <c r="F21" s="62"/>
      <c r="G21" s="62"/>
      <c r="H21" s="62"/>
      <c r="I21" s="62"/>
      <c r="J21" s="62"/>
      <c r="K21" s="62"/>
      <c r="L21" s="62"/>
      <c r="M21" s="62"/>
      <c r="N21" s="62"/>
      <c r="O21" s="62"/>
      <c r="P21" s="62"/>
      <c r="Q21" s="62"/>
      <c r="R21" s="62"/>
      <c r="S21" s="62"/>
      <c r="T21" s="62"/>
      <c r="U21" s="62"/>
      <c r="V21" s="62"/>
      <c r="W21" s="62"/>
      <c r="X21" s="62"/>
      <c r="Y21" s="62"/>
      <c r="Z21" s="62"/>
      <c r="AA21" s="62"/>
    </row>
    <row r="22" spans="1:27" x14ac:dyDescent="0.15">
      <c r="A22" s="62"/>
      <c r="B22" s="168"/>
      <c r="C22" s="62"/>
      <c r="D22" t="s">
        <v>301</v>
      </c>
      <c r="E22">
        <f>1/0.25</f>
        <v>4</v>
      </c>
      <c r="F22" s="62" t="s">
        <v>304</v>
      </c>
      <c r="G22" s="62"/>
      <c r="H22" s="62"/>
      <c r="I22" s="62"/>
      <c r="J22" s="62"/>
      <c r="K22" s="62"/>
      <c r="L22" s="62"/>
      <c r="M22" s="62"/>
      <c r="N22" s="62"/>
      <c r="O22" s="62"/>
      <c r="P22" s="62"/>
      <c r="Q22" s="62"/>
      <c r="R22" s="62"/>
      <c r="S22" s="62"/>
      <c r="T22" s="62"/>
      <c r="U22" s="62"/>
      <c r="V22" s="62"/>
      <c r="W22" s="62"/>
      <c r="X22" s="62"/>
      <c r="Y22" s="62"/>
      <c r="Z22" s="62"/>
      <c r="AA22" s="62"/>
    </row>
    <row r="23" spans="1:27" x14ac:dyDescent="0.15">
      <c r="A23" s="62"/>
      <c r="B23" s="168"/>
      <c r="C23" s="62"/>
      <c r="D23" t="s">
        <v>302</v>
      </c>
      <c r="E23">
        <f>19</f>
        <v>19</v>
      </c>
      <c r="F23" s="62" t="s">
        <v>304</v>
      </c>
      <c r="G23" s="62"/>
      <c r="H23" s="62"/>
      <c r="I23" s="62"/>
      <c r="J23" s="62"/>
      <c r="K23" s="62"/>
      <c r="L23" s="62"/>
      <c r="M23" s="62"/>
      <c r="N23" s="62"/>
      <c r="O23" s="62"/>
      <c r="P23" s="62"/>
      <c r="Q23" s="62"/>
      <c r="R23" s="62"/>
      <c r="S23" s="62"/>
      <c r="T23" s="62"/>
      <c r="U23" s="62"/>
      <c r="V23" s="62"/>
      <c r="W23" s="62"/>
      <c r="X23" s="62"/>
      <c r="Y23" s="62"/>
      <c r="Z23" s="62"/>
      <c r="AA23" s="62"/>
    </row>
    <row r="24" spans="1:27" x14ac:dyDescent="0.15">
      <c r="A24" s="62"/>
      <c r="B24" s="168"/>
      <c r="C24" s="62"/>
      <c r="D24" t="s">
        <v>303</v>
      </c>
      <c r="E24">
        <v>17</v>
      </c>
      <c r="F24" s="62" t="s">
        <v>304</v>
      </c>
      <c r="G24" s="62"/>
      <c r="H24" s="62"/>
      <c r="I24" s="62"/>
      <c r="J24" s="62"/>
      <c r="K24" s="62"/>
      <c r="L24" s="62"/>
      <c r="M24" s="62"/>
      <c r="N24" s="62"/>
      <c r="O24" s="62"/>
      <c r="P24" s="62"/>
      <c r="Q24" s="62"/>
      <c r="R24" s="62"/>
      <c r="S24" s="62"/>
      <c r="T24" s="62"/>
      <c r="U24" s="62"/>
      <c r="V24" s="62"/>
      <c r="W24" s="62"/>
      <c r="X24" s="62"/>
      <c r="Y24" s="62"/>
      <c r="Z24" s="62"/>
      <c r="AA24" s="62"/>
    </row>
    <row r="25" spans="1:27" x14ac:dyDescent="0.15">
      <c r="A25" s="62"/>
      <c r="B25" s="168"/>
      <c r="C25" s="62"/>
      <c r="D25" t="s">
        <v>305</v>
      </c>
      <c r="E25">
        <v>1</v>
      </c>
      <c r="F25" s="62"/>
      <c r="G25" s="62"/>
      <c r="H25" s="62"/>
      <c r="I25" s="62"/>
      <c r="J25" s="62"/>
      <c r="K25" s="62"/>
      <c r="L25" s="62"/>
      <c r="M25" s="62"/>
      <c r="N25" s="62"/>
      <c r="O25" s="62"/>
      <c r="P25" s="62"/>
      <c r="Q25" s="62"/>
      <c r="R25" s="62"/>
      <c r="S25" s="62"/>
      <c r="T25" s="62"/>
      <c r="U25" s="62"/>
      <c r="V25" s="62"/>
      <c r="W25" s="62"/>
      <c r="X25" s="62"/>
      <c r="Y25" s="62"/>
      <c r="Z25" s="62"/>
      <c r="AA25" s="62"/>
    </row>
    <row r="26" spans="1:27" x14ac:dyDescent="0.15">
      <c r="A26" s="62"/>
      <c r="B26" s="168"/>
      <c r="C26" s="62"/>
      <c r="D26" t="s">
        <v>306</v>
      </c>
      <c r="E26">
        <v>0.2</v>
      </c>
      <c r="F26" s="62"/>
      <c r="G26" s="62"/>
      <c r="H26" s="62"/>
      <c r="I26" s="62"/>
      <c r="J26" s="62"/>
      <c r="K26" s="62"/>
      <c r="L26" s="62"/>
      <c r="M26" s="62"/>
      <c r="N26" s="62"/>
      <c r="O26" s="62"/>
      <c r="P26" s="62"/>
      <c r="Q26" s="62"/>
      <c r="R26" s="62"/>
      <c r="S26" s="62"/>
      <c r="T26" s="62"/>
      <c r="U26" s="62"/>
      <c r="V26" s="62"/>
      <c r="W26" s="62"/>
      <c r="X26" s="62"/>
      <c r="Y26" s="62"/>
      <c r="Z26" s="62"/>
      <c r="AA26" s="62"/>
    </row>
    <row r="27" spans="1:27" x14ac:dyDescent="0.15">
      <c r="A27" s="62"/>
      <c r="B27" s="168"/>
      <c r="C27" s="62"/>
      <c r="D27" t="s">
        <v>307</v>
      </c>
      <c r="E27">
        <v>0.45</v>
      </c>
      <c r="F27" s="333"/>
      <c r="G27" s="333"/>
      <c r="H27" s="62"/>
      <c r="I27" s="62"/>
      <c r="J27" s="62"/>
      <c r="K27" s="62"/>
      <c r="L27" s="62"/>
      <c r="M27" s="62"/>
      <c r="N27" s="62"/>
      <c r="O27" s="62"/>
      <c r="P27" s="62"/>
      <c r="Q27" s="62"/>
      <c r="R27" s="62"/>
      <c r="S27" s="62"/>
      <c r="T27" s="62"/>
      <c r="U27" s="62"/>
      <c r="V27" s="62"/>
      <c r="W27" s="62"/>
      <c r="X27" s="62"/>
      <c r="Y27" s="62"/>
      <c r="Z27" s="62"/>
      <c r="AA27" s="62"/>
    </row>
    <row r="28" spans="1:27" x14ac:dyDescent="0.15">
      <c r="A28" s="62"/>
      <c r="B28" s="168"/>
      <c r="C28" s="62"/>
      <c r="D28" t="s">
        <v>308</v>
      </c>
      <c r="E28">
        <v>0.16</v>
      </c>
      <c r="F28" s="62"/>
      <c r="G28" s="62"/>
      <c r="H28" s="62"/>
      <c r="I28" s="62"/>
      <c r="J28" s="62"/>
      <c r="K28" s="62"/>
      <c r="L28" s="62"/>
      <c r="M28" s="62"/>
      <c r="N28" s="62"/>
      <c r="O28" s="62"/>
      <c r="P28" s="62"/>
      <c r="Q28" s="62"/>
      <c r="R28" s="62"/>
      <c r="S28" s="62"/>
      <c r="T28" s="62"/>
      <c r="U28" s="62"/>
      <c r="V28" s="62"/>
      <c r="W28" s="62"/>
      <c r="X28" s="62"/>
      <c r="Y28" s="62"/>
      <c r="Z28" s="62"/>
      <c r="AA28" s="62"/>
    </row>
    <row r="29" spans="1:27" x14ac:dyDescent="0.15">
      <c r="A29" s="62"/>
      <c r="B29" s="168"/>
      <c r="C29" s="62"/>
      <c r="D29" t="s">
        <v>309</v>
      </c>
      <c r="E29">
        <v>0.8</v>
      </c>
      <c r="F29" s="333"/>
      <c r="G29" s="333"/>
      <c r="H29" s="333"/>
      <c r="I29" s="62"/>
      <c r="J29" s="62"/>
      <c r="K29" s="62"/>
      <c r="L29" s="62"/>
      <c r="M29" s="62"/>
      <c r="N29" s="62"/>
      <c r="O29" s="62"/>
      <c r="P29" s="62"/>
      <c r="Q29" s="62"/>
      <c r="R29" s="62"/>
      <c r="S29" s="62"/>
      <c r="T29" s="62"/>
      <c r="U29" s="62"/>
      <c r="V29" s="62"/>
      <c r="W29" s="62"/>
      <c r="X29" s="62"/>
      <c r="Y29" s="62"/>
      <c r="Z29" s="62"/>
      <c r="AA29" s="62"/>
    </row>
    <row r="30" spans="1:27" x14ac:dyDescent="0.15">
      <c r="A30" s="62"/>
      <c r="B30" s="168"/>
      <c r="C30" s="62"/>
      <c r="D30" t="s">
        <v>310</v>
      </c>
      <c r="E30">
        <v>9</v>
      </c>
      <c r="F30" s="62" t="s">
        <v>304</v>
      </c>
      <c r="G30" s="62"/>
      <c r="H30" s="62"/>
      <c r="I30" s="62"/>
      <c r="J30" s="62"/>
      <c r="K30" s="62"/>
      <c r="L30" s="62"/>
      <c r="M30" s="62"/>
      <c r="N30" s="62"/>
      <c r="O30" s="62"/>
      <c r="P30" s="62"/>
      <c r="Q30" s="62"/>
      <c r="R30" s="62"/>
      <c r="S30" s="62"/>
      <c r="T30" s="62"/>
      <c r="U30" s="62"/>
      <c r="V30" s="62"/>
      <c r="W30" s="62"/>
      <c r="X30" s="62"/>
      <c r="Y30" s="62"/>
      <c r="Z30" s="62"/>
      <c r="AA30" s="62"/>
    </row>
    <row r="31" spans="1:27" x14ac:dyDescent="0.15">
      <c r="A31" s="62"/>
      <c r="B31" s="168"/>
      <c r="C31" s="62"/>
      <c r="D31" t="s">
        <v>311</v>
      </c>
      <c r="E31">
        <v>0.85</v>
      </c>
      <c r="F31" s="62"/>
      <c r="G31" s="62"/>
      <c r="H31" s="62"/>
      <c r="I31" s="62"/>
      <c r="J31" s="62"/>
      <c r="K31" s="62"/>
      <c r="L31" s="62"/>
      <c r="M31" s="62"/>
      <c r="N31" s="62"/>
      <c r="O31" s="62"/>
      <c r="P31" s="62"/>
      <c r="Q31" s="62"/>
      <c r="R31" s="62"/>
      <c r="S31" s="62"/>
      <c r="T31" s="62"/>
      <c r="U31" s="62"/>
      <c r="V31" s="62"/>
      <c r="W31" s="62"/>
      <c r="X31" s="62"/>
      <c r="Y31" s="62"/>
      <c r="Z31" s="62"/>
      <c r="AA31" s="62"/>
    </row>
    <row r="32" spans="1:27" x14ac:dyDescent="0.15">
      <c r="A32" s="62"/>
      <c r="B32" s="168"/>
      <c r="C32" s="62"/>
      <c r="D32" t="s">
        <v>312</v>
      </c>
      <c r="E32">
        <v>1</v>
      </c>
      <c r="F32" s="62"/>
      <c r="G32" s="62"/>
      <c r="H32" s="62"/>
      <c r="I32" s="62"/>
      <c r="J32" s="62"/>
      <c r="K32" s="62"/>
      <c r="L32" s="62"/>
      <c r="M32" s="62"/>
      <c r="N32" s="62"/>
      <c r="O32" s="62"/>
      <c r="P32" s="62"/>
      <c r="Q32" s="62"/>
      <c r="R32" s="62"/>
      <c r="S32" s="62"/>
      <c r="T32" s="62"/>
      <c r="U32" s="62"/>
      <c r="V32" s="62"/>
      <c r="W32" s="62"/>
      <c r="X32" s="62"/>
      <c r="Y32" s="62"/>
      <c r="Z32" s="62"/>
      <c r="AA32" s="62"/>
    </row>
    <row r="33" spans="1:27" x14ac:dyDescent="0.15">
      <c r="A33" s="62"/>
      <c r="B33" s="168"/>
      <c r="C33" s="62"/>
      <c r="D33" t="s">
        <v>313</v>
      </c>
      <c r="E33">
        <v>1</v>
      </c>
      <c r="F33" s="62"/>
      <c r="G33" s="62"/>
      <c r="H33" s="62"/>
      <c r="I33" s="62"/>
      <c r="J33" s="62"/>
      <c r="K33" s="62"/>
      <c r="L33" s="62"/>
      <c r="M33" s="62"/>
      <c r="N33" s="62"/>
      <c r="O33" s="62"/>
      <c r="P33" s="62"/>
      <c r="Q33" s="62"/>
      <c r="R33" s="62"/>
      <c r="S33" s="62"/>
      <c r="T33" s="62"/>
      <c r="U33" s="62"/>
      <c r="V33" s="62"/>
      <c r="W33" s="62"/>
      <c r="X33" s="62"/>
      <c r="Y33" s="62"/>
      <c r="Z33" s="62"/>
      <c r="AA33" s="62"/>
    </row>
    <row r="34" spans="1:27" x14ac:dyDescent="0.15">
      <c r="A34" s="62"/>
      <c r="B34" s="168"/>
      <c r="C34" s="62"/>
      <c r="D34" t="s">
        <v>314</v>
      </c>
      <c r="E34">
        <v>2</v>
      </c>
      <c r="F34" s="62" t="s">
        <v>304</v>
      </c>
      <c r="G34" s="62"/>
      <c r="H34" s="62"/>
      <c r="I34" s="62"/>
      <c r="J34" s="62"/>
      <c r="K34" s="62"/>
      <c r="L34" s="62"/>
      <c r="M34" s="62"/>
      <c r="N34" s="62"/>
      <c r="O34" s="62"/>
      <c r="P34" s="62"/>
      <c r="Q34" s="62"/>
      <c r="R34" s="62"/>
      <c r="S34" s="62"/>
      <c r="T34" s="62"/>
      <c r="U34" s="62"/>
      <c r="V34" s="62"/>
      <c r="W34" s="62"/>
      <c r="X34" s="62"/>
      <c r="Y34" s="62"/>
      <c r="Z34" s="62"/>
      <c r="AA34" s="62"/>
    </row>
    <row r="35" spans="1:27" x14ac:dyDescent="0.15">
      <c r="A35" s="62"/>
      <c r="B35" s="168"/>
      <c r="C35" s="62"/>
      <c r="D35" t="s">
        <v>315</v>
      </c>
      <c r="E35">
        <v>1.0669999999999999</v>
      </c>
      <c r="F35" s="62"/>
      <c r="G35" s="62"/>
      <c r="H35" s="62"/>
      <c r="I35" s="62"/>
      <c r="J35" s="62"/>
      <c r="K35" s="62"/>
      <c r="L35" s="62"/>
      <c r="M35" s="62"/>
      <c r="N35" s="62"/>
      <c r="O35" s="62"/>
      <c r="P35" s="62"/>
      <c r="Q35" s="62"/>
      <c r="R35" s="62"/>
      <c r="S35" s="62"/>
      <c r="T35" s="62"/>
      <c r="U35" s="62"/>
      <c r="V35" s="62"/>
      <c r="W35" s="62"/>
      <c r="X35" s="62"/>
      <c r="Y35" s="62"/>
      <c r="Z35" s="62"/>
      <c r="AA35" s="62"/>
    </row>
    <row r="36" spans="1:27" x14ac:dyDescent="0.15">
      <c r="A36" s="62"/>
      <c r="B36" s="168"/>
      <c r="C36" s="62"/>
      <c r="D36" t="s">
        <v>316</v>
      </c>
      <c r="E36">
        <v>0.95</v>
      </c>
      <c r="F36" s="62"/>
      <c r="G36" s="62"/>
      <c r="H36" s="62"/>
      <c r="I36" s="62"/>
      <c r="J36" s="62"/>
      <c r="K36" s="62"/>
      <c r="L36" s="62"/>
      <c r="M36" s="62"/>
      <c r="N36" s="62"/>
      <c r="O36" s="62"/>
      <c r="P36" s="62"/>
      <c r="Q36" s="62"/>
      <c r="R36" s="62"/>
      <c r="S36" s="62"/>
      <c r="T36" s="62"/>
      <c r="U36" s="62"/>
      <c r="V36" s="62"/>
      <c r="W36" s="62"/>
      <c r="X36" s="62"/>
      <c r="Y36" s="62"/>
      <c r="Z36" s="62"/>
      <c r="AA36" s="62"/>
    </row>
    <row r="37" spans="1:27" x14ac:dyDescent="0.15">
      <c r="A37" s="62"/>
      <c r="B37" s="168"/>
      <c r="C37" s="62"/>
      <c r="D37" t="s">
        <v>317</v>
      </c>
      <c r="E37">
        <v>0.82</v>
      </c>
      <c r="F37" s="62"/>
      <c r="G37" s="62"/>
      <c r="H37" s="62"/>
      <c r="I37" s="62"/>
      <c r="J37" s="62"/>
      <c r="K37" s="62"/>
      <c r="L37" s="62"/>
      <c r="M37" s="62"/>
      <c r="N37" s="62"/>
      <c r="O37" s="62"/>
      <c r="P37" s="62"/>
      <c r="Q37" s="62"/>
      <c r="R37" s="62"/>
      <c r="S37" s="62"/>
      <c r="T37" s="62"/>
      <c r="U37" s="62"/>
      <c r="V37" s="62"/>
      <c r="W37" s="62"/>
      <c r="X37" s="62"/>
      <c r="Y37" s="62"/>
      <c r="Z37" s="62"/>
      <c r="AA37" s="62"/>
    </row>
    <row r="38" spans="1:27" x14ac:dyDescent="0.15">
      <c r="A38" s="62"/>
      <c r="B38" s="168"/>
      <c r="C38" s="62"/>
      <c r="D38" t="s">
        <v>318</v>
      </c>
      <c r="E38">
        <v>0.35</v>
      </c>
      <c r="F38" s="62" t="s">
        <v>394</v>
      </c>
      <c r="G38" s="62"/>
      <c r="H38" s="62"/>
      <c r="I38" s="62"/>
      <c r="J38" s="62"/>
      <c r="K38" s="62"/>
      <c r="L38" s="62"/>
      <c r="M38" s="62"/>
      <c r="N38" s="62"/>
      <c r="O38" s="62"/>
      <c r="P38" s="62"/>
      <c r="Q38" s="62"/>
      <c r="R38" s="62"/>
      <c r="S38" s="62"/>
      <c r="T38" s="62"/>
      <c r="U38" s="62"/>
      <c r="V38" s="62"/>
      <c r="W38" s="62"/>
      <c r="X38" s="62"/>
      <c r="Y38" s="62"/>
      <c r="Z38" s="62"/>
      <c r="AA38" s="62"/>
    </row>
    <row r="39" spans="1:27" x14ac:dyDescent="0.15">
      <c r="A39" s="62"/>
      <c r="B39" s="168"/>
      <c r="C39" s="62"/>
      <c r="D39" t="s">
        <v>319</v>
      </c>
      <c r="E39">
        <v>0.35</v>
      </c>
      <c r="F39" s="62" t="s">
        <v>394</v>
      </c>
      <c r="G39" s="62"/>
      <c r="H39" s="62"/>
      <c r="I39" s="62"/>
      <c r="J39" s="62"/>
      <c r="K39" s="62"/>
      <c r="L39" s="62"/>
      <c r="M39" s="62"/>
      <c r="N39" s="62"/>
      <c r="O39" s="62"/>
      <c r="P39" s="62"/>
      <c r="Q39" s="62"/>
      <c r="R39" s="62"/>
      <c r="S39" s="62"/>
      <c r="T39" s="62"/>
      <c r="U39" s="62"/>
      <c r="V39" s="62"/>
      <c r="W39" s="62"/>
      <c r="X39" s="62"/>
      <c r="Y39" s="62"/>
      <c r="Z39" s="62"/>
      <c r="AA39" s="62"/>
    </row>
    <row r="40" spans="1:27" x14ac:dyDescent="0.15">
      <c r="A40" s="62"/>
      <c r="B40" s="168"/>
      <c r="C40" s="62"/>
      <c r="D40" t="s">
        <v>320</v>
      </c>
      <c r="E40">
        <v>0.43</v>
      </c>
      <c r="F40" s="62" t="s">
        <v>394</v>
      </c>
      <c r="G40" s="62"/>
      <c r="H40" s="62"/>
      <c r="I40" s="62"/>
      <c r="J40" s="62"/>
      <c r="K40" s="62"/>
      <c r="L40" s="62"/>
      <c r="M40" s="62"/>
      <c r="N40" s="62"/>
      <c r="O40" s="62"/>
      <c r="P40" s="62"/>
      <c r="Q40" s="62"/>
      <c r="R40" s="62"/>
      <c r="S40" s="62"/>
      <c r="T40" s="62"/>
      <c r="U40" s="62"/>
      <c r="V40" s="62"/>
      <c r="W40" s="62"/>
      <c r="X40" s="62"/>
      <c r="Y40" s="62"/>
      <c r="Z40" s="62"/>
      <c r="AA40" s="62"/>
    </row>
    <row r="41" spans="1:27" x14ac:dyDescent="0.15">
      <c r="A41" s="62"/>
      <c r="B41" s="168"/>
      <c r="C41" s="62"/>
      <c r="D41" t="s">
        <v>321</v>
      </c>
      <c r="E41">
        <v>0.75</v>
      </c>
      <c r="F41" s="62" t="s">
        <v>394</v>
      </c>
      <c r="G41" s="62"/>
      <c r="H41" s="62"/>
      <c r="I41" s="62"/>
      <c r="J41" s="62"/>
      <c r="K41" s="62"/>
      <c r="L41" s="62"/>
      <c r="M41" s="62"/>
      <c r="N41" s="62"/>
      <c r="O41" s="62"/>
      <c r="P41" s="62"/>
      <c r="Q41" s="62"/>
      <c r="R41" s="62"/>
      <c r="S41" s="62"/>
      <c r="T41" s="62"/>
      <c r="U41" s="62"/>
      <c r="V41" s="62"/>
      <c r="W41" s="62"/>
      <c r="X41" s="62"/>
      <c r="Y41" s="62"/>
      <c r="Z41" s="62"/>
      <c r="AA41" s="62"/>
    </row>
    <row r="42" spans="1:27" x14ac:dyDescent="0.15">
      <c r="A42" s="62"/>
      <c r="B42" s="168"/>
      <c r="C42" s="62"/>
      <c r="D42" t="s">
        <v>322</v>
      </c>
      <c r="E42">
        <v>1</v>
      </c>
      <c r="F42" s="62"/>
      <c r="G42" s="62"/>
      <c r="H42" s="62"/>
      <c r="I42" s="62"/>
      <c r="J42" s="62"/>
      <c r="K42" s="62"/>
      <c r="L42" s="62"/>
      <c r="M42" s="62"/>
      <c r="N42" s="62"/>
      <c r="O42" s="62"/>
      <c r="P42" s="62"/>
      <c r="Q42" s="62"/>
      <c r="R42" s="62"/>
      <c r="S42" s="62"/>
      <c r="T42" s="62"/>
      <c r="U42" s="62"/>
      <c r="V42" s="62"/>
      <c r="W42" s="62"/>
      <c r="X42" s="62"/>
      <c r="Y42" s="62"/>
      <c r="Z42" s="62"/>
      <c r="AA42" s="62"/>
    </row>
    <row r="43" spans="1:27" x14ac:dyDescent="0.15">
      <c r="A43" s="62"/>
      <c r="B43" s="168"/>
      <c r="C43" s="62"/>
      <c r="D43" t="s">
        <v>323</v>
      </c>
      <c r="E43">
        <v>0.6</v>
      </c>
      <c r="F43" s="62"/>
      <c r="G43" s="62"/>
      <c r="H43" s="62"/>
      <c r="I43" s="62"/>
      <c r="J43" s="62"/>
      <c r="K43" s="62"/>
      <c r="L43" s="62"/>
      <c r="M43" s="62"/>
      <c r="N43" s="62"/>
      <c r="O43" s="62"/>
      <c r="P43" s="62"/>
      <c r="Q43" s="62"/>
      <c r="R43" s="62"/>
      <c r="S43" s="62"/>
      <c r="T43" s="62"/>
      <c r="U43" s="62"/>
      <c r="V43" s="62"/>
      <c r="W43" s="62"/>
      <c r="X43" s="62"/>
      <c r="Y43" s="62"/>
      <c r="Z43" s="62"/>
      <c r="AA43" s="62"/>
    </row>
    <row r="44" spans="1:27" x14ac:dyDescent="0.15">
      <c r="A44" s="62"/>
      <c r="B44" s="168"/>
      <c r="C44" s="62"/>
      <c r="D44" t="s">
        <v>324</v>
      </c>
      <c r="E44">
        <v>0.85</v>
      </c>
      <c r="F44" s="62"/>
      <c r="G44" s="62"/>
      <c r="H44" s="62"/>
      <c r="I44" s="62"/>
      <c r="J44" s="62"/>
      <c r="K44" s="62"/>
      <c r="L44" s="62"/>
      <c r="M44" s="62"/>
      <c r="N44" s="62"/>
      <c r="O44" s="62"/>
      <c r="P44" s="62"/>
      <c r="Q44" s="62"/>
      <c r="R44" s="62"/>
      <c r="S44" s="62"/>
      <c r="T44" s="62"/>
      <c r="U44" s="62"/>
      <c r="V44" s="62"/>
      <c r="W44" s="62"/>
      <c r="X44" s="62"/>
      <c r="Y44" s="62"/>
      <c r="Z44" s="62"/>
      <c r="AA44" s="62"/>
    </row>
    <row r="45" spans="1:27" x14ac:dyDescent="0.15">
      <c r="A45" s="62"/>
      <c r="B45" s="168"/>
      <c r="C45" s="62"/>
      <c r="D45" t="s">
        <v>325</v>
      </c>
      <c r="E45">
        <v>0.4</v>
      </c>
      <c r="F45" s="62"/>
      <c r="G45" s="62"/>
      <c r="H45" s="62"/>
      <c r="I45" s="62"/>
      <c r="J45" s="62"/>
      <c r="K45" s="62"/>
      <c r="L45" s="62"/>
      <c r="M45" s="62"/>
      <c r="N45" s="62"/>
      <c r="O45" s="62"/>
      <c r="P45" s="62"/>
      <c r="Q45" s="62"/>
      <c r="R45" s="62"/>
      <c r="S45" s="62"/>
      <c r="T45" s="62"/>
      <c r="U45" s="62"/>
      <c r="V45" s="62"/>
      <c r="W45" s="62"/>
      <c r="X45" s="62"/>
      <c r="Y45" s="62"/>
      <c r="Z45" s="62"/>
      <c r="AA45" s="62"/>
    </row>
    <row r="46" spans="1:27" x14ac:dyDescent="0.15">
      <c r="A46" s="62"/>
      <c r="B46" s="168"/>
      <c r="C46" s="62"/>
      <c r="D46" t="s">
        <v>326</v>
      </c>
      <c r="E46">
        <v>0.55000000000000004</v>
      </c>
      <c r="F46" s="62"/>
      <c r="G46" s="62"/>
      <c r="H46" s="62"/>
      <c r="I46" s="62"/>
      <c r="J46" s="62"/>
      <c r="K46" s="62"/>
      <c r="L46" s="62"/>
      <c r="M46" s="62"/>
      <c r="N46" s="62"/>
      <c r="O46" s="62"/>
      <c r="P46" s="62"/>
      <c r="Q46" s="62"/>
      <c r="R46" s="62"/>
      <c r="S46" s="62"/>
      <c r="T46" s="62"/>
      <c r="U46" s="62"/>
      <c r="V46" s="62"/>
      <c r="W46" s="62"/>
      <c r="X46" s="62"/>
      <c r="Y46" s="62"/>
      <c r="Z46" s="62"/>
      <c r="AA46" s="62"/>
    </row>
    <row r="47" spans="1:27" x14ac:dyDescent="0.15">
      <c r="A47" s="62"/>
      <c r="B47" s="168"/>
      <c r="C47" s="62"/>
      <c r="D47" t="s">
        <v>327</v>
      </c>
      <c r="E47">
        <v>0.3</v>
      </c>
      <c r="F47" s="62"/>
      <c r="G47" s="62"/>
      <c r="H47" s="62"/>
      <c r="I47" s="62"/>
      <c r="J47" s="62"/>
      <c r="K47" s="62"/>
      <c r="L47" s="62"/>
      <c r="M47" s="62"/>
      <c r="N47" s="62"/>
      <c r="O47" s="62"/>
      <c r="P47" s="62"/>
      <c r="Q47" s="62"/>
      <c r="R47" s="62"/>
      <c r="S47" s="62"/>
      <c r="T47" s="62"/>
      <c r="U47" s="62"/>
      <c r="V47" s="62"/>
      <c r="W47" s="62"/>
      <c r="X47" s="62"/>
      <c r="Y47" s="62"/>
      <c r="Z47" s="62"/>
      <c r="AA47" s="62"/>
    </row>
    <row r="48" spans="1:27" x14ac:dyDescent="0.15">
      <c r="A48" s="62"/>
      <c r="B48" s="168"/>
      <c r="C48" s="62"/>
      <c r="D48" t="s">
        <v>328</v>
      </c>
      <c r="E48">
        <v>4</v>
      </c>
      <c r="F48" s="333" t="s">
        <v>304</v>
      </c>
      <c r="G48" s="333"/>
      <c r="H48" s="62"/>
      <c r="I48" s="62"/>
      <c r="J48" s="62"/>
      <c r="K48" s="62"/>
      <c r="L48" s="62"/>
      <c r="M48" s="62"/>
      <c r="N48" s="62"/>
      <c r="O48" s="62"/>
      <c r="P48" s="62"/>
      <c r="Q48" s="62"/>
      <c r="R48" s="62"/>
      <c r="S48" s="62"/>
      <c r="T48" s="62"/>
      <c r="U48" s="62"/>
      <c r="V48" s="62"/>
      <c r="W48" s="62"/>
      <c r="X48" s="62"/>
      <c r="Y48" s="62"/>
      <c r="Z48" s="62"/>
      <c r="AA48" s="62"/>
    </row>
    <row r="49" spans="1:27" x14ac:dyDescent="0.15">
      <c r="A49" s="62"/>
      <c r="B49" s="168"/>
      <c r="C49" s="62"/>
      <c r="D49" t="s">
        <v>329</v>
      </c>
      <c r="E49" s="4">
        <v>4.5</v>
      </c>
      <c r="F49" s="62" t="s">
        <v>304</v>
      </c>
      <c r="G49" s="62"/>
      <c r="H49" s="62"/>
      <c r="I49" s="62"/>
      <c r="J49" s="62"/>
      <c r="K49" s="62"/>
      <c r="L49" s="62"/>
      <c r="M49" s="62"/>
      <c r="N49" s="62"/>
      <c r="O49" s="62"/>
      <c r="P49" s="62"/>
      <c r="Q49" s="62"/>
      <c r="R49" s="62"/>
      <c r="S49" s="62"/>
      <c r="T49" s="62"/>
      <c r="U49" s="62"/>
      <c r="V49" s="62"/>
      <c r="W49" s="62"/>
      <c r="X49" s="62"/>
      <c r="Y49" s="62"/>
      <c r="Z49" s="62"/>
      <c r="AA49" s="62"/>
    </row>
    <row r="50" spans="1:27" x14ac:dyDescent="0.15">
      <c r="A50" s="62"/>
      <c r="B50" s="168"/>
      <c r="C50" s="62"/>
      <c r="D50" t="s">
        <v>330</v>
      </c>
      <c r="E50">
        <v>19</v>
      </c>
      <c r="F50" s="62" t="s">
        <v>304</v>
      </c>
      <c r="G50" s="62"/>
      <c r="H50" s="62"/>
      <c r="I50" s="62"/>
      <c r="J50" s="62"/>
      <c r="K50" s="62"/>
      <c r="L50" s="62"/>
      <c r="M50" s="62"/>
      <c r="N50" s="62"/>
      <c r="O50" s="62"/>
      <c r="P50" s="62"/>
      <c r="Q50" s="62"/>
      <c r="R50" s="62"/>
      <c r="S50" s="62"/>
      <c r="T50" s="62"/>
      <c r="U50" s="62"/>
      <c r="V50" s="62"/>
      <c r="W50" s="62"/>
      <c r="X50" s="62"/>
      <c r="Y50" s="62"/>
      <c r="Z50" s="62"/>
      <c r="AA50" s="62"/>
    </row>
    <row r="51" spans="1:27" x14ac:dyDescent="0.15">
      <c r="A51" s="62"/>
      <c r="B51" s="168"/>
      <c r="C51" s="62"/>
      <c r="D51" t="s">
        <v>331</v>
      </c>
      <c r="E51">
        <v>1</v>
      </c>
      <c r="F51" s="62"/>
      <c r="G51" s="62"/>
      <c r="H51" s="62"/>
      <c r="I51" s="62"/>
      <c r="J51" s="62"/>
      <c r="K51" s="62"/>
      <c r="L51" s="62"/>
      <c r="M51" s="62"/>
      <c r="N51" s="62"/>
      <c r="O51" s="62"/>
      <c r="P51" s="62"/>
      <c r="Q51" s="62"/>
      <c r="R51" s="62"/>
      <c r="S51" s="62"/>
      <c r="T51" s="62"/>
      <c r="U51" s="62"/>
      <c r="V51" s="62"/>
      <c r="W51" s="62"/>
      <c r="X51" s="62"/>
      <c r="Y51" s="62"/>
      <c r="Z51" s="62"/>
      <c r="AA51" s="62"/>
    </row>
    <row r="52" spans="1:27" x14ac:dyDescent="0.15">
      <c r="A52" s="62"/>
      <c r="B52" s="168"/>
      <c r="C52" s="62"/>
      <c r="D52" t="s">
        <v>332</v>
      </c>
      <c r="E52">
        <v>0.25</v>
      </c>
      <c r="F52" s="62"/>
      <c r="G52" s="62"/>
      <c r="H52" s="62"/>
      <c r="I52" s="62"/>
      <c r="J52" s="62"/>
      <c r="K52" s="62"/>
      <c r="L52" s="62"/>
      <c r="M52" s="62"/>
      <c r="N52" s="62"/>
      <c r="O52" s="62"/>
      <c r="P52" s="62"/>
      <c r="Q52" s="62"/>
      <c r="R52" s="62"/>
      <c r="S52" s="62"/>
      <c r="T52" s="62"/>
      <c r="U52" s="62"/>
      <c r="V52" s="62"/>
      <c r="W52" s="62"/>
      <c r="X52" s="62"/>
      <c r="Y52" s="62"/>
      <c r="Z52" s="62"/>
      <c r="AA52" s="62"/>
    </row>
    <row r="53" spans="1:27" x14ac:dyDescent="0.15">
      <c r="A53" s="62"/>
      <c r="B53" s="168"/>
      <c r="C53" s="62"/>
      <c r="D53" t="s">
        <v>333</v>
      </c>
      <c r="E53">
        <v>0.05</v>
      </c>
      <c r="F53" s="62"/>
      <c r="G53" s="62"/>
      <c r="H53" s="62"/>
      <c r="I53" s="62"/>
      <c r="J53" s="62"/>
      <c r="K53" s="62"/>
      <c r="L53" s="62"/>
      <c r="M53" s="62"/>
      <c r="N53" s="62"/>
      <c r="O53" s="62"/>
      <c r="P53" s="62"/>
      <c r="Q53" s="62"/>
      <c r="R53" s="62"/>
      <c r="S53" s="62"/>
      <c r="T53" s="62"/>
      <c r="U53" s="62"/>
      <c r="V53" s="62"/>
      <c r="W53" s="62"/>
      <c r="X53" s="62"/>
      <c r="Y53" s="62"/>
      <c r="Z53" s="62"/>
      <c r="AA53" s="62"/>
    </row>
    <row r="54" spans="1:27" x14ac:dyDescent="0.15">
      <c r="A54" s="62"/>
      <c r="B54" s="168"/>
      <c r="C54" s="62"/>
      <c r="D54" t="s">
        <v>334</v>
      </c>
      <c r="E54">
        <v>0.5</v>
      </c>
      <c r="F54" s="333"/>
      <c r="G54" s="62"/>
      <c r="H54" s="62"/>
      <c r="I54" s="62"/>
      <c r="J54" s="62"/>
      <c r="K54" s="62"/>
      <c r="L54" s="62"/>
      <c r="M54" s="62"/>
      <c r="N54" s="62"/>
      <c r="O54" s="62"/>
      <c r="P54" s="62"/>
      <c r="Q54" s="62"/>
      <c r="R54" s="62"/>
      <c r="S54" s="62"/>
      <c r="T54" s="62"/>
      <c r="U54" s="62"/>
      <c r="V54" s="62"/>
      <c r="W54" s="62"/>
      <c r="X54" s="62"/>
      <c r="Y54" s="62"/>
      <c r="Z54" s="62"/>
      <c r="AA54" s="62"/>
    </row>
    <row r="55" spans="1:27" x14ac:dyDescent="0.15">
      <c r="A55" s="62"/>
      <c r="B55" s="168"/>
      <c r="C55" s="62"/>
      <c r="D55" t="s">
        <v>335</v>
      </c>
      <c r="E55">
        <v>0.8</v>
      </c>
      <c r="F55" s="62"/>
      <c r="G55" s="62"/>
      <c r="H55" s="62"/>
      <c r="I55" s="62"/>
      <c r="J55" s="62"/>
      <c r="K55" s="62"/>
      <c r="L55" s="62"/>
      <c r="M55" s="62"/>
      <c r="N55" s="62"/>
      <c r="O55" s="62"/>
      <c r="P55" s="62"/>
      <c r="Q55" s="62"/>
      <c r="R55" s="62"/>
      <c r="S55" s="62"/>
      <c r="T55" s="62"/>
      <c r="U55" s="62"/>
      <c r="V55" s="62"/>
      <c r="W55" s="62"/>
      <c r="X55" s="62"/>
      <c r="Y55" s="62"/>
      <c r="Z55" s="62"/>
      <c r="AA55" s="62"/>
    </row>
    <row r="56" spans="1:27" x14ac:dyDescent="0.15">
      <c r="A56" s="62"/>
      <c r="B56" s="168"/>
      <c r="C56" s="62"/>
      <c r="D56" t="s">
        <v>336</v>
      </c>
      <c r="E56">
        <v>1.0669999999999999</v>
      </c>
      <c r="F56" s="62"/>
      <c r="G56" s="62"/>
      <c r="H56" s="62"/>
      <c r="I56" s="62"/>
      <c r="J56" s="62"/>
      <c r="K56" s="62"/>
      <c r="L56" s="62"/>
      <c r="M56" s="62"/>
      <c r="N56" s="62"/>
      <c r="O56" s="62"/>
      <c r="P56" s="62"/>
      <c r="Q56" s="62"/>
      <c r="R56" s="62"/>
      <c r="S56" s="62"/>
      <c r="T56" s="62"/>
      <c r="U56" s="62"/>
      <c r="V56" s="62"/>
      <c r="W56" s="62"/>
      <c r="X56" s="62"/>
      <c r="Y56" s="62"/>
      <c r="Z56" s="62"/>
      <c r="AA56" s="62"/>
    </row>
    <row r="57" spans="1:27" x14ac:dyDescent="0.15">
      <c r="A57" s="62"/>
      <c r="B57" s="168"/>
      <c r="C57" s="62"/>
      <c r="D57" t="s">
        <v>337</v>
      </c>
      <c r="E57">
        <v>0.85</v>
      </c>
      <c r="F57" s="62"/>
      <c r="G57" s="62"/>
      <c r="H57" s="62"/>
      <c r="I57" s="62"/>
      <c r="J57" s="62"/>
      <c r="K57" s="62"/>
      <c r="L57" s="62"/>
      <c r="M57" s="62"/>
      <c r="N57" s="62"/>
      <c r="O57" s="62"/>
      <c r="P57" s="62"/>
      <c r="Q57" s="62"/>
      <c r="R57" s="62"/>
      <c r="S57" s="62"/>
      <c r="T57" s="62"/>
      <c r="U57" s="62"/>
      <c r="V57" s="62"/>
      <c r="W57" s="62"/>
      <c r="X57" s="62"/>
      <c r="Y57" s="62"/>
      <c r="Z57" s="62"/>
      <c r="AA57" s="62"/>
    </row>
    <row r="58" spans="1:27" x14ac:dyDescent="0.15">
      <c r="A58" s="62"/>
      <c r="B58" s="168"/>
      <c r="C58" s="62"/>
      <c r="D58" t="s">
        <v>338</v>
      </c>
      <c r="E58">
        <v>1</v>
      </c>
      <c r="F58" s="62"/>
      <c r="G58" s="62"/>
      <c r="H58" s="62"/>
      <c r="I58" s="62"/>
      <c r="J58" s="62"/>
      <c r="K58" s="62"/>
      <c r="L58" s="62"/>
      <c r="M58" s="62"/>
      <c r="N58" s="62"/>
      <c r="O58" s="62"/>
      <c r="P58" s="62"/>
      <c r="Q58" s="62"/>
      <c r="R58" s="62"/>
      <c r="S58" s="62"/>
      <c r="T58" s="62"/>
      <c r="U58" s="62"/>
      <c r="V58" s="62"/>
      <c r="W58" s="62"/>
      <c r="X58" s="62"/>
      <c r="Y58" s="62"/>
      <c r="Z58" s="62"/>
      <c r="AA58" s="62"/>
    </row>
    <row r="59" spans="1:27" x14ac:dyDescent="0.15">
      <c r="A59" s="62"/>
      <c r="B59" s="168"/>
      <c r="C59" s="62"/>
      <c r="D59" t="s">
        <v>339</v>
      </c>
      <c r="E59">
        <v>1</v>
      </c>
      <c r="F59" s="62"/>
      <c r="G59" s="62"/>
      <c r="H59" s="62"/>
      <c r="I59" s="62"/>
      <c r="J59" s="62"/>
      <c r="K59" s="62"/>
      <c r="L59" s="62"/>
      <c r="M59" s="62"/>
      <c r="N59" s="62"/>
      <c r="O59" s="62"/>
      <c r="P59" s="62"/>
      <c r="Q59" s="62"/>
      <c r="R59" s="62"/>
      <c r="S59" s="62"/>
      <c r="T59" s="62"/>
      <c r="U59" s="62"/>
      <c r="V59" s="62"/>
      <c r="W59" s="62"/>
      <c r="X59" s="62"/>
      <c r="Y59" s="62"/>
      <c r="Z59" s="62"/>
      <c r="AA59" s="62"/>
    </row>
    <row r="60" spans="1:27" x14ac:dyDescent="0.15">
      <c r="A60" s="62"/>
      <c r="B60" s="168"/>
      <c r="C60" s="62"/>
      <c r="D60" t="s">
        <v>340</v>
      </c>
      <c r="E60">
        <v>4.5</v>
      </c>
      <c r="F60" s="62" t="s">
        <v>304</v>
      </c>
      <c r="G60" s="62"/>
      <c r="H60" s="62"/>
      <c r="I60" s="62"/>
      <c r="J60" s="62"/>
      <c r="K60" s="62"/>
      <c r="L60" s="62"/>
      <c r="M60" s="62"/>
      <c r="N60" s="62"/>
      <c r="O60" s="62"/>
      <c r="P60" s="62"/>
      <c r="Q60" s="62"/>
      <c r="R60" s="62"/>
      <c r="S60" s="62"/>
      <c r="T60" s="62"/>
      <c r="U60" s="62"/>
      <c r="V60" s="62"/>
      <c r="W60" s="62"/>
      <c r="X60" s="62"/>
      <c r="Y60" s="62"/>
      <c r="Z60" s="62"/>
      <c r="AA60" s="62"/>
    </row>
    <row r="61" spans="1:27" x14ac:dyDescent="0.15">
      <c r="A61" s="62"/>
      <c r="B61" s="168"/>
      <c r="C61" s="62"/>
      <c r="D61" t="s">
        <v>341</v>
      </c>
      <c r="E61">
        <v>4.8</v>
      </c>
      <c r="F61" s="62" t="s">
        <v>304</v>
      </c>
      <c r="G61" s="62"/>
      <c r="H61" s="62"/>
      <c r="I61" s="62"/>
      <c r="J61" s="62"/>
      <c r="K61" s="62"/>
      <c r="L61" s="62"/>
      <c r="M61" s="62"/>
      <c r="N61" s="62"/>
      <c r="O61" s="62"/>
      <c r="P61" s="62"/>
      <c r="Q61" s="62"/>
      <c r="R61" s="62"/>
      <c r="S61" s="62"/>
      <c r="T61" s="62"/>
      <c r="U61" s="62"/>
      <c r="V61" s="62"/>
      <c r="W61" s="62"/>
      <c r="X61" s="62"/>
      <c r="Y61" s="62"/>
      <c r="Z61" s="62"/>
      <c r="AA61" s="62"/>
    </row>
    <row r="62" spans="1:27" x14ac:dyDescent="0.15">
      <c r="A62" s="62"/>
      <c r="B62" s="168"/>
      <c r="C62" s="62"/>
      <c r="D62" t="s">
        <v>342</v>
      </c>
      <c r="E62">
        <v>4.5</v>
      </c>
      <c r="F62" s="62" t="s">
        <v>304</v>
      </c>
      <c r="G62" s="62"/>
      <c r="H62" s="62"/>
      <c r="I62" s="62"/>
      <c r="J62" s="62"/>
      <c r="K62" s="62"/>
      <c r="L62" s="62"/>
      <c r="M62" s="62"/>
      <c r="N62" s="62"/>
      <c r="O62" s="62"/>
      <c r="P62" s="62"/>
      <c r="Q62" s="62"/>
      <c r="R62" s="62"/>
      <c r="S62" s="62"/>
      <c r="T62" s="62"/>
      <c r="U62" s="62"/>
      <c r="V62" s="62"/>
      <c r="W62" s="62"/>
      <c r="X62" s="62"/>
      <c r="Y62" s="62"/>
      <c r="Z62" s="62"/>
      <c r="AA62" s="62"/>
    </row>
    <row r="63" spans="1:27" x14ac:dyDescent="0.15">
      <c r="A63" s="62"/>
      <c r="B63" s="168"/>
      <c r="C63" s="62"/>
      <c r="D63" t="s">
        <v>343</v>
      </c>
      <c r="E63">
        <v>0.88</v>
      </c>
      <c r="F63" s="62"/>
      <c r="G63" s="62"/>
      <c r="H63" s="62"/>
      <c r="I63" s="62"/>
      <c r="J63" s="62"/>
      <c r="K63" s="62"/>
      <c r="L63" s="62"/>
      <c r="M63" s="62"/>
      <c r="N63" s="62"/>
      <c r="O63" s="62"/>
      <c r="P63" s="62"/>
      <c r="Q63" s="62"/>
      <c r="R63" s="62"/>
      <c r="S63" s="62"/>
      <c r="T63" s="62"/>
      <c r="U63" s="62"/>
      <c r="V63" s="62"/>
      <c r="W63" s="62"/>
      <c r="X63" s="62"/>
      <c r="Y63" s="62"/>
      <c r="Z63" s="62"/>
      <c r="AA63" s="62"/>
    </row>
    <row r="64" spans="1:27" x14ac:dyDescent="0.15">
      <c r="A64" s="62"/>
      <c r="B64" s="168"/>
      <c r="C64" s="62"/>
      <c r="D64" t="s">
        <v>344</v>
      </c>
      <c r="E64">
        <v>0.8</v>
      </c>
      <c r="F64" s="62"/>
      <c r="G64" s="62"/>
      <c r="H64" s="62"/>
      <c r="I64" s="62"/>
      <c r="J64" s="62"/>
      <c r="K64" s="62"/>
      <c r="L64" s="62"/>
      <c r="M64" s="62"/>
      <c r="N64" s="62"/>
      <c r="O64" s="62"/>
      <c r="P64" s="62"/>
      <c r="Q64" s="62"/>
      <c r="R64" s="62"/>
      <c r="S64" s="62"/>
      <c r="T64" s="62"/>
      <c r="U64" s="62"/>
      <c r="V64" s="62"/>
      <c r="W64" s="62"/>
      <c r="X64" s="62"/>
      <c r="Y64" s="62"/>
      <c r="Z64" s="62"/>
      <c r="AA64" s="62"/>
    </row>
    <row r="65" spans="1:27" x14ac:dyDescent="0.15">
      <c r="A65" s="62"/>
      <c r="B65" s="168"/>
      <c r="C65" s="62"/>
      <c r="D65" t="s">
        <v>345</v>
      </c>
      <c r="E65">
        <v>0.82</v>
      </c>
      <c r="F65" s="62"/>
      <c r="G65" s="62"/>
      <c r="H65" s="62"/>
      <c r="I65" s="62"/>
      <c r="J65" s="62"/>
      <c r="K65" s="62"/>
      <c r="L65" s="62"/>
      <c r="M65" s="62"/>
      <c r="N65" s="62"/>
      <c r="O65" s="62"/>
      <c r="P65" s="62"/>
      <c r="Q65" s="62"/>
      <c r="R65" s="62"/>
      <c r="S65" s="62"/>
      <c r="T65" s="62"/>
      <c r="U65" s="62"/>
      <c r="V65" s="62"/>
      <c r="W65" s="62"/>
      <c r="X65" s="62"/>
      <c r="Y65" s="62"/>
      <c r="Z65" s="62"/>
      <c r="AA65" s="62"/>
    </row>
    <row r="66" spans="1:27" x14ac:dyDescent="0.15">
      <c r="A66" s="62"/>
      <c r="B66" s="168"/>
      <c r="C66" s="62"/>
      <c r="D66" t="s">
        <v>346</v>
      </c>
      <c r="E66">
        <v>0.8</v>
      </c>
      <c r="F66" s="62"/>
      <c r="G66" s="62"/>
      <c r="H66" s="62"/>
      <c r="I66" s="62"/>
      <c r="J66" s="62"/>
      <c r="K66" s="62"/>
      <c r="L66" s="62"/>
      <c r="M66" s="62"/>
      <c r="N66" s="62"/>
      <c r="O66" s="62"/>
      <c r="P66" s="62"/>
      <c r="Q66" s="62"/>
      <c r="R66" s="62"/>
      <c r="S66" s="62"/>
      <c r="T66" s="62"/>
      <c r="U66" s="62"/>
      <c r="V66" s="62"/>
      <c r="W66" s="62"/>
      <c r="X66" s="62"/>
      <c r="Y66" s="62"/>
      <c r="Z66" s="62"/>
      <c r="AA66" s="62"/>
    </row>
    <row r="67" spans="1:27" x14ac:dyDescent="0.15">
      <c r="A67" s="62"/>
      <c r="B67" s="168"/>
      <c r="C67" s="62"/>
      <c r="D67" t="s">
        <v>347</v>
      </c>
      <c r="E67">
        <v>0.9</v>
      </c>
      <c r="F67" s="62"/>
      <c r="G67" s="62"/>
      <c r="H67" s="62"/>
      <c r="I67" s="62"/>
      <c r="J67" s="62"/>
      <c r="K67" s="62"/>
      <c r="L67" s="62"/>
      <c r="M67" s="62"/>
      <c r="N67" s="62"/>
      <c r="O67" s="62"/>
      <c r="P67" s="62"/>
      <c r="Q67" s="62"/>
      <c r="R67" s="62"/>
      <c r="S67" s="62"/>
      <c r="T67" s="62"/>
      <c r="U67" s="62"/>
      <c r="V67" s="62"/>
      <c r="W67" s="62"/>
      <c r="X67" s="62"/>
      <c r="Y67" s="62"/>
      <c r="Z67" s="62"/>
      <c r="AA67" s="62"/>
    </row>
    <row r="68" spans="1:27" x14ac:dyDescent="0.15">
      <c r="A68" s="62"/>
      <c r="B68" s="168"/>
      <c r="C68" s="62"/>
      <c r="D68" t="s">
        <v>348</v>
      </c>
      <c r="E68">
        <v>0.85</v>
      </c>
      <c r="F68" s="62"/>
      <c r="G68" s="62"/>
      <c r="H68" s="62"/>
      <c r="I68" s="62"/>
      <c r="J68" s="62"/>
      <c r="K68" s="62"/>
      <c r="L68" s="62"/>
      <c r="M68" s="62"/>
      <c r="N68" s="62"/>
      <c r="O68" s="62"/>
      <c r="P68" s="62"/>
      <c r="Q68" s="62"/>
      <c r="R68" s="62"/>
      <c r="S68" s="62"/>
      <c r="T68" s="62"/>
      <c r="U68" s="62"/>
      <c r="V68" s="62"/>
      <c r="W68" s="62"/>
      <c r="X68" s="62"/>
      <c r="Y68" s="62"/>
      <c r="Z68" s="62"/>
      <c r="AA68" s="62"/>
    </row>
    <row r="69" spans="1:27" x14ac:dyDescent="0.15">
      <c r="A69" s="62"/>
      <c r="B69" s="168"/>
      <c r="C69" s="62"/>
      <c r="D69" t="s">
        <v>349</v>
      </c>
      <c r="E69">
        <v>1</v>
      </c>
      <c r="F69" s="62"/>
      <c r="G69" s="62"/>
      <c r="H69" s="62"/>
      <c r="I69" s="62"/>
      <c r="J69" s="62"/>
      <c r="K69" s="62"/>
      <c r="L69" s="62"/>
      <c r="M69" s="62"/>
      <c r="N69" s="62"/>
      <c r="O69" s="62"/>
      <c r="P69" s="62"/>
      <c r="Q69" s="62"/>
      <c r="R69" s="62"/>
      <c r="S69" s="62"/>
      <c r="T69" s="62"/>
      <c r="U69" s="62"/>
      <c r="V69" s="62"/>
      <c r="W69" s="62"/>
      <c r="X69" s="62"/>
      <c r="Y69" s="62"/>
      <c r="Z69" s="62"/>
      <c r="AA69" s="62"/>
    </row>
    <row r="70" spans="1:27" x14ac:dyDescent="0.15">
      <c r="A70" s="62"/>
      <c r="B70" s="168"/>
      <c r="C70" s="62"/>
      <c r="D70" t="s">
        <v>350</v>
      </c>
      <c r="E70">
        <v>0.2</v>
      </c>
      <c r="F70" s="62" t="s">
        <v>394</v>
      </c>
      <c r="G70" s="62"/>
      <c r="H70" s="62"/>
      <c r="I70" s="62"/>
      <c r="J70" s="62"/>
      <c r="K70" s="62"/>
      <c r="L70" s="62"/>
      <c r="M70" s="62"/>
      <c r="N70" s="62"/>
      <c r="O70" s="62"/>
      <c r="P70" s="62"/>
      <c r="Q70" s="62"/>
      <c r="R70" s="62"/>
      <c r="S70" s="62"/>
      <c r="T70" s="62"/>
      <c r="U70" s="62"/>
      <c r="V70" s="62"/>
      <c r="W70" s="62"/>
      <c r="X70" s="62"/>
      <c r="Y70" s="62"/>
      <c r="Z70" s="62"/>
      <c r="AA70" s="62"/>
    </row>
    <row r="71" spans="1:27" x14ac:dyDescent="0.15">
      <c r="A71" s="62"/>
      <c r="B71" s="168"/>
      <c r="C71" s="62"/>
      <c r="D71" t="s">
        <v>351</v>
      </c>
      <c r="E71">
        <v>3</v>
      </c>
      <c r="F71" s="62" t="s">
        <v>304</v>
      </c>
      <c r="G71" s="62"/>
      <c r="H71" s="62"/>
      <c r="I71" s="62"/>
      <c r="J71" s="62"/>
      <c r="K71" s="62"/>
      <c r="L71" s="62"/>
      <c r="M71" s="62"/>
      <c r="N71" s="62"/>
      <c r="O71" s="62"/>
      <c r="P71" s="62"/>
      <c r="Q71" s="62"/>
      <c r="R71" s="62"/>
      <c r="S71" s="62"/>
      <c r="T71" s="62"/>
      <c r="U71" s="62"/>
      <c r="V71" s="62"/>
      <c r="W71" s="62"/>
      <c r="X71" s="62"/>
      <c r="Y71" s="62"/>
      <c r="Z71" s="62"/>
      <c r="AA71" s="62"/>
    </row>
    <row r="72" spans="1:27" x14ac:dyDescent="0.15">
      <c r="A72" s="62"/>
      <c r="B72" s="168"/>
      <c r="C72" s="62"/>
      <c r="D72" t="s">
        <v>352</v>
      </c>
      <c r="E72">
        <v>3</v>
      </c>
      <c r="F72" s="62" t="s">
        <v>304</v>
      </c>
      <c r="G72" s="62"/>
      <c r="H72" s="62"/>
      <c r="I72" s="62"/>
      <c r="J72" s="62"/>
      <c r="K72" s="62"/>
      <c r="L72" s="62"/>
      <c r="M72" s="62"/>
      <c r="N72" s="62"/>
      <c r="O72" s="62"/>
      <c r="P72" s="62"/>
      <c r="Q72" s="62"/>
      <c r="R72" s="62"/>
      <c r="S72" s="62"/>
      <c r="T72" s="62"/>
      <c r="U72" s="62"/>
      <c r="V72" s="62"/>
      <c r="W72" s="62"/>
      <c r="X72" s="62"/>
      <c r="Y72" s="62"/>
      <c r="Z72" s="62"/>
      <c r="AA72" s="62"/>
    </row>
    <row r="73" spans="1:27" x14ac:dyDescent="0.15">
      <c r="A73" s="62"/>
      <c r="B73" s="168"/>
      <c r="C73" s="62"/>
      <c r="D73" t="s">
        <v>353</v>
      </c>
      <c r="E73">
        <v>3</v>
      </c>
      <c r="F73" s="62" t="s">
        <v>304</v>
      </c>
      <c r="G73" s="62"/>
      <c r="H73" s="62"/>
      <c r="I73" s="62"/>
      <c r="J73" s="62"/>
      <c r="K73" s="62"/>
      <c r="L73" s="62"/>
      <c r="M73" s="62"/>
      <c r="N73" s="62"/>
      <c r="O73" s="62"/>
      <c r="P73" s="62"/>
      <c r="Q73" s="62"/>
      <c r="R73" s="62"/>
      <c r="S73" s="62"/>
      <c r="T73" s="62"/>
      <c r="U73" s="62"/>
      <c r="V73" s="62"/>
      <c r="W73" s="62"/>
      <c r="X73" s="62"/>
      <c r="Y73" s="62"/>
      <c r="Z73" s="62"/>
      <c r="AA73" s="62"/>
    </row>
    <row r="74" spans="1:27" x14ac:dyDescent="0.15">
      <c r="A74" s="62"/>
      <c r="B74" s="168"/>
      <c r="C74" s="62"/>
      <c r="D74" t="s">
        <v>354</v>
      </c>
      <c r="E74">
        <v>0.17</v>
      </c>
      <c r="F74" s="62" t="s">
        <v>394</v>
      </c>
      <c r="G74" s="62"/>
      <c r="H74" s="62"/>
      <c r="I74" s="62"/>
      <c r="J74" s="62"/>
      <c r="K74" s="62"/>
      <c r="L74" s="62"/>
      <c r="M74" s="62"/>
      <c r="N74" s="62"/>
      <c r="O74" s="62"/>
      <c r="P74" s="62"/>
      <c r="Q74" s="62"/>
      <c r="R74" s="62"/>
      <c r="S74" s="62"/>
      <c r="T74" s="62"/>
      <c r="U74" s="62"/>
      <c r="V74" s="62"/>
      <c r="W74" s="62"/>
      <c r="X74" s="62"/>
      <c r="Y74" s="62"/>
      <c r="Z74" s="62"/>
      <c r="AA74" s="62"/>
    </row>
    <row r="75" spans="1:27" x14ac:dyDescent="0.15">
      <c r="A75" s="62"/>
      <c r="B75" s="168"/>
      <c r="C75" s="62"/>
      <c r="D75" t="s">
        <v>355</v>
      </c>
      <c r="E75">
        <v>0.67</v>
      </c>
      <c r="F75" s="62"/>
      <c r="G75" s="62"/>
      <c r="H75" s="62"/>
      <c r="I75" s="62"/>
      <c r="J75" s="62"/>
      <c r="K75" s="62"/>
      <c r="L75" s="62"/>
      <c r="M75" s="62"/>
      <c r="N75" s="62"/>
      <c r="O75" s="62"/>
      <c r="P75" s="62"/>
      <c r="Q75" s="62"/>
      <c r="R75" s="62"/>
      <c r="S75" s="62"/>
      <c r="T75" s="62"/>
      <c r="U75" s="62"/>
      <c r="V75" s="62"/>
      <c r="W75" s="62"/>
      <c r="X75" s="62"/>
      <c r="Y75" s="62"/>
      <c r="Z75" s="62"/>
      <c r="AA75" s="62"/>
    </row>
    <row r="76" spans="1:27" x14ac:dyDescent="0.15">
      <c r="A76" s="62"/>
      <c r="B76" s="168"/>
      <c r="C76" s="62"/>
      <c r="D76" t="s">
        <v>356</v>
      </c>
      <c r="E76">
        <v>0.95</v>
      </c>
      <c r="F76" s="62"/>
      <c r="G76" s="62"/>
      <c r="H76" s="62"/>
      <c r="I76" s="62"/>
      <c r="J76" s="62"/>
      <c r="K76" s="62"/>
      <c r="L76" s="62"/>
      <c r="M76" s="62"/>
      <c r="N76" s="62"/>
      <c r="O76" s="62"/>
      <c r="P76" s="62"/>
      <c r="Q76" s="62"/>
      <c r="R76" s="62"/>
      <c r="S76" s="62"/>
      <c r="T76" s="62"/>
      <c r="U76" s="62"/>
      <c r="V76" s="62"/>
      <c r="W76" s="62"/>
      <c r="X76" s="62"/>
      <c r="Y76" s="62"/>
      <c r="Z76" s="62"/>
      <c r="AA76" s="62"/>
    </row>
    <row r="77" spans="1:27" x14ac:dyDescent="0.15">
      <c r="A77" s="62"/>
      <c r="B77" s="168"/>
      <c r="C77" s="62"/>
      <c r="D77" t="s">
        <v>357</v>
      </c>
      <c r="E77">
        <v>1</v>
      </c>
      <c r="F77" s="62"/>
      <c r="G77" s="62"/>
      <c r="H77" s="62"/>
      <c r="I77" s="62"/>
      <c r="J77" s="62"/>
      <c r="K77" s="62"/>
      <c r="L77" s="62"/>
      <c r="M77" s="62"/>
      <c r="N77" s="62"/>
      <c r="O77" s="62"/>
      <c r="P77" s="62"/>
      <c r="Q77" s="62"/>
      <c r="R77" s="62"/>
      <c r="S77" s="62"/>
      <c r="T77" s="62"/>
      <c r="U77" s="62"/>
      <c r="V77" s="62"/>
      <c r="W77" s="62"/>
      <c r="X77" s="62"/>
      <c r="Y77" s="62"/>
      <c r="Z77" s="62"/>
      <c r="AA77" s="62"/>
    </row>
    <row r="78" spans="1:27" x14ac:dyDescent="0.15">
      <c r="A78" s="62"/>
      <c r="B78" s="168"/>
      <c r="C78" s="62"/>
      <c r="D78" t="s">
        <v>358</v>
      </c>
      <c r="E78">
        <v>0.82</v>
      </c>
      <c r="F78" s="62"/>
      <c r="G78" s="62"/>
      <c r="H78" s="62"/>
      <c r="I78" s="62"/>
      <c r="J78" s="62"/>
      <c r="K78" s="62"/>
      <c r="L78" s="62"/>
      <c r="M78" s="62"/>
      <c r="N78" s="62"/>
      <c r="O78" s="62"/>
      <c r="P78" s="62"/>
      <c r="Q78" s="62"/>
      <c r="R78" s="62"/>
      <c r="S78" s="62"/>
      <c r="T78" s="62"/>
      <c r="U78" s="62"/>
      <c r="V78" s="62"/>
      <c r="W78" s="62"/>
      <c r="X78" s="62"/>
      <c r="Y78" s="62"/>
      <c r="Z78" s="62"/>
      <c r="AA78" s="62"/>
    </row>
    <row r="79" spans="1:27" x14ac:dyDescent="0.15">
      <c r="A79" s="62"/>
      <c r="B79" s="168"/>
      <c r="C79" s="62"/>
      <c r="D79" t="s">
        <v>380</v>
      </c>
      <c r="E79">
        <v>0.8</v>
      </c>
      <c r="F79" s="62"/>
      <c r="G79" s="62"/>
      <c r="H79" s="62"/>
      <c r="I79" s="62"/>
      <c r="J79" s="62"/>
      <c r="K79" s="62"/>
      <c r="L79" s="62"/>
      <c r="M79" s="62"/>
      <c r="N79" s="62"/>
      <c r="O79" s="62"/>
      <c r="P79" s="62"/>
      <c r="Q79" s="62"/>
      <c r="R79" s="62"/>
      <c r="S79" s="62"/>
      <c r="T79" s="62"/>
      <c r="U79" s="62"/>
      <c r="V79" s="62"/>
      <c r="W79" s="62"/>
      <c r="X79" s="62"/>
      <c r="Y79" s="62"/>
      <c r="Z79" s="62"/>
      <c r="AA79" s="62"/>
    </row>
    <row r="80" spans="1:27" x14ac:dyDescent="0.15">
      <c r="A80" s="62"/>
      <c r="B80" s="168"/>
      <c r="C80" s="62"/>
      <c r="D80" t="s">
        <v>381</v>
      </c>
      <c r="E80">
        <v>0.83</v>
      </c>
      <c r="F80" s="62"/>
      <c r="G80" s="62"/>
      <c r="H80" s="62"/>
      <c r="I80" s="62"/>
      <c r="J80" s="62"/>
      <c r="K80" s="62"/>
      <c r="L80" s="62"/>
      <c r="M80" s="62"/>
      <c r="N80" s="62"/>
      <c r="O80" s="62"/>
      <c r="P80" s="62"/>
      <c r="Q80" s="62"/>
      <c r="R80" s="62"/>
      <c r="S80" s="62"/>
      <c r="T80" s="62"/>
      <c r="U80" s="62"/>
      <c r="V80" s="62"/>
      <c r="W80" s="62"/>
      <c r="X80" s="62"/>
      <c r="Y80" s="62"/>
      <c r="Z80" s="62"/>
      <c r="AA80" s="62"/>
    </row>
    <row r="81" spans="1:27" x14ac:dyDescent="0.15">
      <c r="A81" s="62"/>
      <c r="B81" s="168"/>
      <c r="C81" s="62"/>
      <c r="D81" t="s">
        <v>382</v>
      </c>
      <c r="E81">
        <v>0.9</v>
      </c>
      <c r="F81" s="62"/>
      <c r="G81" s="62"/>
      <c r="H81" s="62"/>
      <c r="I81" s="62"/>
      <c r="J81" s="62"/>
      <c r="K81" s="62"/>
      <c r="L81" s="62"/>
      <c r="M81" s="62"/>
      <c r="N81" s="62"/>
      <c r="O81" s="62"/>
      <c r="P81" s="62"/>
      <c r="Q81" s="62"/>
      <c r="R81" s="62"/>
      <c r="S81" s="62"/>
      <c r="T81" s="62"/>
      <c r="U81" s="62"/>
      <c r="V81" s="62"/>
      <c r="W81" s="62"/>
      <c r="X81" s="62"/>
      <c r="Y81" s="62"/>
      <c r="Z81" s="62"/>
      <c r="AA81" s="62"/>
    </row>
    <row r="82" spans="1:27" x14ac:dyDescent="0.15">
      <c r="A82" s="62"/>
      <c r="B82" s="168"/>
      <c r="C82" s="62"/>
      <c r="D82" t="s">
        <v>383</v>
      </c>
      <c r="E82">
        <v>0.8</v>
      </c>
      <c r="F82" s="62"/>
      <c r="G82" s="62"/>
      <c r="H82" s="62"/>
      <c r="I82" s="62"/>
      <c r="J82" s="62"/>
      <c r="K82" s="62"/>
      <c r="L82" s="62"/>
      <c r="M82" s="62"/>
      <c r="N82" s="62"/>
      <c r="O82" s="62"/>
      <c r="P82" s="62"/>
      <c r="Q82" s="62"/>
      <c r="R82" s="62"/>
      <c r="S82" s="62"/>
      <c r="T82" s="62"/>
      <c r="U82" s="62"/>
      <c r="V82" s="62"/>
      <c r="W82" s="62"/>
      <c r="X82" s="62"/>
      <c r="Y82" s="62"/>
      <c r="Z82" s="62"/>
      <c r="AA82" s="62"/>
    </row>
    <row r="83" spans="1:27" x14ac:dyDescent="0.15">
      <c r="A83" s="62"/>
      <c r="B83" s="168"/>
      <c r="C83" s="62"/>
      <c r="D83" t="s">
        <v>384</v>
      </c>
      <c r="E83">
        <v>0.8</v>
      </c>
      <c r="F83" s="62"/>
      <c r="G83" s="62"/>
      <c r="H83" s="62"/>
      <c r="I83" s="62"/>
      <c r="J83" s="62"/>
      <c r="K83" s="62"/>
      <c r="L83" s="62"/>
      <c r="M83" s="62"/>
      <c r="N83" s="62"/>
      <c r="O83" s="62"/>
      <c r="P83" s="62"/>
      <c r="Q83" s="62"/>
      <c r="R83" s="62"/>
      <c r="S83" s="62"/>
      <c r="T83" s="62"/>
      <c r="U83" s="62"/>
      <c r="V83" s="62"/>
      <c r="W83" s="62"/>
      <c r="X83" s="62"/>
      <c r="Y83" s="62"/>
      <c r="Z83" s="62"/>
      <c r="AA83" s="62"/>
    </row>
    <row r="84" spans="1:27" x14ac:dyDescent="0.15">
      <c r="A84" s="62"/>
      <c r="B84" s="168"/>
      <c r="C84" s="62"/>
      <c r="D84" t="s">
        <v>385</v>
      </c>
      <c r="E84">
        <v>0.83</v>
      </c>
      <c r="F84" s="62"/>
      <c r="G84" s="62"/>
      <c r="H84" s="62"/>
      <c r="I84" s="62"/>
      <c r="J84" s="62"/>
      <c r="K84" s="62"/>
      <c r="L84" s="62"/>
      <c r="M84" s="62"/>
      <c r="N84" s="62"/>
      <c r="O84" s="62"/>
      <c r="P84" s="62"/>
      <c r="Q84" s="62"/>
      <c r="R84" s="62"/>
      <c r="S84" s="62"/>
      <c r="T84" s="62"/>
      <c r="U84" s="62"/>
      <c r="V84" s="62"/>
      <c r="W84" s="62"/>
      <c r="X84" s="62"/>
      <c r="Y84" s="62"/>
      <c r="Z84" s="62"/>
      <c r="AA84" s="62"/>
    </row>
    <row r="85" spans="1:27" x14ac:dyDescent="0.15">
      <c r="A85" s="62"/>
      <c r="B85" s="168"/>
      <c r="C85" s="62"/>
      <c r="D85" t="s">
        <v>386</v>
      </c>
      <c r="E85">
        <v>0.9</v>
      </c>
      <c r="F85" s="62"/>
      <c r="G85" s="62"/>
      <c r="H85" s="62"/>
      <c r="I85" s="62"/>
      <c r="J85" s="62"/>
      <c r="K85" s="62"/>
      <c r="L85" s="62"/>
      <c r="M85" s="62"/>
      <c r="N85" s="62"/>
      <c r="O85" s="62"/>
      <c r="P85" s="62"/>
      <c r="Q85" s="62"/>
      <c r="R85" s="62"/>
      <c r="S85" s="62"/>
      <c r="T85" s="62"/>
      <c r="U85" s="62"/>
      <c r="V85" s="62"/>
      <c r="W85" s="62"/>
      <c r="X85" s="62"/>
      <c r="Y85" s="62"/>
      <c r="Z85" s="62"/>
      <c r="AA85" s="62"/>
    </row>
    <row r="86" spans="1:27" x14ac:dyDescent="0.15">
      <c r="A86" s="62"/>
      <c r="B86" s="168"/>
      <c r="C86" s="62"/>
      <c r="D86" t="s">
        <v>387</v>
      </c>
      <c r="E86">
        <v>0.8</v>
      </c>
      <c r="F86" s="62"/>
      <c r="G86" s="62"/>
      <c r="H86" s="62"/>
      <c r="I86" s="62"/>
      <c r="J86" s="62"/>
      <c r="K86" s="62"/>
      <c r="L86" s="62"/>
      <c r="M86" s="62"/>
      <c r="N86" s="62"/>
      <c r="O86" s="62"/>
      <c r="P86" s="62"/>
      <c r="Q86" s="62"/>
      <c r="R86" s="62"/>
      <c r="S86" s="62"/>
      <c r="T86" s="62"/>
      <c r="U86" s="62"/>
      <c r="V86" s="62"/>
      <c r="W86" s="62"/>
      <c r="X86" s="62"/>
      <c r="Y86" s="62"/>
      <c r="Z86" s="62"/>
      <c r="AA86" s="62"/>
    </row>
    <row r="87" spans="1:27" x14ac:dyDescent="0.15">
      <c r="A87" s="62"/>
      <c r="B87" s="168"/>
      <c r="C87" s="62"/>
      <c r="D87" t="s">
        <v>359</v>
      </c>
      <c r="E87">
        <v>0.47599999999999998</v>
      </c>
      <c r="F87" s="62"/>
      <c r="G87" s="62"/>
      <c r="H87" s="62"/>
      <c r="I87" s="62"/>
      <c r="J87" s="62"/>
      <c r="K87" s="62"/>
      <c r="L87" s="62"/>
      <c r="M87" s="62"/>
      <c r="N87" s="62"/>
      <c r="O87" s="62"/>
      <c r="P87" s="62"/>
      <c r="Q87" s="62"/>
      <c r="R87" s="62"/>
      <c r="S87" s="62"/>
      <c r="T87" s="62"/>
      <c r="U87" s="62"/>
      <c r="V87" s="62"/>
      <c r="W87" s="62"/>
      <c r="X87" s="62"/>
      <c r="Y87" s="62"/>
      <c r="Z87" s="62"/>
      <c r="AA87" s="62"/>
    </row>
    <row r="88" spans="1:27" x14ac:dyDescent="0.15">
      <c r="A88" s="62"/>
      <c r="B88" s="168"/>
      <c r="C88" s="62"/>
      <c r="D88" t="s">
        <v>360</v>
      </c>
      <c r="E88">
        <v>0.52629999999999999</v>
      </c>
      <c r="F88" s="62"/>
      <c r="G88" s="62"/>
      <c r="H88" s="62"/>
      <c r="I88" s="62"/>
      <c r="J88" s="62"/>
      <c r="K88" s="62"/>
      <c r="L88" s="62"/>
      <c r="M88" s="62"/>
      <c r="N88" s="62"/>
      <c r="O88" s="62"/>
      <c r="P88" s="62"/>
      <c r="Q88" s="62"/>
      <c r="R88" s="62"/>
      <c r="S88" s="62"/>
      <c r="T88" s="62"/>
      <c r="U88" s="62"/>
      <c r="V88" s="62"/>
      <c r="W88" s="62"/>
      <c r="X88" s="62"/>
      <c r="Y88" s="62"/>
      <c r="Z88" s="62"/>
      <c r="AA88" s="62"/>
    </row>
    <row r="89" spans="1:27" x14ac:dyDescent="0.15">
      <c r="A89" s="62"/>
      <c r="B89" s="168"/>
      <c r="C89" s="62"/>
      <c r="D89" t="s">
        <v>361</v>
      </c>
      <c r="E89">
        <v>1.5385</v>
      </c>
      <c r="F89" s="62"/>
      <c r="G89" s="62"/>
      <c r="H89" s="62"/>
      <c r="I89" s="62"/>
      <c r="J89" s="62"/>
      <c r="K89" s="62"/>
      <c r="L89" s="62"/>
      <c r="M89" s="62"/>
      <c r="N89" s="62"/>
      <c r="O89" s="62"/>
      <c r="P89" s="62"/>
      <c r="Q89" s="62"/>
      <c r="R89" s="62"/>
      <c r="S89" s="62"/>
      <c r="T89" s="62"/>
      <c r="U89" s="62"/>
      <c r="V89" s="62"/>
      <c r="W89" s="62"/>
      <c r="X89" s="62"/>
      <c r="Y89" s="62"/>
      <c r="Z89" s="62"/>
      <c r="AA89" s="62"/>
    </row>
    <row r="90" spans="1:27" x14ac:dyDescent="0.15">
      <c r="A90" s="62"/>
      <c r="B90" s="168"/>
      <c r="C90" s="62"/>
      <c r="D90" t="s">
        <v>362</v>
      </c>
      <c r="E90">
        <v>0.47620000000000001</v>
      </c>
      <c r="F90" s="62"/>
      <c r="G90" s="62"/>
      <c r="H90" s="62"/>
      <c r="I90" s="62"/>
      <c r="J90" s="62"/>
      <c r="K90" s="62"/>
      <c r="L90" s="62"/>
      <c r="M90" s="62"/>
      <c r="N90" s="62"/>
      <c r="O90" s="62"/>
      <c r="P90" s="62"/>
      <c r="Q90" s="62"/>
      <c r="R90" s="62"/>
      <c r="S90" s="62"/>
      <c r="T90" s="62"/>
      <c r="U90" s="62"/>
      <c r="V90" s="62"/>
      <c r="W90" s="62"/>
      <c r="X90" s="62"/>
      <c r="Y90" s="62"/>
      <c r="Z90" s="62"/>
      <c r="AA90" s="62"/>
    </row>
    <row r="91" spans="1:27" x14ac:dyDescent="0.15">
      <c r="A91" s="62"/>
      <c r="B91" s="168"/>
      <c r="C91" s="62"/>
      <c r="D91" t="s">
        <v>363</v>
      </c>
      <c r="E91">
        <v>1.0204</v>
      </c>
      <c r="F91" s="62"/>
      <c r="G91" s="62"/>
      <c r="H91" s="62"/>
      <c r="I91" s="62"/>
      <c r="J91" s="62"/>
      <c r="K91" s="62"/>
      <c r="L91" s="62"/>
      <c r="M91" s="62"/>
      <c r="N91" s="62"/>
      <c r="O91" s="62"/>
      <c r="P91" s="62"/>
      <c r="Q91" s="62"/>
      <c r="R91" s="62"/>
      <c r="S91" s="62"/>
      <c r="T91" s="62"/>
      <c r="U91" s="62"/>
      <c r="V91" s="62"/>
      <c r="W91" s="62"/>
      <c r="X91" s="62"/>
      <c r="Y91" s="62"/>
      <c r="Z91" s="62"/>
      <c r="AA91" s="62"/>
    </row>
    <row r="92" spans="1:27" x14ac:dyDescent="0.15">
      <c r="A92" s="62"/>
      <c r="B92" s="168"/>
      <c r="C92" s="62"/>
      <c r="D92" t="s">
        <v>364</v>
      </c>
      <c r="E92">
        <v>0.5</v>
      </c>
      <c r="F92" s="62"/>
      <c r="G92" s="62"/>
      <c r="H92" s="62"/>
      <c r="I92" s="62"/>
      <c r="J92" s="62"/>
      <c r="K92" s="62"/>
      <c r="L92" s="62"/>
      <c r="M92" s="62"/>
      <c r="N92" s="62"/>
      <c r="O92" s="62"/>
      <c r="P92" s="62"/>
      <c r="Q92" s="62"/>
      <c r="R92" s="62"/>
      <c r="S92" s="62"/>
      <c r="T92" s="62"/>
      <c r="U92" s="62"/>
      <c r="V92" s="62"/>
      <c r="W92" s="62"/>
      <c r="X92" s="62"/>
      <c r="Y92" s="62"/>
      <c r="Z92" s="62"/>
      <c r="AA92" s="62"/>
    </row>
    <row r="93" spans="1:27" x14ac:dyDescent="0.15">
      <c r="A93" s="62"/>
      <c r="B93" s="168"/>
      <c r="C93" s="62"/>
      <c r="D93" t="s">
        <v>377</v>
      </c>
      <c r="E93">
        <v>1</v>
      </c>
      <c r="F93" s="62"/>
      <c r="G93" s="62"/>
      <c r="H93" s="62"/>
      <c r="I93" s="62"/>
      <c r="J93" s="62"/>
      <c r="K93" s="62"/>
      <c r="L93" s="62"/>
      <c r="M93" s="62"/>
      <c r="N93" s="62"/>
      <c r="O93" s="62"/>
      <c r="P93" s="62"/>
      <c r="Q93" s="62"/>
      <c r="R93" s="62"/>
      <c r="S93" s="62"/>
      <c r="T93" s="62"/>
      <c r="U93" s="62"/>
      <c r="V93" s="62"/>
      <c r="W93" s="62"/>
      <c r="X93" s="62"/>
      <c r="Y93" s="62"/>
      <c r="Z93" s="62"/>
      <c r="AA93" s="62"/>
    </row>
    <row r="94" spans="1:27" x14ac:dyDescent="0.15">
      <c r="A94" s="62"/>
      <c r="B94" s="168"/>
      <c r="C94" s="62"/>
      <c r="D94" t="s">
        <v>376</v>
      </c>
      <c r="E94">
        <v>1</v>
      </c>
      <c r="F94" s="62"/>
      <c r="G94" s="62"/>
      <c r="H94" s="62"/>
      <c r="I94" s="62"/>
      <c r="J94" s="62"/>
      <c r="K94" s="62"/>
      <c r="L94" s="62"/>
      <c r="M94" s="62"/>
      <c r="N94" s="62"/>
      <c r="O94" s="62"/>
      <c r="P94" s="62"/>
      <c r="Q94" s="62"/>
      <c r="R94" s="62"/>
      <c r="S94" s="62"/>
      <c r="T94" s="62"/>
      <c r="U94" s="62"/>
      <c r="V94" s="62"/>
      <c r="W94" s="62"/>
      <c r="X94" s="62"/>
      <c r="Y94" s="62"/>
      <c r="Z94" s="62"/>
      <c r="AA94" s="62"/>
    </row>
    <row r="95" spans="1:27" x14ac:dyDescent="0.15">
      <c r="A95" s="62"/>
      <c r="B95" s="168"/>
      <c r="C95" s="62"/>
      <c r="D95" t="s">
        <v>365</v>
      </c>
      <c r="E95">
        <v>1</v>
      </c>
      <c r="F95" s="62"/>
      <c r="G95" s="62"/>
      <c r="H95" s="62"/>
      <c r="I95" s="62"/>
      <c r="J95" s="62"/>
      <c r="K95" s="62"/>
      <c r="L95" s="62"/>
      <c r="M95" s="62"/>
      <c r="N95" s="62"/>
      <c r="O95" s="62"/>
      <c r="P95" s="62"/>
      <c r="Q95" s="62"/>
      <c r="R95" s="62"/>
      <c r="S95" s="62"/>
      <c r="T95" s="62"/>
      <c r="U95" s="62"/>
      <c r="V95" s="62"/>
      <c r="W95" s="62"/>
      <c r="X95" s="62"/>
      <c r="Y95" s="62"/>
      <c r="Z95" s="62"/>
      <c r="AA95" s="62"/>
    </row>
    <row r="96" spans="1:27" x14ac:dyDescent="0.15">
      <c r="A96" s="62"/>
      <c r="B96" s="168"/>
      <c r="C96" s="62"/>
      <c r="D96" t="s">
        <v>366</v>
      </c>
      <c r="E96">
        <v>1.6999999999999999E-3</v>
      </c>
      <c r="F96" s="62"/>
      <c r="G96" s="62"/>
      <c r="H96" s="62"/>
      <c r="I96" s="62"/>
      <c r="J96" s="62"/>
      <c r="K96" s="62"/>
      <c r="L96" s="62"/>
      <c r="M96" s="62"/>
      <c r="N96" s="62"/>
      <c r="O96" s="62"/>
      <c r="P96" s="62"/>
      <c r="Q96" s="62"/>
      <c r="R96" s="62"/>
      <c r="S96" s="62"/>
      <c r="T96" s="62"/>
      <c r="U96" s="62"/>
      <c r="V96" s="62"/>
      <c r="W96" s="62"/>
      <c r="X96" s="62"/>
      <c r="Y96" s="62"/>
      <c r="Z96" s="62"/>
      <c r="AA96" s="62"/>
    </row>
    <row r="97" spans="1:27" x14ac:dyDescent="0.15">
      <c r="A97" s="62"/>
      <c r="B97" s="168"/>
      <c r="C97" s="62"/>
      <c r="D97" t="s">
        <v>367</v>
      </c>
      <c r="E97">
        <v>1.6999999999999999E-3</v>
      </c>
      <c r="F97" s="62"/>
      <c r="G97" s="62"/>
      <c r="H97" s="62"/>
      <c r="I97" s="62"/>
      <c r="J97" s="62"/>
      <c r="K97" s="62"/>
      <c r="L97" s="62"/>
      <c r="M97" s="62"/>
      <c r="N97" s="62"/>
      <c r="O97" s="62"/>
      <c r="P97" s="62"/>
      <c r="Q97" s="62"/>
      <c r="R97" s="62"/>
      <c r="S97" s="62"/>
      <c r="T97" s="62"/>
      <c r="U97" s="62"/>
      <c r="V97" s="62"/>
      <c r="W97" s="62"/>
      <c r="X97" s="62"/>
      <c r="Y97" s="62"/>
      <c r="Z97" s="62"/>
      <c r="AA97" s="62"/>
    </row>
    <row r="98" spans="1:27" x14ac:dyDescent="0.15">
      <c r="A98" s="62"/>
      <c r="B98" s="168"/>
      <c r="C98" s="62"/>
      <c r="D98" t="s">
        <v>368</v>
      </c>
      <c r="E98">
        <v>0.3</v>
      </c>
      <c r="F98" s="62"/>
      <c r="G98" s="62"/>
      <c r="H98" s="62"/>
      <c r="I98" s="62"/>
      <c r="J98" s="62"/>
      <c r="K98" s="62"/>
      <c r="L98" s="62"/>
      <c r="M98" s="62"/>
      <c r="N98" s="62"/>
      <c r="O98" s="62"/>
      <c r="P98" s="62"/>
      <c r="Q98" s="62"/>
      <c r="R98" s="62"/>
      <c r="S98" s="62"/>
      <c r="T98" s="62"/>
      <c r="U98" s="62"/>
      <c r="V98" s="62"/>
      <c r="W98" s="62"/>
      <c r="X98" s="62"/>
      <c r="Y98" s="62"/>
      <c r="Z98" s="62"/>
      <c r="AA98" s="62"/>
    </row>
    <row r="99" spans="1:27" x14ac:dyDescent="0.15">
      <c r="A99" s="62"/>
      <c r="B99" s="168"/>
      <c r="C99" s="62"/>
      <c r="D99" t="s">
        <v>369</v>
      </c>
      <c r="E99">
        <v>0.3</v>
      </c>
      <c r="F99" s="62"/>
      <c r="G99" s="62"/>
      <c r="H99" s="62"/>
      <c r="I99" s="62"/>
      <c r="J99" s="62"/>
      <c r="K99" s="62"/>
      <c r="L99" s="62"/>
      <c r="M99" s="62"/>
      <c r="N99" s="62"/>
      <c r="O99" s="62"/>
      <c r="P99" s="62"/>
      <c r="Q99" s="62"/>
      <c r="R99" s="62"/>
      <c r="S99" s="62"/>
      <c r="T99" s="62"/>
      <c r="U99" s="62"/>
      <c r="V99" s="62"/>
      <c r="W99" s="62"/>
      <c r="X99" s="62"/>
      <c r="Y99" s="62"/>
      <c r="Z99" s="62"/>
      <c r="AA99" s="62"/>
    </row>
    <row r="100" spans="1:27" x14ac:dyDescent="0.15">
      <c r="A100" s="62"/>
      <c r="B100" s="168"/>
      <c r="C100" s="62"/>
      <c r="D100" t="s">
        <v>370</v>
      </c>
      <c r="E100">
        <v>0.9</v>
      </c>
      <c r="F100" s="62"/>
      <c r="G100" s="62"/>
      <c r="H100" s="62"/>
      <c r="I100" s="62"/>
      <c r="J100" s="62"/>
      <c r="K100" s="62"/>
      <c r="L100" s="62"/>
      <c r="M100" s="62"/>
      <c r="N100" s="62"/>
      <c r="O100" s="62"/>
      <c r="P100" s="62"/>
      <c r="Q100" s="62"/>
      <c r="R100" s="62"/>
      <c r="S100" s="62"/>
      <c r="T100" s="62"/>
      <c r="U100" s="62"/>
      <c r="V100" s="62"/>
      <c r="W100" s="62"/>
      <c r="X100" s="62"/>
      <c r="Y100" s="62"/>
      <c r="Z100" s="62"/>
      <c r="AA100" s="62"/>
    </row>
    <row r="101" spans="1:27" x14ac:dyDescent="0.15">
      <c r="A101" s="62"/>
      <c r="B101" s="168"/>
      <c r="C101" s="62"/>
      <c r="D101" t="s">
        <v>371</v>
      </c>
      <c r="E101">
        <v>0.10639999999999999</v>
      </c>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x14ac:dyDescent="0.15">
      <c r="A102" s="62"/>
      <c r="B102" s="168"/>
      <c r="C102" s="62"/>
      <c r="D102" t="s">
        <v>372</v>
      </c>
      <c r="E102">
        <v>0.10639999999999999</v>
      </c>
      <c r="F102" s="62"/>
      <c r="G102" s="62"/>
      <c r="H102" s="62"/>
      <c r="I102" s="62"/>
      <c r="J102" s="62"/>
      <c r="K102" s="62"/>
      <c r="L102" s="62"/>
      <c r="M102" s="62"/>
      <c r="N102" s="62"/>
      <c r="O102" s="62"/>
      <c r="P102" s="62"/>
      <c r="Q102" s="62"/>
      <c r="R102" s="62"/>
      <c r="S102" s="62"/>
      <c r="T102" s="62"/>
      <c r="U102" s="62"/>
      <c r="V102" s="62"/>
      <c r="W102" s="62"/>
      <c r="X102" s="62"/>
      <c r="Y102" s="62"/>
      <c r="Z102" s="62"/>
      <c r="AA102" s="62"/>
    </row>
    <row r="103" spans="1:27" x14ac:dyDescent="0.15">
      <c r="A103" s="62"/>
      <c r="B103" s="168"/>
      <c r="C103" s="62"/>
      <c r="D103" t="s">
        <v>373</v>
      </c>
      <c r="E103">
        <v>0.19159999999999999</v>
      </c>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x14ac:dyDescent="0.15">
      <c r="A104" s="62"/>
      <c r="B104" s="168"/>
      <c r="C104" s="62"/>
      <c r="D104" t="s">
        <v>374</v>
      </c>
      <c r="E104">
        <v>9.6500000000000002E-2</v>
      </c>
      <c r="F104" s="62"/>
      <c r="G104" s="62"/>
      <c r="H104" s="62"/>
      <c r="I104" s="62"/>
      <c r="J104" s="62"/>
      <c r="K104" s="62"/>
      <c r="L104" s="62"/>
      <c r="M104" s="62"/>
      <c r="N104" s="62"/>
      <c r="O104" s="62"/>
      <c r="P104" s="62"/>
      <c r="Q104" s="62"/>
      <c r="R104" s="62"/>
      <c r="S104" s="62"/>
      <c r="T104" s="62"/>
      <c r="U104" s="62"/>
      <c r="V104" s="62"/>
      <c r="W104" s="62"/>
      <c r="X104" s="62"/>
      <c r="Y104" s="62"/>
      <c r="Z104" s="62"/>
      <c r="AA104" s="62"/>
    </row>
    <row r="105" spans="1:27" x14ac:dyDescent="0.15">
      <c r="A105" s="62"/>
      <c r="B105" s="168"/>
      <c r="C105" s="62"/>
      <c r="D105" t="s">
        <v>375</v>
      </c>
      <c r="E105">
        <v>0.1182</v>
      </c>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x14ac:dyDescent="0.15">
      <c r="A106" s="62"/>
      <c r="B106" s="168"/>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spans="1:27" x14ac:dyDescent="0.15">
      <c r="A107" s="62"/>
      <c r="B107" s="168"/>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x14ac:dyDescent="0.15">
      <c r="A108" s="62"/>
      <c r="B108" s="168"/>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spans="1:27" x14ac:dyDescent="0.15">
      <c r="A109" s="62"/>
      <c r="B109" s="168"/>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x14ac:dyDescent="0.15">
      <c r="A110" s="62"/>
      <c r="B110" s="168"/>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spans="1:27" x14ac:dyDescent="0.15">
      <c r="A111" s="62"/>
      <c r="B111" s="168"/>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x14ac:dyDescent="0.15">
      <c r="A112" s="62"/>
      <c r="B112" s="168"/>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spans="1:27" x14ac:dyDescent="0.15">
      <c r="A113" s="62"/>
      <c r="B113" s="168"/>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x14ac:dyDescent="0.15">
      <c r="A114" s="62"/>
      <c r="B114" s="168"/>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spans="1:27" x14ac:dyDescent="0.15">
      <c r="A115" s="62"/>
      <c r="B115" s="168"/>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x14ac:dyDescent="0.15">
      <c r="A116" s="62"/>
      <c r="B116" s="168"/>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spans="1:27" x14ac:dyDescent="0.15">
      <c r="A117" s="62"/>
      <c r="B117" s="168"/>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x14ac:dyDescent="0.15">
      <c r="A118" s="62"/>
      <c r="B118" s="168"/>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spans="1:27" x14ac:dyDescent="0.15">
      <c r="A119" s="62"/>
      <c r="B119" s="168"/>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x14ac:dyDescent="0.15">
      <c r="A120" s="62"/>
      <c r="B120" s="168"/>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spans="1:27" x14ac:dyDescent="0.15">
      <c r="A121" s="62"/>
      <c r="B121" s="168"/>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x14ac:dyDescent="0.15">
      <c r="A122" s="62"/>
      <c r="B122" s="168"/>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spans="1:27" x14ac:dyDescent="0.15">
      <c r="A123" s="62"/>
      <c r="B123" s="168"/>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x14ac:dyDescent="0.15">
      <c r="A124" s="62"/>
      <c r="B124" s="168"/>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spans="1:27" x14ac:dyDescent="0.15">
      <c r="A125" s="62"/>
      <c r="B125" s="168"/>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x14ac:dyDescent="0.15">
      <c r="A126" s="62"/>
      <c r="B126" s="168"/>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spans="1:27" x14ac:dyDescent="0.15">
      <c r="A127" s="62"/>
      <c r="B127" s="168"/>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x14ac:dyDescent="0.15">
      <c r="A128" s="62"/>
      <c r="B128" s="168"/>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spans="1:27" x14ac:dyDescent="0.15">
      <c r="A129" s="62"/>
      <c r="B129" s="168"/>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x14ac:dyDescent="0.15">
      <c r="A130" s="62"/>
      <c r="B130" s="168"/>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spans="1:27" x14ac:dyDescent="0.15">
      <c r="A131" s="62"/>
      <c r="B131" s="168"/>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x14ac:dyDescent="0.15">
      <c r="A132" s="62"/>
      <c r="B132" s="168"/>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spans="1:27" x14ac:dyDescent="0.15">
      <c r="A133" s="62"/>
      <c r="B133" s="168"/>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x14ac:dyDescent="0.15">
      <c r="A134" s="62"/>
      <c r="B134" s="168"/>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spans="1:27" x14ac:dyDescent="0.15">
      <c r="A135" s="62"/>
      <c r="B135" s="168"/>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x14ac:dyDescent="0.15">
      <c r="A136" s="62"/>
      <c r="B136" s="168"/>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spans="1:27" x14ac:dyDescent="0.15">
      <c r="A137" s="62"/>
      <c r="B137" s="168"/>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x14ac:dyDescent="0.15">
      <c r="A138" s="62"/>
      <c r="B138" s="168"/>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spans="1:27" x14ac:dyDescent="0.15">
      <c r="A139" s="62"/>
      <c r="B139" s="168"/>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x14ac:dyDescent="0.15">
      <c r="A140" s="62"/>
      <c r="B140" s="168"/>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spans="1:27" x14ac:dyDescent="0.15">
      <c r="A141" s="62"/>
      <c r="B141" s="168"/>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x14ac:dyDescent="0.15">
      <c r="A142" s="62"/>
      <c r="B142" s="168"/>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spans="1:27" x14ac:dyDescent="0.15">
      <c r="A143" s="62"/>
      <c r="B143" s="168"/>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x14ac:dyDescent="0.15">
      <c r="A144" s="62"/>
      <c r="B144" s="168"/>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spans="1:27" x14ac:dyDescent="0.15">
      <c r="A145" s="62"/>
      <c r="B145" s="168"/>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x14ac:dyDescent="0.15">
      <c r="A146" s="62"/>
      <c r="B146" s="168"/>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spans="1:27" x14ac:dyDescent="0.15">
      <c r="A147" s="62"/>
      <c r="B147" s="168"/>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x14ac:dyDescent="0.15">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spans="1:27" x14ac:dyDescent="0.15">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x14ac:dyDescent="0.15">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spans="1:27" x14ac:dyDescent="0.15">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x14ac:dyDescent="0.15">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spans="1:27" x14ac:dyDescent="0.15">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x14ac:dyDescent="0.15">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spans="1:27" x14ac:dyDescent="0.15">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x14ac:dyDescent="0.15">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spans="1:27" x14ac:dyDescent="0.15">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x14ac:dyDescent="0.15">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spans="1:27" x14ac:dyDescent="0.15">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x14ac:dyDescent="0.15">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spans="1:27" x14ac:dyDescent="0.15">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x14ac:dyDescent="0.15">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spans="1:27" x14ac:dyDescent="0.15">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x14ac:dyDescent="0.15">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spans="1:27" x14ac:dyDescent="0.15">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x14ac:dyDescent="0.15">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spans="1:27" x14ac:dyDescent="0.15">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x14ac:dyDescent="0.15">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spans="1:27" x14ac:dyDescent="0.15">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x14ac:dyDescent="0.15">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spans="1:27" x14ac:dyDescent="0.15">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x14ac:dyDescent="0.15">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spans="1:27" x14ac:dyDescent="0.15">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x14ac:dyDescent="0.15">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spans="1:27" x14ac:dyDescent="0.15">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x14ac:dyDescent="0.15">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spans="4:27" x14ac:dyDescent="0.15">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4:27" x14ac:dyDescent="0.15">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spans="4:27" x14ac:dyDescent="0.15">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4:27" x14ac:dyDescent="0.15">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spans="4:27" x14ac:dyDescent="0.15">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4:27" x14ac:dyDescent="0.15">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spans="4:27" x14ac:dyDescent="0.15">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4:27" x14ac:dyDescent="0.15">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spans="4:27" x14ac:dyDescent="0.15">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4:27" x14ac:dyDescent="0.15">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spans="4:27" x14ac:dyDescent="0.15">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4:27" x14ac:dyDescent="0.15">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spans="4:27" x14ac:dyDescent="0.15">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4:27" x14ac:dyDescent="0.15">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spans="4:27" x14ac:dyDescent="0.15">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4:27" x14ac:dyDescent="0.15">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spans="4:27" x14ac:dyDescent="0.15">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4:27" x14ac:dyDescent="0.15">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spans="4:27" x14ac:dyDescent="0.15">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4:27" x14ac:dyDescent="0.15">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spans="4:27" x14ac:dyDescent="0.15">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4:27" x14ac:dyDescent="0.15">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sheetData>
  <mergeCells count="1">
    <mergeCell ref="B4:G4"/>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E95"/>
  <sheetViews>
    <sheetView workbookViewId="0">
      <selection activeCell="J29" sqref="J29"/>
    </sheetView>
  </sheetViews>
  <sheetFormatPr baseColWidth="10" defaultRowHeight="13" x14ac:dyDescent="0.15"/>
  <cols>
    <col min="4" max="4" width="59.6640625" customWidth="1"/>
    <col min="5" max="5" width="14.1640625" customWidth="1"/>
  </cols>
  <sheetData>
    <row r="1" spans="1:31" ht="21" x14ac:dyDescent="0.25">
      <c r="A1" s="62"/>
      <c r="B1" s="33" t="s">
        <v>846</v>
      </c>
      <c r="C1" s="33"/>
      <c r="D1" s="34"/>
      <c r="E1" s="62"/>
      <c r="F1" s="36"/>
      <c r="G1" s="36"/>
      <c r="H1" s="36"/>
      <c r="I1" s="36"/>
      <c r="J1" s="36"/>
      <c r="K1" s="36"/>
      <c r="L1" s="36"/>
      <c r="M1" s="36"/>
      <c r="N1" s="36"/>
      <c r="O1" s="36"/>
      <c r="P1" s="36"/>
      <c r="Q1" s="36"/>
      <c r="R1" s="36"/>
      <c r="S1" s="36"/>
      <c r="T1" s="36"/>
      <c r="U1" s="36"/>
      <c r="V1" s="36"/>
      <c r="W1" s="36"/>
      <c r="X1" s="36"/>
      <c r="Y1" s="36"/>
      <c r="Z1" s="36"/>
      <c r="AA1" s="36"/>
      <c r="AB1" s="36"/>
      <c r="AC1" s="36"/>
    </row>
    <row r="2" spans="1:31" ht="16" x14ac:dyDescent="0.2">
      <c r="A2" s="62"/>
      <c r="B2" s="37"/>
      <c r="C2" s="37"/>
      <c r="D2" s="34"/>
      <c r="E2" s="35"/>
      <c r="F2" s="36"/>
      <c r="G2" s="42"/>
      <c r="H2" s="36"/>
      <c r="I2" s="36"/>
      <c r="J2" s="36"/>
      <c r="K2" s="36"/>
      <c r="L2" s="36"/>
      <c r="M2" s="36"/>
      <c r="N2" s="36"/>
      <c r="O2" s="36"/>
      <c r="P2" s="36"/>
      <c r="Q2" s="36"/>
      <c r="R2" s="36"/>
      <c r="S2" s="36"/>
      <c r="T2" s="36"/>
      <c r="U2" s="36"/>
      <c r="V2" s="36"/>
      <c r="W2" s="36"/>
      <c r="X2" s="36"/>
      <c r="Y2" s="36"/>
      <c r="Z2" s="36"/>
      <c r="AA2" s="36"/>
      <c r="AB2" s="36"/>
      <c r="AC2" s="36"/>
    </row>
    <row r="3" spans="1:31" ht="16" x14ac:dyDescent="0.2">
      <c r="A3" s="62"/>
      <c r="B3" s="338" t="s">
        <v>744</v>
      </c>
      <c r="C3" s="339"/>
      <c r="D3" s="339"/>
      <c r="E3" s="39"/>
      <c r="F3" s="40"/>
      <c r="G3" s="41"/>
      <c r="H3" s="42"/>
      <c r="I3" s="42"/>
      <c r="J3" s="36"/>
      <c r="K3" s="42"/>
      <c r="L3" s="42"/>
      <c r="M3" s="42"/>
      <c r="N3" s="42"/>
      <c r="O3" s="42"/>
      <c r="P3" s="42"/>
      <c r="Q3" s="42"/>
      <c r="R3" s="42"/>
      <c r="S3" s="42"/>
      <c r="T3" s="42"/>
      <c r="U3" s="42"/>
      <c r="V3" s="36"/>
      <c r="W3" s="42"/>
      <c r="X3" s="42"/>
      <c r="Y3" s="42"/>
      <c r="Z3" s="42"/>
      <c r="AA3" s="42"/>
      <c r="AB3" s="42"/>
      <c r="AC3" s="42"/>
    </row>
    <row r="4" spans="1:31" ht="12" customHeight="1" x14ac:dyDescent="0.15">
      <c r="A4" s="62"/>
      <c r="B4" s="595" t="s">
        <v>851</v>
      </c>
      <c r="C4" s="596"/>
      <c r="D4" s="596"/>
      <c r="E4" s="596"/>
      <c r="F4" s="596"/>
      <c r="G4" s="597"/>
      <c r="H4" s="43"/>
      <c r="I4" s="43"/>
      <c r="J4" s="36"/>
      <c r="K4" s="43"/>
      <c r="L4" s="43"/>
      <c r="M4" s="43"/>
      <c r="N4" s="43"/>
      <c r="O4" s="43"/>
      <c r="P4" s="43"/>
      <c r="Q4" s="43"/>
      <c r="R4" s="43"/>
      <c r="S4" s="43"/>
      <c r="T4" s="43"/>
      <c r="U4" s="43"/>
      <c r="V4" s="36"/>
      <c r="W4" s="43"/>
      <c r="X4" s="43"/>
      <c r="Y4" s="43"/>
      <c r="Z4" s="43"/>
      <c r="AA4" s="43"/>
      <c r="AB4" s="43"/>
      <c r="AC4" s="43"/>
    </row>
    <row r="5" spans="1:31" x14ac:dyDescent="0.15">
      <c r="A5" s="62"/>
      <c r="B5" s="62"/>
      <c r="C5" s="62"/>
      <c r="D5" s="62"/>
      <c r="E5" s="1"/>
      <c r="F5" s="43"/>
      <c r="G5" s="43"/>
      <c r="H5" s="43"/>
      <c r="I5" s="43"/>
      <c r="J5" s="43"/>
      <c r="K5" s="43"/>
      <c r="L5" s="36"/>
      <c r="M5" s="43"/>
      <c r="N5" s="43"/>
      <c r="O5" s="43"/>
      <c r="P5" s="43"/>
      <c r="Q5" s="43"/>
      <c r="R5" s="43"/>
      <c r="S5" s="43"/>
      <c r="T5" s="43"/>
      <c r="U5" s="43"/>
      <c r="V5" s="43"/>
      <c r="W5" s="43"/>
      <c r="X5" s="36"/>
      <c r="Y5" s="43"/>
      <c r="Z5" s="43"/>
      <c r="AA5" s="43"/>
      <c r="AB5" s="43"/>
      <c r="AC5" s="43"/>
      <c r="AD5" s="43"/>
      <c r="AE5" s="43"/>
    </row>
    <row r="6" spans="1:31" ht="14" thickBot="1" x14ac:dyDescent="0.2">
      <c r="A6" s="62"/>
      <c r="B6" s="268"/>
      <c r="C6" s="268"/>
      <c r="D6" s="268"/>
      <c r="E6" s="23"/>
      <c r="F6" s="269"/>
      <c r="G6" s="269"/>
      <c r="H6" s="269"/>
      <c r="I6" s="269"/>
      <c r="J6" s="269"/>
      <c r="K6" s="269"/>
      <c r="L6" s="270"/>
      <c r="M6" s="269"/>
      <c r="N6" s="269"/>
      <c r="O6" s="269"/>
      <c r="P6" s="269"/>
      <c r="Q6" s="269"/>
      <c r="R6" s="269"/>
      <c r="S6" s="269"/>
      <c r="T6" s="269"/>
      <c r="U6" s="269"/>
      <c r="V6" s="269"/>
      <c r="W6" s="269"/>
      <c r="X6" s="270"/>
      <c r="Y6" s="269"/>
      <c r="Z6" s="43"/>
      <c r="AA6" s="43"/>
      <c r="AB6" s="43"/>
      <c r="AC6" s="43"/>
      <c r="AD6" s="43"/>
      <c r="AE6" s="43"/>
    </row>
    <row r="7" spans="1:31" ht="41" customHeight="1" x14ac:dyDescent="0.15">
      <c r="A7" s="62"/>
      <c r="B7" s="290"/>
      <c r="C7" s="171"/>
      <c r="D7" s="171"/>
      <c r="E7" s="271"/>
      <c r="F7" s="43"/>
      <c r="G7" s="43"/>
      <c r="H7" s="43"/>
      <c r="I7" s="43"/>
      <c r="J7" s="43"/>
      <c r="K7" s="43"/>
      <c r="L7" s="42"/>
      <c r="M7" s="43"/>
      <c r="N7" s="43"/>
      <c r="O7" s="43"/>
      <c r="P7" s="43"/>
      <c r="Q7" s="43"/>
      <c r="R7" s="43"/>
      <c r="S7" s="43"/>
      <c r="T7" s="43"/>
      <c r="U7" s="43"/>
      <c r="V7" s="43"/>
      <c r="W7" s="43"/>
      <c r="X7" s="42"/>
      <c r="Y7" s="43"/>
      <c r="Z7" s="43"/>
      <c r="AA7" s="43"/>
      <c r="AB7" s="43"/>
      <c r="AC7" s="43"/>
      <c r="AD7" s="43"/>
      <c r="AE7" s="43"/>
    </row>
    <row r="8" spans="1:31" x14ac:dyDescent="0.15">
      <c r="A8" s="62"/>
      <c r="B8" s="168"/>
      <c r="C8" s="62"/>
      <c r="D8" s="62"/>
      <c r="E8" s="62"/>
      <c r="F8" s="62"/>
      <c r="G8" s="62"/>
      <c r="H8" s="62"/>
      <c r="I8" s="62"/>
      <c r="J8" s="62"/>
      <c r="K8" s="62"/>
      <c r="L8" s="62"/>
      <c r="M8" s="62"/>
      <c r="N8" s="62"/>
      <c r="O8" s="62"/>
      <c r="P8" s="62"/>
      <c r="Q8" s="62"/>
      <c r="R8" s="62"/>
      <c r="S8" s="62"/>
      <c r="T8" s="62"/>
      <c r="U8" s="62"/>
      <c r="V8" s="62"/>
      <c r="W8" s="62"/>
      <c r="X8" s="62"/>
      <c r="Y8" s="62"/>
      <c r="Z8" s="62"/>
    </row>
    <row r="9" spans="1:31" x14ac:dyDescent="0.15">
      <c r="A9" s="62"/>
      <c r="B9" s="168"/>
      <c r="C9" s="62"/>
      <c r="D9" s="62"/>
      <c r="E9" s="62"/>
      <c r="F9" s="62"/>
      <c r="G9" s="62"/>
      <c r="H9" s="62"/>
      <c r="I9" s="62"/>
      <c r="J9" s="62"/>
      <c r="K9" s="62"/>
      <c r="L9" s="62"/>
      <c r="M9" s="62"/>
      <c r="N9" s="62"/>
      <c r="O9" s="62"/>
      <c r="P9" s="62"/>
      <c r="Q9" s="62"/>
      <c r="R9" s="62"/>
      <c r="S9" s="62"/>
      <c r="T9" s="62"/>
      <c r="U9" s="62"/>
      <c r="V9" s="62"/>
      <c r="W9" s="62"/>
      <c r="X9" s="62"/>
      <c r="Y9" s="62"/>
      <c r="Z9" s="62"/>
    </row>
    <row r="10" spans="1:31" x14ac:dyDescent="0.15">
      <c r="A10" s="62"/>
      <c r="B10" s="168"/>
      <c r="C10" s="62"/>
      <c r="D10" s="62"/>
      <c r="E10" s="62"/>
      <c r="F10" s="62"/>
      <c r="G10" s="62"/>
      <c r="H10" s="62"/>
      <c r="I10" s="62"/>
      <c r="J10" s="62"/>
      <c r="K10" s="62"/>
      <c r="L10" s="62"/>
      <c r="M10" s="62"/>
      <c r="N10" s="62"/>
      <c r="O10" s="62"/>
      <c r="P10" s="62"/>
      <c r="Q10" s="62"/>
      <c r="R10" s="62"/>
      <c r="S10" s="62"/>
      <c r="T10" s="62"/>
      <c r="U10" s="62"/>
      <c r="V10" s="62"/>
      <c r="W10" s="62"/>
      <c r="X10" s="62"/>
      <c r="Y10" s="62"/>
      <c r="Z10" s="62"/>
    </row>
    <row r="11" spans="1:31" x14ac:dyDescent="0.15">
      <c r="A11" s="62"/>
      <c r="B11" s="168"/>
      <c r="C11" s="62"/>
      <c r="D11" s="62"/>
      <c r="E11" s="62"/>
      <c r="F11" s="62"/>
      <c r="G11" s="62"/>
      <c r="H11" s="62"/>
      <c r="I11" s="62"/>
      <c r="J11" s="62"/>
      <c r="K11" s="62"/>
      <c r="L11" s="62"/>
      <c r="M11" s="62"/>
      <c r="N11" s="62"/>
      <c r="O11" s="62"/>
      <c r="P11" s="62"/>
      <c r="Q11" s="62"/>
      <c r="R11" s="62"/>
      <c r="S11" s="62"/>
      <c r="T11" s="62"/>
      <c r="U11" s="62"/>
      <c r="V11" s="62"/>
      <c r="W11" s="62"/>
      <c r="X11" s="62"/>
      <c r="Y11" s="62"/>
      <c r="Z11" s="62"/>
    </row>
    <row r="12" spans="1:31" x14ac:dyDescent="0.15">
      <c r="A12" s="62"/>
      <c r="B12" s="168"/>
      <c r="C12" s="62"/>
      <c r="D12" s="62"/>
      <c r="E12" s="62"/>
      <c r="F12" s="62"/>
      <c r="G12" s="62"/>
      <c r="H12" s="62"/>
      <c r="I12" s="62"/>
      <c r="J12" s="62"/>
      <c r="K12" s="62"/>
      <c r="L12" s="62"/>
      <c r="M12" s="62"/>
      <c r="N12" s="62"/>
      <c r="O12" s="62"/>
      <c r="P12" s="62"/>
      <c r="Q12" s="62"/>
      <c r="R12" s="62"/>
      <c r="S12" s="62"/>
      <c r="T12" s="62"/>
      <c r="U12" s="62"/>
      <c r="V12" s="62"/>
      <c r="W12" s="62"/>
      <c r="X12" s="62"/>
      <c r="Y12" s="62"/>
      <c r="Z12" s="62"/>
    </row>
    <row r="13" spans="1:31" x14ac:dyDescent="0.15">
      <c r="A13" s="62"/>
      <c r="B13" s="168"/>
      <c r="C13" s="62"/>
      <c r="D13" s="62"/>
      <c r="E13" s="62"/>
      <c r="F13" s="62"/>
      <c r="G13" s="62"/>
      <c r="H13" s="62"/>
      <c r="I13" s="62"/>
      <c r="J13" s="62"/>
      <c r="K13" s="62"/>
      <c r="L13" s="62"/>
      <c r="M13" s="62"/>
      <c r="N13" s="62"/>
      <c r="O13" s="62"/>
      <c r="P13" s="62"/>
      <c r="Q13" s="62"/>
      <c r="R13" s="62"/>
      <c r="S13" s="62"/>
      <c r="T13" s="62"/>
      <c r="U13" s="62"/>
      <c r="V13" s="62"/>
      <c r="W13" s="62"/>
      <c r="X13" s="62"/>
      <c r="Y13" s="62"/>
      <c r="Z13" s="62"/>
    </row>
    <row r="14" spans="1:31" x14ac:dyDescent="0.15">
      <c r="A14" s="62"/>
      <c r="B14" s="168"/>
      <c r="C14" s="62"/>
      <c r="D14" s="62"/>
      <c r="E14" s="273" t="s">
        <v>412</v>
      </c>
      <c r="F14" s="273" t="s">
        <v>291</v>
      </c>
      <c r="G14" s="273" t="s">
        <v>413</v>
      </c>
      <c r="H14" s="62"/>
      <c r="I14" s="62"/>
      <c r="J14" s="62"/>
      <c r="K14" s="62"/>
      <c r="L14" s="62"/>
      <c r="M14" s="62"/>
      <c r="N14" s="62"/>
      <c r="O14" s="62"/>
      <c r="P14" s="62"/>
      <c r="Q14" s="62"/>
      <c r="R14" s="62"/>
      <c r="S14" s="62"/>
      <c r="T14" s="62"/>
      <c r="U14" s="62"/>
      <c r="V14" s="62"/>
      <c r="W14" s="62"/>
      <c r="X14" s="62"/>
      <c r="Y14" s="62"/>
      <c r="Z14" s="62"/>
    </row>
    <row r="15" spans="1:31" ht="16" x14ac:dyDescent="0.2">
      <c r="A15" s="62"/>
      <c r="B15" s="168"/>
      <c r="C15" s="62"/>
      <c r="D15" s="11" t="s">
        <v>693</v>
      </c>
      <c r="E15" s="12">
        <v>1</v>
      </c>
      <c r="F15" s="12">
        <v>0.42</v>
      </c>
      <c r="G15" s="12">
        <f>E15/F15</f>
        <v>2.3809523809523809</v>
      </c>
      <c r="H15" s="62"/>
      <c r="I15" s="62"/>
      <c r="J15" s="62"/>
      <c r="K15" s="62"/>
      <c r="L15" s="62"/>
      <c r="M15" s="62"/>
      <c r="N15" s="62"/>
      <c r="O15" s="62"/>
      <c r="P15" s="62"/>
      <c r="Q15" s="62"/>
      <c r="R15" s="62"/>
      <c r="S15" s="62"/>
      <c r="T15" s="62"/>
      <c r="U15" s="62"/>
      <c r="V15" s="62"/>
      <c r="W15" s="62"/>
      <c r="X15" s="62"/>
      <c r="Y15" s="62"/>
      <c r="Z15" s="62"/>
    </row>
    <row r="16" spans="1:31" ht="16" x14ac:dyDescent="0.2">
      <c r="A16" s="62"/>
      <c r="B16" s="168"/>
      <c r="C16" s="62"/>
      <c r="D16" s="11" t="s">
        <v>694</v>
      </c>
      <c r="E16" s="12">
        <v>2</v>
      </c>
      <c r="F16" s="12">
        <v>0.43</v>
      </c>
      <c r="G16" s="12">
        <f t="shared" ref="G16:G59" si="0">E16/F16</f>
        <v>4.6511627906976747</v>
      </c>
      <c r="H16" s="62"/>
      <c r="I16" s="62"/>
      <c r="J16" s="62"/>
      <c r="K16" s="62"/>
      <c r="L16" s="62"/>
      <c r="M16" s="62"/>
      <c r="N16" s="62"/>
      <c r="O16" s="62"/>
      <c r="P16" s="62"/>
      <c r="Q16" s="62"/>
      <c r="R16" s="62"/>
      <c r="S16" s="62"/>
      <c r="T16" s="62"/>
      <c r="U16" s="62"/>
      <c r="V16" s="62"/>
      <c r="W16" s="62"/>
      <c r="X16" s="62"/>
      <c r="Y16" s="62"/>
      <c r="Z16" s="62"/>
    </row>
    <row r="17" spans="1:26" ht="16" x14ac:dyDescent="0.2">
      <c r="A17" s="62"/>
      <c r="B17" s="168"/>
      <c r="C17" s="62"/>
      <c r="D17" s="11" t="s">
        <v>695</v>
      </c>
      <c r="E17" s="12">
        <v>1.5</v>
      </c>
      <c r="F17" s="12">
        <v>0.2</v>
      </c>
      <c r="G17" s="12">
        <f t="shared" si="0"/>
        <v>7.5</v>
      </c>
      <c r="H17" s="62"/>
      <c r="I17" s="62"/>
      <c r="J17" s="62"/>
      <c r="K17" s="62"/>
      <c r="L17" s="62"/>
      <c r="M17" s="62"/>
      <c r="N17" s="62"/>
      <c r="O17" s="62"/>
      <c r="P17" s="62"/>
      <c r="Q17" s="62"/>
      <c r="R17" s="62"/>
      <c r="S17" s="62"/>
      <c r="T17" s="62"/>
      <c r="U17" s="62"/>
      <c r="V17" s="62"/>
      <c r="W17" s="62"/>
      <c r="X17" s="62"/>
      <c r="Y17" s="62"/>
      <c r="Z17" s="62"/>
    </row>
    <row r="18" spans="1:26" ht="16" x14ac:dyDescent="0.2">
      <c r="A18" s="62"/>
      <c r="B18" s="168"/>
      <c r="C18" s="62"/>
      <c r="D18" s="11" t="s">
        <v>297</v>
      </c>
      <c r="E18" s="12">
        <v>1</v>
      </c>
      <c r="F18" s="12">
        <v>0.42</v>
      </c>
      <c r="G18" s="12">
        <f t="shared" si="0"/>
        <v>2.3809523809523809</v>
      </c>
      <c r="H18" s="62"/>
      <c r="I18" s="62"/>
      <c r="J18" s="62"/>
      <c r="K18" s="62"/>
      <c r="L18" s="62"/>
      <c r="M18" s="62"/>
      <c r="N18" s="62"/>
      <c r="O18" s="62"/>
      <c r="P18" s="62"/>
      <c r="Q18" s="62"/>
      <c r="R18" s="62"/>
      <c r="S18" s="62"/>
      <c r="T18" s="62"/>
      <c r="U18" s="62"/>
      <c r="V18" s="62"/>
      <c r="W18" s="62"/>
      <c r="X18" s="62"/>
      <c r="Y18" s="62"/>
      <c r="Z18" s="62"/>
    </row>
    <row r="19" spans="1:26" ht="16" x14ac:dyDescent="0.2">
      <c r="A19" s="62"/>
      <c r="B19" s="168"/>
      <c r="C19" s="62"/>
      <c r="D19" s="11" t="s">
        <v>298</v>
      </c>
      <c r="E19" s="12">
        <v>2</v>
      </c>
      <c r="F19" s="12">
        <v>0.43</v>
      </c>
      <c r="G19" s="12">
        <f t="shared" si="0"/>
        <v>4.6511627906976747</v>
      </c>
      <c r="H19" s="62"/>
      <c r="I19" s="62"/>
      <c r="J19" s="62"/>
      <c r="K19" s="62"/>
      <c r="L19" s="62"/>
      <c r="M19" s="62"/>
      <c r="N19" s="62"/>
      <c r="O19" s="62"/>
      <c r="P19" s="62"/>
      <c r="Q19" s="62"/>
      <c r="R19" s="62"/>
      <c r="S19" s="62"/>
      <c r="T19" s="62"/>
      <c r="U19" s="62"/>
      <c r="V19" s="62"/>
      <c r="W19" s="62"/>
      <c r="X19" s="62"/>
      <c r="Y19" s="62"/>
      <c r="Z19" s="62"/>
    </row>
    <row r="20" spans="1:26" ht="16" x14ac:dyDescent="0.2">
      <c r="A20" s="62"/>
      <c r="B20" s="168"/>
      <c r="C20" s="62"/>
      <c r="D20" s="11" t="s">
        <v>299</v>
      </c>
      <c r="E20" s="12">
        <v>1.5</v>
      </c>
      <c r="F20" s="12">
        <v>0.2</v>
      </c>
      <c r="G20" s="12">
        <f t="shared" si="0"/>
        <v>7.5</v>
      </c>
      <c r="H20" s="62"/>
      <c r="I20" s="62"/>
      <c r="J20" s="62"/>
      <c r="K20" s="62"/>
      <c r="L20" s="62"/>
      <c r="M20" s="62"/>
      <c r="N20" s="62"/>
      <c r="O20" s="62"/>
      <c r="P20" s="62"/>
      <c r="Q20" s="62"/>
      <c r="R20" s="62"/>
      <c r="S20" s="62"/>
      <c r="T20" s="62"/>
      <c r="U20" s="62"/>
      <c r="V20" s="62"/>
      <c r="W20" s="62"/>
      <c r="X20" s="62"/>
      <c r="Y20" s="62"/>
      <c r="Z20" s="62"/>
    </row>
    <row r="21" spans="1:26" ht="16" x14ac:dyDescent="0.2">
      <c r="A21" s="62"/>
      <c r="B21" s="168"/>
      <c r="C21" s="62"/>
      <c r="D21" s="11" t="s">
        <v>696</v>
      </c>
      <c r="E21" s="12">
        <v>1.6E-2</v>
      </c>
      <c r="F21" s="12">
        <v>0.16</v>
      </c>
      <c r="G21" s="12">
        <f t="shared" si="0"/>
        <v>0.1</v>
      </c>
      <c r="H21" s="62"/>
      <c r="I21" s="62"/>
      <c r="J21" s="62"/>
      <c r="K21" s="62"/>
      <c r="L21" s="62"/>
      <c r="M21" s="62"/>
      <c r="N21" s="62"/>
      <c r="O21" s="62"/>
      <c r="P21" s="62"/>
      <c r="Q21" s="62"/>
      <c r="R21" s="62"/>
      <c r="S21" s="62"/>
      <c r="T21" s="62"/>
      <c r="U21" s="62"/>
      <c r="V21" s="62"/>
      <c r="W21" s="62"/>
      <c r="X21" s="62"/>
      <c r="Y21" s="62"/>
      <c r="Z21" s="62"/>
    </row>
    <row r="22" spans="1:26" ht="16" x14ac:dyDescent="0.2">
      <c r="A22" s="62"/>
      <c r="B22" s="168"/>
      <c r="C22" s="62"/>
      <c r="D22" s="11" t="s">
        <v>697</v>
      </c>
      <c r="E22" s="12">
        <v>120</v>
      </c>
      <c r="F22" s="12">
        <v>0.42</v>
      </c>
      <c r="G22" s="12">
        <f t="shared" si="0"/>
        <v>285.71428571428572</v>
      </c>
      <c r="H22" s="62"/>
      <c r="I22" s="62"/>
      <c r="J22" s="62"/>
      <c r="K22" s="62"/>
      <c r="L22" s="62"/>
      <c r="M22" s="62"/>
      <c r="N22" s="62"/>
      <c r="O22" s="62"/>
      <c r="P22" s="62"/>
      <c r="Q22" s="62"/>
      <c r="R22" s="62"/>
      <c r="S22" s="62"/>
      <c r="T22" s="62"/>
      <c r="U22" s="62"/>
      <c r="V22" s="62"/>
      <c r="W22" s="62"/>
      <c r="X22" s="62"/>
      <c r="Y22" s="62"/>
      <c r="Z22" s="62"/>
    </row>
    <row r="23" spans="1:26" ht="16" x14ac:dyDescent="0.2">
      <c r="A23" s="62"/>
      <c r="B23" s="168"/>
      <c r="C23" s="62"/>
      <c r="D23" s="11" t="s">
        <v>698</v>
      </c>
      <c r="E23" s="12">
        <v>60</v>
      </c>
      <c r="F23" s="12">
        <v>0.2</v>
      </c>
      <c r="G23" s="12">
        <f t="shared" si="0"/>
        <v>300</v>
      </c>
      <c r="H23" s="62"/>
      <c r="I23" s="62"/>
      <c r="J23" s="62"/>
      <c r="K23" s="62"/>
      <c r="L23" s="62"/>
      <c r="M23" s="62"/>
      <c r="N23" s="62"/>
      <c r="O23" s="62"/>
      <c r="P23" s="62"/>
      <c r="Q23" s="62"/>
      <c r="R23" s="62"/>
      <c r="S23" s="62"/>
      <c r="T23" s="62"/>
      <c r="U23" s="62"/>
      <c r="V23" s="62"/>
      <c r="W23" s="62"/>
      <c r="X23" s="62"/>
      <c r="Y23" s="62"/>
      <c r="Z23" s="62"/>
    </row>
    <row r="24" spans="1:26" ht="16" x14ac:dyDescent="0.2">
      <c r="A24" s="62"/>
      <c r="B24" s="168"/>
      <c r="C24" s="62"/>
      <c r="D24" s="11" t="s">
        <v>699</v>
      </c>
      <c r="E24" s="12">
        <v>695.7</v>
      </c>
      <c r="F24" s="12">
        <v>0.4</v>
      </c>
      <c r="G24" s="12">
        <f t="shared" si="0"/>
        <v>1739.25</v>
      </c>
      <c r="H24" s="62"/>
      <c r="I24" s="62"/>
      <c r="J24" s="62"/>
      <c r="K24" s="62"/>
      <c r="L24" s="62"/>
      <c r="M24" s="62"/>
      <c r="N24" s="62"/>
      <c r="O24" s="62"/>
      <c r="P24" s="62"/>
      <c r="Q24" s="62"/>
      <c r="R24" s="62"/>
      <c r="S24" s="62"/>
      <c r="T24" s="62"/>
      <c r="U24" s="62"/>
      <c r="V24" s="62"/>
      <c r="W24" s="62"/>
      <c r="X24" s="62"/>
      <c r="Y24" s="62"/>
      <c r="Z24" s="62"/>
    </row>
    <row r="25" spans="1:26" ht="16" x14ac:dyDescent="0.2">
      <c r="A25" s="62"/>
      <c r="B25" s="168"/>
      <c r="C25" s="62"/>
      <c r="D25" s="11" t="s">
        <v>700</v>
      </c>
      <c r="E25" s="12">
        <v>643.5</v>
      </c>
      <c r="F25" s="12">
        <v>0.37</v>
      </c>
      <c r="G25" s="12">
        <f t="shared" si="0"/>
        <v>1739.1891891891892</v>
      </c>
      <c r="H25" s="62"/>
      <c r="I25" s="62"/>
      <c r="J25" s="62"/>
      <c r="K25" s="62"/>
      <c r="L25" s="62"/>
      <c r="M25" s="62"/>
      <c r="N25" s="62"/>
      <c r="O25" s="62"/>
      <c r="P25" s="62"/>
      <c r="Q25" s="62"/>
      <c r="R25" s="62"/>
      <c r="S25" s="62"/>
      <c r="T25" s="62"/>
      <c r="U25" s="62"/>
      <c r="V25" s="62"/>
      <c r="W25" s="62"/>
      <c r="X25" s="62"/>
      <c r="Y25" s="62"/>
      <c r="Z25" s="62"/>
    </row>
    <row r="26" spans="1:26" ht="16" x14ac:dyDescent="0.2">
      <c r="A26" s="62"/>
      <c r="B26" s="168"/>
      <c r="C26" s="62"/>
      <c r="D26" s="11" t="s">
        <v>701</v>
      </c>
      <c r="E26" s="12">
        <v>700</v>
      </c>
      <c r="F26" s="12">
        <v>0.35</v>
      </c>
      <c r="G26" s="12">
        <f t="shared" si="0"/>
        <v>2000.0000000000002</v>
      </c>
      <c r="H26" s="62"/>
      <c r="I26" s="62"/>
      <c r="J26" s="62"/>
      <c r="K26" s="62"/>
      <c r="L26" s="62"/>
      <c r="M26" s="62"/>
      <c r="N26" s="62"/>
      <c r="O26" s="62"/>
      <c r="P26" s="62"/>
      <c r="Q26" s="62"/>
      <c r="R26" s="62"/>
      <c r="S26" s="62"/>
      <c r="T26" s="62"/>
      <c r="U26" s="62"/>
      <c r="V26" s="62"/>
      <c r="W26" s="62"/>
      <c r="X26" s="62"/>
      <c r="Y26" s="62"/>
      <c r="Z26" s="62"/>
    </row>
    <row r="27" spans="1:26" ht="16" x14ac:dyDescent="0.2">
      <c r="A27" s="62"/>
      <c r="B27" s="168"/>
      <c r="C27" s="62"/>
      <c r="D27" s="13" t="s">
        <v>414</v>
      </c>
      <c r="E27" s="12">
        <v>658</v>
      </c>
      <c r="F27" s="12">
        <v>0.37</v>
      </c>
      <c r="G27" s="12">
        <f t="shared" si="0"/>
        <v>1778.3783783783783</v>
      </c>
      <c r="H27" s="62"/>
      <c r="I27" s="62"/>
      <c r="J27" s="62"/>
      <c r="K27" s="62"/>
      <c r="L27" s="62"/>
      <c r="M27" s="62"/>
      <c r="N27" s="62"/>
      <c r="O27" s="62"/>
      <c r="P27" s="62"/>
      <c r="Q27" s="62"/>
      <c r="R27" s="62"/>
      <c r="S27" s="62"/>
      <c r="T27" s="62"/>
      <c r="U27" s="62"/>
      <c r="V27" s="62"/>
      <c r="W27" s="62"/>
      <c r="X27" s="62"/>
      <c r="Y27" s="62"/>
      <c r="Z27" s="62"/>
    </row>
    <row r="28" spans="1:26" ht="16" x14ac:dyDescent="0.2">
      <c r="A28" s="62"/>
      <c r="B28" s="168"/>
      <c r="C28" s="62"/>
      <c r="D28" s="13" t="s">
        <v>415</v>
      </c>
      <c r="E28" s="12">
        <v>665</v>
      </c>
      <c r="F28" s="12">
        <v>0.49</v>
      </c>
      <c r="G28" s="12">
        <f t="shared" si="0"/>
        <v>1357.1428571428571</v>
      </c>
      <c r="H28" s="62"/>
      <c r="I28" s="62"/>
      <c r="J28" s="62"/>
      <c r="K28" s="62"/>
      <c r="L28" s="62"/>
      <c r="M28" s="62"/>
      <c r="N28" s="62"/>
      <c r="O28" s="62"/>
      <c r="P28" s="62"/>
      <c r="Q28" s="62"/>
      <c r="R28" s="62"/>
      <c r="S28" s="62"/>
      <c r="T28" s="62"/>
      <c r="U28" s="62"/>
      <c r="V28" s="62"/>
      <c r="W28" s="62"/>
      <c r="X28" s="62"/>
      <c r="Y28" s="62"/>
      <c r="Z28" s="62"/>
    </row>
    <row r="29" spans="1:26" ht="16" x14ac:dyDescent="0.2">
      <c r="A29" s="62"/>
      <c r="B29" s="168"/>
      <c r="C29" s="62"/>
      <c r="D29" s="13" t="s">
        <v>416</v>
      </c>
      <c r="E29" s="12">
        <v>800</v>
      </c>
      <c r="F29" s="12">
        <v>0.45</v>
      </c>
      <c r="G29" s="12">
        <f t="shared" si="0"/>
        <v>1777.7777777777778</v>
      </c>
      <c r="H29" s="62"/>
      <c r="I29" s="62"/>
      <c r="J29" s="62"/>
      <c r="K29" s="62"/>
      <c r="L29" s="62"/>
      <c r="M29" s="62"/>
      <c r="N29" s="62"/>
      <c r="O29" s="62"/>
      <c r="P29" s="62"/>
      <c r="Q29" s="62"/>
      <c r="R29" s="62"/>
      <c r="S29" s="62"/>
      <c r="T29" s="62"/>
      <c r="U29" s="62"/>
      <c r="V29" s="62"/>
      <c r="W29" s="62"/>
      <c r="X29" s="62"/>
      <c r="Y29" s="62"/>
      <c r="Z29" s="62"/>
    </row>
    <row r="30" spans="1:26" ht="16" x14ac:dyDescent="0.2">
      <c r="A30" s="62"/>
      <c r="B30" s="168"/>
      <c r="C30" s="62"/>
      <c r="D30" s="13" t="s">
        <v>417</v>
      </c>
      <c r="E30" s="12">
        <v>800</v>
      </c>
      <c r="F30" s="12">
        <v>0.6</v>
      </c>
      <c r="G30" s="12">
        <f t="shared" si="0"/>
        <v>1333.3333333333335</v>
      </c>
      <c r="H30" s="62"/>
      <c r="I30" s="62"/>
      <c r="J30" s="62"/>
      <c r="K30" s="62"/>
      <c r="L30" s="62"/>
      <c r="M30" s="62"/>
      <c r="N30" s="62"/>
      <c r="O30" s="62"/>
      <c r="P30" s="62"/>
      <c r="Q30" s="62"/>
      <c r="R30" s="62"/>
      <c r="S30" s="62"/>
      <c r="T30" s="62"/>
      <c r="U30" s="62"/>
      <c r="V30" s="62"/>
      <c r="W30" s="62"/>
      <c r="X30" s="62"/>
      <c r="Y30" s="62"/>
      <c r="Z30" s="62"/>
    </row>
    <row r="31" spans="1:26" ht="16" x14ac:dyDescent="0.2">
      <c r="A31" s="62"/>
      <c r="B31" s="168"/>
      <c r="C31" s="62"/>
      <c r="D31" s="13" t="s">
        <v>418</v>
      </c>
      <c r="E31" s="12">
        <v>2</v>
      </c>
      <c r="F31" s="12">
        <v>0.38</v>
      </c>
      <c r="G31" s="12">
        <f t="shared" si="0"/>
        <v>5.2631578947368425</v>
      </c>
      <c r="H31" s="62"/>
      <c r="I31" s="62"/>
      <c r="J31" s="62"/>
      <c r="K31" s="62"/>
      <c r="L31" s="62"/>
      <c r="M31" s="62"/>
      <c r="N31" s="62"/>
      <c r="O31" s="62"/>
      <c r="P31" s="62"/>
      <c r="Q31" s="62"/>
      <c r="R31" s="62"/>
      <c r="S31" s="62"/>
      <c r="T31" s="62"/>
      <c r="U31" s="62"/>
      <c r="V31" s="62"/>
      <c r="W31" s="62"/>
      <c r="X31" s="62"/>
      <c r="Y31" s="62"/>
      <c r="Z31" s="62"/>
    </row>
    <row r="32" spans="1:26" ht="16" x14ac:dyDescent="0.2">
      <c r="A32" s="62"/>
      <c r="B32" s="168"/>
      <c r="C32" s="62"/>
      <c r="D32" s="13" t="s">
        <v>419</v>
      </c>
      <c r="E32" s="12">
        <v>400</v>
      </c>
      <c r="F32" s="12">
        <v>0.48</v>
      </c>
      <c r="G32" s="12">
        <f t="shared" si="0"/>
        <v>833.33333333333337</v>
      </c>
      <c r="H32" s="62"/>
      <c r="I32" s="62"/>
      <c r="J32" s="62"/>
      <c r="K32" s="62"/>
      <c r="L32" s="62"/>
      <c r="M32" s="62"/>
      <c r="N32" s="62"/>
      <c r="O32" s="62"/>
      <c r="P32" s="62"/>
      <c r="Q32" s="62"/>
      <c r="R32" s="62"/>
      <c r="S32" s="62"/>
      <c r="T32" s="62"/>
      <c r="U32" s="62"/>
      <c r="V32" s="62"/>
      <c r="W32" s="62"/>
      <c r="X32" s="62"/>
      <c r="Y32" s="62"/>
      <c r="Z32" s="62"/>
    </row>
    <row r="33" spans="1:26" ht="16" x14ac:dyDescent="0.2">
      <c r="A33" s="62"/>
      <c r="B33" s="168"/>
      <c r="C33" s="62"/>
      <c r="D33" s="13" t="s">
        <v>420</v>
      </c>
      <c r="E33" s="12">
        <v>12</v>
      </c>
      <c r="F33" s="12">
        <v>0.25</v>
      </c>
      <c r="G33" s="12">
        <f t="shared" si="0"/>
        <v>48</v>
      </c>
      <c r="H33" s="62"/>
      <c r="I33" s="62"/>
      <c r="J33" s="62"/>
      <c r="K33" s="62"/>
      <c r="L33" s="62"/>
      <c r="M33" s="62"/>
      <c r="N33" s="62"/>
      <c r="O33" s="62"/>
      <c r="P33" s="62"/>
      <c r="Q33" s="62"/>
      <c r="R33" s="62"/>
      <c r="S33" s="62"/>
      <c r="T33" s="62"/>
      <c r="U33" s="62"/>
      <c r="V33" s="62"/>
      <c r="W33" s="62"/>
      <c r="X33" s="62"/>
      <c r="Y33" s="62"/>
      <c r="Z33" s="62"/>
    </row>
    <row r="34" spans="1:26" ht="16" x14ac:dyDescent="0.2">
      <c r="A34" s="62"/>
      <c r="B34" s="168"/>
      <c r="C34" s="62"/>
      <c r="D34" s="13" t="s">
        <v>421</v>
      </c>
      <c r="E34" s="12">
        <v>10</v>
      </c>
      <c r="F34" s="12">
        <v>0.98</v>
      </c>
      <c r="G34" s="12">
        <f t="shared" si="0"/>
        <v>10.204081632653061</v>
      </c>
      <c r="H34" s="62"/>
      <c r="I34" s="62"/>
      <c r="J34" s="62"/>
      <c r="K34" s="62"/>
      <c r="L34" s="62"/>
      <c r="M34" s="62"/>
      <c r="N34" s="62"/>
      <c r="O34" s="62"/>
      <c r="P34" s="62"/>
      <c r="Q34" s="62"/>
      <c r="R34" s="62"/>
      <c r="S34" s="62"/>
      <c r="T34" s="62"/>
      <c r="U34" s="62"/>
      <c r="V34" s="62"/>
      <c r="W34" s="62"/>
      <c r="X34" s="62"/>
      <c r="Y34" s="62"/>
      <c r="Z34" s="62"/>
    </row>
    <row r="35" spans="1:26" ht="16" x14ac:dyDescent="0.2">
      <c r="A35" s="62"/>
      <c r="B35" s="168"/>
      <c r="C35" s="62"/>
      <c r="D35" s="13" t="s">
        <v>422</v>
      </c>
      <c r="E35" s="12">
        <v>1650</v>
      </c>
      <c r="F35" s="12">
        <v>0.32</v>
      </c>
      <c r="G35" s="12">
        <f t="shared" si="0"/>
        <v>5156.25</v>
      </c>
      <c r="H35" s="62"/>
      <c r="I35" s="62"/>
      <c r="J35" s="62"/>
      <c r="K35" s="62"/>
      <c r="L35" s="62"/>
      <c r="M35" s="62"/>
      <c r="N35" s="62"/>
      <c r="O35" s="62"/>
      <c r="P35" s="62"/>
      <c r="Q35" s="62"/>
      <c r="R35" s="62"/>
      <c r="S35" s="62"/>
      <c r="T35" s="62"/>
      <c r="U35" s="62"/>
      <c r="V35" s="62"/>
      <c r="W35" s="62"/>
      <c r="X35" s="62"/>
      <c r="Y35" s="62"/>
      <c r="Z35" s="62"/>
    </row>
    <row r="36" spans="1:26" ht="16" x14ac:dyDescent="0.2">
      <c r="A36" s="62"/>
      <c r="B36" s="168"/>
      <c r="C36" s="62"/>
      <c r="D36" s="13" t="s">
        <v>423</v>
      </c>
      <c r="E36" s="12">
        <v>1650</v>
      </c>
      <c r="F36" s="12">
        <v>0.36</v>
      </c>
      <c r="G36" s="12">
        <f t="shared" si="0"/>
        <v>4583.3333333333339</v>
      </c>
      <c r="H36" s="62"/>
      <c r="I36" s="62"/>
      <c r="J36" s="62"/>
      <c r="K36" s="62"/>
      <c r="L36" s="62"/>
      <c r="M36" s="62"/>
      <c r="N36" s="62"/>
      <c r="O36" s="62"/>
      <c r="P36" s="62"/>
      <c r="Q36" s="62"/>
      <c r="R36" s="62"/>
      <c r="S36" s="62"/>
      <c r="T36" s="62"/>
      <c r="U36" s="62"/>
      <c r="V36" s="62"/>
      <c r="W36" s="62"/>
      <c r="X36" s="62"/>
      <c r="Y36" s="62"/>
      <c r="Z36" s="62"/>
    </row>
    <row r="37" spans="1:26" ht="16" x14ac:dyDescent="0.2">
      <c r="A37" s="62"/>
      <c r="B37" s="168"/>
      <c r="C37" s="62"/>
      <c r="D37" s="13" t="s">
        <v>424</v>
      </c>
      <c r="E37" s="12">
        <v>50</v>
      </c>
      <c r="F37" s="12">
        <v>0.35</v>
      </c>
      <c r="G37" s="12">
        <f t="shared" si="0"/>
        <v>142.85714285714286</v>
      </c>
      <c r="H37" s="62"/>
      <c r="I37" s="62"/>
      <c r="J37" s="62"/>
      <c r="K37" s="62"/>
      <c r="L37" s="62"/>
      <c r="M37" s="62"/>
      <c r="N37" s="62"/>
      <c r="O37" s="62"/>
      <c r="P37" s="62"/>
      <c r="Q37" s="62"/>
      <c r="R37" s="62"/>
      <c r="S37" s="62"/>
      <c r="T37" s="62"/>
      <c r="U37" s="62"/>
      <c r="V37" s="62"/>
      <c r="W37" s="62"/>
      <c r="X37" s="62"/>
      <c r="Y37" s="62"/>
      <c r="Z37" s="62"/>
    </row>
    <row r="38" spans="1:26" ht="16" x14ac:dyDescent="0.2">
      <c r="A38" s="62"/>
      <c r="B38" s="168"/>
      <c r="C38" s="62"/>
      <c r="D38" s="13" t="s">
        <v>425</v>
      </c>
      <c r="E38" s="12">
        <v>20</v>
      </c>
      <c r="F38" s="12">
        <v>0.15</v>
      </c>
      <c r="G38" s="12">
        <f t="shared" si="0"/>
        <v>133.33333333333334</v>
      </c>
      <c r="H38" s="62"/>
      <c r="I38" s="62"/>
      <c r="J38" s="62"/>
      <c r="K38" s="62"/>
      <c r="L38" s="62"/>
      <c r="M38" s="62"/>
      <c r="N38" s="62"/>
      <c r="O38" s="62"/>
      <c r="P38" s="62"/>
      <c r="Q38" s="62"/>
      <c r="R38" s="62"/>
      <c r="S38" s="62"/>
      <c r="T38" s="62"/>
      <c r="U38" s="62"/>
      <c r="V38" s="62"/>
      <c r="W38" s="62"/>
      <c r="X38" s="62"/>
      <c r="Y38" s="62"/>
      <c r="Z38" s="62"/>
    </row>
    <row r="39" spans="1:26" ht="16" x14ac:dyDescent="0.2">
      <c r="A39" s="62"/>
      <c r="B39" s="168"/>
      <c r="C39" s="62"/>
      <c r="D39" s="13" t="s">
        <v>426</v>
      </c>
      <c r="E39" s="12">
        <v>800</v>
      </c>
      <c r="F39" s="12">
        <v>0.36</v>
      </c>
      <c r="G39" s="12">
        <f t="shared" si="0"/>
        <v>2222.2222222222222</v>
      </c>
      <c r="H39" s="62"/>
      <c r="I39" s="62"/>
      <c r="J39" s="62"/>
      <c r="K39" s="62"/>
      <c r="L39" s="62"/>
      <c r="M39" s="62"/>
      <c r="N39" s="62"/>
      <c r="O39" s="62"/>
      <c r="P39" s="62"/>
      <c r="Q39" s="62"/>
      <c r="R39" s="62"/>
      <c r="S39" s="62"/>
      <c r="T39" s="62"/>
      <c r="U39" s="62"/>
      <c r="V39" s="62"/>
      <c r="W39" s="62"/>
      <c r="X39" s="62"/>
      <c r="Y39" s="62"/>
      <c r="Z39" s="62"/>
    </row>
    <row r="40" spans="1:26" ht="16" x14ac:dyDescent="0.2">
      <c r="A40" s="62"/>
      <c r="B40" s="168"/>
      <c r="C40" s="62"/>
      <c r="D40" s="13" t="s">
        <v>427</v>
      </c>
      <c r="E40" s="12">
        <v>55.6</v>
      </c>
      <c r="F40" s="12">
        <v>0.25</v>
      </c>
      <c r="G40" s="12">
        <f t="shared" si="0"/>
        <v>222.4</v>
      </c>
      <c r="H40" s="62"/>
      <c r="I40" s="62"/>
      <c r="J40" s="62"/>
      <c r="K40" s="62"/>
      <c r="L40" s="62"/>
      <c r="M40" s="62"/>
      <c r="N40" s="62"/>
      <c r="O40" s="62"/>
      <c r="P40" s="62"/>
      <c r="Q40" s="62"/>
      <c r="R40" s="62"/>
      <c r="S40" s="62"/>
      <c r="T40" s="62"/>
      <c r="U40" s="62"/>
      <c r="V40" s="62"/>
      <c r="W40" s="62"/>
      <c r="X40" s="62"/>
      <c r="Y40" s="62"/>
      <c r="Z40" s="62"/>
    </row>
    <row r="41" spans="1:26" ht="16" x14ac:dyDescent="0.2">
      <c r="A41" s="62"/>
      <c r="B41" s="168"/>
      <c r="C41" s="62"/>
      <c r="D41" s="13" t="s">
        <v>428</v>
      </c>
      <c r="E41" s="12">
        <v>150</v>
      </c>
      <c r="F41" s="12">
        <v>0.34</v>
      </c>
      <c r="G41" s="12">
        <f t="shared" si="0"/>
        <v>441.17647058823525</v>
      </c>
      <c r="H41" s="62"/>
      <c r="I41" s="62"/>
      <c r="J41" s="62"/>
      <c r="K41" s="62"/>
      <c r="L41" s="62"/>
      <c r="M41" s="62"/>
      <c r="N41" s="62"/>
      <c r="O41" s="62"/>
      <c r="P41" s="62"/>
      <c r="Q41" s="62"/>
      <c r="R41" s="62"/>
      <c r="S41" s="62"/>
      <c r="T41" s="62"/>
      <c r="U41" s="62"/>
      <c r="V41" s="62"/>
      <c r="W41" s="62"/>
      <c r="X41" s="62"/>
      <c r="Y41" s="62"/>
      <c r="Z41" s="62"/>
    </row>
    <row r="42" spans="1:26" ht="16" x14ac:dyDescent="0.2">
      <c r="A42" s="62"/>
      <c r="B42" s="168"/>
      <c r="C42" s="62"/>
      <c r="D42" s="13" t="s">
        <v>429</v>
      </c>
      <c r="E42" s="12">
        <v>637</v>
      </c>
      <c r="F42" s="12">
        <v>0.36</v>
      </c>
      <c r="G42" s="12">
        <f t="shared" si="0"/>
        <v>1769.4444444444446</v>
      </c>
      <c r="H42" s="62"/>
      <c r="I42" s="62"/>
      <c r="J42" s="62"/>
      <c r="K42" s="62"/>
      <c r="L42" s="62"/>
      <c r="M42" s="62"/>
      <c r="N42" s="62"/>
      <c r="O42" s="62"/>
      <c r="P42" s="62"/>
      <c r="Q42" s="62"/>
      <c r="R42" s="62"/>
      <c r="S42" s="62"/>
      <c r="T42" s="62"/>
      <c r="U42" s="62"/>
      <c r="V42" s="62"/>
      <c r="W42" s="62"/>
      <c r="X42" s="62"/>
      <c r="Y42" s="62"/>
      <c r="Z42" s="62"/>
    </row>
    <row r="43" spans="1:26" ht="16" x14ac:dyDescent="0.2">
      <c r="A43" s="62"/>
      <c r="B43" s="168"/>
      <c r="C43" s="62"/>
      <c r="D43" s="13" t="s">
        <v>430</v>
      </c>
      <c r="E43" s="12">
        <v>800</v>
      </c>
      <c r="F43" s="12">
        <v>0.46</v>
      </c>
      <c r="G43" s="12">
        <f t="shared" si="0"/>
        <v>1739.1304347826085</v>
      </c>
      <c r="H43" s="62"/>
      <c r="I43" s="62"/>
      <c r="J43" s="62"/>
      <c r="K43" s="62"/>
      <c r="L43" s="62"/>
      <c r="M43" s="62"/>
      <c r="N43" s="62"/>
      <c r="O43" s="62"/>
      <c r="P43" s="62"/>
      <c r="Q43" s="62"/>
      <c r="R43" s="62"/>
      <c r="S43" s="62"/>
      <c r="T43" s="62"/>
      <c r="U43" s="62"/>
      <c r="V43" s="62"/>
      <c r="W43" s="62"/>
      <c r="X43" s="62"/>
      <c r="Y43" s="62"/>
      <c r="Z43" s="62"/>
    </row>
    <row r="44" spans="1:26" ht="16" x14ac:dyDescent="0.2">
      <c r="A44" s="62"/>
      <c r="B44" s="168"/>
      <c r="C44" s="62"/>
      <c r="D44" s="13" t="s">
        <v>431</v>
      </c>
      <c r="E44" s="12">
        <v>730.4</v>
      </c>
      <c r="F44" s="12">
        <v>0.42</v>
      </c>
      <c r="G44" s="12">
        <f t="shared" si="0"/>
        <v>1739.047619047619</v>
      </c>
      <c r="H44" s="62"/>
      <c r="I44" s="62"/>
      <c r="J44" s="62"/>
      <c r="K44" s="62"/>
      <c r="L44" s="62"/>
      <c r="M44" s="62"/>
      <c r="N44" s="62"/>
      <c r="O44" s="62"/>
      <c r="P44" s="62"/>
      <c r="Q44" s="62"/>
      <c r="R44" s="62"/>
      <c r="S44" s="62"/>
      <c r="T44" s="62"/>
      <c r="U44" s="62"/>
      <c r="V44" s="62"/>
      <c r="W44" s="62"/>
      <c r="X44" s="62"/>
      <c r="Y44" s="62"/>
      <c r="Z44" s="62"/>
    </row>
    <row r="45" spans="1:26" ht="16" x14ac:dyDescent="0.2">
      <c r="A45" s="62"/>
      <c r="B45" s="168"/>
      <c r="C45" s="62"/>
      <c r="D45" s="13" t="s">
        <v>432</v>
      </c>
      <c r="E45" s="12">
        <v>800</v>
      </c>
      <c r="F45" s="12">
        <v>0.45</v>
      </c>
      <c r="G45" s="12">
        <f t="shared" si="0"/>
        <v>1777.7777777777778</v>
      </c>
      <c r="H45" s="62"/>
      <c r="I45" s="62"/>
      <c r="J45" s="62"/>
      <c r="K45" s="62"/>
      <c r="L45" s="62"/>
      <c r="M45" s="62"/>
      <c r="N45" s="62"/>
      <c r="O45" s="62"/>
      <c r="P45" s="62"/>
      <c r="Q45" s="62"/>
      <c r="R45" s="62"/>
      <c r="S45" s="62"/>
      <c r="T45" s="62"/>
      <c r="U45" s="62"/>
      <c r="V45" s="62"/>
      <c r="W45" s="62"/>
      <c r="X45" s="62"/>
      <c r="Y45" s="62"/>
      <c r="Z45" s="62"/>
    </row>
    <row r="46" spans="1:26" ht="16" x14ac:dyDescent="0.2">
      <c r="A46" s="62"/>
      <c r="B46" s="168"/>
      <c r="C46" s="62"/>
      <c r="D46" s="13" t="s">
        <v>433</v>
      </c>
      <c r="E46" s="12">
        <v>800</v>
      </c>
      <c r="F46" s="12">
        <v>0.4</v>
      </c>
      <c r="G46" s="12">
        <f t="shared" si="0"/>
        <v>2000</v>
      </c>
      <c r="H46" s="62"/>
      <c r="I46" s="62"/>
      <c r="J46" s="62"/>
      <c r="K46" s="62"/>
      <c r="L46" s="62"/>
      <c r="M46" s="62"/>
      <c r="N46" s="62"/>
      <c r="O46" s="62"/>
      <c r="P46" s="62"/>
      <c r="Q46" s="62"/>
      <c r="R46" s="62"/>
      <c r="S46" s="62"/>
      <c r="T46" s="62"/>
      <c r="U46" s="62"/>
      <c r="V46" s="62"/>
      <c r="W46" s="62"/>
      <c r="X46" s="62"/>
      <c r="Y46" s="62"/>
      <c r="Z46" s="62"/>
    </row>
    <row r="47" spans="1:26" ht="16" x14ac:dyDescent="0.2">
      <c r="A47" s="62"/>
      <c r="B47" s="168"/>
      <c r="C47" s="62"/>
      <c r="D47" s="13" t="s">
        <v>434</v>
      </c>
      <c r="E47" s="12">
        <v>800</v>
      </c>
      <c r="F47" s="12">
        <v>0.4</v>
      </c>
      <c r="G47" s="12">
        <f t="shared" si="0"/>
        <v>2000</v>
      </c>
      <c r="H47" s="62"/>
      <c r="I47" s="62"/>
      <c r="J47" s="62"/>
      <c r="K47" s="62"/>
      <c r="L47" s="62"/>
      <c r="M47" s="62"/>
      <c r="N47" s="62"/>
      <c r="O47" s="62"/>
      <c r="P47" s="62"/>
      <c r="Q47" s="62"/>
      <c r="R47" s="62"/>
      <c r="S47" s="62"/>
      <c r="T47" s="62"/>
      <c r="U47" s="62"/>
      <c r="V47" s="62"/>
      <c r="W47" s="62"/>
      <c r="X47" s="62"/>
      <c r="Y47" s="62"/>
      <c r="Z47" s="62"/>
    </row>
    <row r="48" spans="1:26" ht="16" x14ac:dyDescent="0.2">
      <c r="A48" s="62"/>
      <c r="B48" s="168"/>
      <c r="C48" s="62"/>
      <c r="D48" s="13" t="s">
        <v>435</v>
      </c>
      <c r="E48" s="12">
        <v>660</v>
      </c>
      <c r="F48" s="12">
        <v>0.31</v>
      </c>
      <c r="G48" s="12">
        <f t="shared" si="0"/>
        <v>2129.0322580645161</v>
      </c>
      <c r="H48" s="62"/>
      <c r="I48" s="62"/>
      <c r="J48" s="62"/>
      <c r="K48" s="62"/>
      <c r="L48" s="62"/>
      <c r="M48" s="62"/>
      <c r="N48" s="62"/>
      <c r="O48" s="62"/>
      <c r="P48" s="62"/>
      <c r="Q48" s="62"/>
      <c r="R48" s="62"/>
      <c r="S48" s="62"/>
      <c r="T48" s="62"/>
      <c r="U48" s="62"/>
      <c r="V48" s="62"/>
      <c r="W48" s="62"/>
      <c r="X48" s="62"/>
      <c r="Y48" s="62"/>
      <c r="Z48" s="62"/>
    </row>
    <row r="49" spans="1:26" ht="16" x14ac:dyDescent="0.2">
      <c r="A49" s="62"/>
      <c r="B49" s="168"/>
      <c r="C49" s="62"/>
      <c r="D49" s="13" t="s">
        <v>436</v>
      </c>
      <c r="E49" s="12">
        <v>3</v>
      </c>
      <c r="F49" s="12">
        <v>0.97</v>
      </c>
      <c r="G49" s="12">
        <f t="shared" si="0"/>
        <v>3.0927835051546393</v>
      </c>
      <c r="H49" s="62"/>
      <c r="I49" s="62"/>
      <c r="J49" s="62"/>
      <c r="K49" s="62"/>
      <c r="L49" s="62"/>
      <c r="M49" s="62"/>
      <c r="N49" s="62"/>
      <c r="O49" s="62"/>
      <c r="P49" s="62"/>
      <c r="Q49" s="62"/>
      <c r="R49" s="62"/>
      <c r="S49" s="62"/>
      <c r="T49" s="62"/>
      <c r="U49" s="62"/>
      <c r="V49" s="62"/>
      <c r="W49" s="62"/>
      <c r="X49" s="62"/>
      <c r="Y49" s="62"/>
      <c r="Z49" s="62"/>
    </row>
    <row r="50" spans="1:26" ht="16" x14ac:dyDescent="0.2">
      <c r="A50" s="62"/>
      <c r="B50" s="168"/>
      <c r="C50" s="62"/>
      <c r="D50" s="13" t="s">
        <v>437</v>
      </c>
      <c r="E50" s="12">
        <v>3</v>
      </c>
      <c r="F50" s="12">
        <v>0.97</v>
      </c>
      <c r="G50" s="12">
        <f t="shared" si="0"/>
        <v>3.0927835051546393</v>
      </c>
      <c r="H50" s="62"/>
      <c r="I50" s="62"/>
      <c r="J50" s="62"/>
      <c r="K50" s="62"/>
      <c r="L50" s="62"/>
      <c r="M50" s="62"/>
      <c r="N50" s="62"/>
      <c r="O50" s="62"/>
      <c r="P50" s="62"/>
      <c r="Q50" s="62"/>
      <c r="R50" s="62"/>
      <c r="S50" s="62"/>
      <c r="T50" s="62"/>
      <c r="U50" s="62"/>
      <c r="V50" s="62"/>
      <c r="W50" s="62"/>
      <c r="X50" s="62"/>
      <c r="Y50" s="62"/>
      <c r="Z50" s="62"/>
    </row>
    <row r="51" spans="1:26" ht="16" x14ac:dyDescent="0.2">
      <c r="A51" s="62"/>
      <c r="B51" s="168"/>
      <c r="C51" s="62"/>
      <c r="D51" s="13" t="s">
        <v>438</v>
      </c>
      <c r="E51" s="12">
        <v>3</v>
      </c>
      <c r="F51" s="12">
        <v>0.97</v>
      </c>
      <c r="G51" s="12">
        <f t="shared" si="0"/>
        <v>3.0927835051546393</v>
      </c>
      <c r="H51" s="62"/>
      <c r="I51" s="62"/>
      <c r="J51" s="62"/>
      <c r="K51" s="62"/>
      <c r="L51" s="62"/>
      <c r="M51" s="62"/>
      <c r="N51" s="62"/>
      <c r="O51" s="62"/>
      <c r="P51" s="62"/>
      <c r="Q51" s="62"/>
      <c r="R51" s="62"/>
      <c r="S51" s="62"/>
      <c r="T51" s="62"/>
      <c r="U51" s="62"/>
      <c r="V51" s="62"/>
      <c r="W51" s="62"/>
      <c r="X51" s="62"/>
      <c r="Y51" s="62"/>
      <c r="Z51" s="62"/>
    </row>
    <row r="52" spans="1:26" ht="16" x14ac:dyDescent="0.2">
      <c r="A52" s="62"/>
      <c r="B52" s="168"/>
      <c r="C52" s="62"/>
      <c r="D52" s="11" t="s">
        <v>318</v>
      </c>
      <c r="E52" s="12">
        <v>1</v>
      </c>
      <c r="F52" s="12">
        <v>0.42</v>
      </c>
      <c r="G52" s="12">
        <f t="shared" ref="G52:G54" si="1">E52/F52</f>
        <v>2.3809523809523809</v>
      </c>
      <c r="H52" s="62"/>
      <c r="I52" s="62"/>
      <c r="J52" s="62"/>
      <c r="K52" s="62"/>
      <c r="L52" s="62"/>
      <c r="M52" s="62"/>
      <c r="N52" s="62"/>
      <c r="O52" s="62"/>
      <c r="P52" s="62"/>
      <c r="Q52" s="62"/>
      <c r="R52" s="62"/>
      <c r="S52" s="62"/>
      <c r="T52" s="62"/>
      <c r="U52" s="62"/>
      <c r="V52" s="62"/>
      <c r="W52" s="62"/>
      <c r="X52" s="62"/>
      <c r="Y52" s="62"/>
      <c r="Z52" s="62"/>
    </row>
    <row r="53" spans="1:26" ht="16" x14ac:dyDescent="0.2">
      <c r="A53" s="62"/>
      <c r="B53" s="168"/>
      <c r="C53" s="62"/>
      <c r="D53" s="11" t="s">
        <v>320</v>
      </c>
      <c r="E53" s="12">
        <v>2</v>
      </c>
      <c r="F53" s="12">
        <v>0.43</v>
      </c>
      <c r="G53" s="12">
        <f t="shared" si="1"/>
        <v>4.6511627906976747</v>
      </c>
      <c r="H53" s="62"/>
      <c r="I53" s="62"/>
      <c r="J53" s="62"/>
      <c r="K53" s="62"/>
      <c r="L53" s="62"/>
      <c r="M53" s="62"/>
      <c r="N53" s="62"/>
      <c r="O53" s="62"/>
      <c r="P53" s="62"/>
      <c r="Q53" s="62"/>
      <c r="R53" s="62"/>
      <c r="S53" s="62"/>
      <c r="T53" s="62"/>
      <c r="U53" s="62"/>
      <c r="V53" s="62"/>
      <c r="W53" s="62"/>
      <c r="X53" s="62"/>
      <c r="Y53" s="62"/>
      <c r="Z53" s="62"/>
    </row>
    <row r="54" spans="1:26" ht="16" x14ac:dyDescent="0.2">
      <c r="A54" s="62"/>
      <c r="B54" s="168"/>
      <c r="C54" s="62"/>
      <c r="D54" s="11" t="s">
        <v>321</v>
      </c>
      <c r="E54" s="12">
        <v>1.5</v>
      </c>
      <c r="F54" s="12">
        <v>0.2</v>
      </c>
      <c r="G54" s="12">
        <f t="shared" si="1"/>
        <v>7.5</v>
      </c>
      <c r="H54" s="62"/>
      <c r="I54" s="62"/>
      <c r="J54" s="62"/>
      <c r="K54" s="62"/>
      <c r="L54" s="62"/>
      <c r="M54" s="62"/>
      <c r="N54" s="62"/>
      <c r="O54" s="62"/>
      <c r="P54" s="62"/>
      <c r="Q54" s="62"/>
      <c r="R54" s="62"/>
      <c r="S54" s="62"/>
      <c r="T54" s="62"/>
      <c r="U54" s="62"/>
      <c r="V54" s="62"/>
      <c r="W54" s="62"/>
      <c r="X54" s="62"/>
      <c r="Y54" s="62"/>
      <c r="Z54" s="62"/>
    </row>
    <row r="55" spans="1:26" ht="16" x14ac:dyDescent="0.2">
      <c r="A55" s="62"/>
      <c r="B55" s="168"/>
      <c r="C55" s="62"/>
      <c r="D55" s="11" t="s">
        <v>439</v>
      </c>
      <c r="E55" s="12">
        <v>1.6000000000000001E-3</v>
      </c>
      <c r="F55" s="12">
        <v>0.16</v>
      </c>
      <c r="G55" s="12">
        <f t="shared" si="0"/>
        <v>0.01</v>
      </c>
      <c r="H55" s="62"/>
      <c r="I55" s="62"/>
      <c r="J55" s="62"/>
      <c r="K55" s="62"/>
      <c r="L55" s="62"/>
      <c r="M55" s="62"/>
      <c r="N55" s="62"/>
      <c r="O55" s="62"/>
      <c r="P55" s="62"/>
      <c r="Q55" s="62"/>
      <c r="R55" s="62"/>
      <c r="S55" s="62"/>
      <c r="T55" s="62"/>
      <c r="U55" s="62"/>
      <c r="V55" s="62"/>
      <c r="W55" s="62"/>
      <c r="X55" s="62"/>
      <c r="Y55" s="62"/>
      <c r="Z55" s="62"/>
    </row>
    <row r="56" spans="1:26" ht="16" x14ac:dyDescent="0.2">
      <c r="A56" s="62"/>
      <c r="B56" s="168"/>
      <c r="C56" s="62"/>
      <c r="D56" s="13" t="s">
        <v>408</v>
      </c>
      <c r="E56" s="12">
        <v>100</v>
      </c>
      <c r="F56" s="12">
        <v>0.42</v>
      </c>
      <c r="G56" s="12">
        <f t="shared" si="0"/>
        <v>238.0952380952381</v>
      </c>
      <c r="H56" s="62"/>
      <c r="I56" s="62"/>
      <c r="J56" s="62"/>
      <c r="K56" s="62"/>
      <c r="L56" s="62"/>
      <c r="M56" s="62"/>
      <c r="N56" s="62"/>
      <c r="O56" s="62"/>
      <c r="P56" s="62"/>
      <c r="Q56" s="62"/>
      <c r="R56" s="62"/>
      <c r="S56" s="62"/>
      <c r="T56" s="62"/>
      <c r="U56" s="62"/>
      <c r="V56" s="62"/>
      <c r="W56" s="62"/>
      <c r="X56" s="62"/>
      <c r="Y56" s="62"/>
      <c r="Z56" s="62"/>
    </row>
    <row r="57" spans="1:26" ht="16" x14ac:dyDescent="0.2">
      <c r="A57" s="62"/>
      <c r="B57" s="168"/>
      <c r="C57" s="62"/>
      <c r="D57" s="13" t="s">
        <v>409</v>
      </c>
      <c r="E57" s="12">
        <v>1</v>
      </c>
      <c r="F57" s="12">
        <v>0.42</v>
      </c>
      <c r="G57" s="12">
        <f t="shared" si="0"/>
        <v>2.3809523809523809</v>
      </c>
      <c r="H57" s="62"/>
      <c r="I57" s="62"/>
      <c r="J57" s="62"/>
      <c r="K57" s="62"/>
      <c r="L57" s="62"/>
      <c r="M57" s="62"/>
      <c r="N57" s="62"/>
      <c r="O57" s="62"/>
      <c r="P57" s="62"/>
      <c r="Q57" s="62"/>
      <c r="R57" s="62"/>
      <c r="S57" s="62"/>
      <c r="T57" s="62"/>
      <c r="U57" s="62"/>
      <c r="V57" s="62"/>
      <c r="W57" s="62"/>
      <c r="X57" s="62"/>
      <c r="Y57" s="62"/>
      <c r="Z57" s="62"/>
    </row>
    <row r="58" spans="1:26" ht="16" x14ac:dyDescent="0.2">
      <c r="A58" s="62"/>
      <c r="B58" s="168"/>
      <c r="C58" s="62"/>
      <c r="D58" s="13" t="s">
        <v>410</v>
      </c>
      <c r="E58" s="12">
        <v>45</v>
      </c>
      <c r="F58" s="12">
        <v>0.38</v>
      </c>
      <c r="G58" s="12">
        <f t="shared" si="0"/>
        <v>118.42105263157895</v>
      </c>
      <c r="H58" s="62"/>
      <c r="I58" s="62"/>
      <c r="J58" s="62"/>
      <c r="K58" s="62"/>
      <c r="L58" s="62"/>
      <c r="M58" s="62"/>
      <c r="N58" s="62"/>
      <c r="O58" s="62"/>
      <c r="P58" s="62"/>
      <c r="Q58" s="62"/>
      <c r="R58" s="62"/>
      <c r="S58" s="62"/>
      <c r="T58" s="62"/>
      <c r="U58" s="62"/>
      <c r="V58" s="62"/>
      <c r="W58" s="62"/>
      <c r="X58" s="62"/>
      <c r="Y58" s="62"/>
      <c r="Z58" s="62"/>
    </row>
    <row r="59" spans="1:26" ht="16" x14ac:dyDescent="0.2">
      <c r="A59" s="62"/>
      <c r="B59" s="168"/>
      <c r="C59" s="62"/>
      <c r="D59" s="13" t="s">
        <v>411</v>
      </c>
      <c r="E59" s="12">
        <v>17.399999999999999</v>
      </c>
      <c r="F59" s="12">
        <v>0.3</v>
      </c>
      <c r="G59" s="12">
        <f t="shared" si="0"/>
        <v>58</v>
      </c>
      <c r="H59" s="62"/>
      <c r="I59" s="62"/>
      <c r="J59" s="62"/>
      <c r="K59" s="62"/>
      <c r="L59" s="62"/>
      <c r="M59" s="62"/>
      <c r="N59" s="62"/>
      <c r="O59" s="62"/>
      <c r="P59" s="62"/>
      <c r="Q59" s="62"/>
      <c r="R59" s="62"/>
      <c r="S59" s="62"/>
      <c r="T59" s="62"/>
      <c r="U59" s="62"/>
      <c r="V59" s="62"/>
      <c r="W59" s="62"/>
      <c r="X59" s="62"/>
      <c r="Y59" s="62"/>
      <c r="Z59" s="62"/>
    </row>
    <row r="60" spans="1:26" x14ac:dyDescent="0.15">
      <c r="A60" s="62"/>
      <c r="B60" s="168"/>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x14ac:dyDescent="0.15">
      <c r="A61" s="62"/>
      <c r="B61" s="168"/>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x14ac:dyDescent="0.15">
      <c r="A62" s="62"/>
      <c r="B62" s="168"/>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x14ac:dyDescent="0.15">
      <c r="A63" s="62"/>
      <c r="B63" s="168"/>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x14ac:dyDescent="0.15">
      <c r="A64" s="62"/>
      <c r="B64" s="168"/>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x14ac:dyDescent="0.15">
      <c r="A65" s="62"/>
      <c r="B65" s="168"/>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x14ac:dyDescent="0.15">
      <c r="A66" s="62"/>
      <c r="B66" s="168"/>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x14ac:dyDescent="0.15">
      <c r="A67" s="62"/>
      <c r="B67" s="168"/>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x14ac:dyDescent="0.15">
      <c r="A68" s="62"/>
      <c r="B68" s="168"/>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x14ac:dyDescent="0.15">
      <c r="A69" s="62"/>
      <c r="B69" s="168"/>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x14ac:dyDescent="0.15">
      <c r="A70" s="62"/>
      <c r="B70" s="168"/>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x14ac:dyDescent="0.15">
      <c r="A71" s="62"/>
      <c r="B71" s="168"/>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x14ac:dyDescent="0.15">
      <c r="A72" s="62"/>
      <c r="B72" s="168"/>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x14ac:dyDescent="0.15">
      <c r="A73" s="62"/>
      <c r="B73" s="168"/>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x14ac:dyDescent="0.15">
      <c r="A74" s="62"/>
      <c r="B74" s="168"/>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x14ac:dyDescent="0.15">
      <c r="A75" s="62"/>
      <c r="B75" s="168"/>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x14ac:dyDescent="0.15">
      <c r="A76" s="62"/>
      <c r="B76" s="168"/>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x14ac:dyDescent="0.15">
      <c r="A77" s="62"/>
      <c r="B77" s="168"/>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x14ac:dyDescent="0.15">
      <c r="A78" s="62"/>
      <c r="B78" s="168"/>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x14ac:dyDescent="0.15">
      <c r="A79" s="62"/>
      <c r="B79" s="168"/>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x14ac:dyDescent="0.1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x14ac:dyDescent="0.1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x14ac:dyDescent="0.1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x14ac:dyDescent="0.1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x14ac:dyDescent="0.1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x14ac:dyDescent="0.1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x14ac:dyDescent="0.1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x14ac:dyDescent="0.1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x14ac:dyDescent="0.1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x14ac:dyDescent="0.1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x14ac:dyDescent="0.1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x14ac:dyDescent="0.15">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x14ac:dyDescent="0.15">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x14ac:dyDescent="0.15">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x14ac:dyDescent="0.15">
      <c r="C95" s="62"/>
      <c r="D95" s="62"/>
      <c r="E95" s="62"/>
      <c r="F95" s="62"/>
      <c r="G95" s="62"/>
      <c r="H95" s="62"/>
      <c r="I95" s="62"/>
      <c r="J95" s="62"/>
      <c r="K95" s="62"/>
      <c r="L95" s="62"/>
      <c r="M95" s="62"/>
      <c r="N95" s="62"/>
      <c r="O95" s="62"/>
      <c r="P95" s="62"/>
      <c r="Q95" s="62"/>
      <c r="R95" s="62"/>
      <c r="S95" s="62"/>
      <c r="T95" s="62"/>
      <c r="U95" s="62"/>
      <c r="V95" s="62"/>
      <c r="W95" s="62"/>
      <c r="X95" s="62"/>
      <c r="Y95" s="62"/>
      <c r="Z95" s="62"/>
    </row>
  </sheetData>
  <mergeCells count="1">
    <mergeCell ref="B4:G4"/>
  </mergeCells>
  <conditionalFormatting sqref="D55:F55 G15:G51 D15:F26 G55:G59 E27:F48">
    <cfRule type="containsText" dxfId="19" priority="31" operator="containsText" text="FALSE">
      <formula>NOT(ISERROR(SEARCH("FALSE",D15)))</formula>
    </cfRule>
    <cfRule type="containsText" dxfId="18" priority="32" operator="containsText" text="TRUE">
      <formula>NOT(ISERROR(SEARCH("TRUE",D15)))</formula>
    </cfRule>
    <cfRule type="containsText" dxfId="17" priority="33" operator="containsText" text="NONE">
      <formula>NOT(ISERROR(SEARCH("NONE",D15)))</formula>
    </cfRule>
    <cfRule type="containsText" dxfId="16" priority="34" operator="containsText" text="Capacity missing">
      <formula>NOT(ISERROR(SEARCH("Capacity missing",D15)))</formula>
    </cfRule>
    <cfRule type="containsText" dxfId="15" priority="35" operator="containsText" text="FALSE">
      <formula>NOT(ISERROR(SEARCH("FALSE",D15)))</formula>
    </cfRule>
  </conditionalFormatting>
  <conditionalFormatting sqref="F56:F59">
    <cfRule type="containsText" dxfId="14" priority="21" operator="containsText" text="FALSE">
      <formula>NOT(ISERROR(SEARCH("FALSE",F56)))</formula>
    </cfRule>
    <cfRule type="containsText" dxfId="13" priority="22" operator="containsText" text="TRUE">
      <formula>NOT(ISERROR(SEARCH("TRUE",F56)))</formula>
    </cfRule>
    <cfRule type="containsText" dxfId="12" priority="23" operator="containsText" text="NONE">
      <formula>NOT(ISERROR(SEARCH("NONE",F56)))</formula>
    </cfRule>
    <cfRule type="containsText" dxfId="11" priority="24" operator="containsText" text="Capacity missing">
      <formula>NOT(ISERROR(SEARCH("Capacity missing",F56)))</formula>
    </cfRule>
    <cfRule type="containsText" dxfId="10" priority="25" operator="containsText" text="FALSE">
      <formula>NOT(ISERROR(SEARCH("FALSE",F56)))</formula>
    </cfRule>
  </conditionalFormatting>
  <conditionalFormatting sqref="E56:E59">
    <cfRule type="containsText" dxfId="9" priority="16" operator="containsText" text="FALSE">
      <formula>NOT(ISERROR(SEARCH("FALSE",E56)))</formula>
    </cfRule>
    <cfRule type="containsText" dxfId="8" priority="17" operator="containsText" text="TRUE">
      <formula>NOT(ISERROR(SEARCH("TRUE",E56)))</formula>
    </cfRule>
    <cfRule type="containsText" dxfId="7" priority="18" operator="containsText" text="NONE">
      <formula>NOT(ISERROR(SEARCH("NONE",E56)))</formula>
    </cfRule>
    <cfRule type="containsText" dxfId="6" priority="19" operator="containsText" text="Capacity missing">
      <formula>NOT(ISERROR(SEARCH("Capacity missing",E56)))</formula>
    </cfRule>
    <cfRule type="containsText" dxfId="5" priority="20" operator="containsText" text="FALSE">
      <formula>NOT(ISERROR(SEARCH("FALSE",E56)))</formula>
    </cfRule>
  </conditionalFormatting>
  <conditionalFormatting sqref="D52:G54">
    <cfRule type="containsText" dxfId="4" priority="1" operator="containsText" text="FALSE">
      <formula>NOT(ISERROR(SEARCH("FALSE",D52)))</formula>
    </cfRule>
    <cfRule type="containsText" dxfId="3" priority="2" operator="containsText" text="TRUE">
      <formula>NOT(ISERROR(SEARCH("TRUE",D52)))</formula>
    </cfRule>
    <cfRule type="containsText" dxfId="2" priority="3" operator="containsText" text="NONE">
      <formula>NOT(ISERROR(SEARCH("NONE",D52)))</formula>
    </cfRule>
    <cfRule type="containsText" dxfId="1" priority="4" operator="containsText" text="Capacity missing">
      <formula>NOT(ISERROR(SEARCH("Capacity missing",D52)))</formula>
    </cfRule>
    <cfRule type="containsText" dxfId="0" priority="5" operator="containsText" text="FALSE">
      <formula>NOT(ISERROR(SEARCH("FALSE",D52)))</formula>
    </cfRule>
  </conditionalFormatting>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E419"/>
  <sheetViews>
    <sheetView zoomScale="99" workbookViewId="0">
      <selection activeCell="F15" sqref="F15"/>
    </sheetView>
  </sheetViews>
  <sheetFormatPr baseColWidth="10" defaultRowHeight="13" x14ac:dyDescent="0.15"/>
  <cols>
    <col min="2" max="2" width="24.33203125" customWidth="1"/>
    <col min="3" max="3" width="13.1640625" customWidth="1"/>
    <col min="4" max="4" width="64.5" customWidth="1"/>
    <col min="6" max="6" width="16" customWidth="1"/>
    <col min="7" max="7" width="45.33203125" customWidth="1"/>
    <col min="8" max="8" width="22.6640625" customWidth="1"/>
  </cols>
  <sheetData>
    <row r="1" spans="1:31" ht="21" x14ac:dyDescent="0.25">
      <c r="A1" s="1"/>
      <c r="B1" s="33" t="s">
        <v>584</v>
      </c>
      <c r="C1" s="34"/>
      <c r="D1" s="35"/>
      <c r="E1" s="36"/>
      <c r="F1" s="36"/>
      <c r="G1" s="36"/>
      <c r="H1" s="36"/>
      <c r="I1" s="36"/>
      <c r="J1" s="36"/>
      <c r="K1" s="36"/>
      <c r="L1" s="36"/>
      <c r="M1" s="36"/>
      <c r="N1" s="36"/>
      <c r="O1" s="36"/>
      <c r="P1" s="36"/>
      <c r="Q1" s="36"/>
      <c r="R1" s="36"/>
      <c r="S1" s="36"/>
      <c r="T1" s="36"/>
      <c r="U1" s="36"/>
      <c r="V1" s="36"/>
      <c r="W1" s="36"/>
      <c r="X1" s="36"/>
      <c r="Y1" s="36"/>
      <c r="Z1" s="36"/>
      <c r="AA1" s="36"/>
      <c r="AB1" s="36"/>
      <c r="AC1" s="36"/>
      <c r="AD1" s="36"/>
      <c r="AE1" s="36"/>
    </row>
    <row r="2" spans="1:31" ht="16" x14ac:dyDescent="0.2">
      <c r="A2" s="1"/>
      <c r="B2" s="37"/>
      <c r="C2" s="34"/>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row>
    <row r="3" spans="1:31" ht="16" x14ac:dyDescent="0.2">
      <c r="A3" s="1"/>
      <c r="B3" s="38" t="s">
        <v>744</v>
      </c>
      <c r="C3" s="39"/>
      <c r="D3" s="40"/>
      <c r="E3" s="41"/>
      <c r="F3" s="42"/>
      <c r="G3" s="42"/>
      <c r="H3" s="36"/>
      <c r="I3" s="42"/>
      <c r="J3" s="42"/>
      <c r="K3" s="42"/>
      <c r="L3" s="42"/>
      <c r="M3" s="42"/>
      <c r="N3" s="42"/>
      <c r="O3" s="42"/>
      <c r="P3" s="42"/>
      <c r="Q3" s="42"/>
      <c r="R3" s="42"/>
      <c r="S3" s="42"/>
      <c r="T3" s="36"/>
      <c r="U3" s="42"/>
      <c r="V3" s="42"/>
      <c r="W3" s="42"/>
      <c r="X3" s="42"/>
      <c r="Y3" s="42"/>
      <c r="Z3" s="42"/>
      <c r="AA3" s="42"/>
      <c r="AB3" s="42"/>
      <c r="AC3" s="42"/>
      <c r="AD3" s="42"/>
      <c r="AE3" s="42"/>
    </row>
    <row r="4" spans="1:31" x14ac:dyDescent="0.15">
      <c r="A4" s="1"/>
      <c r="B4" s="589" t="s">
        <v>743</v>
      </c>
      <c r="C4" s="590"/>
      <c r="D4" s="590"/>
      <c r="E4" s="591"/>
      <c r="F4" s="43"/>
      <c r="G4" s="43"/>
      <c r="H4" s="36"/>
      <c r="I4" s="43"/>
      <c r="J4" s="43"/>
      <c r="K4" s="43"/>
      <c r="L4" s="43"/>
      <c r="M4" s="43"/>
      <c r="N4" s="43"/>
      <c r="O4" s="43"/>
      <c r="P4" s="43"/>
      <c r="Q4" s="43"/>
      <c r="R4" s="43"/>
      <c r="S4" s="43"/>
      <c r="T4" s="36"/>
      <c r="U4" s="43"/>
      <c r="V4" s="43"/>
      <c r="W4" s="43"/>
      <c r="X4" s="43"/>
      <c r="Y4" s="43"/>
      <c r="Z4" s="43"/>
      <c r="AA4" s="43"/>
      <c r="AB4" s="43"/>
      <c r="AC4" s="43"/>
      <c r="AD4" s="43"/>
      <c r="AE4" s="43"/>
    </row>
    <row r="5" spans="1:31" ht="14" thickBot="1" x14ac:dyDescent="0.2">
      <c r="A5" s="1"/>
      <c r="B5" s="34"/>
      <c r="C5" s="34"/>
      <c r="D5" s="35"/>
      <c r="E5" s="36"/>
      <c r="F5" s="36"/>
      <c r="H5" s="36"/>
      <c r="I5" s="36"/>
      <c r="J5" s="36"/>
      <c r="K5" s="36"/>
      <c r="L5" s="36"/>
      <c r="M5" s="36"/>
      <c r="N5" s="36"/>
      <c r="O5" s="36"/>
      <c r="P5" s="36"/>
      <c r="Q5" s="36"/>
      <c r="R5" s="36"/>
      <c r="S5" s="36"/>
      <c r="T5" s="36"/>
      <c r="U5" s="36"/>
      <c r="V5" s="36"/>
      <c r="W5" s="36"/>
      <c r="X5" s="36"/>
      <c r="Y5" s="36"/>
      <c r="Z5" s="36"/>
      <c r="AA5" s="36"/>
      <c r="AB5" s="36"/>
      <c r="AC5" s="36"/>
      <c r="AD5" s="36"/>
      <c r="AE5" s="36"/>
    </row>
    <row r="6" spans="1:31" ht="16" x14ac:dyDescent="0.2">
      <c r="A6" s="1"/>
      <c r="B6" s="44"/>
      <c r="C6" s="58"/>
      <c r="D6" s="45"/>
      <c r="E6" s="46"/>
      <c r="F6" s="47"/>
      <c r="G6" s="47"/>
      <c r="H6" s="243"/>
      <c r="I6" s="36"/>
      <c r="J6" s="36"/>
      <c r="K6" s="36"/>
      <c r="L6" s="36"/>
      <c r="M6" s="36"/>
      <c r="N6" s="36"/>
      <c r="O6" s="36"/>
      <c r="P6" s="36"/>
      <c r="Q6" s="36"/>
      <c r="R6" s="36"/>
      <c r="S6" s="36"/>
      <c r="T6" s="36"/>
      <c r="U6" s="36"/>
      <c r="V6" s="36"/>
      <c r="W6" s="36"/>
      <c r="X6" s="36"/>
      <c r="Y6" s="36"/>
      <c r="Z6" s="36"/>
      <c r="AA6" s="36"/>
      <c r="AB6" s="36"/>
      <c r="AC6" s="36"/>
      <c r="AD6" s="36"/>
      <c r="AE6" s="36"/>
    </row>
    <row r="7" spans="1:31" x14ac:dyDescent="0.15">
      <c r="A7" s="1"/>
      <c r="B7" s="17"/>
      <c r="C7" s="48"/>
      <c r="D7" s="48"/>
      <c r="E7" s="49"/>
      <c r="F7" s="42"/>
      <c r="G7" s="42"/>
      <c r="H7" s="244"/>
      <c r="I7" s="42"/>
      <c r="J7" s="42"/>
      <c r="K7" s="42"/>
      <c r="L7" s="42"/>
      <c r="M7" s="42"/>
      <c r="N7" s="42"/>
      <c r="O7" s="42"/>
      <c r="P7" s="42"/>
      <c r="Q7" s="42"/>
      <c r="R7" s="42"/>
      <c r="S7" s="42"/>
      <c r="T7" s="36"/>
      <c r="U7" s="42"/>
      <c r="V7" s="42"/>
      <c r="W7" s="42"/>
      <c r="X7" s="42"/>
      <c r="Y7" s="42"/>
      <c r="Z7" s="42"/>
      <c r="AA7" s="42"/>
      <c r="AB7" s="42"/>
      <c r="AC7" s="42"/>
      <c r="AD7" s="42"/>
      <c r="AE7" s="42"/>
    </row>
    <row r="8" spans="1:31" ht="16" x14ac:dyDescent="0.2">
      <c r="A8" s="1"/>
      <c r="B8" s="50" t="s">
        <v>585</v>
      </c>
      <c r="C8" s="59"/>
      <c r="D8" s="51" t="s">
        <v>602</v>
      </c>
      <c r="E8" s="51" t="s">
        <v>600</v>
      </c>
      <c r="F8" s="51" t="s">
        <v>601</v>
      </c>
      <c r="G8" s="51" t="s">
        <v>660</v>
      </c>
      <c r="H8" s="244"/>
      <c r="I8" s="43"/>
      <c r="J8" s="43"/>
      <c r="K8" s="43"/>
      <c r="L8" s="43"/>
      <c r="M8" s="43"/>
      <c r="N8" s="43"/>
      <c r="O8" s="43"/>
      <c r="P8" s="43"/>
      <c r="Q8" s="43"/>
      <c r="R8" s="43"/>
      <c r="S8" s="43"/>
      <c r="T8" s="36"/>
      <c r="U8" s="43"/>
      <c r="V8" s="43"/>
      <c r="W8" s="43"/>
      <c r="X8" s="43"/>
      <c r="Y8" s="43"/>
      <c r="Z8" s="43"/>
      <c r="AA8" s="43"/>
      <c r="AB8" s="43"/>
      <c r="AC8" s="43"/>
      <c r="AD8" s="43"/>
      <c r="AE8" s="43"/>
    </row>
    <row r="9" spans="1:31" ht="16" x14ac:dyDescent="0.2">
      <c r="A9" s="1"/>
      <c r="B9" s="55"/>
      <c r="C9" s="60" t="s">
        <v>659</v>
      </c>
      <c r="D9" s="52"/>
      <c r="E9" s="53"/>
      <c r="F9" s="54"/>
      <c r="G9" s="54"/>
      <c r="H9" s="253"/>
      <c r="I9" s="36"/>
      <c r="J9" s="36"/>
      <c r="K9" s="36"/>
      <c r="L9" s="36"/>
      <c r="M9" s="36"/>
      <c r="N9" s="36"/>
      <c r="O9" s="36"/>
      <c r="P9" s="36"/>
      <c r="Q9" s="36"/>
      <c r="R9" s="36"/>
      <c r="S9" s="36"/>
      <c r="T9" s="36"/>
      <c r="U9" s="36"/>
      <c r="V9" s="36"/>
      <c r="W9" s="36"/>
      <c r="X9" s="36"/>
      <c r="Y9" s="36"/>
      <c r="Z9" s="36"/>
      <c r="AA9" s="36"/>
      <c r="AB9" s="36"/>
      <c r="AC9" s="36"/>
      <c r="AD9" s="36"/>
      <c r="AE9" s="36"/>
    </row>
    <row r="10" spans="1:31" ht="16" x14ac:dyDescent="0.2">
      <c r="A10" s="1"/>
      <c r="B10" s="55"/>
      <c r="C10" s="52"/>
      <c r="D10" s="56" t="s">
        <v>658</v>
      </c>
      <c r="E10" s="57"/>
      <c r="F10" s="56" t="s">
        <v>60</v>
      </c>
      <c r="G10" s="48"/>
      <c r="H10" s="244"/>
      <c r="I10" s="36"/>
      <c r="J10" s="36"/>
      <c r="K10" s="36"/>
      <c r="L10" s="36"/>
      <c r="M10" s="36"/>
      <c r="N10" s="36"/>
      <c r="O10" s="36"/>
      <c r="P10" s="36"/>
      <c r="Q10" s="36"/>
      <c r="R10" s="36"/>
      <c r="S10" s="36"/>
      <c r="T10" s="36"/>
      <c r="U10" s="36"/>
      <c r="V10" s="36"/>
      <c r="W10" s="36"/>
      <c r="X10" s="36"/>
      <c r="Y10" s="36"/>
      <c r="Z10" s="36"/>
      <c r="AA10" s="36"/>
      <c r="AB10" s="36"/>
      <c r="AC10" s="36"/>
      <c r="AD10" s="36"/>
      <c r="AE10" s="36"/>
    </row>
    <row r="11" spans="1:31" ht="16" x14ac:dyDescent="0.2">
      <c r="A11" s="1"/>
      <c r="B11" s="55"/>
      <c r="C11" s="52"/>
      <c r="D11" s="56" t="s">
        <v>599</v>
      </c>
      <c r="E11" s="57"/>
      <c r="F11" s="56">
        <v>2013</v>
      </c>
      <c r="G11" s="48"/>
      <c r="H11" s="244"/>
      <c r="I11" s="42"/>
      <c r="J11" s="42"/>
      <c r="K11" s="42"/>
      <c r="L11" s="42"/>
      <c r="M11" s="42"/>
      <c r="N11" s="42"/>
      <c r="O11" s="42"/>
      <c r="P11" s="42"/>
      <c r="Q11" s="42"/>
      <c r="R11" s="42"/>
      <c r="S11" s="42"/>
      <c r="T11" s="36"/>
      <c r="U11" s="42"/>
      <c r="V11" s="42"/>
      <c r="W11" s="42"/>
      <c r="X11" s="42"/>
      <c r="Y11" s="42"/>
      <c r="Z11" s="42"/>
      <c r="AA11" s="42"/>
      <c r="AB11" s="42"/>
      <c r="AC11" s="42"/>
      <c r="AD11" s="42"/>
      <c r="AE11" s="42"/>
    </row>
    <row r="12" spans="1:31" ht="17" thickBot="1" x14ac:dyDescent="0.25">
      <c r="A12" s="1"/>
      <c r="B12" s="55"/>
      <c r="C12" s="52"/>
      <c r="D12" s="53"/>
      <c r="E12" s="53"/>
      <c r="F12" s="53"/>
      <c r="G12" s="48"/>
      <c r="H12" s="244"/>
      <c r="I12" s="42"/>
      <c r="J12" s="42"/>
      <c r="K12" s="42"/>
      <c r="L12" s="42"/>
      <c r="M12" s="42"/>
      <c r="N12" s="42"/>
      <c r="O12" s="42"/>
      <c r="P12" s="42"/>
      <c r="Q12" s="42"/>
      <c r="R12" s="42"/>
      <c r="S12" s="42"/>
      <c r="T12" s="36"/>
      <c r="U12" s="42"/>
      <c r="V12" s="42"/>
      <c r="W12" s="42"/>
      <c r="X12" s="42"/>
      <c r="Y12" s="42"/>
      <c r="Z12" s="42"/>
      <c r="AA12" s="42"/>
      <c r="AB12" s="42"/>
      <c r="AC12" s="42"/>
      <c r="AD12" s="42"/>
      <c r="AE12" s="42"/>
    </row>
    <row r="13" spans="1:31" ht="17" thickBot="1" x14ac:dyDescent="0.25">
      <c r="A13" s="1"/>
      <c r="B13" s="55"/>
      <c r="C13" s="52"/>
      <c r="D13" s="162" t="s">
        <v>661</v>
      </c>
      <c r="E13" s="53" t="s">
        <v>529</v>
      </c>
      <c r="F13" s="61">
        <f>ETM_waardes_2035_blanco!G24*1000000</f>
        <v>726</v>
      </c>
      <c r="G13" s="54"/>
      <c r="H13" s="244"/>
      <c r="I13" s="36"/>
      <c r="J13" s="36"/>
      <c r="K13" s="36"/>
      <c r="L13" s="36"/>
      <c r="M13" s="36"/>
      <c r="N13" s="36"/>
      <c r="O13" s="36"/>
      <c r="P13" s="36"/>
      <c r="Q13" s="36"/>
      <c r="R13" s="36"/>
      <c r="S13" s="36"/>
      <c r="T13" s="36"/>
      <c r="U13" s="36"/>
      <c r="V13" s="36"/>
      <c r="W13" s="36"/>
      <c r="X13" s="36"/>
      <c r="Y13" s="36"/>
      <c r="Z13" s="36"/>
      <c r="AA13" s="36"/>
      <c r="AB13" s="36"/>
      <c r="AC13" s="36"/>
      <c r="AD13" s="36"/>
      <c r="AE13" s="36"/>
    </row>
    <row r="14" spans="1:31" ht="17" thickBot="1" x14ac:dyDescent="0.25">
      <c r="A14" s="1"/>
      <c r="B14" s="55"/>
      <c r="C14" s="52"/>
      <c r="D14" s="162" t="s">
        <v>662</v>
      </c>
      <c r="E14" s="53" t="s">
        <v>529</v>
      </c>
      <c r="F14" s="61">
        <f>Huishoudens!E16</f>
        <v>385</v>
      </c>
      <c r="G14" s="54"/>
      <c r="H14" s="244"/>
      <c r="I14" s="36"/>
      <c r="J14" s="36"/>
      <c r="K14" s="36"/>
      <c r="L14" s="36"/>
      <c r="M14" s="36"/>
      <c r="N14" s="36"/>
      <c r="O14" s="36"/>
      <c r="P14" s="36"/>
      <c r="Q14" s="36"/>
      <c r="R14" s="36"/>
      <c r="S14" s="36"/>
      <c r="T14" s="36"/>
      <c r="U14" s="36"/>
      <c r="V14" s="36"/>
      <c r="W14" s="36"/>
      <c r="X14" s="36"/>
      <c r="Y14" s="36"/>
      <c r="Z14" s="36"/>
      <c r="AA14" s="36"/>
      <c r="AB14" s="36"/>
      <c r="AC14" s="36"/>
      <c r="AD14" s="36"/>
      <c r="AE14" s="36"/>
    </row>
    <row r="15" spans="1:31" ht="17" thickBot="1" x14ac:dyDescent="0.25">
      <c r="A15" s="1"/>
      <c r="B15" s="55"/>
      <c r="C15" s="52"/>
      <c r="D15" s="162" t="s">
        <v>663</v>
      </c>
      <c r="E15" s="53" t="s">
        <v>529</v>
      </c>
      <c r="F15" s="61">
        <f>ETM_waardes_2035_blanco!G15</f>
        <v>154</v>
      </c>
      <c r="G15" s="54"/>
      <c r="H15" s="244"/>
      <c r="I15" s="36"/>
      <c r="J15" s="36"/>
      <c r="K15" s="36"/>
      <c r="L15" s="36"/>
      <c r="M15" s="36"/>
      <c r="N15" s="36"/>
      <c r="O15" s="36"/>
      <c r="P15" s="36"/>
      <c r="Q15" s="36"/>
      <c r="R15" s="36"/>
      <c r="S15" s="36"/>
      <c r="T15" s="36"/>
      <c r="U15" s="36"/>
      <c r="V15" s="36"/>
      <c r="W15" s="36"/>
      <c r="X15" s="36"/>
      <c r="Y15" s="36"/>
      <c r="Z15" s="36"/>
      <c r="AA15" s="36"/>
      <c r="AB15" s="36"/>
      <c r="AC15" s="36"/>
      <c r="AD15" s="36"/>
      <c r="AE15" s="36"/>
    </row>
    <row r="16" spans="1:31" ht="17" thickBot="1" x14ac:dyDescent="0.25">
      <c r="A16" s="1"/>
      <c r="B16" s="55"/>
      <c r="C16" s="52"/>
      <c r="D16" s="162" t="s">
        <v>664</v>
      </c>
      <c r="E16" s="224" t="s">
        <v>530</v>
      </c>
      <c r="F16" s="61">
        <f>ETM_waardes_2035_blanco!G19</f>
        <v>2.5000000000000001E-3</v>
      </c>
      <c r="G16" s="54"/>
      <c r="H16" s="244"/>
      <c r="I16" s="36"/>
      <c r="J16" s="36"/>
      <c r="K16" s="36"/>
      <c r="L16" s="36"/>
      <c r="M16" s="36"/>
      <c r="N16" s="36"/>
      <c r="O16" s="36"/>
      <c r="P16" s="36"/>
      <c r="Q16" s="36"/>
      <c r="R16" s="36"/>
      <c r="S16" s="36"/>
      <c r="T16" s="36"/>
      <c r="U16" s="36"/>
      <c r="V16" s="36"/>
      <c r="W16" s="36"/>
      <c r="X16" s="36"/>
      <c r="Y16" s="36"/>
      <c r="Z16" s="36"/>
      <c r="AA16" s="36"/>
      <c r="AB16" s="36"/>
      <c r="AC16" s="36"/>
      <c r="AD16" s="36"/>
      <c r="AE16" s="36"/>
    </row>
    <row r="17" spans="1:31" ht="17" thickBot="1" x14ac:dyDescent="0.25">
      <c r="A17" s="1"/>
      <c r="B17" s="55"/>
      <c r="C17" s="52"/>
      <c r="D17" s="162" t="s">
        <v>665</v>
      </c>
      <c r="E17" s="224" t="s">
        <v>530</v>
      </c>
      <c r="F17" s="61">
        <f>ETM_waardes_2035_blanco!G21</f>
        <v>0</v>
      </c>
      <c r="G17" s="54"/>
      <c r="H17" s="244"/>
      <c r="I17" s="36"/>
      <c r="J17" s="36"/>
      <c r="K17" s="36"/>
      <c r="L17" s="36"/>
      <c r="M17" s="36"/>
      <c r="N17" s="36"/>
      <c r="O17" s="36"/>
      <c r="P17" s="36"/>
      <c r="Q17" s="36"/>
      <c r="R17" s="36"/>
      <c r="S17" s="36"/>
      <c r="T17" s="36"/>
      <c r="U17" s="36"/>
      <c r="V17" s="36"/>
      <c r="W17" s="36"/>
      <c r="X17" s="36"/>
      <c r="Y17" s="36"/>
      <c r="Z17" s="36"/>
      <c r="AA17" s="36"/>
      <c r="AB17" s="36"/>
      <c r="AC17" s="36"/>
      <c r="AD17" s="36"/>
      <c r="AE17" s="36"/>
    </row>
    <row r="18" spans="1:31" ht="17" thickBot="1" x14ac:dyDescent="0.25">
      <c r="A18" s="1"/>
      <c r="B18" s="55"/>
      <c r="C18" s="52"/>
      <c r="D18" s="162" t="s">
        <v>667</v>
      </c>
      <c r="E18" s="224" t="s">
        <v>530</v>
      </c>
      <c r="F18" s="61">
        <f>ETM_waardes_2035_blanco!G28</f>
        <v>2.5000000000000001E-3</v>
      </c>
      <c r="G18" s="54"/>
      <c r="H18" s="244"/>
      <c r="I18" s="36"/>
      <c r="J18" s="36"/>
      <c r="K18" s="36"/>
      <c r="L18" s="36"/>
      <c r="M18" s="36"/>
      <c r="N18" s="36"/>
      <c r="O18" s="36"/>
      <c r="P18" s="36"/>
      <c r="Q18" s="36"/>
      <c r="R18" s="36"/>
      <c r="S18" s="36"/>
      <c r="T18" s="36"/>
      <c r="U18" s="36"/>
      <c r="V18" s="36"/>
      <c r="W18" s="36"/>
      <c r="X18" s="36"/>
      <c r="Y18" s="36"/>
      <c r="Z18" s="36"/>
      <c r="AA18" s="36"/>
      <c r="AB18" s="36"/>
      <c r="AC18" s="36"/>
      <c r="AD18" s="36"/>
      <c r="AE18" s="36"/>
    </row>
    <row r="19" spans="1:31" ht="17" thickBot="1" x14ac:dyDescent="0.25">
      <c r="A19" s="1"/>
      <c r="B19" s="55"/>
      <c r="C19" s="52"/>
      <c r="D19" s="162" t="s">
        <v>666</v>
      </c>
      <c r="E19" s="224" t="s">
        <v>668</v>
      </c>
      <c r="F19" s="61">
        <f>ETM_waardes_2035_blanco!G29</f>
        <v>0</v>
      </c>
      <c r="G19" s="54"/>
      <c r="H19" s="244"/>
      <c r="I19" s="36"/>
      <c r="J19" s="36"/>
      <c r="K19" s="36"/>
      <c r="L19" s="36"/>
      <c r="M19" s="36"/>
      <c r="N19" s="36"/>
      <c r="O19" s="36"/>
      <c r="P19" s="36"/>
      <c r="Q19" s="36"/>
      <c r="R19" s="36"/>
      <c r="S19" s="36"/>
      <c r="T19" s="36"/>
      <c r="U19" s="36"/>
      <c r="V19" s="36"/>
      <c r="W19" s="36"/>
      <c r="X19" s="36"/>
      <c r="Y19" s="36"/>
      <c r="Z19" s="36"/>
      <c r="AA19" s="36"/>
      <c r="AB19" s="36"/>
      <c r="AC19" s="36"/>
      <c r="AD19" s="36"/>
      <c r="AE19" s="36"/>
    </row>
    <row r="20" spans="1:31" ht="16" x14ac:dyDescent="0.2">
      <c r="A20" s="1"/>
      <c r="B20" s="55"/>
      <c r="C20" s="52"/>
      <c r="D20" s="162"/>
      <c r="E20" s="53"/>
      <c r="F20" s="54"/>
      <c r="G20" s="54"/>
      <c r="H20" s="244"/>
      <c r="I20" s="36"/>
      <c r="J20" s="36"/>
      <c r="K20" s="36"/>
      <c r="L20" s="36"/>
      <c r="M20" s="36"/>
      <c r="N20" s="36"/>
      <c r="O20" s="36"/>
      <c r="P20" s="36"/>
      <c r="Q20" s="36"/>
      <c r="R20" s="36"/>
      <c r="S20" s="36"/>
      <c r="T20" s="36"/>
      <c r="U20" s="36"/>
      <c r="V20" s="36"/>
      <c r="W20" s="36"/>
      <c r="X20" s="36"/>
      <c r="Y20" s="36"/>
      <c r="Z20" s="36"/>
      <c r="AA20" s="36"/>
      <c r="AB20" s="36"/>
      <c r="AC20" s="36"/>
      <c r="AD20" s="36"/>
      <c r="AE20" s="36"/>
    </row>
    <row r="21" spans="1:31" ht="17" thickBot="1" x14ac:dyDescent="0.25">
      <c r="A21" s="1"/>
      <c r="B21" s="55"/>
      <c r="C21" s="52"/>
      <c r="D21" s="52"/>
      <c r="E21" s="53"/>
      <c r="F21" s="54"/>
      <c r="G21" s="54"/>
      <c r="H21" s="246"/>
      <c r="I21" s="42"/>
      <c r="J21" s="42"/>
      <c r="K21" s="42"/>
      <c r="L21" s="42"/>
      <c r="M21" s="42"/>
      <c r="N21" s="42"/>
      <c r="O21" s="42"/>
      <c r="P21" s="42"/>
      <c r="Q21" s="42"/>
      <c r="R21" s="42"/>
      <c r="S21" s="42"/>
      <c r="T21" s="36"/>
      <c r="U21" s="42"/>
      <c r="V21" s="42"/>
      <c r="W21" s="42"/>
      <c r="X21" s="42"/>
      <c r="Y21" s="42"/>
      <c r="Z21" s="42"/>
      <c r="AA21" s="42"/>
      <c r="AB21" s="42"/>
      <c r="AC21" s="42"/>
      <c r="AD21" s="42"/>
      <c r="AE21" s="42"/>
    </row>
    <row r="22" spans="1:31" ht="16" x14ac:dyDescent="0.2">
      <c r="A22" s="1"/>
      <c r="B22" s="88" t="s">
        <v>582</v>
      </c>
      <c r="C22" s="89" t="s">
        <v>586</v>
      </c>
      <c r="D22" s="90"/>
      <c r="E22" s="91"/>
      <c r="F22" s="92"/>
      <c r="G22" s="92"/>
      <c r="H22" s="247"/>
      <c r="I22" s="36"/>
      <c r="J22" s="36"/>
      <c r="K22" s="36"/>
      <c r="L22" s="36"/>
      <c r="M22" s="36"/>
      <c r="N22" s="36"/>
      <c r="O22" s="36"/>
      <c r="P22" s="36"/>
      <c r="Q22" s="36"/>
      <c r="R22" s="36"/>
      <c r="S22" s="36"/>
      <c r="T22" s="36"/>
      <c r="U22" s="36"/>
      <c r="V22" s="36"/>
      <c r="W22" s="36"/>
      <c r="X22" s="36"/>
      <c r="Y22" s="36"/>
      <c r="Z22" s="36"/>
      <c r="AA22" s="36"/>
      <c r="AB22" s="36"/>
      <c r="AC22" s="36"/>
      <c r="AD22" s="36"/>
      <c r="AE22" s="36"/>
    </row>
    <row r="23" spans="1:31" x14ac:dyDescent="0.15">
      <c r="A23" s="1"/>
      <c r="B23" s="93"/>
      <c r="C23" s="94"/>
      <c r="D23" s="94" t="s">
        <v>620</v>
      </c>
      <c r="E23" s="95" t="s">
        <v>45</v>
      </c>
      <c r="F23" s="328">
        <f>SUM(F26:F31)</f>
        <v>17.994699847004007</v>
      </c>
      <c r="G23" s="97"/>
      <c r="H23" s="248"/>
      <c r="I23" s="36"/>
      <c r="J23" s="36"/>
      <c r="K23" s="36"/>
      <c r="L23" s="36"/>
      <c r="M23" s="36"/>
      <c r="N23" s="36"/>
      <c r="O23" s="36"/>
      <c r="P23" s="36"/>
      <c r="Q23" s="36"/>
      <c r="R23" s="36"/>
      <c r="S23" s="36"/>
      <c r="T23" s="36"/>
      <c r="U23" s="36"/>
      <c r="V23" s="36"/>
      <c r="W23" s="36"/>
      <c r="X23" s="36"/>
      <c r="Y23" s="36"/>
      <c r="Z23" s="36"/>
      <c r="AA23" s="36"/>
      <c r="AB23" s="36"/>
      <c r="AC23" s="36"/>
      <c r="AD23" s="36"/>
      <c r="AE23" s="36"/>
    </row>
    <row r="24" spans="1:31" ht="16" x14ac:dyDescent="0.2">
      <c r="A24" s="1"/>
      <c r="B24" s="98"/>
      <c r="C24" s="99"/>
      <c r="D24" s="94"/>
      <c r="E24" s="100"/>
      <c r="F24" s="346"/>
      <c r="G24" s="101"/>
      <c r="H24" s="248"/>
      <c r="I24" s="42"/>
      <c r="J24" s="42"/>
      <c r="K24" s="42"/>
      <c r="L24" s="42"/>
      <c r="M24" s="42"/>
      <c r="N24" s="42"/>
      <c r="O24" s="42"/>
      <c r="P24" s="42"/>
      <c r="Q24" s="42"/>
      <c r="R24" s="42"/>
      <c r="S24" s="42"/>
      <c r="T24" s="36"/>
      <c r="U24" s="42"/>
      <c r="V24" s="42"/>
      <c r="W24" s="42"/>
      <c r="X24" s="42"/>
      <c r="Y24" s="42"/>
      <c r="Z24" s="42"/>
      <c r="AA24" s="42"/>
      <c r="AB24" s="42"/>
      <c r="AC24" s="42"/>
      <c r="AD24" s="42"/>
      <c r="AE24" s="42"/>
    </row>
    <row r="25" spans="1:31" ht="17" thickBot="1" x14ac:dyDescent="0.25">
      <c r="A25" s="1"/>
      <c r="B25" s="98"/>
      <c r="C25" s="99"/>
      <c r="D25" s="102" t="s">
        <v>636</v>
      </c>
      <c r="E25" s="100"/>
      <c r="F25" s="346"/>
      <c r="G25" s="101"/>
      <c r="H25" s="248"/>
      <c r="I25" s="43"/>
      <c r="J25" s="43"/>
      <c r="K25" s="43"/>
      <c r="L25" s="43"/>
      <c r="M25" s="43"/>
      <c r="N25" s="43"/>
      <c r="O25" s="43"/>
      <c r="P25" s="43"/>
      <c r="Q25" s="43"/>
      <c r="R25" s="43"/>
      <c r="S25" s="43"/>
      <c r="T25" s="36"/>
      <c r="U25" s="43"/>
      <c r="V25" s="43"/>
      <c r="W25" s="43"/>
      <c r="X25" s="43"/>
      <c r="Y25" s="43"/>
      <c r="Z25" s="43"/>
      <c r="AA25" s="43"/>
      <c r="AB25" s="43"/>
      <c r="AC25" s="43"/>
      <c r="AD25" s="43"/>
      <c r="AE25" s="43"/>
    </row>
    <row r="26" spans="1:31" ht="17" thickBot="1" x14ac:dyDescent="0.25">
      <c r="A26" s="1"/>
      <c r="B26" s="98"/>
      <c r="C26" s="99"/>
      <c r="D26" s="103" t="s">
        <v>588</v>
      </c>
      <c r="E26" s="104" t="s">
        <v>45</v>
      </c>
      <c r="F26" s="105">
        <f>Huishoudens!E38</f>
        <v>12.463891230137069</v>
      </c>
      <c r="G26" s="96"/>
      <c r="H26" s="248"/>
      <c r="I26" s="36"/>
      <c r="J26" s="36"/>
      <c r="K26" s="36"/>
      <c r="L26" s="36"/>
      <c r="M26" s="36"/>
      <c r="N26" s="36"/>
      <c r="O26" s="36"/>
      <c r="P26" s="36"/>
      <c r="Q26" s="36"/>
      <c r="R26" s="36"/>
      <c r="S26" s="36"/>
      <c r="T26" s="36"/>
      <c r="U26" s="36"/>
      <c r="V26" s="36"/>
      <c r="W26" s="36"/>
      <c r="X26" s="36"/>
      <c r="Y26" s="36"/>
      <c r="Z26" s="36"/>
      <c r="AA26" s="36"/>
      <c r="AB26" s="36"/>
      <c r="AC26" s="36"/>
      <c r="AD26" s="36"/>
      <c r="AE26" s="36"/>
    </row>
    <row r="27" spans="1:31" ht="17" thickBot="1" x14ac:dyDescent="0.25">
      <c r="A27" s="1"/>
      <c r="B27" s="98"/>
      <c r="C27" s="99"/>
      <c r="D27" s="103" t="s">
        <v>589</v>
      </c>
      <c r="E27" s="104" t="s">
        <v>45</v>
      </c>
      <c r="F27" s="105">
        <f>Huishoudens!E55</f>
        <v>3.1954398486711644</v>
      </c>
      <c r="G27" s="106"/>
      <c r="H27" s="248"/>
      <c r="I27" s="36"/>
      <c r="J27" s="36"/>
      <c r="K27" s="36"/>
      <c r="L27" s="36"/>
      <c r="M27" s="36"/>
      <c r="N27" s="36"/>
      <c r="O27" s="36"/>
      <c r="P27" s="36"/>
      <c r="Q27" s="36"/>
      <c r="R27" s="36"/>
      <c r="S27" s="36"/>
      <c r="T27" s="36"/>
      <c r="U27" s="36"/>
      <c r="V27" s="36"/>
      <c r="W27" s="36"/>
      <c r="X27" s="36"/>
      <c r="Y27" s="36"/>
      <c r="Z27" s="36"/>
      <c r="AA27" s="36"/>
      <c r="AB27" s="36"/>
      <c r="AC27" s="36"/>
      <c r="AD27" s="36"/>
      <c r="AE27" s="36"/>
    </row>
    <row r="28" spans="1:31" ht="17" thickBot="1" x14ac:dyDescent="0.25">
      <c r="A28" s="1"/>
      <c r="B28" s="98"/>
      <c r="C28" s="99"/>
      <c r="D28" s="103" t="s">
        <v>590</v>
      </c>
      <c r="E28" s="104" t="s">
        <v>45</v>
      </c>
      <c r="F28" s="105">
        <f>Huishoudens!E60</f>
        <v>0.1711597809102402</v>
      </c>
      <c r="G28" s="106"/>
      <c r="H28" s="248"/>
      <c r="I28" s="42"/>
      <c r="J28" s="42"/>
      <c r="K28" s="42"/>
      <c r="L28" s="42"/>
      <c r="M28" s="42"/>
      <c r="N28" s="42"/>
      <c r="O28" s="42"/>
      <c r="P28" s="42"/>
      <c r="Q28" s="42"/>
      <c r="R28" s="42"/>
      <c r="S28" s="42"/>
      <c r="T28" s="36"/>
      <c r="U28" s="42"/>
      <c r="V28" s="42"/>
      <c r="W28" s="42"/>
      <c r="X28" s="42"/>
      <c r="Y28" s="42"/>
      <c r="Z28" s="42"/>
      <c r="AA28" s="42"/>
      <c r="AB28" s="42"/>
      <c r="AC28" s="42"/>
      <c r="AD28" s="42"/>
      <c r="AE28" s="42"/>
    </row>
    <row r="29" spans="1:31" ht="17" thickBot="1" x14ac:dyDescent="0.25">
      <c r="A29" s="1"/>
      <c r="B29" s="98"/>
      <c r="C29" s="99"/>
      <c r="D29" s="103" t="s">
        <v>591</v>
      </c>
      <c r="E29" s="104" t="s">
        <v>45</v>
      </c>
      <c r="F29" s="105">
        <f>Huishoudens!E74</f>
        <v>0.31786816454758898</v>
      </c>
      <c r="G29" s="107"/>
      <c r="H29" s="248"/>
      <c r="I29" s="36"/>
      <c r="J29" s="36"/>
      <c r="K29" s="36"/>
      <c r="L29" s="36"/>
      <c r="M29" s="36"/>
      <c r="N29" s="36"/>
      <c r="O29" s="36"/>
      <c r="P29" s="36"/>
      <c r="Q29" s="36"/>
      <c r="R29" s="36"/>
      <c r="S29" s="36"/>
      <c r="T29" s="36"/>
      <c r="U29" s="36"/>
      <c r="V29" s="36"/>
      <c r="W29" s="36"/>
      <c r="X29" s="36"/>
      <c r="Y29" s="36"/>
      <c r="Z29" s="36"/>
      <c r="AA29" s="36"/>
      <c r="AB29" s="36"/>
      <c r="AC29" s="36"/>
      <c r="AD29" s="36"/>
      <c r="AE29" s="36"/>
    </row>
    <row r="30" spans="1:31" ht="17" thickBot="1" x14ac:dyDescent="0.25">
      <c r="A30" s="1"/>
      <c r="B30" s="98"/>
      <c r="C30" s="99"/>
      <c r="D30" s="103" t="s">
        <v>592</v>
      </c>
      <c r="E30" s="104" t="s">
        <v>45</v>
      </c>
      <c r="F30" s="105">
        <f>Huishoudens!E69</f>
        <v>0.33035419181867431</v>
      </c>
      <c r="G30" s="108"/>
      <c r="H30" s="248"/>
      <c r="I30" s="36"/>
      <c r="J30" s="36"/>
      <c r="K30" s="36"/>
      <c r="L30" s="36"/>
      <c r="M30" s="36"/>
      <c r="N30" s="36"/>
      <c r="O30" s="36"/>
      <c r="P30" s="36"/>
      <c r="Q30" s="36"/>
      <c r="R30" s="36"/>
      <c r="S30" s="36"/>
      <c r="T30" s="36"/>
      <c r="U30" s="36"/>
      <c r="V30" s="36"/>
      <c r="W30" s="36"/>
      <c r="X30" s="36"/>
      <c r="Y30" s="36"/>
      <c r="Z30" s="36"/>
      <c r="AA30" s="36"/>
      <c r="AB30" s="36"/>
      <c r="AC30" s="36"/>
      <c r="AD30" s="36"/>
      <c r="AE30" s="36"/>
    </row>
    <row r="31" spans="1:31" ht="17" thickBot="1" x14ac:dyDescent="0.25">
      <c r="A31" s="1"/>
      <c r="B31" s="98"/>
      <c r="C31" s="99"/>
      <c r="D31" s="103" t="s">
        <v>720</v>
      </c>
      <c r="E31" s="104" t="s">
        <v>45</v>
      </c>
      <c r="F31" s="105">
        <f>Huishoudens!E84</f>
        <v>1.5159866309192704</v>
      </c>
      <c r="G31" s="96"/>
      <c r="H31" s="248"/>
      <c r="I31" s="42"/>
      <c r="J31" s="42"/>
      <c r="K31" s="42"/>
      <c r="L31" s="42"/>
      <c r="M31" s="42"/>
      <c r="N31" s="42"/>
      <c r="O31" s="42"/>
      <c r="P31" s="42"/>
      <c r="Q31" s="42"/>
      <c r="R31" s="42"/>
      <c r="S31" s="42"/>
      <c r="T31" s="36"/>
      <c r="U31" s="42"/>
      <c r="V31" s="42"/>
      <c r="W31" s="42"/>
      <c r="X31" s="42"/>
      <c r="Y31" s="42"/>
      <c r="Z31" s="42"/>
      <c r="AA31" s="42"/>
      <c r="AB31" s="42"/>
      <c r="AC31" s="42"/>
      <c r="AD31" s="42"/>
      <c r="AE31" s="42"/>
    </row>
    <row r="32" spans="1:31" ht="16" x14ac:dyDescent="0.2">
      <c r="A32" s="1"/>
      <c r="B32" s="98"/>
      <c r="C32" s="99"/>
      <c r="D32" s="94"/>
      <c r="E32" s="100"/>
      <c r="F32" s="109"/>
      <c r="G32" s="110"/>
      <c r="H32" s="248"/>
      <c r="I32" s="36"/>
      <c r="J32" s="36"/>
      <c r="K32" s="36"/>
      <c r="L32" s="36"/>
      <c r="M32" s="36"/>
      <c r="N32" s="36"/>
      <c r="O32" s="36"/>
      <c r="P32" s="36"/>
      <c r="Q32" s="36"/>
      <c r="R32" s="36"/>
      <c r="S32" s="36"/>
      <c r="T32" s="36"/>
      <c r="U32" s="36"/>
      <c r="V32" s="36"/>
      <c r="W32" s="36"/>
      <c r="X32" s="36"/>
      <c r="Y32" s="36"/>
      <c r="Z32" s="36"/>
      <c r="AA32" s="36"/>
      <c r="AB32" s="36"/>
      <c r="AC32" s="36"/>
      <c r="AD32" s="36"/>
      <c r="AE32" s="36"/>
    </row>
    <row r="33" spans="1:31" ht="16" x14ac:dyDescent="0.2">
      <c r="A33" s="1"/>
      <c r="B33" s="111"/>
      <c r="C33" s="112"/>
      <c r="D33" s="113"/>
      <c r="E33" s="114"/>
      <c r="F33" s="115"/>
      <c r="G33" s="107"/>
      <c r="H33" s="248"/>
      <c r="I33" s="36"/>
      <c r="J33" s="36"/>
      <c r="K33" s="36"/>
      <c r="L33" s="36"/>
      <c r="M33" s="36"/>
      <c r="N33" s="36"/>
      <c r="O33" s="36"/>
      <c r="P33" s="36"/>
      <c r="Q33" s="36"/>
      <c r="R33" s="36"/>
      <c r="S33" s="36"/>
      <c r="T33" s="36"/>
      <c r="U33" s="36"/>
      <c r="V33" s="36"/>
      <c r="W33" s="36"/>
      <c r="X33" s="36"/>
      <c r="Y33" s="36"/>
      <c r="Z33" s="36"/>
      <c r="AA33" s="36"/>
      <c r="AB33" s="36"/>
      <c r="AC33" s="36"/>
      <c r="AD33" s="36"/>
      <c r="AE33" s="36"/>
    </row>
    <row r="34" spans="1:31" ht="16" x14ac:dyDescent="0.2">
      <c r="A34" s="1"/>
      <c r="B34" s="98"/>
      <c r="C34" s="99" t="s">
        <v>588</v>
      </c>
      <c r="D34" s="94"/>
      <c r="E34" s="100"/>
      <c r="F34" s="117"/>
      <c r="G34" s="160"/>
      <c r="H34" s="250"/>
      <c r="I34" s="42"/>
      <c r="J34" s="42"/>
      <c r="K34" s="42"/>
      <c r="L34" s="42"/>
      <c r="M34" s="42"/>
      <c r="N34" s="42"/>
      <c r="O34" s="42"/>
      <c r="P34" s="42"/>
      <c r="Q34" s="42"/>
      <c r="R34" s="42"/>
      <c r="S34" s="42"/>
      <c r="T34" s="36"/>
      <c r="U34" s="42"/>
      <c r="V34" s="42"/>
      <c r="W34" s="42"/>
      <c r="X34" s="42"/>
      <c r="Y34" s="42"/>
      <c r="Z34" s="42"/>
      <c r="AA34" s="42"/>
      <c r="AB34" s="42"/>
      <c r="AC34" s="42"/>
      <c r="AD34" s="42"/>
      <c r="AE34" s="42"/>
    </row>
    <row r="35" spans="1:31" ht="17" thickBot="1" x14ac:dyDescent="0.25">
      <c r="A35" s="1"/>
      <c r="B35" s="98"/>
      <c r="C35" s="99"/>
      <c r="D35" s="102" t="s">
        <v>587</v>
      </c>
      <c r="E35" s="100"/>
      <c r="F35" s="119"/>
      <c r="G35" s="118"/>
      <c r="H35" s="248"/>
      <c r="I35" s="43"/>
      <c r="J35" s="43"/>
      <c r="K35" s="43"/>
      <c r="L35" s="43"/>
      <c r="M35" s="43"/>
      <c r="N35" s="43"/>
      <c r="O35" s="43"/>
      <c r="P35" s="43"/>
      <c r="Q35" s="43"/>
      <c r="R35" s="43"/>
      <c r="S35" s="43"/>
      <c r="T35" s="36"/>
      <c r="U35" s="43"/>
      <c r="V35" s="43"/>
      <c r="W35" s="43"/>
      <c r="X35" s="43"/>
      <c r="Y35" s="43"/>
      <c r="Z35" s="43"/>
      <c r="AA35" s="43"/>
      <c r="AB35" s="43"/>
      <c r="AC35" s="43"/>
      <c r="AD35" s="43"/>
      <c r="AE35" s="43"/>
    </row>
    <row r="36" spans="1:31" ht="17" thickBot="1" x14ac:dyDescent="0.25">
      <c r="A36" s="1"/>
      <c r="B36" s="98"/>
      <c r="C36" s="99"/>
      <c r="D36" s="103" t="s">
        <v>721</v>
      </c>
      <c r="E36" s="232" t="s">
        <v>46</v>
      </c>
      <c r="F36" s="148">
        <f>ETM_waardes_2035_blanco!$G125</f>
        <v>97.603669975233615</v>
      </c>
      <c r="G36" s="121"/>
      <c r="H36" s="248"/>
      <c r="I36" s="36"/>
      <c r="J36" s="36"/>
      <c r="K36" s="36"/>
      <c r="L36" s="36"/>
      <c r="M36" s="36"/>
      <c r="N36" s="36"/>
      <c r="O36" s="36"/>
      <c r="P36" s="36"/>
      <c r="Q36" s="36"/>
      <c r="R36" s="36"/>
      <c r="S36" s="36"/>
      <c r="T36" s="36"/>
      <c r="U36" s="36"/>
      <c r="V36" s="36"/>
      <c r="W36" s="36"/>
      <c r="X36" s="36"/>
      <c r="Y36" s="36"/>
      <c r="Z36" s="36"/>
      <c r="AA36" s="36"/>
      <c r="AB36" s="36"/>
      <c r="AC36" s="36"/>
      <c r="AD36" s="36"/>
      <c r="AE36" s="36"/>
    </row>
    <row r="37" spans="1:31" ht="17" thickBot="1" x14ac:dyDescent="0.25">
      <c r="A37" s="1"/>
      <c r="B37" s="98"/>
      <c r="C37" s="99"/>
      <c r="D37" s="103" t="s">
        <v>724</v>
      </c>
      <c r="E37" s="240" t="s">
        <v>46</v>
      </c>
      <c r="F37" s="347">
        <v>0</v>
      </c>
      <c r="G37" s="107"/>
      <c r="H37" s="248"/>
      <c r="I37" s="36"/>
      <c r="J37" s="36"/>
      <c r="K37" s="36"/>
      <c r="L37" s="36"/>
      <c r="M37" s="36"/>
      <c r="N37" s="36"/>
      <c r="O37" s="36"/>
      <c r="P37" s="36"/>
      <c r="Q37" s="36"/>
      <c r="R37" s="36"/>
      <c r="S37" s="36"/>
      <c r="T37" s="36"/>
      <c r="U37" s="36"/>
      <c r="V37" s="36"/>
      <c r="W37" s="36"/>
      <c r="X37" s="36"/>
      <c r="Y37" s="36"/>
      <c r="Z37" s="36"/>
      <c r="AA37" s="36"/>
      <c r="AB37" s="36"/>
      <c r="AC37" s="36"/>
      <c r="AD37" s="36"/>
      <c r="AE37" s="36"/>
    </row>
    <row r="38" spans="1:31" ht="17" thickBot="1" x14ac:dyDescent="0.25">
      <c r="A38" s="1"/>
      <c r="B38" s="98"/>
      <c r="C38" s="99"/>
      <c r="D38" s="103" t="s">
        <v>722</v>
      </c>
      <c r="E38" s="240" t="s">
        <v>46</v>
      </c>
      <c r="F38" s="148">
        <f>ETM_waardes_2035_blanco!$G130</f>
        <v>0.52520930162177759</v>
      </c>
      <c r="G38" s="107"/>
      <c r="H38" s="248"/>
      <c r="I38" s="42"/>
      <c r="J38" s="42"/>
      <c r="K38" s="42"/>
      <c r="L38" s="42"/>
      <c r="M38" s="42"/>
      <c r="N38" s="42"/>
      <c r="O38" s="42"/>
      <c r="P38" s="42"/>
      <c r="Q38" s="42"/>
      <c r="R38" s="42"/>
      <c r="S38" s="42"/>
      <c r="T38" s="36"/>
      <c r="U38" s="42"/>
      <c r="V38" s="42"/>
      <c r="W38" s="42"/>
      <c r="X38" s="42"/>
      <c r="Y38" s="42"/>
      <c r="Z38" s="42"/>
      <c r="AA38" s="42"/>
      <c r="AB38" s="42"/>
      <c r="AC38" s="42"/>
      <c r="AD38" s="42"/>
      <c r="AE38" s="42"/>
    </row>
    <row r="39" spans="1:31" ht="17" thickBot="1" x14ac:dyDescent="0.25">
      <c r="A39" s="1"/>
      <c r="B39" s="98"/>
      <c r="C39" s="99"/>
      <c r="D39" s="103" t="s">
        <v>723</v>
      </c>
      <c r="E39" s="240" t="s">
        <v>46</v>
      </c>
      <c r="F39" s="148">
        <f>ETM_waardes_2035_blanco!$G132</f>
        <v>0</v>
      </c>
      <c r="G39" s="107"/>
      <c r="H39" s="248"/>
      <c r="I39" s="36"/>
      <c r="J39" s="36"/>
      <c r="K39" s="36"/>
      <c r="L39" s="36"/>
      <c r="M39" s="36"/>
      <c r="N39" s="36"/>
      <c r="O39" s="36"/>
      <c r="P39" s="36"/>
      <c r="Q39" s="36"/>
      <c r="R39" s="36"/>
      <c r="S39" s="36"/>
      <c r="T39" s="36"/>
      <c r="U39" s="36"/>
      <c r="V39" s="36"/>
      <c r="W39" s="36"/>
      <c r="X39" s="36"/>
      <c r="Y39" s="36"/>
      <c r="Z39" s="36"/>
      <c r="AA39" s="36"/>
      <c r="AB39" s="36"/>
      <c r="AC39" s="36"/>
      <c r="AD39" s="36"/>
      <c r="AE39" s="36"/>
    </row>
    <row r="40" spans="1:31" ht="17" thickBot="1" x14ac:dyDescent="0.25">
      <c r="A40" s="1"/>
      <c r="B40" s="98"/>
      <c r="C40" s="99"/>
      <c r="D40" s="103" t="s">
        <v>625</v>
      </c>
      <c r="E40" s="240" t="s">
        <v>46</v>
      </c>
      <c r="F40" s="148">
        <f>ETM_waardes_2035_blanco!$G127</f>
        <v>0</v>
      </c>
      <c r="G40" s="108"/>
      <c r="H40" s="248"/>
      <c r="I40" s="36"/>
      <c r="J40" s="36"/>
      <c r="K40" s="36"/>
      <c r="L40" s="36"/>
      <c r="M40" s="36"/>
      <c r="N40" s="36"/>
      <c r="O40" s="36"/>
      <c r="P40" s="36"/>
      <c r="Q40" s="36"/>
      <c r="R40" s="36"/>
      <c r="S40" s="36"/>
      <c r="T40" s="36"/>
      <c r="U40" s="36"/>
      <c r="V40" s="36"/>
      <c r="W40" s="36"/>
      <c r="X40" s="36"/>
      <c r="Y40" s="36"/>
      <c r="Z40" s="36"/>
      <c r="AA40" s="36"/>
      <c r="AB40" s="36"/>
      <c r="AC40" s="36"/>
      <c r="AD40" s="36"/>
      <c r="AE40" s="36"/>
    </row>
    <row r="41" spans="1:31" ht="17" thickBot="1" x14ac:dyDescent="0.25">
      <c r="A41" s="1"/>
      <c r="B41" s="98"/>
      <c r="C41" s="99"/>
      <c r="D41" s="103" t="s">
        <v>725</v>
      </c>
      <c r="E41" s="240" t="s">
        <v>46</v>
      </c>
      <c r="F41" s="148">
        <f>ETM_waardes_2035_blanco!$G129</f>
        <v>0.90883901851930238</v>
      </c>
      <c r="G41" s="121"/>
      <c r="H41" s="248"/>
      <c r="I41" s="42"/>
      <c r="J41" s="42"/>
      <c r="K41" s="42"/>
      <c r="L41" s="42"/>
      <c r="M41" s="42"/>
      <c r="N41" s="42"/>
      <c r="O41" s="42"/>
      <c r="P41" s="42"/>
      <c r="Q41" s="42"/>
      <c r="R41" s="42"/>
      <c r="S41" s="42"/>
      <c r="T41" s="36"/>
      <c r="U41" s="42"/>
      <c r="V41" s="42"/>
      <c r="W41" s="42"/>
      <c r="X41" s="42"/>
      <c r="Y41" s="42"/>
      <c r="Z41" s="42"/>
      <c r="AA41" s="42"/>
      <c r="AB41" s="42"/>
      <c r="AC41" s="42"/>
      <c r="AD41" s="42"/>
      <c r="AE41" s="42"/>
    </row>
    <row r="42" spans="1:31" ht="17" thickBot="1" x14ac:dyDescent="0.25">
      <c r="A42" s="1"/>
      <c r="B42" s="98"/>
      <c r="C42" s="99"/>
      <c r="D42" s="103" t="s">
        <v>726</v>
      </c>
      <c r="E42" s="240" t="s">
        <v>46</v>
      </c>
      <c r="F42" s="148">
        <f>ETM_waardes_2035_blanco!$G134</f>
        <v>0</v>
      </c>
      <c r="G42" s="107"/>
      <c r="H42" s="248"/>
      <c r="I42" s="36"/>
      <c r="J42" s="36"/>
      <c r="K42" s="36"/>
      <c r="L42" s="36"/>
      <c r="M42" s="36"/>
      <c r="N42" s="36"/>
      <c r="O42" s="36"/>
      <c r="P42" s="36"/>
      <c r="Q42" s="36"/>
      <c r="R42" s="36"/>
      <c r="S42" s="36"/>
      <c r="T42" s="36"/>
      <c r="U42" s="36"/>
      <c r="V42" s="36"/>
      <c r="W42" s="36"/>
      <c r="X42" s="36"/>
      <c r="Y42" s="36"/>
      <c r="Z42" s="36"/>
      <c r="AA42" s="36"/>
      <c r="AB42" s="36"/>
      <c r="AC42" s="36"/>
      <c r="AD42" s="36"/>
      <c r="AE42" s="36"/>
    </row>
    <row r="43" spans="1:31" ht="17" thickBot="1" x14ac:dyDescent="0.25">
      <c r="A43" s="1"/>
      <c r="B43" s="98"/>
      <c r="C43" s="99"/>
      <c r="D43" s="103" t="s">
        <v>727</v>
      </c>
      <c r="E43" s="240" t="s">
        <v>46</v>
      </c>
      <c r="F43" s="148">
        <f>ETM_waardes_2035_blanco!$G128</f>
        <v>0.96228170462529772</v>
      </c>
      <c r="G43" s="107"/>
      <c r="H43" s="248"/>
      <c r="I43" s="36"/>
      <c r="J43" s="36"/>
      <c r="K43" s="36"/>
      <c r="L43" s="36"/>
      <c r="M43" s="36"/>
      <c r="N43" s="36"/>
      <c r="O43" s="36"/>
      <c r="P43" s="36"/>
      <c r="Q43" s="36"/>
      <c r="R43" s="36"/>
      <c r="S43" s="36"/>
      <c r="T43" s="36"/>
      <c r="U43" s="36"/>
      <c r="V43" s="36"/>
      <c r="W43" s="36"/>
      <c r="X43" s="36"/>
      <c r="Y43" s="36"/>
      <c r="Z43" s="36"/>
      <c r="AA43" s="36"/>
      <c r="AB43" s="36"/>
      <c r="AC43" s="36"/>
      <c r="AD43" s="36"/>
      <c r="AE43" s="36"/>
    </row>
    <row r="44" spans="1:31" ht="17" thickBot="1" x14ac:dyDescent="0.25">
      <c r="A44" s="1"/>
      <c r="B44" s="98"/>
      <c r="C44" s="99"/>
      <c r="D44" s="103" t="s">
        <v>626</v>
      </c>
      <c r="E44" s="240" t="s">
        <v>46</v>
      </c>
      <c r="F44" s="148">
        <f>ETM_waardes_2035_blanco!$G133</f>
        <v>0</v>
      </c>
      <c r="G44" s="107"/>
      <c r="H44" s="248"/>
      <c r="I44" s="42"/>
      <c r="J44" s="42"/>
      <c r="K44" s="42"/>
      <c r="L44" s="42"/>
      <c r="M44" s="42"/>
      <c r="N44" s="42"/>
      <c r="O44" s="42"/>
      <c r="P44" s="42"/>
      <c r="Q44" s="42"/>
      <c r="R44" s="42"/>
      <c r="S44" s="42"/>
      <c r="T44" s="36"/>
      <c r="U44" s="42"/>
      <c r="V44" s="42"/>
      <c r="W44" s="42"/>
      <c r="X44" s="42"/>
      <c r="Y44" s="42"/>
      <c r="Z44" s="42"/>
      <c r="AA44" s="42"/>
      <c r="AB44" s="42"/>
      <c r="AC44" s="42"/>
      <c r="AD44" s="42"/>
      <c r="AE44" s="42"/>
    </row>
    <row r="45" spans="1:31" ht="17" thickBot="1" x14ac:dyDescent="0.25">
      <c r="A45" s="1"/>
      <c r="B45" s="98"/>
      <c r="C45" s="99"/>
      <c r="D45" s="103" t="s">
        <v>624</v>
      </c>
      <c r="E45" s="240" t="s">
        <v>46</v>
      </c>
      <c r="F45" s="148">
        <f>ETM_waardes_2035_blanco!$G126</f>
        <v>0</v>
      </c>
      <c r="G45" s="107"/>
      <c r="H45" s="248"/>
      <c r="I45" s="43"/>
      <c r="J45" s="43"/>
      <c r="K45" s="43"/>
      <c r="L45" s="43"/>
      <c r="M45" s="43"/>
      <c r="N45" s="43"/>
      <c r="O45" s="43"/>
      <c r="P45" s="43"/>
      <c r="Q45" s="43"/>
      <c r="R45" s="43"/>
      <c r="S45" s="43"/>
      <c r="T45" s="36"/>
      <c r="U45" s="43"/>
      <c r="V45" s="43"/>
      <c r="W45" s="43"/>
      <c r="X45" s="43"/>
      <c r="Y45" s="43"/>
      <c r="Z45" s="43"/>
      <c r="AA45" s="43"/>
      <c r="AB45" s="43"/>
      <c r="AC45" s="43"/>
      <c r="AD45" s="43"/>
      <c r="AE45" s="43"/>
    </row>
    <row r="46" spans="1:31" ht="17" thickBot="1" x14ac:dyDescent="0.25">
      <c r="A46" s="1"/>
      <c r="B46" s="98"/>
      <c r="C46" s="99"/>
      <c r="D46" s="103" t="s">
        <v>718</v>
      </c>
      <c r="E46" s="240" t="s">
        <v>46</v>
      </c>
      <c r="F46" s="148">
        <f>ETM_waardes_2035_blanco!$G124</f>
        <v>0</v>
      </c>
      <c r="G46" s="107"/>
      <c r="H46" s="248"/>
      <c r="I46" s="36"/>
      <c r="J46" s="36"/>
      <c r="K46" s="36"/>
      <c r="L46" s="36"/>
      <c r="M46" s="36"/>
      <c r="N46" s="36"/>
      <c r="O46" s="36"/>
      <c r="P46" s="36"/>
      <c r="Q46" s="36"/>
      <c r="R46" s="36"/>
      <c r="S46" s="36"/>
      <c r="T46" s="36"/>
      <c r="U46" s="36"/>
      <c r="V46" s="36"/>
      <c r="W46" s="36"/>
      <c r="X46" s="36"/>
      <c r="Y46" s="36"/>
      <c r="Z46" s="36"/>
      <c r="AA46" s="36"/>
      <c r="AB46" s="36"/>
      <c r="AC46" s="36"/>
      <c r="AD46" s="36"/>
      <c r="AE46" s="36"/>
    </row>
    <row r="47" spans="1:31" ht="17" thickBot="1" x14ac:dyDescent="0.25">
      <c r="A47" s="1"/>
      <c r="B47" s="98"/>
      <c r="C47" s="99"/>
      <c r="D47" s="103" t="s">
        <v>728</v>
      </c>
      <c r="E47" s="240" t="s">
        <v>46</v>
      </c>
      <c r="F47" s="148">
        <f>ETM_waardes_2035_blanco!$G131</f>
        <v>0</v>
      </c>
      <c r="G47" s="108"/>
      <c r="H47" s="248"/>
      <c r="I47" s="36"/>
      <c r="J47" s="36"/>
      <c r="K47" s="36"/>
      <c r="L47" s="36"/>
      <c r="M47" s="36"/>
      <c r="N47" s="36"/>
      <c r="O47" s="36"/>
      <c r="P47" s="36"/>
      <c r="Q47" s="36"/>
      <c r="R47" s="36"/>
      <c r="S47" s="36"/>
      <c r="T47" s="36"/>
      <c r="U47" s="36"/>
      <c r="V47" s="36"/>
      <c r="W47" s="36"/>
      <c r="X47" s="36"/>
      <c r="Y47" s="36"/>
      <c r="Z47" s="36"/>
      <c r="AA47" s="36"/>
      <c r="AB47" s="36"/>
      <c r="AC47" s="36"/>
      <c r="AD47" s="36"/>
      <c r="AE47" s="36"/>
    </row>
    <row r="48" spans="1:31" ht="16" x14ac:dyDescent="0.2">
      <c r="A48" s="1"/>
      <c r="B48" s="98"/>
      <c r="C48" s="99"/>
      <c r="D48" s="103"/>
      <c r="E48" s="234"/>
      <c r="F48" s="122"/>
      <c r="G48" s="108"/>
      <c r="H48" s="248"/>
      <c r="I48" s="42"/>
      <c r="J48" s="42"/>
      <c r="K48" s="42"/>
      <c r="L48" s="42"/>
      <c r="M48" s="42"/>
      <c r="N48" s="42"/>
      <c r="O48" s="42"/>
      <c r="P48" s="42"/>
      <c r="Q48" s="42"/>
      <c r="R48" s="42"/>
      <c r="S48" s="42"/>
      <c r="T48" s="36"/>
      <c r="U48" s="42"/>
      <c r="V48" s="42"/>
      <c r="W48" s="42"/>
      <c r="X48" s="42"/>
      <c r="Y48" s="42"/>
      <c r="Z48" s="42"/>
      <c r="AA48" s="42"/>
      <c r="AB48" s="42"/>
      <c r="AC48" s="42"/>
      <c r="AD48" s="42"/>
      <c r="AE48" s="42"/>
    </row>
    <row r="49" spans="1:31" ht="16" x14ac:dyDescent="0.2">
      <c r="A49" s="1"/>
      <c r="B49" s="111"/>
      <c r="C49" s="112"/>
      <c r="D49" s="113"/>
      <c r="E49" s="114"/>
      <c r="F49" s="123"/>
      <c r="G49" s="124"/>
      <c r="H49" s="251"/>
      <c r="I49" s="36"/>
      <c r="J49" s="36"/>
      <c r="K49" s="36"/>
      <c r="L49" s="36"/>
      <c r="M49" s="36"/>
      <c r="N49" s="36"/>
      <c r="O49" s="36"/>
      <c r="P49" s="36"/>
      <c r="Q49" s="36"/>
      <c r="R49" s="36"/>
      <c r="S49" s="36"/>
      <c r="T49" s="36"/>
      <c r="U49" s="36"/>
      <c r="V49" s="36"/>
      <c r="W49" s="36"/>
      <c r="X49" s="36"/>
      <c r="Y49" s="36"/>
      <c r="Z49" s="36"/>
      <c r="AA49" s="36"/>
      <c r="AB49" s="36"/>
      <c r="AC49" s="36"/>
      <c r="AD49" s="36"/>
      <c r="AE49" s="36"/>
    </row>
    <row r="50" spans="1:31" ht="16" x14ac:dyDescent="0.2">
      <c r="A50" s="1"/>
      <c r="B50" s="98"/>
      <c r="C50" s="99" t="s">
        <v>589</v>
      </c>
      <c r="D50" s="94"/>
      <c r="E50" s="100"/>
      <c r="F50" s="125"/>
      <c r="G50" s="126"/>
      <c r="H50" s="248"/>
      <c r="I50" s="36"/>
      <c r="J50" s="36"/>
      <c r="K50" s="36"/>
      <c r="L50" s="36"/>
      <c r="M50" s="36"/>
      <c r="N50" s="36"/>
      <c r="O50" s="36"/>
      <c r="P50" s="36"/>
      <c r="Q50" s="36"/>
      <c r="R50" s="36"/>
      <c r="S50" s="36"/>
      <c r="T50" s="36"/>
      <c r="U50" s="42"/>
      <c r="V50" s="42"/>
      <c r="W50" s="42"/>
      <c r="X50" s="42"/>
      <c r="Y50" s="42"/>
      <c r="Z50" s="42"/>
      <c r="AA50" s="42"/>
      <c r="AB50" s="42"/>
      <c r="AC50" s="42"/>
      <c r="AD50" s="42"/>
      <c r="AE50" s="42"/>
    </row>
    <row r="51" spans="1:31" ht="17" thickBot="1" x14ac:dyDescent="0.25">
      <c r="A51" s="1"/>
      <c r="B51" s="98"/>
      <c r="C51" s="99"/>
      <c r="D51" s="102" t="s">
        <v>594</v>
      </c>
      <c r="E51" s="232"/>
      <c r="F51" s="125"/>
      <c r="G51" s="126"/>
      <c r="H51" s="248"/>
      <c r="I51" s="42"/>
      <c r="J51" s="42"/>
      <c r="K51" s="42"/>
      <c r="L51" s="42"/>
      <c r="M51" s="42"/>
      <c r="N51" s="42"/>
      <c r="O51" s="42"/>
      <c r="P51" s="42"/>
      <c r="Q51" s="42"/>
      <c r="R51" s="42"/>
      <c r="S51" s="42"/>
      <c r="T51" s="36"/>
      <c r="U51" s="43"/>
      <c r="V51" s="43"/>
      <c r="W51" s="43"/>
      <c r="X51" s="43"/>
      <c r="Y51" s="43"/>
      <c r="Z51" s="43"/>
      <c r="AA51" s="43"/>
      <c r="AB51" s="43"/>
      <c r="AC51" s="43"/>
      <c r="AD51" s="43"/>
      <c r="AE51" s="43"/>
    </row>
    <row r="52" spans="1:31" ht="17" thickBot="1" x14ac:dyDescent="0.25">
      <c r="A52" s="1"/>
      <c r="B52" s="98"/>
      <c r="C52" s="99"/>
      <c r="D52" s="103" t="s">
        <v>721</v>
      </c>
      <c r="E52" s="240" t="s">
        <v>46</v>
      </c>
      <c r="F52" s="148">
        <f>ETM_waardes_2035_blanco!$G136</f>
        <v>95.261175795181572</v>
      </c>
      <c r="G52" s="106"/>
      <c r="H52" s="248"/>
      <c r="I52" s="43"/>
      <c r="J52" s="43"/>
      <c r="K52" s="43"/>
      <c r="L52" s="43"/>
      <c r="M52" s="43"/>
      <c r="N52" s="43"/>
      <c r="O52" s="43"/>
      <c r="P52" s="43"/>
      <c r="Q52" s="43"/>
      <c r="R52" s="43"/>
      <c r="S52" s="43"/>
      <c r="T52" s="36"/>
      <c r="U52" s="36"/>
      <c r="V52" s="36"/>
      <c r="W52" s="36"/>
      <c r="X52" s="36"/>
      <c r="Y52" s="36"/>
      <c r="Z52" s="36"/>
      <c r="AA52" s="36"/>
      <c r="AB52" s="36"/>
      <c r="AC52" s="36"/>
      <c r="AD52" s="36"/>
      <c r="AE52" s="36"/>
    </row>
    <row r="53" spans="1:31" ht="17" thickBot="1" x14ac:dyDescent="0.25">
      <c r="A53" s="1"/>
      <c r="B53" s="98"/>
      <c r="C53" s="99"/>
      <c r="D53" s="103" t="s">
        <v>724</v>
      </c>
      <c r="E53" s="240" t="s">
        <v>46</v>
      </c>
      <c r="F53" s="148">
        <f>ETM_waardes_2035_blanco!$G146</f>
        <v>0</v>
      </c>
      <c r="G53" s="106"/>
      <c r="H53" s="248"/>
      <c r="I53" s="36"/>
      <c r="J53" s="36"/>
      <c r="K53" s="36"/>
      <c r="L53" s="36"/>
      <c r="M53" s="36"/>
      <c r="N53" s="36"/>
      <c r="O53" s="36"/>
      <c r="P53" s="36"/>
      <c r="Q53" s="36"/>
      <c r="R53" s="36"/>
      <c r="S53" s="36"/>
      <c r="T53" s="36"/>
      <c r="U53" s="36"/>
      <c r="V53" s="36"/>
      <c r="W53" s="36"/>
      <c r="X53" s="36"/>
      <c r="Y53" s="36"/>
      <c r="Z53" s="36"/>
      <c r="AA53" s="36"/>
      <c r="AB53" s="36"/>
      <c r="AC53" s="36"/>
      <c r="AD53" s="36"/>
      <c r="AE53" s="36"/>
    </row>
    <row r="54" spans="1:31" ht="17" thickBot="1" x14ac:dyDescent="0.25">
      <c r="A54" s="1"/>
      <c r="B54" s="98"/>
      <c r="C54" s="99"/>
      <c r="D54" s="103" t="s">
        <v>722</v>
      </c>
      <c r="E54" s="240" t="s">
        <v>46</v>
      </c>
      <c r="F54" s="148">
        <f>ETM_waardes_2035_blanco!$G141</f>
        <v>0.37982550694945572</v>
      </c>
      <c r="G54" s="107"/>
      <c r="H54" s="248"/>
      <c r="I54" s="36"/>
      <c r="J54" s="36"/>
      <c r="K54" s="36"/>
      <c r="L54" s="36"/>
      <c r="M54" s="36"/>
      <c r="N54" s="36"/>
      <c r="O54" s="36"/>
      <c r="P54" s="36"/>
      <c r="Q54" s="36"/>
      <c r="R54" s="36"/>
      <c r="S54" s="36"/>
      <c r="T54" s="36"/>
      <c r="U54" s="42"/>
      <c r="V54" s="42"/>
      <c r="W54" s="42"/>
      <c r="X54" s="42"/>
      <c r="Y54" s="42"/>
      <c r="Z54" s="42"/>
      <c r="AA54" s="42"/>
      <c r="AB54" s="42"/>
      <c r="AC54" s="42"/>
      <c r="AD54" s="42"/>
      <c r="AE54" s="42"/>
    </row>
    <row r="55" spans="1:31" ht="17" thickBot="1" x14ac:dyDescent="0.25">
      <c r="A55" s="1"/>
      <c r="B55" s="98"/>
      <c r="C55" s="99"/>
      <c r="D55" s="103" t="s">
        <v>723</v>
      </c>
      <c r="E55" s="240" t="s">
        <v>46</v>
      </c>
      <c r="F55" s="148">
        <f>ETM_waardes_2035_blanco!$G143</f>
        <v>0</v>
      </c>
      <c r="G55" s="108"/>
      <c r="H55" s="248"/>
      <c r="I55" s="42"/>
      <c r="J55" s="42"/>
      <c r="K55" s="42"/>
      <c r="L55" s="42"/>
      <c r="M55" s="42"/>
      <c r="N55" s="42"/>
      <c r="O55" s="42"/>
      <c r="P55" s="42"/>
      <c r="Q55" s="42"/>
      <c r="R55" s="42"/>
      <c r="S55" s="42"/>
      <c r="T55" s="36"/>
      <c r="U55" s="43"/>
      <c r="V55" s="43"/>
      <c r="W55" s="43"/>
      <c r="X55" s="43"/>
      <c r="Y55" s="43"/>
      <c r="Z55" s="43"/>
      <c r="AA55" s="43"/>
      <c r="AB55" s="43"/>
      <c r="AC55" s="43"/>
      <c r="AD55" s="43"/>
      <c r="AE55" s="43"/>
    </row>
    <row r="56" spans="1:31" ht="17" thickBot="1" x14ac:dyDescent="0.25">
      <c r="A56" s="1"/>
      <c r="B56" s="98"/>
      <c r="C56" s="99"/>
      <c r="D56" s="103" t="s">
        <v>625</v>
      </c>
      <c r="E56" s="240" t="s">
        <v>46</v>
      </c>
      <c r="F56" s="148">
        <f>ETM_waardes_2035_blanco!$G138</f>
        <v>0</v>
      </c>
      <c r="G56" s="106"/>
      <c r="H56" s="248"/>
      <c r="I56" s="43"/>
      <c r="J56" s="43"/>
      <c r="K56" s="43"/>
      <c r="L56" s="43"/>
      <c r="M56" s="43"/>
      <c r="N56" s="43"/>
      <c r="O56" s="43"/>
      <c r="P56" s="43"/>
      <c r="Q56" s="43"/>
      <c r="R56" s="43"/>
      <c r="S56" s="43"/>
      <c r="T56" s="36"/>
      <c r="U56" s="36"/>
      <c r="V56" s="36"/>
      <c r="W56" s="36"/>
      <c r="X56" s="36"/>
      <c r="Y56" s="36"/>
      <c r="Z56" s="36"/>
      <c r="AA56" s="36"/>
      <c r="AB56" s="36"/>
      <c r="AC56" s="36"/>
      <c r="AD56" s="36"/>
      <c r="AE56" s="36"/>
    </row>
    <row r="57" spans="1:31" ht="17" thickBot="1" x14ac:dyDescent="0.25">
      <c r="A57" s="1"/>
      <c r="B57" s="98"/>
      <c r="C57" s="99"/>
      <c r="D57" s="103" t="s">
        <v>725</v>
      </c>
      <c r="E57" s="240" t="s">
        <v>46</v>
      </c>
      <c r="F57" s="148">
        <f>ETM_waardes_2035_blanco!$G140</f>
        <v>0.70107972041593147</v>
      </c>
      <c r="G57" s="106"/>
      <c r="H57" s="248"/>
      <c r="I57" s="36"/>
      <c r="J57" s="36"/>
      <c r="K57" s="36"/>
      <c r="L57" s="36"/>
      <c r="M57" s="36"/>
      <c r="N57" s="36"/>
      <c r="O57" s="36"/>
      <c r="P57" s="36"/>
      <c r="Q57" s="36"/>
      <c r="R57" s="36"/>
      <c r="S57" s="36"/>
      <c r="T57" s="36"/>
      <c r="U57" s="36"/>
      <c r="V57" s="36"/>
      <c r="W57" s="36"/>
      <c r="X57" s="36"/>
      <c r="Y57" s="36"/>
      <c r="Z57" s="36"/>
      <c r="AA57" s="36"/>
      <c r="AB57" s="36"/>
      <c r="AC57" s="36"/>
      <c r="AD57" s="36"/>
      <c r="AE57" s="36"/>
    </row>
    <row r="58" spans="1:31" ht="17" thickBot="1" x14ac:dyDescent="0.25">
      <c r="A58" s="1"/>
      <c r="B58" s="98"/>
      <c r="C58" s="99"/>
      <c r="D58" s="103" t="s">
        <v>726</v>
      </c>
      <c r="E58" s="240" t="s">
        <v>46</v>
      </c>
      <c r="F58" s="148">
        <f>ETM_waardes_2035_blanco!$G147</f>
        <v>0</v>
      </c>
      <c r="G58" s="107"/>
      <c r="H58" s="248"/>
      <c r="I58" s="36"/>
      <c r="J58" s="36"/>
      <c r="K58" s="36"/>
      <c r="L58" s="36"/>
      <c r="M58" s="36"/>
      <c r="N58" s="36"/>
      <c r="O58" s="36"/>
      <c r="P58" s="36"/>
      <c r="Q58" s="36"/>
      <c r="R58" s="36"/>
      <c r="S58" s="36"/>
      <c r="T58" s="36"/>
      <c r="U58" s="42"/>
      <c r="V58" s="42"/>
      <c r="W58" s="42"/>
      <c r="X58" s="42"/>
      <c r="Y58" s="42"/>
      <c r="Z58" s="42"/>
      <c r="AA58" s="42"/>
      <c r="AB58" s="42"/>
      <c r="AC58" s="42"/>
      <c r="AD58" s="42"/>
      <c r="AE58" s="42"/>
    </row>
    <row r="59" spans="1:31" ht="17" thickBot="1" x14ac:dyDescent="0.25">
      <c r="A59" s="1"/>
      <c r="B59" s="98"/>
      <c r="C59" s="99"/>
      <c r="D59" s="103" t="s">
        <v>727</v>
      </c>
      <c r="E59" s="240" t="s">
        <v>46</v>
      </c>
      <c r="F59" s="148">
        <f>ETM_waardes_2035_blanco!$G145</f>
        <v>3.657918977453039</v>
      </c>
      <c r="G59" s="108"/>
      <c r="H59" s="248"/>
      <c r="I59" s="42"/>
      <c r="J59" s="42"/>
      <c r="K59" s="42"/>
      <c r="L59" s="42"/>
      <c r="M59" s="42"/>
      <c r="N59" s="42"/>
      <c r="O59" s="42"/>
      <c r="P59" s="42"/>
      <c r="Q59" s="42"/>
      <c r="R59" s="42"/>
      <c r="S59" s="42"/>
      <c r="T59" s="36"/>
      <c r="U59" s="36"/>
      <c r="V59" s="36"/>
      <c r="W59" s="36"/>
      <c r="X59" s="36"/>
      <c r="Y59" s="36"/>
      <c r="Z59" s="36"/>
      <c r="AA59" s="36"/>
      <c r="AB59" s="36"/>
      <c r="AC59" s="36"/>
      <c r="AD59" s="36"/>
      <c r="AE59" s="36"/>
    </row>
    <row r="60" spans="1:31" ht="17" thickBot="1" x14ac:dyDescent="0.25">
      <c r="A60" s="1"/>
      <c r="B60" s="98"/>
      <c r="C60" s="99"/>
      <c r="D60" s="103" t="s">
        <v>626</v>
      </c>
      <c r="E60" s="240" t="s">
        <v>46</v>
      </c>
      <c r="F60" s="148">
        <f>ETM_waardes_2035_blanco!$G144</f>
        <v>0</v>
      </c>
      <c r="G60" s="106"/>
      <c r="H60" s="248"/>
      <c r="I60" s="36"/>
      <c r="J60" s="36"/>
      <c r="K60" s="36"/>
      <c r="L60" s="36"/>
      <c r="M60" s="36"/>
      <c r="N60" s="36"/>
      <c r="O60" s="36"/>
      <c r="P60" s="36"/>
      <c r="Q60" s="36"/>
      <c r="R60" s="36"/>
      <c r="S60" s="36"/>
      <c r="T60" s="36"/>
      <c r="U60" s="36"/>
      <c r="V60" s="36"/>
      <c r="W60" s="36"/>
      <c r="X60" s="36"/>
      <c r="Y60" s="36"/>
      <c r="Z60" s="36"/>
      <c r="AA60" s="36"/>
      <c r="AB60" s="36"/>
      <c r="AC60" s="36"/>
      <c r="AD60" s="36"/>
      <c r="AE60" s="36"/>
    </row>
    <row r="61" spans="1:31" ht="17" thickBot="1" x14ac:dyDescent="0.25">
      <c r="A61" s="1"/>
      <c r="B61" s="98"/>
      <c r="C61" s="99"/>
      <c r="D61" s="103" t="s">
        <v>624</v>
      </c>
      <c r="E61" s="240" t="s">
        <v>46</v>
      </c>
      <c r="F61" s="148">
        <f>ETM_waardes_2035_blanco!$G137</f>
        <v>0</v>
      </c>
      <c r="G61" s="106"/>
      <c r="H61" s="248"/>
      <c r="I61" s="36"/>
      <c r="J61" s="36"/>
      <c r="K61" s="36"/>
      <c r="L61" s="36"/>
      <c r="M61" s="36"/>
      <c r="N61" s="36"/>
      <c r="O61" s="36"/>
      <c r="P61" s="36"/>
      <c r="Q61" s="36"/>
      <c r="R61" s="36"/>
      <c r="S61" s="36"/>
      <c r="T61" s="36"/>
      <c r="U61" s="42"/>
      <c r="V61" s="42"/>
      <c r="W61" s="42"/>
      <c r="X61" s="42"/>
      <c r="Y61" s="42"/>
      <c r="Z61" s="42"/>
      <c r="AA61" s="42"/>
      <c r="AB61" s="42"/>
      <c r="AC61" s="42"/>
      <c r="AD61" s="42"/>
      <c r="AE61" s="42"/>
    </row>
    <row r="62" spans="1:31" ht="17" thickBot="1" x14ac:dyDescent="0.25">
      <c r="A62" s="1"/>
      <c r="B62" s="98"/>
      <c r="C62" s="99"/>
      <c r="D62" s="103" t="s">
        <v>718</v>
      </c>
      <c r="E62" s="240" t="s">
        <v>46</v>
      </c>
      <c r="F62" s="148">
        <f>ETM_waardes_2035_blanco!$G135</f>
        <v>0</v>
      </c>
      <c r="G62" s="107"/>
      <c r="H62" s="248"/>
      <c r="I62" s="42"/>
      <c r="J62" s="42"/>
      <c r="K62" s="42"/>
      <c r="L62" s="42"/>
      <c r="M62" s="42"/>
      <c r="N62" s="42"/>
      <c r="O62" s="42"/>
      <c r="P62" s="42"/>
      <c r="Q62" s="42"/>
      <c r="R62" s="42"/>
      <c r="S62" s="42"/>
      <c r="T62" s="36"/>
      <c r="U62" s="36"/>
      <c r="V62" s="36"/>
      <c r="W62" s="36"/>
      <c r="X62" s="36"/>
      <c r="Y62" s="36"/>
      <c r="Z62" s="36"/>
      <c r="AA62" s="36"/>
      <c r="AB62" s="36"/>
      <c r="AC62" s="36"/>
      <c r="AD62" s="36"/>
      <c r="AE62" s="36"/>
    </row>
    <row r="63" spans="1:31" ht="17" thickBot="1" x14ac:dyDescent="0.25">
      <c r="A63" s="1"/>
      <c r="B63" s="98"/>
      <c r="C63" s="99"/>
      <c r="D63" s="103" t="s">
        <v>729</v>
      </c>
      <c r="E63" s="240" t="s">
        <v>46</v>
      </c>
      <c r="F63" s="148">
        <f>ETM_waardes_2035_blanco!$G139</f>
        <v>0</v>
      </c>
      <c r="G63" s="108"/>
      <c r="H63" s="248"/>
      <c r="I63" s="36"/>
      <c r="J63" s="36"/>
      <c r="K63" s="36"/>
      <c r="L63" s="36"/>
      <c r="M63" s="36"/>
      <c r="N63" s="36"/>
      <c r="O63" s="36"/>
      <c r="P63" s="36"/>
      <c r="Q63" s="36"/>
      <c r="R63" s="36"/>
      <c r="S63" s="36"/>
      <c r="T63" s="36"/>
      <c r="U63" s="36"/>
      <c r="V63" s="36"/>
      <c r="W63" s="36"/>
      <c r="X63" s="36"/>
      <c r="Y63" s="36"/>
      <c r="Z63" s="36"/>
      <c r="AA63" s="36"/>
      <c r="AB63" s="36"/>
      <c r="AC63" s="36"/>
      <c r="AD63" s="36"/>
      <c r="AE63" s="36"/>
    </row>
    <row r="64" spans="1:31" ht="17" thickBot="1" x14ac:dyDescent="0.25">
      <c r="A64" s="1"/>
      <c r="B64" s="98"/>
      <c r="C64" s="99"/>
      <c r="D64" s="103" t="s">
        <v>728</v>
      </c>
      <c r="E64" s="240" t="s">
        <v>46</v>
      </c>
      <c r="F64" s="148">
        <f>ETM_waardes_2035_blanco!$G142</f>
        <v>0</v>
      </c>
      <c r="G64" s="121"/>
      <c r="H64" s="248"/>
      <c r="I64" s="36"/>
      <c r="J64" s="36"/>
      <c r="K64" s="36"/>
      <c r="L64" s="36"/>
      <c r="M64" s="36"/>
      <c r="N64" s="36"/>
      <c r="O64" s="36"/>
      <c r="P64" s="36"/>
      <c r="Q64" s="36"/>
      <c r="R64" s="36"/>
      <c r="S64" s="36"/>
      <c r="T64" s="36"/>
      <c r="U64" s="42"/>
      <c r="V64" s="42"/>
      <c r="W64" s="42"/>
      <c r="X64" s="42"/>
      <c r="Y64" s="42"/>
      <c r="Z64" s="42"/>
      <c r="AA64" s="42"/>
      <c r="AB64" s="42"/>
      <c r="AC64" s="42"/>
      <c r="AD64" s="42"/>
      <c r="AE64" s="42"/>
    </row>
    <row r="65" spans="1:31" ht="16" x14ac:dyDescent="0.2">
      <c r="A65" s="1"/>
      <c r="B65" s="111"/>
      <c r="C65" s="112"/>
      <c r="D65" s="113"/>
      <c r="E65" s="114"/>
      <c r="F65" s="157"/>
      <c r="G65" s="157"/>
      <c r="H65" s="248"/>
      <c r="I65" s="42"/>
      <c r="J65" s="42"/>
      <c r="K65" s="42"/>
      <c r="L65" s="42"/>
      <c r="M65" s="42"/>
      <c r="N65" s="42"/>
      <c r="O65" s="42"/>
      <c r="P65" s="42"/>
      <c r="Q65" s="42"/>
      <c r="R65" s="42"/>
      <c r="S65" s="42"/>
      <c r="T65" s="36"/>
      <c r="U65" s="43"/>
      <c r="V65" s="43"/>
      <c r="W65" s="43"/>
      <c r="X65" s="43"/>
      <c r="Y65" s="43"/>
      <c r="Z65" s="43"/>
      <c r="AA65" s="43"/>
      <c r="AB65" s="43"/>
      <c r="AC65" s="43"/>
      <c r="AD65" s="43"/>
      <c r="AE65" s="43"/>
    </row>
    <row r="66" spans="1:31" ht="16" x14ac:dyDescent="0.2">
      <c r="A66" s="1"/>
      <c r="B66" s="129"/>
      <c r="C66" s="130" t="s">
        <v>590</v>
      </c>
      <c r="D66" s="131"/>
      <c r="E66" s="235"/>
      <c r="F66" s="252"/>
      <c r="G66" s="252"/>
      <c r="H66" s="250"/>
      <c r="I66" s="43"/>
      <c r="J66" s="43"/>
      <c r="K66" s="43"/>
      <c r="L66" s="43"/>
      <c r="M66" s="43"/>
      <c r="N66" s="43"/>
      <c r="O66" s="43"/>
      <c r="P66" s="43"/>
      <c r="Q66" s="43"/>
      <c r="R66" s="43"/>
      <c r="S66" s="43"/>
      <c r="T66" s="36"/>
      <c r="U66" s="36"/>
      <c r="V66" s="36"/>
      <c r="W66" s="36"/>
      <c r="X66" s="36"/>
      <c r="Y66" s="36"/>
      <c r="Z66" s="36"/>
      <c r="AA66" s="36"/>
      <c r="AB66" s="36"/>
      <c r="AC66" s="36"/>
      <c r="AD66" s="36"/>
      <c r="AE66" s="36"/>
    </row>
    <row r="67" spans="1:31" ht="17" thickBot="1" x14ac:dyDescent="0.25">
      <c r="A67" s="1"/>
      <c r="B67" s="129"/>
      <c r="C67" s="130"/>
      <c r="D67" s="134" t="s">
        <v>595</v>
      </c>
      <c r="E67" s="235"/>
      <c r="F67" s="136"/>
      <c r="G67" s="136"/>
      <c r="H67" s="248"/>
      <c r="I67" s="36"/>
      <c r="J67" s="36"/>
      <c r="K67" s="36"/>
      <c r="L67" s="36"/>
      <c r="M67" s="36"/>
      <c r="N67" s="36"/>
      <c r="O67" s="36"/>
      <c r="P67" s="36"/>
      <c r="Q67" s="36"/>
      <c r="R67" s="36"/>
      <c r="S67" s="36"/>
      <c r="T67" s="36"/>
      <c r="U67" s="36"/>
      <c r="V67" s="36"/>
      <c r="W67" s="36"/>
      <c r="X67" s="36"/>
      <c r="Y67" s="36"/>
      <c r="Z67" s="36"/>
      <c r="AA67" s="36"/>
      <c r="AB67" s="36"/>
      <c r="AC67" s="36"/>
      <c r="AD67" s="36"/>
      <c r="AE67" s="36"/>
    </row>
    <row r="68" spans="1:31" ht="17" thickBot="1" x14ac:dyDescent="0.25">
      <c r="A68" s="1"/>
      <c r="B68" s="129"/>
      <c r="C68" s="130"/>
      <c r="D68" s="135" t="s">
        <v>722</v>
      </c>
      <c r="E68" s="240" t="s">
        <v>46</v>
      </c>
      <c r="F68" s="148">
        <f>ETM_waardes_2035_blanco!$G119</f>
        <v>3.8020463165153688</v>
      </c>
      <c r="G68" s="136"/>
      <c r="H68" s="248"/>
      <c r="I68" s="36"/>
      <c r="J68" s="36"/>
      <c r="K68" s="36"/>
      <c r="L68" s="36"/>
      <c r="M68" s="36"/>
      <c r="N68" s="36"/>
      <c r="O68" s="36"/>
      <c r="P68" s="36"/>
      <c r="Q68" s="36"/>
      <c r="R68" s="36"/>
      <c r="S68" s="36"/>
      <c r="T68" s="36"/>
      <c r="U68" s="42"/>
      <c r="V68" s="42"/>
      <c r="W68" s="42"/>
      <c r="X68" s="42"/>
      <c r="Y68" s="42"/>
      <c r="Z68" s="42"/>
      <c r="AA68" s="42"/>
      <c r="AB68" s="42"/>
      <c r="AC68" s="42"/>
      <c r="AD68" s="42"/>
      <c r="AE68" s="42"/>
    </row>
    <row r="69" spans="1:31" ht="17" thickBot="1" x14ac:dyDescent="0.25">
      <c r="A69" s="1"/>
      <c r="B69" s="129"/>
      <c r="C69" s="130"/>
      <c r="D69" s="135" t="s">
        <v>725</v>
      </c>
      <c r="E69" s="240" t="s">
        <v>46</v>
      </c>
      <c r="F69" s="148">
        <f>ETM_waardes_2035_blanco!$G118</f>
        <v>0</v>
      </c>
      <c r="G69" s="137"/>
      <c r="H69" s="248"/>
      <c r="I69" s="36"/>
      <c r="J69" s="36"/>
      <c r="K69" s="36"/>
      <c r="L69" s="36"/>
      <c r="M69" s="36"/>
      <c r="N69" s="36"/>
      <c r="O69" s="36"/>
      <c r="P69" s="36"/>
      <c r="Q69" s="36"/>
      <c r="R69" s="36"/>
      <c r="S69" s="36"/>
      <c r="T69" s="36"/>
      <c r="U69" s="36"/>
      <c r="V69" s="36"/>
      <c r="W69" s="36"/>
      <c r="X69" s="36"/>
      <c r="Y69" s="36"/>
      <c r="Z69" s="36"/>
      <c r="AA69" s="36"/>
      <c r="AB69" s="36"/>
      <c r="AC69" s="36"/>
      <c r="AD69" s="36"/>
      <c r="AE69" s="36"/>
    </row>
    <row r="70" spans="1:31" ht="17" thickBot="1" x14ac:dyDescent="0.25">
      <c r="A70" s="1"/>
      <c r="B70" s="129"/>
      <c r="C70" s="130"/>
      <c r="D70" s="135" t="s">
        <v>482</v>
      </c>
      <c r="E70" s="240" t="s">
        <v>46</v>
      </c>
      <c r="F70" s="148">
        <f>ETM_waardes_2035_blanco!$G117</f>
        <v>96.197953683484641</v>
      </c>
      <c r="G70" s="138"/>
      <c r="H70" s="248"/>
      <c r="I70" s="42"/>
      <c r="J70" s="42"/>
      <c r="K70" s="42"/>
      <c r="L70" s="42"/>
      <c r="M70" s="42"/>
      <c r="N70" s="42"/>
      <c r="O70" s="42"/>
      <c r="P70" s="42"/>
      <c r="Q70" s="42"/>
      <c r="R70" s="42"/>
      <c r="S70" s="42"/>
      <c r="T70" s="36"/>
      <c r="U70" s="36"/>
      <c r="V70" s="36"/>
      <c r="W70" s="36"/>
      <c r="X70" s="36"/>
      <c r="Y70" s="36"/>
      <c r="Z70" s="36"/>
      <c r="AA70" s="36"/>
      <c r="AB70" s="36"/>
      <c r="AC70" s="36"/>
      <c r="AD70" s="36"/>
      <c r="AE70" s="36"/>
    </row>
    <row r="71" spans="1:31" ht="16" x14ac:dyDescent="0.2">
      <c r="A71" s="1"/>
      <c r="B71" s="139"/>
      <c r="C71" s="140"/>
      <c r="D71" s="141"/>
      <c r="E71" s="142"/>
      <c r="F71" s="144"/>
      <c r="G71" s="144"/>
      <c r="H71" s="251"/>
      <c r="I71" s="43"/>
      <c r="J71" s="43"/>
      <c r="K71" s="43"/>
      <c r="L71" s="43"/>
      <c r="M71" s="43"/>
      <c r="N71" s="43"/>
      <c r="O71" s="43"/>
      <c r="P71" s="43"/>
      <c r="Q71" s="43"/>
      <c r="R71" s="43"/>
      <c r="S71" s="43"/>
      <c r="T71" s="36"/>
      <c r="U71" s="42"/>
      <c r="V71" s="42"/>
      <c r="W71" s="42"/>
      <c r="X71" s="42"/>
      <c r="Y71" s="42"/>
      <c r="Z71" s="42"/>
      <c r="AA71" s="42"/>
      <c r="AB71" s="42"/>
      <c r="AC71" s="42"/>
      <c r="AD71" s="42"/>
      <c r="AE71" s="42"/>
    </row>
    <row r="72" spans="1:31" ht="16" x14ac:dyDescent="0.2">
      <c r="A72" s="1"/>
      <c r="B72" s="129"/>
      <c r="C72" s="130" t="s">
        <v>591</v>
      </c>
      <c r="D72" s="145"/>
      <c r="E72" s="235"/>
      <c r="F72" s="132"/>
      <c r="G72" s="132"/>
      <c r="H72" s="248"/>
      <c r="I72" s="36"/>
      <c r="J72" s="36"/>
      <c r="K72" s="36"/>
      <c r="L72" s="36"/>
      <c r="M72" s="36"/>
      <c r="N72" s="36"/>
      <c r="O72" s="36"/>
      <c r="P72" s="36"/>
      <c r="Q72" s="36"/>
      <c r="R72" s="36"/>
      <c r="S72" s="36"/>
      <c r="T72" s="36"/>
      <c r="U72" s="43"/>
      <c r="V72" s="43"/>
      <c r="W72" s="43"/>
      <c r="X72" s="43"/>
      <c r="Y72" s="43"/>
      <c r="Z72" s="43"/>
      <c r="AA72" s="43"/>
      <c r="AB72" s="43"/>
      <c r="AC72" s="43"/>
      <c r="AD72" s="43"/>
      <c r="AE72" s="43"/>
    </row>
    <row r="73" spans="1:31" ht="17" thickBot="1" x14ac:dyDescent="0.25">
      <c r="A73" s="1"/>
      <c r="B73" s="129"/>
      <c r="C73" s="130"/>
      <c r="D73" s="146" t="s">
        <v>596</v>
      </c>
      <c r="E73" s="235"/>
      <c r="F73" s="132"/>
      <c r="G73" s="132"/>
      <c r="H73" s="248"/>
      <c r="I73" s="36"/>
      <c r="J73" s="36"/>
      <c r="K73" s="36"/>
      <c r="L73" s="36"/>
      <c r="M73" s="36"/>
      <c r="N73" s="36"/>
      <c r="O73" s="36"/>
      <c r="P73" s="36"/>
      <c r="Q73" s="36"/>
      <c r="R73" s="36"/>
      <c r="S73" s="36"/>
      <c r="T73" s="36"/>
      <c r="U73" s="36"/>
      <c r="V73" s="36"/>
      <c r="W73" s="36"/>
      <c r="X73" s="36"/>
      <c r="Y73" s="36"/>
      <c r="Z73" s="36"/>
      <c r="AA73" s="36"/>
      <c r="AB73" s="36"/>
      <c r="AC73" s="36"/>
      <c r="AD73" s="36"/>
      <c r="AE73" s="36"/>
    </row>
    <row r="74" spans="1:31" ht="17" thickBot="1" x14ac:dyDescent="0.25">
      <c r="A74" s="1"/>
      <c r="B74" s="129"/>
      <c r="C74" s="130"/>
      <c r="D74" s="135" t="s">
        <v>730</v>
      </c>
      <c r="E74" s="240" t="s">
        <v>46</v>
      </c>
      <c r="F74" s="148">
        <f>ETM_waardes_2035_blanco!$G122</f>
        <v>49.500000000000007</v>
      </c>
      <c r="G74" s="136"/>
      <c r="H74" s="248"/>
      <c r="I74" s="42"/>
      <c r="J74" s="42"/>
      <c r="K74" s="42"/>
      <c r="L74" s="42"/>
      <c r="M74" s="42"/>
      <c r="N74" s="42"/>
      <c r="O74" s="42"/>
      <c r="P74" s="42"/>
      <c r="Q74" s="42"/>
      <c r="R74" s="42"/>
      <c r="S74" s="42"/>
      <c r="T74" s="36"/>
      <c r="U74" s="36"/>
      <c r="V74" s="36"/>
      <c r="W74" s="36"/>
      <c r="X74" s="36"/>
      <c r="Y74" s="36"/>
      <c r="Z74" s="36"/>
      <c r="AA74" s="36"/>
      <c r="AB74" s="36"/>
      <c r="AC74" s="36"/>
      <c r="AD74" s="36"/>
      <c r="AE74" s="36"/>
    </row>
    <row r="75" spans="1:31" ht="17" thickBot="1" x14ac:dyDescent="0.25">
      <c r="A75" s="1"/>
      <c r="B75" s="129"/>
      <c r="C75" s="130"/>
      <c r="D75" s="135" t="s">
        <v>731</v>
      </c>
      <c r="E75" s="240" t="s">
        <v>46</v>
      </c>
      <c r="F75" s="148">
        <f>ETM_waardes_2035_blanco!$G121</f>
        <v>48.500000000000007</v>
      </c>
      <c r="G75" s="137"/>
      <c r="H75" s="248"/>
      <c r="I75" s="43"/>
      <c r="J75" s="43"/>
      <c r="K75" s="43"/>
      <c r="L75" s="43"/>
      <c r="M75" s="43"/>
      <c r="N75" s="43"/>
      <c r="O75" s="43"/>
      <c r="P75" s="43"/>
      <c r="Q75" s="43"/>
      <c r="R75" s="43"/>
      <c r="S75" s="43"/>
      <c r="T75" s="36"/>
      <c r="U75" s="42"/>
      <c r="V75" s="42"/>
      <c r="W75" s="42"/>
      <c r="X75" s="42"/>
      <c r="Y75" s="42"/>
      <c r="Z75" s="42"/>
      <c r="AA75" s="42"/>
      <c r="AB75" s="42"/>
      <c r="AC75" s="42"/>
      <c r="AD75" s="42"/>
      <c r="AE75" s="42"/>
    </row>
    <row r="76" spans="1:31" ht="17" thickBot="1" x14ac:dyDescent="0.25">
      <c r="A76" s="1"/>
      <c r="B76" s="129"/>
      <c r="C76" s="130"/>
      <c r="D76" s="135" t="s">
        <v>732</v>
      </c>
      <c r="E76" s="240" t="s">
        <v>46</v>
      </c>
      <c r="F76" s="148">
        <f>ETM_waardes_2035_blanco!$G123</f>
        <v>2.0000000000000004</v>
      </c>
      <c r="G76" s="138"/>
      <c r="H76" s="248"/>
      <c r="I76" s="36"/>
      <c r="J76" s="36"/>
      <c r="K76" s="36"/>
      <c r="L76" s="36"/>
      <c r="M76" s="36"/>
      <c r="N76" s="36"/>
      <c r="O76" s="36"/>
      <c r="P76" s="36"/>
      <c r="Q76" s="36"/>
      <c r="R76" s="36"/>
      <c r="S76" s="36"/>
      <c r="T76" s="36"/>
      <c r="U76" s="43"/>
      <c r="V76" s="43"/>
      <c r="W76" s="43"/>
      <c r="X76" s="43"/>
      <c r="Y76" s="43"/>
      <c r="Z76" s="43"/>
      <c r="AA76" s="43"/>
      <c r="AB76" s="43"/>
      <c r="AC76" s="43"/>
      <c r="AD76" s="43"/>
      <c r="AE76" s="43"/>
    </row>
    <row r="77" spans="1:31" ht="16" x14ac:dyDescent="0.2">
      <c r="A77" s="1"/>
      <c r="B77" s="139"/>
      <c r="C77" s="140"/>
      <c r="D77" s="141"/>
      <c r="E77" s="142"/>
      <c r="F77" s="144"/>
      <c r="G77" s="144"/>
      <c r="H77" s="248"/>
      <c r="I77" s="36"/>
      <c r="J77" s="36"/>
      <c r="K77" s="36"/>
      <c r="L77" s="36"/>
      <c r="M77" s="36"/>
      <c r="N77" s="36"/>
      <c r="O77" s="36"/>
      <c r="P77" s="36"/>
      <c r="Q77" s="36"/>
      <c r="R77" s="36"/>
      <c r="S77" s="36"/>
      <c r="T77" s="36"/>
      <c r="U77" s="36"/>
      <c r="V77" s="36"/>
      <c r="W77" s="36"/>
      <c r="X77" s="36"/>
      <c r="Y77" s="36"/>
      <c r="Z77" s="36"/>
      <c r="AA77" s="36"/>
      <c r="AB77" s="36"/>
      <c r="AC77" s="36"/>
      <c r="AD77" s="36"/>
      <c r="AE77" s="36"/>
    </row>
    <row r="78" spans="1:31" ht="16" x14ac:dyDescent="0.2">
      <c r="A78" s="1"/>
      <c r="B78" s="129"/>
      <c r="C78" s="130" t="s">
        <v>592</v>
      </c>
      <c r="D78" s="145"/>
      <c r="E78" s="235"/>
      <c r="F78" s="138"/>
      <c r="G78" s="138"/>
      <c r="H78" s="250"/>
      <c r="I78" s="42"/>
      <c r="J78" s="42"/>
      <c r="K78" s="42"/>
      <c r="L78" s="42"/>
      <c r="M78" s="42"/>
      <c r="N78" s="42"/>
      <c r="O78" s="42"/>
      <c r="P78" s="42"/>
      <c r="Q78" s="42"/>
      <c r="R78" s="42"/>
      <c r="S78" s="42"/>
      <c r="T78" s="36"/>
      <c r="U78" s="36"/>
      <c r="V78" s="36"/>
      <c r="W78" s="36"/>
      <c r="X78" s="36"/>
      <c r="Y78" s="36"/>
      <c r="Z78" s="36"/>
      <c r="AA78" s="36"/>
      <c r="AB78" s="36"/>
      <c r="AC78" s="36"/>
      <c r="AD78" s="36"/>
      <c r="AE78" s="36"/>
    </row>
    <row r="79" spans="1:31" ht="17" thickBot="1" x14ac:dyDescent="0.25">
      <c r="A79" s="1"/>
      <c r="B79" s="129"/>
      <c r="C79" s="130"/>
      <c r="D79" s="134" t="s">
        <v>597</v>
      </c>
      <c r="E79" s="235"/>
      <c r="F79" s="138"/>
      <c r="G79" s="138"/>
      <c r="H79" s="248"/>
      <c r="I79" s="36"/>
      <c r="J79" s="36"/>
      <c r="K79" s="36"/>
      <c r="L79" s="36"/>
      <c r="M79" s="36"/>
      <c r="N79" s="36"/>
      <c r="O79" s="36"/>
      <c r="P79" s="36"/>
      <c r="Q79" s="36"/>
      <c r="R79" s="36"/>
      <c r="S79" s="36"/>
      <c r="T79" s="36"/>
      <c r="U79" s="42"/>
      <c r="V79" s="42"/>
      <c r="W79" s="42"/>
      <c r="X79" s="42"/>
      <c r="Y79" s="42"/>
      <c r="Z79" s="42"/>
      <c r="AA79" s="42"/>
      <c r="AB79" s="42"/>
      <c r="AC79" s="42"/>
      <c r="AD79" s="42"/>
      <c r="AE79" s="42"/>
    </row>
    <row r="80" spans="1:31" ht="17" thickBot="1" x14ac:dyDescent="0.25">
      <c r="A80" s="1"/>
      <c r="B80" s="129"/>
      <c r="C80" s="130"/>
      <c r="D80" s="135" t="s">
        <v>483</v>
      </c>
      <c r="E80" s="240" t="s">
        <v>46</v>
      </c>
      <c r="F80" s="148">
        <f>ETM_waardes_2035_blanco!$G114</f>
        <v>68.569780905807505</v>
      </c>
      <c r="G80" s="132"/>
      <c r="H80" s="248"/>
      <c r="I80" s="36"/>
      <c r="J80" s="36"/>
      <c r="K80" s="36"/>
      <c r="L80" s="36"/>
      <c r="M80" s="36"/>
      <c r="N80" s="36"/>
      <c r="O80" s="36"/>
      <c r="P80" s="36"/>
      <c r="Q80" s="36"/>
      <c r="R80" s="36"/>
      <c r="S80" s="36"/>
      <c r="T80" s="36"/>
      <c r="U80" s="36"/>
      <c r="V80" s="36"/>
      <c r="W80" s="36"/>
      <c r="X80" s="36"/>
      <c r="Y80" s="36"/>
      <c r="Z80" s="36"/>
      <c r="AA80" s="36"/>
      <c r="AB80" s="36"/>
      <c r="AC80" s="36"/>
      <c r="AD80" s="36"/>
      <c r="AE80" s="36"/>
    </row>
    <row r="81" spans="1:31" ht="17" thickBot="1" x14ac:dyDescent="0.25">
      <c r="A81" s="1"/>
      <c r="B81" s="129"/>
      <c r="C81" s="130"/>
      <c r="D81" s="135" t="s">
        <v>462</v>
      </c>
      <c r="E81" s="240" t="s">
        <v>46</v>
      </c>
      <c r="F81" s="148">
        <f>ETM_waardes_2035_blanco!$G115</f>
        <v>2.6191849245160435</v>
      </c>
      <c r="G81" s="132"/>
      <c r="H81" s="248"/>
      <c r="I81" s="42"/>
      <c r="J81" s="42"/>
      <c r="K81" s="42"/>
      <c r="L81" s="42"/>
      <c r="M81" s="42"/>
      <c r="N81" s="42"/>
      <c r="O81" s="42"/>
      <c r="P81" s="42"/>
      <c r="Q81" s="42"/>
      <c r="R81" s="42"/>
      <c r="S81" s="42"/>
      <c r="T81" s="36"/>
      <c r="U81" s="36"/>
      <c r="V81" s="36"/>
      <c r="W81" s="36"/>
      <c r="X81" s="36"/>
      <c r="Y81" s="36"/>
      <c r="Z81" s="36"/>
      <c r="AA81" s="36"/>
      <c r="AB81" s="36"/>
      <c r="AC81" s="36"/>
      <c r="AD81" s="36"/>
      <c r="AE81" s="36"/>
    </row>
    <row r="82" spans="1:31" ht="17" thickBot="1" x14ac:dyDescent="0.25">
      <c r="A82" s="1"/>
      <c r="B82" s="129"/>
      <c r="C82" s="130"/>
      <c r="D82" s="135" t="s">
        <v>733</v>
      </c>
      <c r="E82" s="240" t="s">
        <v>46</v>
      </c>
      <c r="F82" s="148">
        <f>ETM_waardes_2035_blanco!$G112</f>
        <v>20.953479396128344</v>
      </c>
      <c r="G82" s="136"/>
      <c r="H82" s="248"/>
      <c r="I82" s="36"/>
      <c r="J82" s="36"/>
      <c r="K82" s="36"/>
      <c r="L82" s="36"/>
      <c r="M82" s="36"/>
      <c r="N82" s="36"/>
      <c r="O82" s="36"/>
      <c r="P82" s="36"/>
      <c r="Q82" s="36"/>
      <c r="R82" s="36"/>
      <c r="S82" s="36"/>
      <c r="T82" s="36"/>
      <c r="U82" s="42"/>
      <c r="V82" s="42"/>
      <c r="W82" s="42"/>
      <c r="X82" s="42"/>
      <c r="Y82" s="42"/>
      <c r="Z82" s="42"/>
      <c r="AA82" s="42"/>
      <c r="AB82" s="42"/>
      <c r="AC82" s="42"/>
      <c r="AD82" s="42"/>
      <c r="AE82" s="42"/>
    </row>
    <row r="83" spans="1:31" ht="17" thickBot="1" x14ac:dyDescent="0.25">
      <c r="A83" s="1"/>
      <c r="B83" s="129"/>
      <c r="C83" s="130"/>
      <c r="D83" s="135" t="s">
        <v>735</v>
      </c>
      <c r="E83" s="240" t="s">
        <v>46</v>
      </c>
      <c r="F83" s="148">
        <f>ETM_waardes_2035_blanco!$G113</f>
        <v>7.8575547735481308</v>
      </c>
      <c r="G83" s="137"/>
      <c r="H83" s="248"/>
      <c r="I83" s="36"/>
      <c r="J83" s="36"/>
      <c r="K83" s="36"/>
      <c r="L83" s="36"/>
      <c r="M83" s="36"/>
      <c r="N83" s="36"/>
      <c r="O83" s="36"/>
      <c r="P83" s="36"/>
      <c r="Q83" s="36"/>
      <c r="R83" s="36"/>
      <c r="S83" s="36"/>
      <c r="T83" s="36"/>
      <c r="U83" s="36"/>
      <c r="V83" s="36"/>
      <c r="W83" s="36"/>
      <c r="X83" s="36"/>
      <c r="Y83" s="36"/>
      <c r="Z83" s="36"/>
      <c r="AA83" s="36"/>
      <c r="AB83" s="36"/>
      <c r="AC83" s="36"/>
      <c r="AD83" s="36"/>
      <c r="AE83" s="36"/>
    </row>
    <row r="84" spans="1:31" ht="17" thickBot="1" x14ac:dyDescent="0.25">
      <c r="A84" s="1"/>
      <c r="B84" s="129"/>
      <c r="C84" s="130"/>
      <c r="D84" s="135" t="s">
        <v>734</v>
      </c>
      <c r="E84" s="240" t="s">
        <v>46</v>
      </c>
      <c r="F84" s="148">
        <f>ETM_waardes_2035_blanco!$G116</f>
        <v>0</v>
      </c>
      <c r="G84" s="138"/>
      <c r="H84" s="248"/>
      <c r="I84" s="42"/>
      <c r="J84" s="42"/>
      <c r="K84" s="42"/>
      <c r="L84" s="42"/>
      <c r="M84" s="42"/>
      <c r="N84" s="42"/>
      <c r="O84" s="42"/>
      <c r="P84" s="42"/>
      <c r="Q84" s="42"/>
      <c r="R84" s="42"/>
      <c r="S84" s="42"/>
      <c r="T84" s="36"/>
      <c r="U84" s="36"/>
      <c r="V84" s="36"/>
      <c r="W84" s="36"/>
      <c r="X84" s="36"/>
      <c r="Y84" s="36"/>
      <c r="Z84" s="36"/>
      <c r="AA84" s="36"/>
      <c r="AB84" s="36"/>
      <c r="AC84" s="36"/>
      <c r="AD84" s="36"/>
      <c r="AE84" s="36"/>
    </row>
    <row r="85" spans="1:31" ht="16" x14ac:dyDescent="0.2">
      <c r="A85" s="1"/>
      <c r="B85" s="139"/>
      <c r="C85" s="140"/>
      <c r="D85" s="141"/>
      <c r="E85" s="142"/>
      <c r="F85" s="143"/>
      <c r="G85" s="144"/>
      <c r="H85" s="251"/>
      <c r="I85" s="36"/>
      <c r="J85" s="36"/>
      <c r="K85" s="36"/>
      <c r="L85" s="36"/>
      <c r="M85" s="36"/>
      <c r="N85" s="36"/>
      <c r="O85" s="36"/>
      <c r="P85" s="36"/>
      <c r="Q85" s="36"/>
      <c r="R85" s="36"/>
      <c r="S85" s="36"/>
      <c r="T85" s="36"/>
      <c r="U85" s="42"/>
      <c r="V85" s="42"/>
      <c r="W85" s="42"/>
      <c r="X85" s="42"/>
      <c r="Y85" s="42"/>
      <c r="Z85" s="42"/>
      <c r="AA85" s="42"/>
      <c r="AB85" s="42"/>
      <c r="AC85" s="42"/>
      <c r="AD85" s="42"/>
      <c r="AE85" s="42"/>
    </row>
    <row r="86" spans="1:31" ht="16" x14ac:dyDescent="0.2">
      <c r="A86" s="1"/>
      <c r="B86" s="129"/>
      <c r="C86" s="130" t="s">
        <v>593</v>
      </c>
      <c r="D86" s="145"/>
      <c r="E86" s="147"/>
      <c r="F86" s="133"/>
      <c r="G86" s="138"/>
      <c r="H86" s="248"/>
      <c r="I86" s="36"/>
      <c r="J86" s="36"/>
      <c r="K86" s="36"/>
      <c r="L86" s="36"/>
      <c r="M86" s="36"/>
      <c r="N86" s="36"/>
      <c r="O86" s="36"/>
      <c r="P86" s="36"/>
      <c r="Q86" s="36"/>
      <c r="R86" s="36"/>
      <c r="S86" s="36"/>
      <c r="T86" s="36"/>
      <c r="U86" s="43"/>
      <c r="V86" s="43"/>
      <c r="W86" s="43"/>
      <c r="X86" s="43"/>
      <c r="Y86" s="43"/>
      <c r="Z86" s="43"/>
      <c r="AA86" s="43"/>
      <c r="AB86" s="43"/>
      <c r="AC86" s="43"/>
      <c r="AD86" s="43"/>
      <c r="AE86" s="43"/>
    </row>
    <row r="87" spans="1:31" ht="17" thickBot="1" x14ac:dyDescent="0.25">
      <c r="A87" s="1"/>
      <c r="B87" s="129"/>
      <c r="C87" s="130"/>
      <c r="D87" s="146" t="s">
        <v>598</v>
      </c>
      <c r="E87" s="235"/>
      <c r="F87" s="133"/>
      <c r="G87" s="132"/>
      <c r="H87" s="248"/>
      <c r="I87" s="42"/>
      <c r="J87" s="42"/>
      <c r="K87" s="42"/>
      <c r="L87" s="42"/>
      <c r="M87" s="42"/>
      <c r="N87" s="42"/>
      <c r="O87" s="42"/>
      <c r="P87" s="42"/>
      <c r="Q87" s="42"/>
      <c r="R87" s="42"/>
      <c r="S87" s="42"/>
      <c r="T87" s="36"/>
      <c r="U87" s="36"/>
      <c r="V87" s="36"/>
      <c r="W87" s="36"/>
      <c r="X87" s="36"/>
      <c r="Y87" s="36"/>
      <c r="Z87" s="36"/>
      <c r="AA87" s="36"/>
      <c r="AB87" s="36"/>
      <c r="AC87" s="36"/>
      <c r="AD87" s="36"/>
      <c r="AE87" s="36"/>
    </row>
    <row r="88" spans="1:31" ht="17" thickBot="1" x14ac:dyDescent="0.25">
      <c r="A88" s="1"/>
      <c r="B88" s="129"/>
      <c r="C88" s="130"/>
      <c r="D88" s="135" t="s">
        <v>736</v>
      </c>
      <c r="E88" s="240" t="s">
        <v>46</v>
      </c>
      <c r="F88" s="148">
        <f>Huishoudens!E76*100</f>
        <v>12.225698636445728</v>
      </c>
      <c r="G88" s="132"/>
      <c r="H88" s="248"/>
      <c r="I88" s="43"/>
      <c r="J88" s="43"/>
      <c r="K88" s="43"/>
      <c r="L88" s="43"/>
      <c r="M88" s="43"/>
      <c r="N88" s="43"/>
      <c r="O88" s="43"/>
      <c r="P88" s="43"/>
      <c r="Q88" s="43"/>
      <c r="R88" s="43"/>
      <c r="S88" s="43"/>
      <c r="T88" s="36"/>
      <c r="U88" s="36"/>
      <c r="V88" s="36"/>
      <c r="W88" s="36"/>
      <c r="X88" s="36"/>
      <c r="Y88" s="36"/>
      <c r="Z88" s="36"/>
      <c r="AA88" s="36"/>
      <c r="AB88" s="36"/>
      <c r="AC88" s="36"/>
      <c r="AD88" s="36"/>
      <c r="AE88" s="36"/>
    </row>
    <row r="89" spans="1:31" ht="17" thickBot="1" x14ac:dyDescent="0.25">
      <c r="A89" s="1"/>
      <c r="B89" s="129"/>
      <c r="C89" s="130"/>
      <c r="D89" s="135" t="s">
        <v>737</v>
      </c>
      <c r="E89" s="240" t="s">
        <v>46</v>
      </c>
      <c r="F89" s="148">
        <f>Huishoudens!E77*100</f>
        <v>34.231956182048037</v>
      </c>
      <c r="G89" s="136"/>
      <c r="H89" s="248"/>
      <c r="I89" s="36"/>
      <c r="J89" s="36"/>
      <c r="K89" s="36"/>
      <c r="L89" s="36"/>
      <c r="M89" s="36"/>
      <c r="N89" s="36"/>
      <c r="O89" s="36"/>
      <c r="P89" s="36"/>
      <c r="Q89" s="36"/>
      <c r="R89" s="36"/>
      <c r="S89" s="36"/>
      <c r="T89" s="36"/>
      <c r="U89" s="42"/>
      <c r="V89" s="42"/>
      <c r="W89" s="42"/>
      <c r="X89" s="42"/>
      <c r="Y89" s="42"/>
      <c r="Z89" s="42"/>
      <c r="AA89" s="42"/>
      <c r="AB89" s="42"/>
      <c r="AC89" s="42"/>
      <c r="AD89" s="42"/>
      <c r="AE89" s="42"/>
    </row>
    <row r="90" spans="1:31" ht="17" thickBot="1" x14ac:dyDescent="0.25">
      <c r="A90" s="1"/>
      <c r="B90" s="129"/>
      <c r="C90" s="130"/>
      <c r="D90" s="135" t="s">
        <v>738</v>
      </c>
      <c r="E90" s="240" t="s">
        <v>46</v>
      </c>
      <c r="F90" s="148">
        <f>Huishoudens!E78*100</f>
        <v>12.225698636445728</v>
      </c>
      <c r="G90" s="137"/>
      <c r="H90" s="248"/>
      <c r="I90" s="36"/>
      <c r="J90" s="36"/>
      <c r="K90" s="36"/>
      <c r="L90" s="36"/>
      <c r="M90" s="36"/>
      <c r="N90" s="36"/>
      <c r="O90" s="36"/>
      <c r="P90" s="36"/>
      <c r="Q90" s="36"/>
      <c r="R90" s="36"/>
      <c r="S90" s="36"/>
      <c r="T90" s="36"/>
      <c r="U90" s="36"/>
      <c r="V90" s="36"/>
      <c r="W90" s="36"/>
      <c r="X90" s="36"/>
      <c r="Y90" s="36"/>
      <c r="Z90" s="36"/>
      <c r="AA90" s="36"/>
      <c r="AB90" s="36"/>
      <c r="AC90" s="36"/>
      <c r="AD90" s="36"/>
      <c r="AE90" s="36"/>
    </row>
    <row r="91" spans="1:31" ht="17" thickBot="1" x14ac:dyDescent="0.25">
      <c r="A91" s="1"/>
      <c r="B91" s="129"/>
      <c r="C91" s="130"/>
      <c r="D91" s="135" t="s">
        <v>739</v>
      </c>
      <c r="E91" s="240" t="s">
        <v>46</v>
      </c>
      <c r="F91" s="148">
        <f>Huishoudens!E79*100</f>
        <v>17.115978091024019</v>
      </c>
      <c r="G91" s="132"/>
      <c r="H91" s="248"/>
      <c r="I91" s="42"/>
      <c r="J91" s="42"/>
      <c r="K91" s="42"/>
      <c r="L91" s="42"/>
      <c r="M91" s="42"/>
      <c r="N91" s="42"/>
      <c r="O91" s="42"/>
      <c r="P91" s="42"/>
      <c r="Q91" s="42"/>
      <c r="R91" s="42"/>
      <c r="S91" s="42"/>
      <c r="T91" s="36"/>
      <c r="U91" s="42"/>
      <c r="V91" s="42"/>
      <c r="W91" s="42"/>
      <c r="X91" s="42"/>
      <c r="Y91" s="42"/>
      <c r="Z91" s="42"/>
      <c r="AA91" s="42"/>
      <c r="AB91" s="42"/>
      <c r="AC91" s="42"/>
      <c r="AD91" s="42"/>
      <c r="AE91" s="42"/>
    </row>
    <row r="92" spans="1:31" ht="17" thickBot="1" x14ac:dyDescent="0.25">
      <c r="A92" s="1"/>
      <c r="B92" s="129"/>
      <c r="C92" s="130"/>
      <c r="D92" s="135" t="s">
        <v>740</v>
      </c>
      <c r="E92" s="240" t="s">
        <v>46</v>
      </c>
      <c r="F92" s="148">
        <f>Huishoudens!E80*100</f>
        <v>22.00625754560231</v>
      </c>
      <c r="G92" s="132"/>
      <c r="H92" s="248"/>
      <c r="I92" s="43"/>
      <c r="J92" s="43"/>
      <c r="K92" s="43"/>
      <c r="L92" s="43"/>
      <c r="M92" s="43"/>
      <c r="N92" s="43"/>
      <c r="O92" s="43"/>
      <c r="P92" s="43"/>
      <c r="Q92" s="43"/>
      <c r="R92" s="43"/>
      <c r="S92" s="43"/>
      <c r="T92" s="36"/>
      <c r="U92" s="43"/>
      <c r="V92" s="43"/>
      <c r="W92" s="43"/>
      <c r="X92" s="43"/>
      <c r="Y92" s="43"/>
      <c r="Z92" s="43"/>
      <c r="AA92" s="43"/>
      <c r="AB92" s="43"/>
      <c r="AC92" s="43"/>
      <c r="AD92" s="43"/>
      <c r="AE92" s="43"/>
    </row>
    <row r="93" spans="1:31" ht="17" thickBot="1" x14ac:dyDescent="0.25">
      <c r="A93" s="1"/>
      <c r="B93" s="129"/>
      <c r="C93" s="130"/>
      <c r="D93" s="135" t="s">
        <v>741</v>
      </c>
      <c r="E93" s="240" t="s">
        <v>46</v>
      </c>
      <c r="F93" s="148">
        <f>Huishoudens!E81*100</f>
        <v>29.341676727469746</v>
      </c>
      <c r="G93" s="136"/>
      <c r="H93" s="248"/>
      <c r="I93" s="36"/>
      <c r="J93" s="36"/>
      <c r="K93" s="36"/>
      <c r="L93" s="36"/>
      <c r="M93" s="36"/>
      <c r="N93" s="36"/>
      <c r="O93" s="36"/>
      <c r="P93" s="36"/>
      <c r="Q93" s="36"/>
      <c r="R93" s="36"/>
      <c r="S93" s="36"/>
      <c r="T93" s="36"/>
      <c r="U93" s="36"/>
      <c r="V93" s="36"/>
      <c r="W93" s="36"/>
      <c r="X93" s="36"/>
      <c r="Y93" s="36"/>
      <c r="Z93" s="36"/>
      <c r="AA93" s="36"/>
      <c r="AB93" s="36"/>
      <c r="AC93" s="36"/>
      <c r="AD93" s="36"/>
      <c r="AE93" s="36"/>
    </row>
    <row r="94" spans="1:31" ht="17" thickBot="1" x14ac:dyDescent="0.25">
      <c r="A94" s="1"/>
      <c r="B94" s="129"/>
      <c r="C94" s="130"/>
      <c r="D94" s="135" t="s">
        <v>742</v>
      </c>
      <c r="E94" s="240" t="s">
        <v>46</v>
      </c>
      <c r="F94" s="148">
        <f>Huishoudens!E82*100</f>
        <v>7.3354191818674366</v>
      </c>
      <c r="G94" s="137"/>
      <c r="H94" s="248"/>
      <c r="I94" s="36"/>
      <c r="J94" s="36"/>
      <c r="K94" s="36"/>
      <c r="L94" s="36"/>
      <c r="M94" s="36"/>
      <c r="N94" s="36"/>
      <c r="O94" s="36"/>
      <c r="P94" s="36"/>
      <c r="Q94" s="36"/>
      <c r="R94" s="36"/>
      <c r="S94" s="36"/>
      <c r="T94" s="36"/>
      <c r="U94" s="36"/>
      <c r="V94" s="36"/>
      <c r="W94" s="36"/>
      <c r="X94" s="36"/>
      <c r="Y94" s="36"/>
      <c r="Z94" s="36"/>
      <c r="AA94" s="36"/>
      <c r="AB94" s="36"/>
      <c r="AC94" s="36"/>
      <c r="AD94" s="36"/>
      <c r="AE94" s="36"/>
    </row>
    <row r="95" spans="1:31" ht="17" thickBot="1" x14ac:dyDescent="0.25">
      <c r="A95" s="1"/>
      <c r="B95" s="129"/>
      <c r="C95" s="130"/>
      <c r="D95" s="135" t="s">
        <v>640</v>
      </c>
      <c r="E95" s="240" t="s">
        <v>46</v>
      </c>
      <c r="F95" s="148">
        <f>Huishoudens!E83*100</f>
        <v>17.115978091024019</v>
      </c>
      <c r="G95" s="138"/>
      <c r="H95" s="248"/>
      <c r="I95" s="42"/>
      <c r="J95" s="42"/>
      <c r="K95" s="42"/>
      <c r="L95" s="42"/>
      <c r="M95" s="42"/>
      <c r="N95" s="42"/>
      <c r="O95" s="42"/>
      <c r="P95" s="42"/>
      <c r="Q95" s="42"/>
      <c r="R95" s="42"/>
      <c r="S95" s="42"/>
      <c r="T95" s="36"/>
      <c r="U95" s="42"/>
      <c r="V95" s="42"/>
      <c r="W95" s="42"/>
      <c r="X95" s="42"/>
      <c r="Y95" s="42"/>
      <c r="Z95" s="42"/>
      <c r="AA95" s="42"/>
      <c r="AB95" s="42"/>
      <c r="AC95" s="42"/>
      <c r="AD95" s="42"/>
      <c r="AE95" s="42"/>
    </row>
    <row r="96" spans="1:31" ht="17" thickBot="1" x14ac:dyDescent="0.25">
      <c r="A96" s="1"/>
      <c r="B96" s="129"/>
      <c r="C96" s="130"/>
      <c r="D96" s="145"/>
      <c r="E96" s="147"/>
      <c r="F96" s="149"/>
      <c r="G96" s="136"/>
      <c r="H96" s="249"/>
      <c r="I96" s="36"/>
      <c r="J96" s="36"/>
      <c r="K96" s="36"/>
      <c r="L96" s="36"/>
      <c r="M96" s="36"/>
      <c r="N96" s="36"/>
      <c r="O96" s="36"/>
      <c r="P96" s="36"/>
      <c r="Q96" s="36"/>
      <c r="R96" s="36"/>
      <c r="S96" s="36"/>
      <c r="T96" s="36"/>
      <c r="U96" s="36"/>
      <c r="V96" s="36"/>
      <c r="W96" s="36"/>
      <c r="X96" s="36"/>
      <c r="Y96" s="36"/>
      <c r="Z96" s="36"/>
      <c r="AA96" s="36"/>
      <c r="AB96" s="36"/>
      <c r="AC96" s="36"/>
      <c r="AD96" s="36"/>
      <c r="AE96" s="36"/>
    </row>
    <row r="97" spans="1:31" ht="16" x14ac:dyDescent="0.2">
      <c r="A97" s="1"/>
      <c r="B97" s="163" t="s">
        <v>621</v>
      </c>
      <c r="C97" s="164" t="s">
        <v>586</v>
      </c>
      <c r="D97" s="165"/>
      <c r="E97" s="166"/>
      <c r="F97" s="167"/>
      <c r="G97" s="167"/>
      <c r="H97" s="244"/>
      <c r="I97" s="36"/>
      <c r="J97" s="36"/>
      <c r="K97" s="36"/>
      <c r="L97" s="36"/>
      <c r="M97" s="36"/>
      <c r="N97" s="36"/>
      <c r="O97" s="36"/>
      <c r="P97" s="36"/>
      <c r="Q97" s="36"/>
      <c r="R97" s="36"/>
      <c r="S97" s="36"/>
      <c r="T97" s="36"/>
      <c r="U97" s="36"/>
      <c r="V97" s="36"/>
      <c r="W97" s="36"/>
      <c r="X97" s="36"/>
      <c r="Y97" s="36"/>
      <c r="Z97" s="36"/>
      <c r="AA97" s="36"/>
      <c r="AB97" s="36"/>
      <c r="AC97" s="36"/>
      <c r="AD97" s="36"/>
      <c r="AE97" s="36"/>
    </row>
    <row r="98" spans="1:31" x14ac:dyDescent="0.15">
      <c r="A98" s="1"/>
      <c r="B98" s="168"/>
      <c r="C98" s="65"/>
      <c r="D98" s="65" t="s">
        <v>622</v>
      </c>
      <c r="E98" s="293" t="s">
        <v>45</v>
      </c>
      <c r="F98" s="170">
        <f>SUM(F101:F104)</f>
        <v>0</v>
      </c>
      <c r="G98" s="171"/>
      <c r="H98" s="244"/>
      <c r="I98" s="42"/>
      <c r="J98" s="42"/>
      <c r="K98" s="42"/>
      <c r="L98" s="42"/>
      <c r="M98" s="42"/>
      <c r="N98" s="42"/>
      <c r="O98" s="42"/>
      <c r="P98" s="42"/>
      <c r="Q98" s="42"/>
      <c r="R98" s="42"/>
      <c r="S98" s="42"/>
      <c r="T98" s="36"/>
      <c r="U98" s="42"/>
      <c r="V98" s="42"/>
      <c r="W98" s="42"/>
      <c r="X98" s="42"/>
      <c r="Y98" s="42"/>
      <c r="Z98" s="42"/>
      <c r="AA98" s="42"/>
      <c r="AB98" s="42"/>
      <c r="AC98" s="42"/>
      <c r="AD98" s="42"/>
      <c r="AE98" s="42"/>
    </row>
    <row r="99" spans="1:31" ht="16" x14ac:dyDescent="0.2">
      <c r="A99" s="1"/>
      <c r="B99" s="63"/>
      <c r="C99" s="64"/>
      <c r="D99" s="65"/>
      <c r="E99" s="80"/>
      <c r="F99" s="348"/>
      <c r="G99" s="172"/>
      <c r="H99" s="244"/>
      <c r="I99" s="43"/>
      <c r="J99" s="43"/>
      <c r="K99" s="43"/>
      <c r="L99" s="43"/>
      <c r="M99" s="43"/>
      <c r="N99" s="43"/>
      <c r="O99" s="43"/>
      <c r="P99" s="43"/>
      <c r="Q99" s="43"/>
      <c r="R99" s="43"/>
      <c r="S99" s="43"/>
      <c r="T99" s="36"/>
      <c r="U99" s="36"/>
      <c r="V99" s="36"/>
      <c r="W99" s="36"/>
      <c r="X99" s="36"/>
      <c r="Y99" s="36"/>
      <c r="Z99" s="36"/>
      <c r="AA99" s="36"/>
      <c r="AB99" s="36"/>
      <c r="AC99" s="36"/>
      <c r="AD99" s="36"/>
      <c r="AE99" s="36"/>
    </row>
    <row r="100" spans="1:31" ht="17" thickBot="1" x14ac:dyDescent="0.25">
      <c r="A100" s="1"/>
      <c r="B100" s="63"/>
      <c r="C100" s="64"/>
      <c r="D100" s="68" t="s">
        <v>636</v>
      </c>
      <c r="E100" s="80"/>
      <c r="F100" s="348"/>
      <c r="G100" s="172"/>
      <c r="H100" s="244"/>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row>
    <row r="101" spans="1:31" ht="17" thickBot="1" x14ac:dyDescent="0.25">
      <c r="A101" s="1"/>
      <c r="B101" s="63"/>
      <c r="C101" s="64"/>
      <c r="D101" s="69" t="s">
        <v>588</v>
      </c>
      <c r="E101" s="80" t="s">
        <v>45</v>
      </c>
      <c r="F101" s="173">
        <f>Gebouwen!E45</f>
        <v>0</v>
      </c>
      <c r="G101" s="170"/>
      <c r="H101" s="244"/>
      <c r="I101" s="36"/>
      <c r="J101" s="36"/>
      <c r="K101" s="36"/>
      <c r="L101" s="36"/>
      <c r="M101" s="36"/>
      <c r="N101" s="36"/>
      <c r="O101" s="36"/>
      <c r="P101" s="36"/>
      <c r="Q101" s="36"/>
      <c r="R101" s="36"/>
      <c r="S101" s="36"/>
      <c r="T101" s="36"/>
      <c r="U101" s="42"/>
      <c r="V101" s="42"/>
      <c r="W101" s="42"/>
      <c r="X101" s="42"/>
      <c r="Y101" s="42"/>
      <c r="Z101" s="42"/>
      <c r="AA101" s="42"/>
      <c r="AB101" s="42"/>
      <c r="AC101" s="42"/>
      <c r="AD101" s="42"/>
      <c r="AE101" s="42"/>
    </row>
    <row r="102" spans="1:31" ht="17" thickBot="1" x14ac:dyDescent="0.25">
      <c r="A102" s="1"/>
      <c r="B102" s="63"/>
      <c r="C102" s="64"/>
      <c r="D102" s="69" t="s">
        <v>590</v>
      </c>
      <c r="E102" s="80" t="s">
        <v>45</v>
      </c>
      <c r="F102" s="173">
        <f>Gebouwen!E52</f>
        <v>0</v>
      </c>
      <c r="G102" s="66"/>
      <c r="H102" s="244"/>
      <c r="I102" s="42"/>
      <c r="J102" s="42"/>
      <c r="K102" s="42"/>
      <c r="L102" s="42"/>
      <c r="M102" s="42"/>
      <c r="N102" s="42"/>
      <c r="O102" s="42"/>
      <c r="P102" s="42"/>
      <c r="Q102" s="42"/>
      <c r="R102" s="42"/>
      <c r="S102" s="42"/>
      <c r="T102" s="36"/>
      <c r="U102" s="43"/>
      <c r="V102" s="43"/>
      <c r="W102" s="43"/>
      <c r="X102" s="43"/>
      <c r="Y102" s="43"/>
      <c r="Z102" s="43"/>
      <c r="AA102" s="43"/>
      <c r="AB102" s="43"/>
      <c r="AC102" s="43"/>
      <c r="AD102" s="43"/>
      <c r="AE102" s="43"/>
    </row>
    <row r="103" spans="1:31" ht="17" thickBot="1" x14ac:dyDescent="0.25">
      <c r="A103" s="1"/>
      <c r="B103" s="63"/>
      <c r="C103" s="64"/>
      <c r="D103" s="69" t="s">
        <v>591</v>
      </c>
      <c r="E103" s="80" t="s">
        <v>45</v>
      </c>
      <c r="F103" s="173">
        <f>Gebouwen!E60</f>
        <v>0</v>
      </c>
      <c r="G103" s="66"/>
      <c r="H103" s="244"/>
      <c r="I103" s="43"/>
      <c r="J103" s="43"/>
      <c r="K103" s="43"/>
      <c r="L103" s="43"/>
      <c r="M103" s="43"/>
      <c r="N103" s="43"/>
      <c r="O103" s="43"/>
      <c r="P103" s="43"/>
      <c r="Q103" s="43"/>
      <c r="R103" s="43"/>
      <c r="S103" s="43"/>
      <c r="T103" s="36"/>
      <c r="U103" s="36"/>
      <c r="V103" s="36"/>
      <c r="W103" s="36"/>
      <c r="X103" s="36"/>
      <c r="Y103" s="36"/>
      <c r="Z103" s="36"/>
      <c r="AA103" s="36"/>
      <c r="AB103" s="36"/>
      <c r="AC103" s="36"/>
      <c r="AD103" s="36"/>
      <c r="AE103" s="36"/>
    </row>
    <row r="104" spans="1:31" ht="17" thickBot="1" x14ac:dyDescent="0.25">
      <c r="A104" s="1"/>
      <c r="B104" s="63"/>
      <c r="C104" s="64"/>
      <c r="D104" s="69" t="s">
        <v>680</v>
      </c>
      <c r="E104" s="80" t="s">
        <v>45</v>
      </c>
      <c r="F104" s="173">
        <f>Gebouwen!E69</f>
        <v>0</v>
      </c>
      <c r="G104" s="70"/>
      <c r="H104" s="244"/>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row>
    <row r="105" spans="1:31" ht="16" x14ac:dyDescent="0.2">
      <c r="A105" s="1"/>
      <c r="B105" s="63"/>
      <c r="C105" s="64"/>
      <c r="D105" s="65"/>
      <c r="E105" s="80"/>
      <c r="F105" s="174"/>
      <c r="G105" s="175"/>
      <c r="H105" s="244"/>
      <c r="I105" s="36"/>
      <c r="J105" s="36"/>
      <c r="K105" s="36"/>
      <c r="L105" s="36"/>
      <c r="M105" s="36"/>
      <c r="N105" s="36"/>
      <c r="O105" s="36"/>
      <c r="P105" s="36"/>
      <c r="Q105" s="36"/>
      <c r="R105" s="36"/>
      <c r="S105" s="36"/>
      <c r="T105" s="36"/>
      <c r="U105" s="42"/>
      <c r="V105" s="42"/>
      <c r="W105" s="42"/>
      <c r="X105" s="42"/>
      <c r="Y105" s="42"/>
      <c r="Z105" s="42"/>
      <c r="AA105" s="42"/>
      <c r="AB105" s="42"/>
      <c r="AC105" s="42"/>
      <c r="AD105" s="42"/>
      <c r="AE105" s="42"/>
    </row>
    <row r="106" spans="1:31" ht="16" x14ac:dyDescent="0.2">
      <c r="A106" s="1"/>
      <c r="B106" s="74"/>
      <c r="C106" s="75"/>
      <c r="D106" s="76"/>
      <c r="E106" s="77"/>
      <c r="F106" s="82"/>
      <c r="G106" s="83"/>
      <c r="H106" s="244"/>
      <c r="I106" s="42"/>
      <c r="J106" s="42"/>
      <c r="K106" s="42"/>
      <c r="L106" s="42"/>
      <c r="M106" s="42"/>
      <c r="N106" s="42"/>
      <c r="O106" s="42"/>
      <c r="P106" s="42"/>
      <c r="Q106" s="42"/>
      <c r="R106" s="42"/>
      <c r="S106" s="42"/>
      <c r="T106" s="36"/>
      <c r="U106" s="43"/>
      <c r="V106" s="43"/>
      <c r="W106" s="43"/>
      <c r="X106" s="43"/>
      <c r="Y106" s="43"/>
      <c r="Z106" s="43"/>
      <c r="AA106" s="43"/>
      <c r="AB106" s="43"/>
      <c r="AC106" s="43"/>
      <c r="AD106" s="43"/>
      <c r="AE106" s="43"/>
    </row>
    <row r="107" spans="1:31" ht="16" x14ac:dyDescent="0.2">
      <c r="A107" s="1"/>
      <c r="B107" s="63"/>
      <c r="C107" s="64" t="s">
        <v>588</v>
      </c>
      <c r="D107" s="65"/>
      <c r="E107" s="80"/>
      <c r="F107" s="176"/>
      <c r="G107" s="177"/>
      <c r="H107" s="253"/>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row>
    <row r="108" spans="1:31" ht="17" thickBot="1" x14ac:dyDescent="0.25">
      <c r="A108" s="1"/>
      <c r="B108" s="63"/>
      <c r="C108" s="64"/>
      <c r="D108" s="68" t="s">
        <v>587</v>
      </c>
      <c r="E108" s="80"/>
      <c r="F108" s="67"/>
      <c r="G108" s="177"/>
      <c r="H108" s="244"/>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row>
    <row r="109" spans="1:31" ht="17" thickBot="1" x14ac:dyDescent="0.25">
      <c r="A109" s="1"/>
      <c r="B109" s="63"/>
      <c r="C109" s="64"/>
      <c r="D109" s="62" t="s">
        <v>718</v>
      </c>
      <c r="E109" s="229" t="s">
        <v>46</v>
      </c>
      <c r="F109" s="71">
        <f>ETM_waardes_2035_blanco!G99</f>
        <v>0</v>
      </c>
      <c r="G109" s="178"/>
      <c r="H109" s="244"/>
      <c r="I109" s="42"/>
      <c r="J109" s="42"/>
      <c r="K109" s="42"/>
      <c r="L109" s="42"/>
      <c r="M109" s="42"/>
      <c r="N109" s="42"/>
      <c r="O109" s="42"/>
      <c r="P109" s="42"/>
      <c r="Q109" s="42"/>
      <c r="R109" s="42"/>
      <c r="S109" s="42"/>
      <c r="T109" s="36"/>
      <c r="U109" s="42"/>
      <c r="V109" s="42"/>
      <c r="W109" s="42"/>
      <c r="X109" s="42"/>
      <c r="Y109" s="42"/>
      <c r="Z109" s="42"/>
      <c r="AA109" s="42"/>
      <c r="AB109" s="42"/>
      <c r="AC109" s="42"/>
      <c r="AD109" s="42"/>
      <c r="AE109" s="42"/>
    </row>
    <row r="110" spans="1:31" ht="17" thickBot="1" x14ac:dyDescent="0.25">
      <c r="A110" s="1"/>
      <c r="B110" s="63"/>
      <c r="C110" s="64"/>
      <c r="D110" s="62" t="s">
        <v>623</v>
      </c>
      <c r="E110" s="229" t="s">
        <v>46</v>
      </c>
      <c r="F110" s="71">
        <f>ETM_waardes_2035_blanco!G100</f>
        <v>2</v>
      </c>
      <c r="G110" s="66"/>
      <c r="H110" s="244"/>
      <c r="I110" s="43"/>
      <c r="J110" s="43"/>
      <c r="K110" s="43"/>
      <c r="L110" s="43"/>
      <c r="M110" s="43"/>
      <c r="N110" s="43"/>
      <c r="O110" s="43"/>
      <c r="P110" s="43"/>
      <c r="Q110" s="43"/>
      <c r="R110" s="43"/>
      <c r="S110" s="43"/>
      <c r="T110" s="36"/>
      <c r="U110" s="36"/>
      <c r="V110" s="36"/>
      <c r="W110" s="36"/>
      <c r="X110" s="36"/>
      <c r="Y110" s="36"/>
      <c r="Z110" s="36"/>
      <c r="AA110" s="36"/>
      <c r="AB110" s="36"/>
      <c r="AC110" s="36"/>
      <c r="AD110" s="36"/>
      <c r="AE110" s="36"/>
    </row>
    <row r="111" spans="1:31" ht="17" thickBot="1" x14ac:dyDescent="0.25">
      <c r="A111" s="1"/>
      <c r="B111" s="63"/>
      <c r="C111" s="64"/>
      <c r="D111" s="179" t="s">
        <v>624</v>
      </c>
      <c r="E111" s="229" t="s">
        <v>46</v>
      </c>
      <c r="F111" s="71">
        <f>ETM_waardes_2035_blanco!G101</f>
        <v>0</v>
      </c>
      <c r="G111" s="66"/>
      <c r="H111" s="244"/>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row>
    <row r="112" spans="1:31" ht="17" thickBot="1" x14ac:dyDescent="0.25">
      <c r="A112" s="1"/>
      <c r="B112" s="63"/>
      <c r="C112" s="64"/>
      <c r="D112" s="62" t="s">
        <v>625</v>
      </c>
      <c r="E112" s="229" t="s">
        <v>46</v>
      </c>
      <c r="F112" s="71">
        <f>ETM_waardes_2035_blanco!G102</f>
        <v>0</v>
      </c>
      <c r="G112" s="70"/>
      <c r="H112" s="244"/>
      <c r="I112" s="36"/>
      <c r="J112" s="36"/>
      <c r="K112" s="36"/>
      <c r="L112" s="36"/>
      <c r="M112" s="36"/>
      <c r="N112" s="36"/>
      <c r="O112" s="36"/>
      <c r="P112" s="36"/>
      <c r="Q112" s="36"/>
      <c r="R112" s="36"/>
      <c r="S112" s="36"/>
      <c r="T112" s="36"/>
      <c r="U112" s="42"/>
      <c r="V112" s="42"/>
      <c r="W112" s="42"/>
      <c r="X112" s="42"/>
      <c r="Y112" s="42"/>
      <c r="Z112" s="42"/>
      <c r="AA112" s="42"/>
      <c r="AB112" s="42"/>
      <c r="AC112" s="42"/>
      <c r="AD112" s="42"/>
      <c r="AE112" s="42"/>
    </row>
    <row r="113" spans="1:31" ht="17" thickBot="1" x14ac:dyDescent="0.25">
      <c r="A113" s="1"/>
      <c r="B113" s="63"/>
      <c r="C113" s="64"/>
      <c r="D113" s="62" t="s">
        <v>441</v>
      </c>
      <c r="E113" s="229" t="s">
        <v>46</v>
      </c>
      <c r="F113" s="71">
        <f>ETM_waardes_2035_blanco!G103</f>
        <v>0</v>
      </c>
      <c r="G113" s="72"/>
      <c r="H113" s="244"/>
      <c r="I113" s="42"/>
      <c r="J113" s="42"/>
      <c r="K113" s="42"/>
      <c r="L113" s="42"/>
      <c r="M113" s="42"/>
      <c r="N113" s="42"/>
      <c r="O113" s="42"/>
      <c r="P113" s="42"/>
      <c r="Q113" s="42"/>
      <c r="R113" s="42"/>
      <c r="S113" s="42"/>
      <c r="T113" s="36"/>
      <c r="U113" s="36"/>
      <c r="V113" s="36"/>
      <c r="W113" s="36"/>
      <c r="X113" s="36"/>
      <c r="Y113" s="36"/>
      <c r="Z113" s="36"/>
      <c r="AA113" s="36"/>
      <c r="AB113" s="36"/>
      <c r="AC113" s="36"/>
      <c r="AD113" s="36"/>
      <c r="AE113" s="36"/>
    </row>
    <row r="114" spans="1:31" ht="17" thickBot="1" x14ac:dyDescent="0.25">
      <c r="A114" s="1"/>
      <c r="B114" s="63"/>
      <c r="C114" s="64"/>
      <c r="D114" s="62" t="s">
        <v>627</v>
      </c>
      <c r="E114" s="229" t="s">
        <v>46</v>
      </c>
      <c r="F114" s="71">
        <f>ETM_waardes_2035_blanco!G104</f>
        <v>0</v>
      </c>
      <c r="G114" s="178"/>
      <c r="H114" s="244"/>
      <c r="I114" s="43"/>
      <c r="J114" s="43"/>
      <c r="K114" s="43"/>
      <c r="L114" s="43"/>
      <c r="M114" s="43"/>
      <c r="N114" s="43"/>
      <c r="O114" s="43"/>
      <c r="P114" s="43"/>
      <c r="Q114" s="43"/>
      <c r="R114" s="43"/>
      <c r="S114" s="43"/>
      <c r="T114" s="36"/>
      <c r="U114" s="36"/>
      <c r="V114" s="36"/>
      <c r="W114" s="36"/>
      <c r="X114" s="36"/>
      <c r="Y114" s="36"/>
      <c r="Z114" s="36"/>
      <c r="AA114" s="36"/>
      <c r="AB114" s="36"/>
      <c r="AC114" s="36"/>
      <c r="AD114" s="36"/>
      <c r="AE114" s="36"/>
    </row>
    <row r="115" spans="1:31" ht="17" thickBot="1" x14ac:dyDescent="0.25">
      <c r="A115" s="1"/>
      <c r="B115" s="63"/>
      <c r="C115" s="64"/>
      <c r="D115" s="62" t="s">
        <v>626</v>
      </c>
      <c r="E115" s="229" t="s">
        <v>46</v>
      </c>
      <c r="F115" s="71">
        <f>ETM_waardes_2035_blanco!G105</f>
        <v>95.1</v>
      </c>
      <c r="G115" s="66"/>
      <c r="H115" s="244"/>
      <c r="I115" s="36"/>
      <c r="J115" s="36"/>
      <c r="K115" s="36"/>
      <c r="L115" s="36"/>
      <c r="M115" s="36"/>
      <c r="N115" s="36"/>
      <c r="O115" s="36"/>
      <c r="P115" s="36"/>
      <c r="Q115" s="36"/>
      <c r="R115" s="36"/>
      <c r="S115" s="36"/>
      <c r="T115" s="36"/>
      <c r="U115" s="42"/>
      <c r="V115" s="42"/>
      <c r="W115" s="42"/>
      <c r="X115" s="42"/>
      <c r="Y115" s="42"/>
      <c r="Z115" s="42"/>
      <c r="AA115" s="42"/>
      <c r="AB115" s="42"/>
      <c r="AC115" s="42"/>
      <c r="AD115" s="42"/>
      <c r="AE115" s="42"/>
    </row>
    <row r="116" spans="1:31" ht="17" thickBot="1" x14ac:dyDescent="0.25">
      <c r="A116" s="1"/>
      <c r="B116" s="63"/>
      <c r="C116" s="64"/>
      <c r="D116" s="62" t="s">
        <v>628</v>
      </c>
      <c r="E116" s="229" t="s">
        <v>46</v>
      </c>
      <c r="F116" s="71">
        <f>ETM_waardes_2035_blanco!G106</f>
        <v>1</v>
      </c>
      <c r="G116" s="66"/>
      <c r="H116" s="244"/>
      <c r="I116" s="36"/>
      <c r="J116" s="36"/>
      <c r="K116" s="36"/>
      <c r="L116" s="36"/>
      <c r="M116" s="36"/>
      <c r="N116" s="36"/>
      <c r="O116" s="36"/>
      <c r="P116" s="36"/>
      <c r="Q116" s="36"/>
      <c r="R116" s="36"/>
      <c r="S116" s="36"/>
      <c r="T116" s="36"/>
      <c r="U116" s="43"/>
      <c r="V116" s="43"/>
      <c r="W116" s="43"/>
      <c r="X116" s="43"/>
      <c r="Y116" s="43"/>
      <c r="Z116" s="43"/>
      <c r="AA116" s="43"/>
      <c r="AB116" s="43"/>
      <c r="AC116" s="43"/>
      <c r="AD116" s="43"/>
      <c r="AE116" s="43"/>
    </row>
    <row r="117" spans="1:31" ht="17" thickBot="1" x14ac:dyDescent="0.25">
      <c r="A117" s="1"/>
      <c r="B117" s="63"/>
      <c r="C117" s="64"/>
      <c r="D117" s="62" t="s">
        <v>629</v>
      </c>
      <c r="E117" s="229" t="s">
        <v>46</v>
      </c>
      <c r="F117" s="71">
        <f>ETM_waardes_2035_blanco!G107</f>
        <v>1.9</v>
      </c>
      <c r="G117" s="66"/>
      <c r="H117" s="244"/>
      <c r="I117" s="42"/>
      <c r="J117" s="42"/>
      <c r="K117" s="42"/>
      <c r="L117" s="42"/>
      <c r="M117" s="42"/>
      <c r="N117" s="42"/>
      <c r="O117" s="42"/>
      <c r="P117" s="42"/>
      <c r="Q117" s="42"/>
      <c r="R117" s="42"/>
      <c r="S117" s="42"/>
      <c r="T117" s="36"/>
      <c r="U117" s="36"/>
      <c r="V117" s="36"/>
      <c r="W117" s="36"/>
      <c r="X117" s="36"/>
      <c r="Y117" s="36"/>
      <c r="Z117" s="36"/>
      <c r="AA117" s="36"/>
      <c r="AB117" s="36"/>
      <c r="AC117" s="36"/>
      <c r="AD117" s="36"/>
      <c r="AE117" s="36"/>
    </row>
    <row r="118" spans="1:31" ht="16" x14ac:dyDescent="0.2">
      <c r="A118" s="1"/>
      <c r="B118" s="74"/>
      <c r="C118" s="75"/>
      <c r="D118" s="76"/>
      <c r="E118" s="77"/>
      <c r="F118" s="180"/>
      <c r="G118" s="181"/>
      <c r="H118" s="254"/>
      <c r="I118" s="36"/>
      <c r="J118" s="36"/>
      <c r="K118" s="36"/>
      <c r="L118" s="36"/>
      <c r="M118" s="36"/>
      <c r="N118" s="36"/>
      <c r="O118" s="36"/>
      <c r="P118" s="36"/>
      <c r="Q118" s="36"/>
      <c r="R118" s="36"/>
      <c r="S118" s="36"/>
      <c r="T118" s="36"/>
      <c r="U118" s="43"/>
      <c r="V118" s="43"/>
      <c r="W118" s="43"/>
      <c r="X118" s="43"/>
      <c r="Y118" s="43"/>
      <c r="Z118" s="43"/>
      <c r="AA118" s="43"/>
      <c r="AB118" s="43"/>
      <c r="AC118" s="43"/>
      <c r="AD118" s="43"/>
      <c r="AE118" s="43"/>
    </row>
    <row r="119" spans="1:31" ht="16" x14ac:dyDescent="0.2">
      <c r="A119" s="1"/>
      <c r="B119" s="63"/>
      <c r="C119" s="64" t="s">
        <v>625</v>
      </c>
      <c r="D119" s="182"/>
      <c r="E119" s="229"/>
      <c r="F119" s="67"/>
      <c r="G119" s="66"/>
      <c r="H119" s="244"/>
      <c r="I119" s="43"/>
      <c r="J119" s="43"/>
      <c r="K119" s="43"/>
      <c r="L119" s="43"/>
      <c r="M119" s="43"/>
      <c r="N119" s="43"/>
      <c r="O119" s="43"/>
      <c r="P119" s="43"/>
      <c r="Q119" s="43"/>
      <c r="R119" s="43"/>
      <c r="S119" s="43"/>
      <c r="T119" s="36"/>
      <c r="U119" s="36"/>
      <c r="V119" s="36"/>
      <c r="W119" s="36"/>
      <c r="X119" s="36"/>
      <c r="Y119" s="36"/>
      <c r="Z119" s="36"/>
      <c r="AA119" s="36"/>
      <c r="AB119" s="36"/>
      <c r="AC119" s="36"/>
      <c r="AD119" s="36"/>
      <c r="AE119" s="36"/>
    </row>
    <row r="120" spans="1:31" ht="17" thickBot="1" x14ac:dyDescent="0.25">
      <c r="A120" s="1"/>
      <c r="B120" s="63"/>
      <c r="C120" s="64"/>
      <c r="D120" s="183" t="s">
        <v>681</v>
      </c>
      <c r="E120" s="229"/>
      <c r="F120" s="67"/>
      <c r="G120" s="66"/>
      <c r="H120" s="244"/>
      <c r="I120" s="36"/>
      <c r="J120" s="36"/>
      <c r="K120" s="36"/>
      <c r="L120" s="36"/>
      <c r="M120" s="36"/>
      <c r="N120" s="36"/>
      <c r="O120" s="36"/>
      <c r="P120" s="36"/>
      <c r="Q120" s="36"/>
      <c r="R120" s="36"/>
      <c r="S120" s="36"/>
      <c r="T120" s="36"/>
      <c r="U120" s="42"/>
      <c r="V120" s="42"/>
      <c r="W120" s="42"/>
      <c r="X120" s="42"/>
      <c r="Y120" s="42"/>
      <c r="Z120" s="42"/>
      <c r="AA120" s="42"/>
      <c r="AB120" s="42"/>
      <c r="AC120" s="42"/>
      <c r="AD120" s="42"/>
      <c r="AE120" s="42"/>
    </row>
    <row r="121" spans="1:31" ht="17" thickBot="1" x14ac:dyDescent="0.25">
      <c r="A121" s="1"/>
      <c r="B121" s="63"/>
      <c r="C121" s="64"/>
      <c r="D121" s="69" t="s">
        <v>682</v>
      </c>
      <c r="E121" s="229" t="s">
        <v>46</v>
      </c>
      <c r="F121" s="71">
        <f>ETM_waardes_2035_blanco!G88</f>
        <v>2.9211295034079843</v>
      </c>
      <c r="G121" s="70"/>
      <c r="H121" s="244"/>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row>
    <row r="122" spans="1:31" ht="17" thickBot="1" x14ac:dyDescent="0.25">
      <c r="A122" s="1"/>
      <c r="B122" s="63"/>
      <c r="C122" s="64"/>
      <c r="D122" s="69" t="s">
        <v>684</v>
      </c>
      <c r="E122" s="229" t="s">
        <v>46</v>
      </c>
      <c r="F122" s="71">
        <f>ETM_waardes_2035_blanco!G89</f>
        <v>0</v>
      </c>
      <c r="G122" s="72"/>
      <c r="H122" s="244"/>
      <c r="I122" s="42"/>
      <c r="J122" s="42"/>
      <c r="K122" s="42"/>
      <c r="L122" s="42"/>
      <c r="M122" s="42"/>
      <c r="N122" s="42"/>
      <c r="O122" s="42"/>
      <c r="P122" s="42"/>
      <c r="Q122" s="42"/>
      <c r="R122" s="42"/>
      <c r="S122" s="42"/>
      <c r="T122" s="36"/>
      <c r="U122" s="36"/>
      <c r="V122" s="36"/>
      <c r="W122" s="36"/>
      <c r="X122" s="36"/>
      <c r="Y122" s="36"/>
      <c r="Z122" s="36"/>
      <c r="AA122" s="36"/>
      <c r="AB122" s="36"/>
      <c r="AC122" s="36"/>
      <c r="AD122" s="36"/>
      <c r="AE122" s="36"/>
    </row>
    <row r="123" spans="1:31" ht="17" thickBot="1" x14ac:dyDescent="0.25">
      <c r="A123" s="1"/>
      <c r="B123" s="63"/>
      <c r="C123" s="64"/>
      <c r="D123" s="69" t="s">
        <v>683</v>
      </c>
      <c r="E123" s="229" t="s">
        <v>46</v>
      </c>
      <c r="F123" s="71">
        <f>ETM_waardes_2035_blanco!G90</f>
        <v>0</v>
      </c>
      <c r="G123" s="73"/>
      <c r="H123" s="244"/>
      <c r="I123" s="36"/>
      <c r="J123" s="36"/>
      <c r="K123" s="36"/>
      <c r="L123" s="36"/>
      <c r="M123" s="36"/>
      <c r="N123" s="36"/>
      <c r="O123" s="36"/>
      <c r="P123" s="36"/>
      <c r="Q123" s="36"/>
      <c r="R123" s="36"/>
      <c r="S123" s="36"/>
      <c r="T123" s="36"/>
      <c r="U123" s="42"/>
      <c r="V123" s="42"/>
      <c r="W123" s="42"/>
      <c r="X123" s="42"/>
      <c r="Y123" s="42"/>
      <c r="Z123" s="42"/>
      <c r="AA123" s="42"/>
      <c r="AB123" s="42"/>
      <c r="AC123" s="42"/>
      <c r="AD123" s="42"/>
      <c r="AE123" s="42"/>
    </row>
    <row r="124" spans="1:31" ht="17" thickBot="1" x14ac:dyDescent="0.25">
      <c r="A124" s="1"/>
      <c r="B124" s="63"/>
      <c r="C124" s="64"/>
      <c r="D124" s="69" t="s">
        <v>655</v>
      </c>
      <c r="E124" s="229" t="s">
        <v>46</v>
      </c>
      <c r="F124" s="71">
        <f>ETM_waardes_2035_blanco!G91</f>
        <v>0</v>
      </c>
      <c r="G124" s="73"/>
      <c r="H124" s="244"/>
      <c r="I124" s="36"/>
      <c r="J124" s="36"/>
      <c r="K124" s="36"/>
      <c r="L124" s="36"/>
      <c r="M124" s="36"/>
      <c r="N124" s="36"/>
      <c r="O124" s="36"/>
      <c r="P124" s="36"/>
      <c r="Q124" s="36"/>
      <c r="R124" s="36"/>
      <c r="S124" s="36"/>
      <c r="T124" s="36"/>
      <c r="U124" s="42"/>
      <c r="V124" s="42"/>
      <c r="W124" s="42"/>
      <c r="X124" s="42"/>
      <c r="Y124" s="42"/>
      <c r="Z124" s="42"/>
      <c r="AA124" s="42"/>
      <c r="AB124" s="42"/>
      <c r="AC124" s="42"/>
      <c r="AD124" s="42"/>
      <c r="AE124" s="42"/>
    </row>
    <row r="125" spans="1:31" ht="17" thickBot="1" x14ac:dyDescent="0.25">
      <c r="A125" s="1"/>
      <c r="B125" s="63"/>
      <c r="C125" s="64"/>
      <c r="D125" s="69" t="s">
        <v>685</v>
      </c>
      <c r="E125" s="229" t="s">
        <v>46</v>
      </c>
      <c r="F125" s="71">
        <f>ETM_waardes_2035_blanco!G95</f>
        <v>97.078870496592032</v>
      </c>
      <c r="G125" s="73"/>
      <c r="H125" s="244"/>
      <c r="I125" s="36"/>
      <c r="J125" s="36"/>
      <c r="K125" s="36"/>
      <c r="L125" s="36"/>
      <c r="M125" s="36"/>
      <c r="N125" s="36"/>
      <c r="O125" s="36"/>
      <c r="P125" s="36"/>
      <c r="Q125" s="36"/>
      <c r="R125" s="36"/>
      <c r="S125" s="36"/>
      <c r="T125" s="36"/>
      <c r="U125" s="42"/>
      <c r="V125" s="42"/>
      <c r="W125" s="42"/>
      <c r="X125" s="42"/>
      <c r="Y125" s="42"/>
      <c r="Z125" s="42"/>
      <c r="AA125" s="42"/>
      <c r="AB125" s="42"/>
      <c r="AC125" s="42"/>
      <c r="AD125" s="42"/>
      <c r="AE125" s="42"/>
    </row>
    <row r="126" spans="1:31" ht="16" x14ac:dyDescent="0.2">
      <c r="A126" s="1"/>
      <c r="B126" s="74"/>
      <c r="C126" s="75"/>
      <c r="D126" s="76"/>
      <c r="E126" s="77"/>
      <c r="F126" s="78"/>
      <c r="G126" s="79"/>
      <c r="H126" s="244"/>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row>
    <row r="127" spans="1:31" ht="16" x14ac:dyDescent="0.2">
      <c r="A127" s="1"/>
      <c r="B127" s="63"/>
      <c r="C127" s="64" t="s">
        <v>590</v>
      </c>
      <c r="D127" s="182"/>
      <c r="E127" s="229"/>
      <c r="F127" s="67"/>
      <c r="G127" s="66"/>
      <c r="H127" s="253"/>
      <c r="I127" s="43"/>
      <c r="J127" s="43"/>
      <c r="K127" s="43"/>
      <c r="L127" s="43"/>
      <c r="M127" s="43"/>
      <c r="N127" s="43"/>
      <c r="O127" s="43"/>
      <c r="P127" s="43"/>
      <c r="Q127" s="43"/>
      <c r="R127" s="43"/>
      <c r="S127" s="43"/>
      <c r="T127" s="36"/>
      <c r="U127" s="36"/>
      <c r="V127" s="36"/>
      <c r="W127" s="36"/>
      <c r="X127" s="36"/>
      <c r="Y127" s="36"/>
      <c r="Z127" s="36"/>
      <c r="AA127" s="36"/>
      <c r="AB127" s="36"/>
      <c r="AC127" s="36"/>
      <c r="AD127" s="36"/>
      <c r="AE127" s="36"/>
    </row>
    <row r="128" spans="1:31" ht="17" thickBot="1" x14ac:dyDescent="0.25">
      <c r="A128" s="1"/>
      <c r="B128" s="63"/>
      <c r="C128" s="64"/>
      <c r="D128" s="183" t="s">
        <v>595</v>
      </c>
      <c r="E128" s="229"/>
      <c r="F128" s="67"/>
      <c r="G128" s="66"/>
      <c r="H128" s="244"/>
      <c r="I128" s="36"/>
      <c r="J128" s="36"/>
      <c r="K128" s="36"/>
      <c r="L128" s="36"/>
      <c r="M128" s="36"/>
      <c r="N128" s="36"/>
      <c r="O128" s="36"/>
      <c r="P128" s="36"/>
      <c r="Q128" s="36"/>
      <c r="R128" s="36"/>
      <c r="S128" s="36"/>
      <c r="T128" s="36"/>
      <c r="U128" s="42"/>
      <c r="V128" s="42"/>
      <c r="W128" s="42"/>
      <c r="X128" s="42"/>
      <c r="Y128" s="42"/>
      <c r="Z128" s="42"/>
      <c r="AA128" s="42"/>
      <c r="AB128" s="42"/>
      <c r="AC128" s="42"/>
      <c r="AD128" s="42"/>
      <c r="AE128" s="42"/>
    </row>
    <row r="129" spans="1:31" ht="17" thickBot="1" x14ac:dyDescent="0.25">
      <c r="A129" s="1"/>
      <c r="B129" s="63"/>
      <c r="C129" s="64"/>
      <c r="D129" s="69" t="s">
        <v>482</v>
      </c>
      <c r="E129" s="229" t="s">
        <v>46</v>
      </c>
      <c r="F129" s="71">
        <f>ETM_waardes_2035_blanco!G92</f>
        <v>95.6</v>
      </c>
      <c r="G129" s="70"/>
      <c r="H129" s="244"/>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row>
    <row r="130" spans="1:31" ht="17" thickBot="1" x14ac:dyDescent="0.25">
      <c r="A130" s="1"/>
      <c r="B130" s="63"/>
      <c r="C130" s="64"/>
      <c r="D130" s="69" t="s">
        <v>725</v>
      </c>
      <c r="E130" s="229" t="s">
        <v>46</v>
      </c>
      <c r="F130" s="71">
        <f>ETM_waardes_2035_blanco!G93</f>
        <v>4.3999999999999995</v>
      </c>
      <c r="G130" s="72"/>
      <c r="H130" s="244"/>
      <c r="I130" s="42"/>
      <c r="J130" s="42"/>
      <c r="K130" s="42"/>
      <c r="L130" s="42"/>
      <c r="M130" s="42"/>
      <c r="N130" s="42"/>
      <c r="O130" s="42"/>
      <c r="P130" s="42"/>
      <c r="Q130" s="42"/>
      <c r="R130" s="42"/>
      <c r="S130" s="42"/>
      <c r="T130" s="36"/>
      <c r="U130" s="36"/>
      <c r="V130" s="36"/>
      <c r="W130" s="36"/>
      <c r="X130" s="36"/>
      <c r="Y130" s="36"/>
      <c r="Z130" s="36"/>
      <c r="AA130" s="36"/>
      <c r="AB130" s="36"/>
      <c r="AC130" s="36"/>
      <c r="AD130" s="36"/>
      <c r="AE130" s="36"/>
    </row>
    <row r="131" spans="1:31" ht="17" thickBot="1" x14ac:dyDescent="0.25">
      <c r="A131" s="1"/>
      <c r="B131" s="63"/>
      <c r="C131" s="64"/>
      <c r="D131" s="69" t="s">
        <v>722</v>
      </c>
      <c r="E131" s="229" t="s">
        <v>46</v>
      </c>
      <c r="F131" s="71">
        <f>ETM_waardes_2035_blanco!G94</f>
        <v>0</v>
      </c>
      <c r="G131" s="73"/>
      <c r="H131" s="244"/>
      <c r="I131" s="36"/>
      <c r="J131" s="36"/>
      <c r="K131" s="36"/>
      <c r="L131" s="36"/>
      <c r="M131" s="36"/>
      <c r="N131" s="36"/>
      <c r="O131" s="36"/>
      <c r="P131" s="36"/>
      <c r="Q131" s="36"/>
      <c r="R131" s="36"/>
      <c r="S131" s="36"/>
      <c r="T131" s="36"/>
      <c r="U131" s="42"/>
      <c r="V131" s="42"/>
      <c r="W131" s="42"/>
      <c r="X131" s="42"/>
      <c r="Y131" s="42"/>
      <c r="Z131" s="42"/>
      <c r="AA131" s="42"/>
      <c r="AB131" s="42"/>
      <c r="AC131" s="42"/>
      <c r="AD131" s="42"/>
      <c r="AE131" s="42"/>
    </row>
    <row r="132" spans="1:31" ht="16" x14ac:dyDescent="0.2">
      <c r="A132" s="1"/>
      <c r="B132" s="74"/>
      <c r="C132" s="75"/>
      <c r="D132" s="76"/>
      <c r="E132" s="77"/>
      <c r="F132" s="78"/>
      <c r="G132" s="79"/>
      <c r="H132" s="254"/>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row>
    <row r="133" spans="1:31" ht="16" x14ac:dyDescent="0.2">
      <c r="A133" s="1"/>
      <c r="B133" s="63"/>
      <c r="C133" s="64" t="s">
        <v>591</v>
      </c>
      <c r="D133" s="65"/>
      <c r="E133" s="229"/>
      <c r="F133" s="67"/>
      <c r="G133" s="66"/>
      <c r="H133" s="244"/>
      <c r="I133" s="36"/>
      <c r="J133" s="36"/>
      <c r="K133" s="36"/>
      <c r="L133" s="36"/>
      <c r="M133" s="36"/>
      <c r="N133" s="36"/>
      <c r="O133" s="36"/>
      <c r="P133" s="42"/>
      <c r="Q133" s="42"/>
      <c r="R133" s="42"/>
      <c r="S133" s="42"/>
      <c r="T133" s="36"/>
      <c r="U133" s="36"/>
      <c r="V133" s="36"/>
      <c r="W133" s="36"/>
      <c r="X133" s="36"/>
      <c r="Y133" s="36"/>
      <c r="Z133" s="36"/>
      <c r="AA133" s="36"/>
      <c r="AB133" s="36"/>
      <c r="AC133" s="36"/>
      <c r="AD133" s="36"/>
      <c r="AE133" s="36"/>
    </row>
    <row r="134" spans="1:31" ht="17" thickBot="1" x14ac:dyDescent="0.25">
      <c r="A134" s="1"/>
      <c r="B134" s="63"/>
      <c r="C134" s="64"/>
      <c r="D134" s="68" t="s">
        <v>596</v>
      </c>
      <c r="E134" s="229"/>
      <c r="F134" s="67"/>
      <c r="G134" s="66"/>
      <c r="H134" s="244"/>
      <c r="I134" s="42"/>
      <c r="J134" s="42"/>
      <c r="K134" s="42"/>
      <c r="L134" s="42"/>
      <c r="M134" s="42"/>
      <c r="N134" s="42"/>
      <c r="O134" s="42"/>
      <c r="P134" s="43"/>
      <c r="Q134" s="43"/>
      <c r="R134" s="43"/>
      <c r="S134" s="43"/>
      <c r="T134" s="36"/>
      <c r="U134" s="42"/>
      <c r="V134" s="42"/>
      <c r="W134" s="42"/>
      <c r="X134" s="42"/>
      <c r="Y134" s="42"/>
      <c r="Z134" s="42"/>
      <c r="AA134" s="42"/>
      <c r="AB134" s="42"/>
      <c r="AC134" s="42"/>
      <c r="AD134" s="42"/>
      <c r="AE134" s="42"/>
    </row>
    <row r="135" spans="1:31" ht="17" thickBot="1" x14ac:dyDescent="0.25">
      <c r="A135" s="1"/>
      <c r="B135" s="63"/>
      <c r="C135" s="64"/>
      <c r="D135" s="69" t="s">
        <v>630</v>
      </c>
      <c r="E135" s="229" t="s">
        <v>46</v>
      </c>
      <c r="F135" s="71">
        <f>ETM_waardes_2035_blanco!G96</f>
        <v>6.5</v>
      </c>
      <c r="G135" s="70"/>
      <c r="H135" s="245"/>
      <c r="I135" s="43"/>
      <c r="J135" s="43"/>
      <c r="K135" s="43"/>
      <c r="L135" s="43"/>
      <c r="M135" s="43"/>
      <c r="N135" s="43"/>
      <c r="O135" s="43"/>
      <c r="P135" s="36"/>
      <c r="Q135" s="36"/>
      <c r="R135" s="36"/>
      <c r="S135" s="36"/>
      <c r="T135" s="36"/>
      <c r="U135" s="43"/>
      <c r="V135" s="43"/>
      <c r="W135" s="43"/>
      <c r="X135" s="43"/>
      <c r="Y135" s="43"/>
      <c r="Z135" s="43"/>
      <c r="AA135" s="43"/>
      <c r="AB135" s="43"/>
      <c r="AC135" s="43"/>
      <c r="AD135" s="43"/>
      <c r="AE135" s="43"/>
    </row>
    <row r="136" spans="1:31" ht="17" thickBot="1" x14ac:dyDescent="0.25">
      <c r="A136" s="1"/>
      <c r="B136" s="63"/>
      <c r="C136" s="64"/>
      <c r="D136" s="69" t="s">
        <v>485</v>
      </c>
      <c r="E136" s="229" t="s">
        <v>46</v>
      </c>
      <c r="F136" s="71">
        <f>ETM_waardes_2035_blanco!G97</f>
        <v>1.6</v>
      </c>
      <c r="G136" s="72"/>
      <c r="H136" s="244"/>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row>
    <row r="137" spans="1:31" ht="17" thickBot="1" x14ac:dyDescent="0.25">
      <c r="A137" s="1"/>
      <c r="B137" s="63"/>
      <c r="C137" s="64"/>
      <c r="D137" s="69" t="s">
        <v>631</v>
      </c>
      <c r="E137" s="229" t="s">
        <v>46</v>
      </c>
      <c r="F137" s="71">
        <f>ETM_waardes_2035_blanco!G98</f>
        <v>91.9</v>
      </c>
      <c r="G137" s="73"/>
      <c r="H137" s="244"/>
      <c r="I137" s="36"/>
      <c r="J137" s="36"/>
      <c r="K137" s="36"/>
      <c r="L137" s="36"/>
      <c r="M137" s="36"/>
      <c r="N137" s="36"/>
      <c r="O137" s="36"/>
      <c r="P137" s="42"/>
      <c r="Q137" s="42"/>
      <c r="R137" s="42"/>
      <c r="S137" s="42"/>
      <c r="T137" s="36"/>
      <c r="U137" s="36"/>
      <c r="V137" s="36"/>
      <c r="W137" s="36"/>
      <c r="X137" s="36"/>
      <c r="Y137" s="36"/>
      <c r="Z137" s="36"/>
      <c r="AA137" s="36"/>
      <c r="AB137" s="36"/>
      <c r="AC137" s="36"/>
      <c r="AD137" s="36"/>
      <c r="AE137" s="36"/>
    </row>
    <row r="138" spans="1:31" ht="16" x14ac:dyDescent="0.2">
      <c r="A138" s="1"/>
      <c r="B138" s="74"/>
      <c r="C138" s="75"/>
      <c r="D138" s="76"/>
      <c r="E138" s="77"/>
      <c r="F138" s="78"/>
      <c r="G138" s="79"/>
      <c r="H138" s="244"/>
      <c r="I138" s="42"/>
      <c r="J138" s="42"/>
      <c r="K138" s="42"/>
      <c r="L138" s="42"/>
      <c r="M138" s="42"/>
      <c r="N138" s="42"/>
      <c r="O138" s="42"/>
      <c r="P138" s="43"/>
      <c r="Q138" s="43"/>
      <c r="R138" s="43"/>
      <c r="S138" s="43"/>
      <c r="T138" s="36"/>
      <c r="U138" s="42"/>
      <c r="V138" s="42"/>
      <c r="W138" s="42"/>
      <c r="X138" s="42"/>
      <c r="Y138" s="42"/>
      <c r="Z138" s="42"/>
      <c r="AA138" s="42"/>
      <c r="AB138" s="42"/>
      <c r="AC138" s="42"/>
      <c r="AD138" s="42"/>
      <c r="AE138" s="42"/>
    </row>
    <row r="139" spans="1:31" ht="16" x14ac:dyDescent="0.2">
      <c r="A139" s="1"/>
      <c r="B139" s="63"/>
      <c r="C139" s="64" t="s">
        <v>593</v>
      </c>
      <c r="D139" s="65"/>
      <c r="E139" s="80"/>
      <c r="F139" s="67"/>
      <c r="G139" s="73"/>
      <c r="H139" s="253"/>
      <c r="I139" s="36"/>
      <c r="J139" s="36"/>
      <c r="K139" s="36"/>
      <c r="L139" s="36"/>
      <c r="M139" s="36"/>
      <c r="N139" s="36"/>
      <c r="O139" s="36"/>
      <c r="P139" s="42"/>
      <c r="Q139" s="42"/>
      <c r="R139" s="42"/>
      <c r="S139" s="42"/>
      <c r="T139" s="36"/>
      <c r="U139" s="43"/>
      <c r="V139" s="43"/>
      <c r="W139" s="43"/>
      <c r="X139" s="43"/>
      <c r="Y139" s="43"/>
      <c r="Z139" s="43"/>
      <c r="AA139" s="43"/>
      <c r="AB139" s="43"/>
      <c r="AC139" s="43"/>
      <c r="AD139" s="43"/>
      <c r="AE139" s="43"/>
    </row>
    <row r="140" spans="1:31" ht="17" thickBot="1" x14ac:dyDescent="0.25">
      <c r="A140" s="1"/>
      <c r="B140" s="63"/>
      <c r="C140" s="64"/>
      <c r="D140" s="68" t="s">
        <v>632</v>
      </c>
      <c r="E140" s="229"/>
      <c r="F140" s="67"/>
      <c r="G140" s="66"/>
      <c r="H140" s="244"/>
      <c r="I140" s="42"/>
      <c r="J140" s="42"/>
      <c r="K140" s="42"/>
      <c r="L140" s="42"/>
      <c r="M140" s="42"/>
      <c r="N140" s="42"/>
      <c r="O140" s="42"/>
      <c r="P140" s="43"/>
      <c r="Q140" s="43"/>
      <c r="R140" s="43"/>
      <c r="S140" s="43"/>
      <c r="T140" s="36"/>
      <c r="U140" s="36"/>
      <c r="V140" s="36"/>
      <c r="W140" s="36"/>
      <c r="X140" s="36"/>
      <c r="Y140" s="36"/>
      <c r="Z140" s="36"/>
      <c r="AA140" s="36"/>
      <c r="AB140" s="36"/>
      <c r="AC140" s="36"/>
      <c r="AD140" s="36"/>
      <c r="AE140" s="36"/>
    </row>
    <row r="141" spans="1:31" ht="17" thickBot="1" x14ac:dyDescent="0.25">
      <c r="A141" s="1"/>
      <c r="B141" s="63"/>
      <c r="C141" s="64"/>
      <c r="D141" s="69" t="s">
        <v>441</v>
      </c>
      <c r="E141" s="80" t="s">
        <v>45</v>
      </c>
      <c r="F141" s="81">
        <f>Gebouwen!E65</f>
        <v>0</v>
      </c>
      <c r="G141" s="66"/>
      <c r="H141" s="245"/>
      <c r="I141" s="43"/>
      <c r="J141" s="43"/>
      <c r="K141" s="43"/>
      <c r="L141" s="43"/>
      <c r="M141" s="43"/>
      <c r="N141" s="43"/>
      <c r="O141" s="43"/>
      <c r="P141" s="36"/>
      <c r="Q141" s="36"/>
      <c r="R141" s="36"/>
      <c r="S141" s="36"/>
      <c r="T141" s="36"/>
      <c r="U141" s="36"/>
      <c r="V141" s="36"/>
      <c r="W141" s="36"/>
      <c r="X141" s="36"/>
      <c r="Y141" s="36"/>
      <c r="Z141" s="36"/>
      <c r="AA141" s="36"/>
      <c r="AB141" s="36"/>
      <c r="AC141" s="36"/>
      <c r="AD141" s="36"/>
      <c r="AE141" s="36"/>
    </row>
    <row r="142" spans="1:31" ht="17" thickBot="1" x14ac:dyDescent="0.25">
      <c r="A142" s="1"/>
      <c r="B142" s="63"/>
      <c r="C142" s="64"/>
      <c r="D142" s="69" t="s">
        <v>633</v>
      </c>
      <c r="E142" s="80" t="s">
        <v>45</v>
      </c>
      <c r="F142" s="81">
        <f>Gebouwen!E66</f>
        <v>0</v>
      </c>
      <c r="G142" s="66" t="s">
        <v>825</v>
      </c>
      <c r="H142" s="244"/>
      <c r="I142" s="36"/>
      <c r="J142" s="36"/>
      <c r="K142" s="36"/>
      <c r="L142" s="36"/>
      <c r="M142" s="36"/>
      <c r="N142" s="36"/>
      <c r="O142" s="36"/>
      <c r="P142" s="36"/>
      <c r="Q142" s="36"/>
      <c r="R142" s="36"/>
      <c r="S142" s="36"/>
      <c r="T142" s="36"/>
      <c r="U142" s="42"/>
      <c r="V142" s="42"/>
      <c r="W142" s="42"/>
      <c r="X142" s="42"/>
      <c r="Y142" s="42"/>
      <c r="Z142" s="42"/>
      <c r="AA142" s="42"/>
      <c r="AB142" s="42"/>
      <c r="AC142" s="42"/>
      <c r="AD142" s="42"/>
      <c r="AE142" s="42"/>
    </row>
    <row r="143" spans="1:31" ht="16" x14ac:dyDescent="0.2">
      <c r="A143" s="1"/>
      <c r="B143" s="63"/>
      <c r="C143" s="64"/>
      <c r="D143" s="69" t="s">
        <v>634</v>
      </c>
      <c r="E143" s="80" t="s">
        <v>45</v>
      </c>
      <c r="F143" s="347">
        <v>0</v>
      </c>
      <c r="G143" s="66" t="s">
        <v>825</v>
      </c>
      <c r="H143" s="244"/>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row>
    <row r="144" spans="1:31" ht="16" x14ac:dyDescent="0.2">
      <c r="A144" s="1"/>
      <c r="B144" s="63"/>
      <c r="C144" s="64"/>
      <c r="D144" s="69" t="s">
        <v>450</v>
      </c>
      <c r="E144" s="80" t="s">
        <v>45</v>
      </c>
      <c r="F144" s="347">
        <v>0</v>
      </c>
      <c r="G144" s="66" t="s">
        <v>825</v>
      </c>
      <c r="H144" s="244"/>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row>
    <row r="145" spans="1:31" ht="17" thickBot="1" x14ac:dyDescent="0.25">
      <c r="A145" s="1"/>
      <c r="B145" s="63"/>
      <c r="C145" s="64"/>
      <c r="D145" s="65"/>
      <c r="E145" s="80"/>
      <c r="F145" s="86"/>
      <c r="G145" s="70"/>
      <c r="H145" s="246"/>
      <c r="I145" s="42"/>
      <c r="J145" s="42"/>
      <c r="K145" s="42"/>
      <c r="L145" s="42"/>
      <c r="M145" s="42"/>
      <c r="N145" s="42"/>
      <c r="O145" s="42"/>
      <c r="P145" s="42"/>
      <c r="Q145" s="42"/>
      <c r="R145" s="42"/>
      <c r="S145" s="42"/>
      <c r="T145" s="36"/>
      <c r="U145" s="43"/>
      <c r="V145" s="43"/>
      <c r="W145" s="43"/>
      <c r="X145" s="43"/>
      <c r="Y145" s="43"/>
      <c r="Z145" s="43"/>
      <c r="AA145" s="43"/>
      <c r="AB145" s="43"/>
      <c r="AC145" s="43"/>
      <c r="AD145" s="43"/>
      <c r="AE145" s="43"/>
    </row>
    <row r="146" spans="1:31" ht="16" x14ac:dyDescent="0.2">
      <c r="A146" s="1"/>
      <c r="B146" s="88" t="s">
        <v>286</v>
      </c>
      <c r="C146" s="89" t="s">
        <v>586</v>
      </c>
      <c r="D146" s="90"/>
      <c r="E146" s="91"/>
      <c r="F146" s="92"/>
      <c r="G146" s="92"/>
      <c r="H146" s="255"/>
      <c r="I146" s="43"/>
      <c r="J146" s="43"/>
      <c r="K146" s="43"/>
      <c r="L146" s="43"/>
      <c r="M146" s="43"/>
      <c r="N146" s="43"/>
      <c r="O146" s="43"/>
      <c r="P146" s="43"/>
      <c r="Q146" s="43"/>
      <c r="R146" s="43"/>
      <c r="S146" s="43"/>
      <c r="T146" s="36"/>
      <c r="U146" s="36"/>
      <c r="V146" s="36"/>
      <c r="W146" s="36"/>
      <c r="X146" s="36"/>
      <c r="Y146" s="36"/>
      <c r="Z146" s="36"/>
      <c r="AA146" s="36"/>
      <c r="AB146" s="36"/>
      <c r="AC146" s="36"/>
      <c r="AD146" s="36"/>
      <c r="AE146" s="36"/>
    </row>
    <row r="147" spans="1:31" x14ac:dyDescent="0.15">
      <c r="A147" s="1"/>
      <c r="B147" s="93"/>
      <c r="C147" s="94"/>
      <c r="D147" s="94" t="s">
        <v>613</v>
      </c>
      <c r="E147" s="95" t="s">
        <v>45</v>
      </c>
      <c r="F147" s="96">
        <f>SUM(F150:F156)</f>
        <v>2.9999999999999996</v>
      </c>
      <c r="G147" s="97"/>
      <c r="H147" s="248"/>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row>
    <row r="148" spans="1:31" ht="16" x14ac:dyDescent="0.2">
      <c r="A148" s="1"/>
      <c r="B148" s="98"/>
      <c r="C148" s="99"/>
      <c r="D148" s="94"/>
      <c r="E148" s="100"/>
      <c r="F148" s="346"/>
      <c r="G148" s="101"/>
      <c r="H148" s="248"/>
      <c r="I148" s="36"/>
      <c r="J148" s="36"/>
      <c r="K148" s="36"/>
      <c r="L148" s="36"/>
      <c r="M148" s="36"/>
      <c r="N148" s="36"/>
      <c r="O148" s="36"/>
      <c r="P148" s="36"/>
      <c r="Q148" s="36"/>
      <c r="R148" s="36"/>
      <c r="S148" s="36"/>
      <c r="T148" s="36"/>
      <c r="U148" s="42"/>
      <c r="V148" s="42"/>
      <c r="W148" s="42"/>
      <c r="X148" s="42"/>
      <c r="Y148" s="42"/>
      <c r="Z148" s="42"/>
      <c r="AA148" s="42"/>
      <c r="AB148" s="42"/>
      <c r="AC148" s="42"/>
      <c r="AD148" s="42"/>
      <c r="AE148" s="42"/>
    </row>
    <row r="149" spans="1:31" ht="17" thickBot="1" x14ac:dyDescent="0.25">
      <c r="A149" s="1"/>
      <c r="B149" s="98"/>
      <c r="C149" s="99"/>
      <c r="D149" s="102" t="s">
        <v>636</v>
      </c>
      <c r="E149" s="100"/>
      <c r="F149" s="346"/>
      <c r="G149" s="101"/>
      <c r="H149" s="248"/>
      <c r="I149" s="42"/>
      <c r="J149" s="42"/>
      <c r="K149" s="42"/>
      <c r="L149" s="42"/>
      <c r="M149" s="42"/>
      <c r="N149" s="42"/>
      <c r="O149" s="42"/>
      <c r="P149" s="42"/>
      <c r="Q149" s="42"/>
      <c r="R149" s="42"/>
      <c r="S149" s="42"/>
      <c r="T149" s="36"/>
      <c r="U149" s="43"/>
      <c r="V149" s="43"/>
      <c r="W149" s="43"/>
      <c r="X149" s="43"/>
      <c r="Y149" s="43"/>
      <c r="Z149" s="43"/>
      <c r="AA149" s="43"/>
      <c r="AB149" s="43"/>
      <c r="AC149" s="43"/>
      <c r="AD149" s="43"/>
      <c r="AE149" s="43"/>
    </row>
    <row r="150" spans="1:31" ht="17" thickBot="1" x14ac:dyDescent="0.25">
      <c r="A150" s="1"/>
      <c r="B150" s="98"/>
      <c r="C150" s="99"/>
      <c r="D150" s="103" t="s">
        <v>456</v>
      </c>
      <c r="E150" s="100" t="s">
        <v>45</v>
      </c>
      <c r="F150" s="105">
        <f>Transport!E65</f>
        <v>2.0854834147497496</v>
      </c>
      <c r="G150" s="96"/>
      <c r="H150" s="248"/>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row>
    <row r="151" spans="1:31" ht="17" thickBot="1" x14ac:dyDescent="0.25">
      <c r="A151" s="1"/>
      <c r="B151" s="98"/>
      <c r="C151" s="99"/>
      <c r="D151" s="103" t="s">
        <v>442</v>
      </c>
      <c r="E151" s="100" t="s">
        <v>45</v>
      </c>
      <c r="F151" s="105">
        <f>Transport!E63+Transport!F17+Transport!F26</f>
        <v>0.75760842143889173</v>
      </c>
      <c r="G151" s="106"/>
      <c r="H151" s="248"/>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row>
    <row r="152" spans="1:31" ht="17" thickBot="1" x14ac:dyDescent="0.25">
      <c r="A152" s="1"/>
      <c r="B152" s="98"/>
      <c r="C152" s="99"/>
      <c r="D152" s="103" t="s">
        <v>457</v>
      </c>
      <c r="E152" s="100" t="s">
        <v>45</v>
      </c>
      <c r="F152" s="105">
        <f>Transport!E47</f>
        <v>0.15289467850071478</v>
      </c>
      <c r="G152" s="106"/>
      <c r="H152" s="248"/>
      <c r="I152" s="42"/>
      <c r="J152" s="42"/>
      <c r="K152" s="42"/>
      <c r="L152" s="42"/>
      <c r="M152" s="42"/>
      <c r="N152" s="42"/>
      <c r="O152" s="42"/>
      <c r="P152" s="42"/>
      <c r="Q152" s="42"/>
      <c r="R152" s="42"/>
      <c r="S152" s="42"/>
      <c r="T152" s="36"/>
      <c r="U152" s="42"/>
      <c r="V152" s="42"/>
      <c r="W152" s="42"/>
      <c r="X152" s="42"/>
      <c r="Y152" s="42"/>
      <c r="Z152" s="42"/>
      <c r="AA152" s="42"/>
      <c r="AB152" s="42"/>
      <c r="AC152" s="42"/>
      <c r="AD152" s="42"/>
      <c r="AE152" s="42"/>
    </row>
    <row r="153" spans="1:31" ht="17" thickBot="1" x14ac:dyDescent="0.25">
      <c r="A153" s="1"/>
      <c r="B153" s="98"/>
      <c r="C153" s="99"/>
      <c r="D153" s="103" t="s">
        <v>441</v>
      </c>
      <c r="E153" s="100" t="s">
        <v>45</v>
      </c>
      <c r="F153" s="105">
        <f>Transport!F18+Transport!E44+Transport!E55</f>
        <v>9.938154102546459E-4</v>
      </c>
      <c r="G153" s="106"/>
      <c r="H153" s="248"/>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row>
    <row r="154" spans="1:31" ht="17" thickBot="1" x14ac:dyDescent="0.25">
      <c r="A154" s="1"/>
      <c r="B154" s="98"/>
      <c r="C154" s="99"/>
      <c r="D154" s="103" t="s">
        <v>454</v>
      </c>
      <c r="E154" s="100" t="s">
        <v>45</v>
      </c>
      <c r="F154" s="105">
        <f>Transport!E42+Transport!E53</f>
        <v>3.019669900389117E-3</v>
      </c>
      <c r="G154" s="107"/>
      <c r="H154" s="248"/>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row>
    <row r="155" spans="1:31" ht="17" thickBot="1" x14ac:dyDescent="0.25">
      <c r="A155" s="1"/>
      <c r="B155" s="98"/>
      <c r="C155" s="99"/>
      <c r="D155" s="103" t="s">
        <v>461</v>
      </c>
      <c r="E155" s="100" t="s">
        <v>45</v>
      </c>
      <c r="F155" s="105">
        <v>0</v>
      </c>
      <c r="G155" s="107" t="s">
        <v>612</v>
      </c>
      <c r="H155" s="248"/>
      <c r="I155" s="36"/>
      <c r="J155" s="36"/>
      <c r="K155" s="36"/>
      <c r="L155" s="36"/>
      <c r="M155" s="36"/>
      <c r="N155" s="36"/>
      <c r="O155" s="36"/>
      <c r="P155" s="42"/>
      <c r="Q155" s="42"/>
      <c r="R155" s="42"/>
      <c r="S155" s="42"/>
      <c r="T155" s="36"/>
      <c r="U155" s="42"/>
      <c r="V155" s="42"/>
      <c r="W155" s="42"/>
      <c r="X155" s="42"/>
      <c r="Y155" s="42"/>
      <c r="Z155" s="42"/>
      <c r="AA155" s="42"/>
      <c r="AB155" s="42"/>
      <c r="AC155" s="42"/>
      <c r="AD155" s="42"/>
      <c r="AE155" s="42"/>
    </row>
    <row r="156" spans="1:31" ht="17" thickBot="1" x14ac:dyDescent="0.25">
      <c r="A156" s="1"/>
      <c r="B156" s="98"/>
      <c r="C156" s="99"/>
      <c r="D156" s="103" t="s">
        <v>603</v>
      </c>
      <c r="E156" s="100" t="s">
        <v>45</v>
      </c>
      <c r="F156" s="105">
        <f>Transport!E62</f>
        <v>0</v>
      </c>
      <c r="G156" s="96"/>
      <c r="H156" s="248"/>
      <c r="I156" s="36"/>
      <c r="J156" s="36"/>
      <c r="K156" s="36"/>
      <c r="L156" s="36"/>
      <c r="M156" s="36"/>
      <c r="N156" s="36"/>
      <c r="O156" s="36"/>
      <c r="P156" s="43"/>
      <c r="Q156" s="43"/>
      <c r="R156" s="43"/>
      <c r="S156" s="43"/>
      <c r="T156" s="36"/>
      <c r="U156" s="36"/>
      <c r="V156" s="36"/>
      <c r="W156" s="36"/>
      <c r="X156" s="36"/>
      <c r="Y156" s="36"/>
      <c r="Z156" s="36"/>
      <c r="AA156" s="36"/>
      <c r="AB156" s="36"/>
      <c r="AC156" s="36"/>
      <c r="AD156" s="36"/>
      <c r="AE156" s="36"/>
    </row>
    <row r="157" spans="1:31" ht="17" thickBot="1" x14ac:dyDescent="0.25">
      <c r="A157" s="1"/>
      <c r="B157" s="98"/>
      <c r="C157" s="99"/>
      <c r="D157" s="103" t="s">
        <v>604</v>
      </c>
      <c r="E157" s="100" t="s">
        <v>45</v>
      </c>
      <c r="F157" s="105">
        <f>Transport!E64</f>
        <v>0</v>
      </c>
      <c r="G157" s="107"/>
      <c r="H157" s="248"/>
      <c r="I157" s="42"/>
      <c r="J157" s="42"/>
      <c r="K157" s="42"/>
      <c r="L157" s="42"/>
      <c r="M157" s="42"/>
      <c r="N157" s="42"/>
      <c r="O157" s="42"/>
      <c r="P157" s="36"/>
      <c r="Q157" s="36"/>
      <c r="R157" s="36"/>
      <c r="S157" s="36"/>
      <c r="T157" s="36"/>
      <c r="U157" s="36"/>
      <c r="V157" s="36"/>
      <c r="W157" s="36"/>
      <c r="X157" s="36"/>
      <c r="Y157" s="36"/>
      <c r="Z157" s="36"/>
      <c r="AA157" s="36"/>
      <c r="AB157" s="36"/>
      <c r="AC157" s="36"/>
      <c r="AD157" s="36"/>
      <c r="AE157" s="36"/>
    </row>
    <row r="158" spans="1:31" ht="17" thickBot="1" x14ac:dyDescent="0.25">
      <c r="A158" s="1"/>
      <c r="B158" s="98"/>
      <c r="C158" s="99"/>
      <c r="D158" s="103" t="s">
        <v>606</v>
      </c>
      <c r="E158" s="100" t="s">
        <v>45</v>
      </c>
      <c r="F158" s="105">
        <v>0</v>
      </c>
      <c r="G158" s="107" t="s">
        <v>607</v>
      </c>
      <c r="H158" s="256"/>
      <c r="I158" s="43"/>
      <c r="J158" s="43"/>
      <c r="K158" s="43"/>
      <c r="L158" s="43"/>
      <c r="M158" s="43"/>
      <c r="N158" s="43"/>
      <c r="O158" s="43"/>
      <c r="P158" s="36"/>
      <c r="Q158" s="36"/>
      <c r="R158" s="36"/>
      <c r="S158" s="36"/>
      <c r="T158" s="36"/>
      <c r="U158" s="42"/>
      <c r="V158" s="42"/>
      <c r="W158" s="42"/>
      <c r="X158" s="42"/>
      <c r="Y158" s="42"/>
      <c r="Z158" s="42"/>
      <c r="AA158" s="42"/>
      <c r="AB158" s="42"/>
      <c r="AC158" s="42"/>
      <c r="AD158" s="42"/>
      <c r="AE158" s="42"/>
    </row>
    <row r="159" spans="1:31" ht="17" thickBot="1" x14ac:dyDescent="0.25">
      <c r="A159" s="1"/>
      <c r="B159" s="98"/>
      <c r="C159" s="99"/>
      <c r="D159" s="103" t="s">
        <v>464</v>
      </c>
      <c r="E159" s="100" t="s">
        <v>45</v>
      </c>
      <c r="F159" s="105">
        <v>0</v>
      </c>
      <c r="G159" s="150" t="s">
        <v>608</v>
      </c>
      <c r="H159" s="248"/>
      <c r="I159" s="36"/>
      <c r="J159" s="36"/>
      <c r="K159" s="36"/>
      <c r="L159" s="36"/>
      <c r="M159" s="36"/>
      <c r="N159" s="36"/>
      <c r="O159" s="36"/>
      <c r="P159" s="42"/>
      <c r="Q159" s="42"/>
      <c r="R159" s="42"/>
      <c r="S159" s="42"/>
      <c r="T159" s="36"/>
      <c r="U159" s="43"/>
      <c r="V159" s="43"/>
      <c r="W159" s="43"/>
      <c r="X159" s="43"/>
      <c r="Y159" s="43"/>
      <c r="Z159" s="43"/>
      <c r="AA159" s="43"/>
      <c r="AB159" s="43"/>
      <c r="AC159" s="43"/>
      <c r="AD159" s="43"/>
      <c r="AE159" s="43"/>
    </row>
    <row r="160" spans="1:31" ht="17" thickBot="1" x14ac:dyDescent="0.25">
      <c r="A160" s="1"/>
      <c r="B160" s="98"/>
      <c r="C160" s="99"/>
      <c r="D160" s="103" t="s">
        <v>605</v>
      </c>
      <c r="E160" s="100" t="s">
        <v>45</v>
      </c>
      <c r="F160" s="105">
        <v>0</v>
      </c>
      <c r="G160" s="151" t="s">
        <v>611</v>
      </c>
      <c r="H160" s="248"/>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row>
    <row r="161" spans="1:31" ht="17" thickBot="1" x14ac:dyDescent="0.25">
      <c r="A161" s="1"/>
      <c r="B161" s="98"/>
      <c r="C161" s="99"/>
      <c r="D161" s="103" t="s">
        <v>609</v>
      </c>
      <c r="E161" s="100" t="s">
        <v>45</v>
      </c>
      <c r="F161" s="105">
        <v>0</v>
      </c>
      <c r="G161" s="151" t="s">
        <v>610</v>
      </c>
      <c r="H161" s="248"/>
      <c r="I161" s="42"/>
      <c r="J161" s="42"/>
      <c r="K161" s="42"/>
      <c r="L161" s="42"/>
      <c r="M161" s="42"/>
      <c r="N161" s="42"/>
      <c r="O161" s="42"/>
      <c r="P161" s="42"/>
      <c r="Q161" s="42"/>
      <c r="R161" s="42"/>
      <c r="S161" s="42"/>
      <c r="T161" s="36"/>
      <c r="U161" s="36"/>
      <c r="V161" s="36"/>
      <c r="W161" s="36"/>
      <c r="X161" s="36"/>
      <c r="Y161" s="36"/>
      <c r="Z161" s="36"/>
      <c r="AA161" s="36"/>
      <c r="AB161" s="36"/>
      <c r="AC161" s="36"/>
      <c r="AD161" s="36"/>
      <c r="AE161" s="36"/>
    </row>
    <row r="162" spans="1:31" ht="16" x14ac:dyDescent="0.2">
      <c r="A162" s="1"/>
      <c r="B162" s="111"/>
      <c r="C162" s="112"/>
      <c r="D162" s="113"/>
      <c r="E162" s="114"/>
      <c r="F162" s="115"/>
      <c r="G162" s="116"/>
      <c r="H162" s="256"/>
      <c r="I162" s="43"/>
      <c r="J162" s="43"/>
      <c r="K162" s="43"/>
      <c r="L162" s="43"/>
      <c r="M162" s="43"/>
      <c r="N162" s="43"/>
      <c r="O162" s="43"/>
      <c r="P162" s="43"/>
      <c r="Q162" s="43"/>
      <c r="R162" s="43"/>
      <c r="S162" s="43"/>
      <c r="T162" s="36"/>
      <c r="U162" s="42"/>
      <c r="V162" s="42"/>
      <c r="W162" s="42"/>
      <c r="X162" s="42"/>
      <c r="Y162" s="42"/>
      <c r="Z162" s="42"/>
      <c r="AA162" s="42"/>
      <c r="AB162" s="42"/>
      <c r="AC162" s="42"/>
      <c r="AD162" s="42"/>
      <c r="AE162" s="42"/>
    </row>
    <row r="163" spans="1:31" ht="16" x14ac:dyDescent="0.2">
      <c r="A163" s="1"/>
      <c r="B163" s="98"/>
      <c r="C163" s="99" t="s">
        <v>453</v>
      </c>
      <c r="D163" s="94"/>
      <c r="E163" s="100"/>
      <c r="F163" s="117"/>
      <c r="G163" s="118"/>
      <c r="H163" s="250"/>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row>
    <row r="164" spans="1:31" ht="17" thickBot="1" x14ac:dyDescent="0.25">
      <c r="A164" s="1"/>
      <c r="B164" s="98"/>
      <c r="C164" s="99"/>
      <c r="D164" s="102" t="s">
        <v>829</v>
      </c>
      <c r="E164" s="100"/>
      <c r="F164" s="119"/>
      <c r="G164" s="118"/>
      <c r="H164" s="248"/>
      <c r="I164" s="36"/>
      <c r="J164" s="36"/>
      <c r="K164" s="36"/>
      <c r="L164" s="36"/>
      <c r="M164" s="36"/>
      <c r="N164" s="36"/>
      <c r="O164" s="36"/>
      <c r="P164" s="36"/>
      <c r="Q164" s="36"/>
      <c r="R164" s="36"/>
      <c r="S164" s="36"/>
      <c r="T164" s="36"/>
      <c r="U164" s="42"/>
      <c r="V164" s="42"/>
      <c r="W164" s="42"/>
      <c r="X164" s="42"/>
      <c r="Y164" s="42"/>
      <c r="Z164" s="42"/>
      <c r="AA164" s="42"/>
      <c r="AB164" s="42"/>
      <c r="AC164" s="42"/>
      <c r="AD164" s="42"/>
      <c r="AE164" s="42"/>
    </row>
    <row r="165" spans="1:31" ht="17" thickBot="1" x14ac:dyDescent="0.25">
      <c r="A165" s="1"/>
      <c r="B165" s="98"/>
      <c r="C165" s="99"/>
      <c r="D165" s="103" t="s">
        <v>456</v>
      </c>
      <c r="E165" s="232" t="s">
        <v>46</v>
      </c>
      <c r="F165" s="120">
        <f>ETM_waardes_2035_blanco!$G169</f>
        <v>67.500905089608082</v>
      </c>
      <c r="G165" s="121"/>
      <c r="H165" s="248"/>
      <c r="I165" s="42"/>
      <c r="J165" s="42"/>
      <c r="K165" s="42"/>
      <c r="L165" s="42"/>
      <c r="M165" s="42"/>
      <c r="N165" s="42"/>
      <c r="O165" s="42"/>
      <c r="P165" s="36"/>
      <c r="Q165" s="36"/>
      <c r="R165" s="36"/>
      <c r="S165" s="36"/>
      <c r="T165" s="36"/>
      <c r="U165" s="43"/>
      <c r="V165" s="43"/>
      <c r="W165" s="43"/>
      <c r="X165" s="43"/>
      <c r="Y165" s="43"/>
      <c r="Z165" s="43"/>
      <c r="AA165" s="43"/>
      <c r="AB165" s="43"/>
      <c r="AC165" s="43"/>
      <c r="AD165" s="43"/>
      <c r="AE165" s="43"/>
    </row>
    <row r="166" spans="1:31" ht="17" thickBot="1" x14ac:dyDescent="0.25">
      <c r="A166" s="1"/>
      <c r="B166" s="98"/>
      <c r="C166" s="99"/>
      <c r="D166" s="103" t="s">
        <v>442</v>
      </c>
      <c r="E166" s="232" t="s">
        <v>46</v>
      </c>
      <c r="F166" s="120">
        <f>ETM_waardes_2035_blanco!$G167</f>
        <v>27.101393890269005</v>
      </c>
      <c r="G166" s="106"/>
      <c r="H166" s="248"/>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row>
    <row r="167" spans="1:31" ht="17" thickBot="1" x14ac:dyDescent="0.25">
      <c r="A167" s="1"/>
      <c r="B167" s="98"/>
      <c r="C167" s="99"/>
      <c r="D167" s="103" t="s">
        <v>457</v>
      </c>
      <c r="E167" s="232" t="s">
        <v>46</v>
      </c>
      <c r="F167" s="120">
        <f>ETM_waardes_2035_blanco!$G171</f>
        <v>5.1960801212193122</v>
      </c>
      <c r="G167" s="106"/>
      <c r="H167" s="248"/>
      <c r="I167" s="36"/>
      <c r="J167" s="36"/>
      <c r="K167" s="36"/>
      <c r="L167" s="36"/>
      <c r="M167" s="36"/>
      <c r="N167" s="36"/>
      <c r="O167" s="36"/>
      <c r="P167" s="42"/>
      <c r="Q167" s="42"/>
      <c r="R167" s="42"/>
      <c r="S167" s="42"/>
      <c r="T167" s="36"/>
      <c r="U167" s="36"/>
      <c r="V167" s="36"/>
      <c r="W167" s="36"/>
      <c r="X167" s="36"/>
      <c r="Y167" s="36"/>
      <c r="Z167" s="36"/>
      <c r="AA167" s="36"/>
      <c r="AB167" s="36"/>
      <c r="AC167" s="36"/>
      <c r="AD167" s="36"/>
      <c r="AE167" s="36"/>
    </row>
    <row r="168" spans="1:31" ht="17" thickBot="1" x14ac:dyDescent="0.25">
      <c r="A168" s="1"/>
      <c r="B168" s="98"/>
      <c r="C168" s="99"/>
      <c r="D168" s="103" t="s">
        <v>441</v>
      </c>
      <c r="E168" s="232" t="s">
        <v>46</v>
      </c>
      <c r="F168" s="120">
        <f>ETM_waardes_2035_blanco!$G168</f>
        <v>0.10392420046444684</v>
      </c>
      <c r="G168" s="107"/>
      <c r="H168" s="248"/>
      <c r="I168" s="42"/>
      <c r="J168" s="42"/>
      <c r="K168" s="42"/>
      <c r="L168" s="42"/>
      <c r="M168" s="42"/>
      <c r="N168" s="42"/>
      <c r="O168" s="42"/>
      <c r="P168" s="43"/>
      <c r="Q168" s="43"/>
      <c r="R168" s="43"/>
      <c r="S168" s="43"/>
      <c r="T168" s="36"/>
      <c r="U168" s="42"/>
      <c r="V168" s="42"/>
      <c r="W168" s="42"/>
      <c r="X168" s="42"/>
      <c r="Y168" s="42"/>
      <c r="Z168" s="42"/>
      <c r="AA168" s="42"/>
      <c r="AB168" s="42"/>
      <c r="AC168" s="42"/>
      <c r="AD168" s="42"/>
      <c r="AE168" s="42"/>
    </row>
    <row r="169" spans="1:31" ht="17" thickBot="1" x14ac:dyDescent="0.25">
      <c r="A169" s="1"/>
      <c r="B169" s="98"/>
      <c r="C169" s="99"/>
      <c r="D169" s="103" t="s">
        <v>454</v>
      </c>
      <c r="E169" s="232" t="s">
        <v>46</v>
      </c>
      <c r="F169" s="120">
        <f>ETM_waardes_2035_blanco!$G166</f>
        <v>9.7696698439165494E-2</v>
      </c>
      <c r="G169" s="108"/>
      <c r="H169" s="248"/>
      <c r="I169" s="36"/>
      <c r="J169" s="36"/>
      <c r="K169" s="36"/>
      <c r="L169" s="36"/>
      <c r="M169" s="36"/>
      <c r="N169" s="36"/>
      <c r="O169" s="36"/>
      <c r="P169" s="36"/>
      <c r="Q169" s="36"/>
      <c r="R169" s="36"/>
      <c r="S169" s="36"/>
      <c r="T169" s="36"/>
      <c r="U169" s="43"/>
      <c r="V169" s="43"/>
      <c r="W169" s="43"/>
      <c r="X169" s="43"/>
      <c r="Y169" s="43"/>
      <c r="Z169" s="43"/>
      <c r="AA169" s="43"/>
      <c r="AB169" s="43"/>
      <c r="AC169" s="43"/>
      <c r="AD169" s="43"/>
      <c r="AE169" s="43"/>
    </row>
    <row r="170" spans="1:31" ht="17" thickBot="1" x14ac:dyDescent="0.25">
      <c r="A170" s="1"/>
      <c r="B170" s="98"/>
      <c r="C170" s="99"/>
      <c r="D170" s="103" t="s">
        <v>464</v>
      </c>
      <c r="E170" s="232" t="s">
        <v>46</v>
      </c>
      <c r="F170" s="120">
        <f>ETM_waardes_2035_blanco!$G170</f>
        <v>0</v>
      </c>
      <c r="G170" s="121"/>
      <c r="H170" s="248"/>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row>
    <row r="171" spans="1:31" ht="16" x14ac:dyDescent="0.2">
      <c r="A171" s="1"/>
      <c r="B171" s="98"/>
      <c r="C171" s="99"/>
      <c r="D171" s="103"/>
      <c r="E171" s="233"/>
      <c r="F171" s="106"/>
      <c r="G171" s="106"/>
      <c r="H171" s="251"/>
      <c r="I171" s="42"/>
      <c r="J171" s="42"/>
      <c r="K171" s="42"/>
      <c r="L171" s="42"/>
      <c r="M171" s="42"/>
      <c r="N171" s="42"/>
      <c r="O171" s="42"/>
      <c r="P171" s="42"/>
      <c r="Q171" s="42"/>
      <c r="R171" s="42"/>
      <c r="S171" s="42"/>
      <c r="T171" s="36"/>
      <c r="U171" s="36"/>
      <c r="V171" s="36"/>
      <c r="W171" s="36"/>
      <c r="X171" s="36"/>
      <c r="Y171" s="36"/>
      <c r="Z171" s="36"/>
      <c r="AA171" s="36"/>
      <c r="AB171" s="36"/>
      <c r="AC171" s="36"/>
      <c r="AD171" s="36"/>
      <c r="AE171" s="36"/>
    </row>
    <row r="172" spans="1:31" ht="16" x14ac:dyDescent="0.2">
      <c r="A172" s="1"/>
      <c r="B172" s="152"/>
      <c r="C172" s="153" t="s">
        <v>614</v>
      </c>
      <c r="D172" s="154"/>
      <c r="E172" s="236"/>
      <c r="F172" s="117"/>
      <c r="G172" s="155"/>
      <c r="H172" s="256"/>
      <c r="I172" s="43"/>
      <c r="J172" s="43"/>
      <c r="K172" s="43"/>
      <c r="L172" s="43"/>
      <c r="M172" s="43"/>
      <c r="N172" s="43"/>
      <c r="O172" s="43"/>
      <c r="P172" s="43"/>
      <c r="Q172" s="43"/>
      <c r="R172" s="43"/>
      <c r="S172" s="43"/>
      <c r="T172" s="36"/>
      <c r="U172" s="42"/>
      <c r="V172" s="42"/>
      <c r="W172" s="42"/>
      <c r="X172" s="42"/>
      <c r="Y172" s="42"/>
      <c r="Z172" s="42"/>
      <c r="AA172" s="42"/>
      <c r="AB172" s="42"/>
      <c r="AC172" s="42"/>
      <c r="AD172" s="42"/>
      <c r="AE172" s="42"/>
    </row>
    <row r="173" spans="1:31" ht="17" thickBot="1" x14ac:dyDescent="0.25">
      <c r="A173" s="1"/>
      <c r="B173" s="98"/>
      <c r="C173" s="99"/>
      <c r="D173" s="156" t="s">
        <v>615</v>
      </c>
      <c r="E173" s="232"/>
      <c r="F173" s="119"/>
      <c r="G173" s="157"/>
      <c r="H173" s="248"/>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row>
    <row r="174" spans="1:31" ht="17" thickBot="1" x14ac:dyDescent="0.25">
      <c r="A174" s="1"/>
      <c r="B174" s="98"/>
      <c r="C174" s="99"/>
      <c r="D174" s="103" t="s">
        <v>456</v>
      </c>
      <c r="E174" s="232" t="s">
        <v>46</v>
      </c>
      <c r="F174" s="120">
        <f>ETM_waardes_2035_blanco!$G198</f>
        <v>0.79920079920079934</v>
      </c>
      <c r="G174" s="106"/>
      <c r="H174" s="248"/>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row>
    <row r="175" spans="1:31" ht="17" thickBot="1" x14ac:dyDescent="0.25">
      <c r="A175" s="1"/>
      <c r="B175" s="98"/>
      <c r="C175" s="99"/>
      <c r="D175" s="103" t="s">
        <v>442</v>
      </c>
      <c r="E175" s="232" t="s">
        <v>46</v>
      </c>
      <c r="F175" s="120">
        <f>ETM_waardes_2035_blanco!$G196</f>
        <v>98.801198801198808</v>
      </c>
      <c r="G175" s="106"/>
      <c r="H175" s="248"/>
      <c r="I175" s="42"/>
      <c r="J175" s="42"/>
      <c r="K175" s="42"/>
      <c r="L175" s="42"/>
      <c r="M175" s="42"/>
      <c r="N175" s="42"/>
      <c r="O175" s="42"/>
      <c r="P175" s="42"/>
      <c r="Q175" s="42"/>
      <c r="R175" s="42"/>
      <c r="S175" s="42"/>
      <c r="T175" s="36"/>
      <c r="U175" s="42"/>
      <c r="V175" s="42"/>
      <c r="W175" s="42"/>
      <c r="X175" s="42"/>
      <c r="Y175" s="42"/>
      <c r="Z175" s="42"/>
      <c r="AA175" s="42"/>
      <c r="AB175" s="42"/>
      <c r="AC175" s="42"/>
      <c r="AD175" s="42"/>
      <c r="AE175" s="42"/>
    </row>
    <row r="176" spans="1:31" ht="17" thickBot="1" x14ac:dyDescent="0.25">
      <c r="A176" s="1"/>
      <c r="B176" s="98"/>
      <c r="C176" s="99"/>
      <c r="D176" s="103" t="s">
        <v>441</v>
      </c>
      <c r="E176" s="232" t="s">
        <v>46</v>
      </c>
      <c r="F176" s="120">
        <f>ETM_waardes_2035_blanco!$G197</f>
        <v>0</v>
      </c>
      <c r="G176" s="107"/>
      <c r="H176" s="256"/>
      <c r="I176" s="43"/>
      <c r="J176" s="43"/>
      <c r="K176" s="43"/>
      <c r="L176" s="43"/>
      <c r="M176" s="43"/>
      <c r="N176" s="43"/>
      <c r="O176" s="43"/>
      <c r="P176" s="36"/>
      <c r="Q176" s="36"/>
      <c r="R176" s="36"/>
      <c r="S176" s="36"/>
      <c r="T176" s="36"/>
      <c r="U176" s="43"/>
      <c r="V176" s="43"/>
      <c r="W176" s="43"/>
      <c r="X176" s="43"/>
      <c r="Y176" s="43"/>
      <c r="Z176" s="43"/>
      <c r="AA176" s="43"/>
      <c r="AB176" s="43"/>
      <c r="AC176" s="43"/>
      <c r="AD176" s="43"/>
      <c r="AE176" s="43"/>
    </row>
    <row r="177" spans="1:31" ht="17" thickBot="1" x14ac:dyDescent="0.25">
      <c r="A177" s="1"/>
      <c r="B177" s="98"/>
      <c r="C177" s="99"/>
      <c r="D177" s="158" t="s">
        <v>454</v>
      </c>
      <c r="E177" s="232" t="s">
        <v>46</v>
      </c>
      <c r="F177" s="120">
        <f>ETM_waardes_2035_blanco!$G195</f>
        <v>0.29970029970029977</v>
      </c>
      <c r="G177" s="108"/>
      <c r="H177" s="248"/>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row>
    <row r="178" spans="1:31" ht="17" thickBot="1" x14ac:dyDescent="0.25">
      <c r="A178" s="1"/>
      <c r="B178" s="98"/>
      <c r="C178" s="99"/>
      <c r="D178" s="158" t="s">
        <v>461</v>
      </c>
      <c r="E178" s="232" t="s">
        <v>46</v>
      </c>
      <c r="F178" s="120">
        <f>ETM_waardes_2035_blanco!$G199</f>
        <v>9.9900099900099917E-2</v>
      </c>
      <c r="G178" s="157"/>
      <c r="H178" s="248"/>
      <c r="I178" s="36"/>
      <c r="J178" s="36"/>
      <c r="K178" s="36"/>
      <c r="L178" s="36"/>
      <c r="M178" s="36"/>
      <c r="N178" s="36"/>
      <c r="O178" s="36"/>
      <c r="P178" s="42"/>
      <c r="Q178" s="42"/>
      <c r="R178" s="42"/>
      <c r="S178" s="42"/>
      <c r="T178" s="36"/>
      <c r="U178" s="36"/>
      <c r="V178" s="36"/>
      <c r="W178" s="36"/>
      <c r="X178" s="36"/>
      <c r="Y178" s="36"/>
      <c r="Z178" s="36"/>
      <c r="AA178" s="36"/>
      <c r="AB178" s="36"/>
      <c r="AC178" s="36"/>
      <c r="AD178" s="36"/>
      <c r="AE178" s="36"/>
    </row>
    <row r="179" spans="1:31" ht="16" x14ac:dyDescent="0.2">
      <c r="A179" s="1"/>
      <c r="B179" s="111"/>
      <c r="C179" s="112"/>
      <c r="D179" s="113"/>
      <c r="E179" s="114"/>
      <c r="F179" s="127"/>
      <c r="G179" s="128"/>
      <c r="H179" s="248"/>
      <c r="I179" s="42"/>
      <c r="J179" s="42"/>
      <c r="K179" s="42"/>
      <c r="L179" s="42"/>
      <c r="M179" s="42"/>
      <c r="N179" s="42"/>
      <c r="O179" s="42"/>
      <c r="P179" s="36"/>
      <c r="Q179" s="36"/>
      <c r="R179" s="36"/>
      <c r="S179" s="36"/>
      <c r="T179" s="36"/>
      <c r="U179" s="42"/>
      <c r="V179" s="42"/>
      <c r="W179" s="42"/>
      <c r="X179" s="42"/>
      <c r="Y179" s="42"/>
      <c r="Z179" s="42"/>
      <c r="AA179" s="42"/>
      <c r="AB179" s="42"/>
      <c r="AC179" s="42"/>
      <c r="AD179" s="42"/>
      <c r="AE179" s="42"/>
    </row>
    <row r="180" spans="1:31" ht="16" x14ac:dyDescent="0.2">
      <c r="A180" s="1"/>
      <c r="B180" s="98"/>
      <c r="C180" s="99" t="s">
        <v>440</v>
      </c>
      <c r="D180" s="94"/>
      <c r="E180" s="100"/>
      <c r="F180" s="117"/>
      <c r="G180" s="118"/>
      <c r="H180" s="250"/>
      <c r="I180" s="36"/>
      <c r="J180" s="36"/>
      <c r="K180" s="36"/>
      <c r="L180" s="36"/>
      <c r="M180" s="36"/>
      <c r="N180" s="36"/>
      <c r="O180" s="36"/>
      <c r="P180" s="36"/>
      <c r="Q180" s="36"/>
      <c r="R180" s="36"/>
      <c r="S180" s="36"/>
      <c r="T180" s="36"/>
      <c r="U180" s="43"/>
      <c r="V180" s="43"/>
      <c r="W180" s="43"/>
      <c r="X180" s="43"/>
      <c r="Y180" s="43"/>
      <c r="Z180" s="43"/>
      <c r="AA180" s="43"/>
      <c r="AB180" s="43"/>
      <c r="AC180" s="43"/>
      <c r="AD180" s="43"/>
      <c r="AE180" s="43"/>
    </row>
    <row r="181" spans="1:31" ht="17" thickBot="1" x14ac:dyDescent="0.25">
      <c r="A181" s="1"/>
      <c r="B181" s="98"/>
      <c r="C181" s="99"/>
      <c r="D181" s="102" t="s">
        <v>616</v>
      </c>
      <c r="E181" s="100"/>
      <c r="F181" s="119"/>
      <c r="G181" s="118"/>
      <c r="H181" s="248"/>
      <c r="I181" s="36"/>
      <c r="J181" s="36"/>
      <c r="K181" s="36"/>
      <c r="L181" s="36"/>
      <c r="M181" s="36"/>
      <c r="N181" s="36"/>
      <c r="O181" s="36"/>
      <c r="P181" s="42"/>
      <c r="Q181" s="42"/>
      <c r="R181" s="42"/>
      <c r="S181" s="42"/>
      <c r="T181" s="36"/>
      <c r="U181" s="36"/>
      <c r="V181" s="36"/>
      <c r="W181" s="36"/>
      <c r="X181" s="36"/>
      <c r="Y181" s="36"/>
      <c r="Z181" s="36"/>
      <c r="AA181" s="36"/>
      <c r="AB181" s="36"/>
      <c r="AC181" s="36"/>
      <c r="AD181" s="36"/>
      <c r="AE181" s="36"/>
    </row>
    <row r="182" spans="1:31" ht="17" thickBot="1" x14ac:dyDescent="0.25">
      <c r="A182" s="1"/>
      <c r="B182" s="98"/>
      <c r="C182" s="99"/>
      <c r="D182" s="103" t="s">
        <v>450</v>
      </c>
      <c r="E182" s="232" t="s">
        <v>46</v>
      </c>
      <c r="F182" s="120">
        <f>ETM_waardes_2035_blanco!$G192</f>
        <v>0</v>
      </c>
      <c r="G182" s="121"/>
      <c r="H182" s="248"/>
      <c r="I182" s="42"/>
      <c r="J182" s="42"/>
      <c r="K182" s="42"/>
      <c r="L182" s="42"/>
      <c r="M182" s="42"/>
      <c r="N182" s="42"/>
      <c r="O182" s="42"/>
      <c r="P182" s="43"/>
      <c r="Q182" s="43"/>
      <c r="R182" s="43"/>
      <c r="S182" s="43"/>
      <c r="T182" s="36"/>
      <c r="U182" s="36"/>
      <c r="V182" s="36"/>
      <c r="W182" s="36"/>
      <c r="X182" s="36"/>
      <c r="Y182" s="36"/>
      <c r="Z182" s="36"/>
      <c r="AA182" s="36"/>
      <c r="AB182" s="36"/>
      <c r="AC182" s="36"/>
      <c r="AD182" s="36"/>
      <c r="AE182" s="36"/>
    </row>
    <row r="183" spans="1:31" ht="17" thickBot="1" x14ac:dyDescent="0.25">
      <c r="A183" s="1"/>
      <c r="B183" s="98"/>
      <c r="C183" s="99"/>
      <c r="D183" s="103" t="s">
        <v>442</v>
      </c>
      <c r="E183" s="232" t="s">
        <v>46</v>
      </c>
      <c r="F183" s="120">
        <f>ETM_waardes_2035_blanco!$G193</f>
        <v>5.6000000000000005</v>
      </c>
      <c r="G183" s="106"/>
      <c r="H183" s="248">
        <f>ETM_waardes_2035_blanco!$G193</f>
        <v>5.6000000000000005</v>
      </c>
      <c r="I183" s="36"/>
      <c r="J183" s="36"/>
      <c r="K183" s="36"/>
      <c r="L183" s="36"/>
      <c r="M183" s="36"/>
      <c r="N183" s="36"/>
      <c r="O183" s="36"/>
      <c r="P183" s="36"/>
      <c r="Q183" s="36"/>
      <c r="R183" s="36"/>
      <c r="S183" s="36"/>
      <c r="T183" s="36"/>
      <c r="U183" s="42"/>
      <c r="V183" s="42"/>
      <c r="W183" s="42"/>
      <c r="X183" s="42"/>
      <c r="Y183" s="42"/>
      <c r="Z183" s="42"/>
      <c r="AA183" s="42"/>
      <c r="AB183" s="42"/>
      <c r="AC183" s="42"/>
      <c r="AD183" s="42"/>
      <c r="AE183" s="42"/>
    </row>
    <row r="184" spans="1:31" ht="17" thickBot="1" x14ac:dyDescent="0.25">
      <c r="A184" s="1"/>
      <c r="B184" s="98"/>
      <c r="C184" s="99"/>
      <c r="D184" s="103" t="s">
        <v>441</v>
      </c>
      <c r="E184" s="232" t="s">
        <v>46</v>
      </c>
      <c r="F184" s="120">
        <f>ETM_waardes_2035_blanco!$G194</f>
        <v>94.399999999999991</v>
      </c>
      <c r="G184" s="106"/>
      <c r="H184" s="248"/>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row>
    <row r="185" spans="1:31" ht="16" x14ac:dyDescent="0.2">
      <c r="A185" s="1"/>
      <c r="B185" s="98"/>
      <c r="C185" s="99"/>
      <c r="D185" s="106"/>
      <c r="E185" s="232"/>
      <c r="F185" s="106"/>
      <c r="G185" s="106"/>
      <c r="H185" s="251"/>
      <c r="I185" s="42"/>
      <c r="J185" s="42"/>
      <c r="K185" s="42"/>
      <c r="L185" s="42"/>
      <c r="M185" s="42"/>
      <c r="N185" s="42"/>
      <c r="O185" s="42"/>
      <c r="P185" s="42"/>
      <c r="Q185" s="42"/>
      <c r="R185" s="42"/>
      <c r="S185" s="42"/>
      <c r="T185" s="36"/>
      <c r="U185" s="36"/>
      <c r="V185" s="36"/>
      <c r="W185" s="36"/>
      <c r="X185" s="36"/>
      <c r="Y185" s="36"/>
      <c r="Z185" s="36"/>
      <c r="AA185" s="36"/>
      <c r="AB185" s="36"/>
      <c r="AC185" s="36"/>
      <c r="AD185" s="36"/>
      <c r="AE185" s="36"/>
    </row>
    <row r="186" spans="1:31" ht="16" x14ac:dyDescent="0.2">
      <c r="A186" s="1"/>
      <c r="B186" s="152"/>
      <c r="C186" s="153" t="s">
        <v>617</v>
      </c>
      <c r="D186" s="154"/>
      <c r="E186" s="159"/>
      <c r="F186" s="117"/>
      <c r="G186" s="160"/>
      <c r="H186" s="256"/>
      <c r="I186" s="43"/>
      <c r="J186" s="43"/>
      <c r="K186" s="43"/>
      <c r="L186" s="43"/>
      <c r="M186" s="43"/>
      <c r="N186" s="43"/>
      <c r="O186" s="43"/>
      <c r="P186" s="36"/>
      <c r="Q186" s="36"/>
      <c r="R186" s="36"/>
      <c r="S186" s="36"/>
      <c r="T186" s="36"/>
      <c r="U186" s="42"/>
      <c r="V186" s="42"/>
      <c r="W186" s="42"/>
      <c r="X186" s="42"/>
      <c r="Y186" s="42"/>
      <c r="Z186" s="42"/>
      <c r="AA186" s="42"/>
      <c r="AB186" s="42"/>
      <c r="AC186" s="42"/>
      <c r="AD186" s="42"/>
      <c r="AE186" s="42"/>
    </row>
    <row r="187" spans="1:31" ht="17" thickBot="1" x14ac:dyDescent="0.25">
      <c r="A187" s="1"/>
      <c r="B187" s="98"/>
      <c r="C187" s="99"/>
      <c r="D187" s="102" t="s">
        <v>618</v>
      </c>
      <c r="E187" s="100"/>
      <c r="F187" s="119"/>
      <c r="G187" s="118"/>
      <c r="H187" s="248"/>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row>
    <row r="188" spans="1:31" ht="17" thickBot="1" x14ac:dyDescent="0.25">
      <c r="A188" s="1"/>
      <c r="B188" s="98"/>
      <c r="C188" s="99"/>
      <c r="D188" s="103" t="s">
        <v>619</v>
      </c>
      <c r="E188" s="232" t="s">
        <v>46</v>
      </c>
      <c r="F188" s="120">
        <f>ETM_waardes_2035_blanco!E183</f>
        <v>1</v>
      </c>
      <c r="G188" s="121"/>
      <c r="H188" s="248"/>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row>
    <row r="189" spans="1:31" ht="17" thickBot="1" x14ac:dyDescent="0.25">
      <c r="A189" s="1"/>
      <c r="B189" s="98"/>
      <c r="C189" s="99"/>
      <c r="D189" s="103" t="s">
        <v>461</v>
      </c>
      <c r="E189" s="232" t="s">
        <v>46</v>
      </c>
      <c r="F189" s="120">
        <f>ETM_waardes_2035_blanco!E184</f>
        <v>0</v>
      </c>
      <c r="G189" s="106" t="s">
        <v>635</v>
      </c>
      <c r="H189" s="248"/>
      <c r="I189" s="42"/>
      <c r="J189" s="42"/>
      <c r="K189" s="42"/>
      <c r="L189" s="42"/>
      <c r="M189" s="42"/>
      <c r="N189" s="42"/>
      <c r="O189" s="42"/>
      <c r="P189" s="36"/>
      <c r="Q189" s="36"/>
      <c r="R189" s="36"/>
      <c r="S189" s="36"/>
      <c r="T189" s="36"/>
      <c r="U189" s="42"/>
      <c r="V189" s="42"/>
      <c r="W189" s="42"/>
      <c r="X189" s="42"/>
      <c r="Y189" s="42"/>
      <c r="Z189" s="42"/>
      <c r="AA189" s="42"/>
      <c r="AB189" s="42"/>
      <c r="AC189" s="42"/>
      <c r="AD189" s="42"/>
      <c r="AE189" s="42"/>
    </row>
    <row r="190" spans="1:31" ht="17" thickBot="1" x14ac:dyDescent="0.25">
      <c r="A190" s="1"/>
      <c r="B190" s="98"/>
      <c r="C190" s="99"/>
      <c r="D190" s="106"/>
      <c r="E190" s="232"/>
      <c r="F190" s="106"/>
      <c r="G190" s="106"/>
      <c r="H190" s="249"/>
      <c r="I190" s="42"/>
      <c r="J190" s="42"/>
      <c r="K190" s="42"/>
      <c r="L190" s="42"/>
      <c r="M190" s="42"/>
      <c r="N190" s="42"/>
      <c r="O190" s="42"/>
      <c r="P190" s="42"/>
      <c r="Q190" s="42"/>
      <c r="R190" s="42"/>
      <c r="S190" s="42"/>
      <c r="T190" s="36"/>
      <c r="U190" s="43"/>
      <c r="V190" s="43"/>
      <c r="W190" s="43"/>
      <c r="X190" s="43"/>
      <c r="Y190" s="43"/>
      <c r="Z190" s="43"/>
      <c r="AA190" s="43"/>
      <c r="AB190" s="43"/>
      <c r="AC190" s="43"/>
      <c r="AD190" s="43"/>
      <c r="AE190" s="43"/>
    </row>
    <row r="191" spans="1:31" ht="16" x14ac:dyDescent="0.2">
      <c r="A191" s="1"/>
      <c r="B191" s="184" t="s">
        <v>637</v>
      </c>
      <c r="C191" s="185" t="s">
        <v>586</v>
      </c>
      <c r="D191" s="186"/>
      <c r="E191" s="187"/>
      <c r="F191" s="188"/>
      <c r="G191" s="188"/>
      <c r="H191" s="244"/>
      <c r="I191" s="43"/>
      <c r="J191" s="43"/>
      <c r="K191" s="43"/>
      <c r="L191" s="43"/>
      <c r="M191" s="43"/>
      <c r="N191" s="43"/>
      <c r="O191" s="43"/>
      <c r="P191" s="43"/>
      <c r="Q191" s="43"/>
      <c r="R191" s="43"/>
      <c r="S191" s="43"/>
      <c r="T191" s="36"/>
      <c r="U191" s="36"/>
      <c r="V191" s="36"/>
      <c r="W191" s="36"/>
      <c r="X191" s="36"/>
      <c r="Y191" s="36"/>
      <c r="Z191" s="36"/>
      <c r="AA191" s="36"/>
      <c r="AB191" s="36"/>
      <c r="AC191" s="36"/>
      <c r="AD191" s="36"/>
      <c r="AE191" s="36"/>
    </row>
    <row r="192" spans="1:31" x14ac:dyDescent="0.15">
      <c r="A192" s="1"/>
      <c r="B192" s="189"/>
      <c r="C192" s="190"/>
      <c r="D192" s="190" t="s">
        <v>652</v>
      </c>
      <c r="E192" s="191" t="s">
        <v>45</v>
      </c>
      <c r="F192" s="192">
        <f>SUM(F198:F214)</f>
        <v>0</v>
      </c>
      <c r="G192" s="193"/>
      <c r="H192" s="244"/>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row>
    <row r="193" spans="1:31" ht="16" x14ac:dyDescent="0.2">
      <c r="A193" s="1"/>
      <c r="B193" s="194"/>
      <c r="C193" s="195"/>
      <c r="D193" s="190"/>
      <c r="E193" s="196"/>
      <c r="F193" s="197"/>
      <c r="G193" s="197"/>
      <c r="H193" s="244"/>
      <c r="I193" s="36"/>
      <c r="J193" s="36"/>
      <c r="K193" s="36"/>
      <c r="L193" s="36"/>
      <c r="M193" s="36"/>
      <c r="N193" s="36"/>
      <c r="O193" s="36"/>
      <c r="P193" s="36"/>
      <c r="Q193" s="36"/>
      <c r="R193" s="36"/>
      <c r="S193" s="36"/>
      <c r="T193" s="36"/>
      <c r="U193" s="42"/>
      <c r="V193" s="42"/>
      <c r="W193" s="42"/>
      <c r="X193" s="42"/>
      <c r="Y193" s="42"/>
      <c r="Z193" s="42"/>
      <c r="AA193" s="42"/>
      <c r="AB193" s="42"/>
      <c r="AC193" s="42"/>
      <c r="AD193" s="42"/>
      <c r="AE193" s="42"/>
    </row>
    <row r="194" spans="1:31" ht="17" thickBot="1" x14ac:dyDescent="0.25">
      <c r="A194" s="1"/>
      <c r="B194" s="194"/>
      <c r="C194" s="195"/>
      <c r="D194" s="198" t="s">
        <v>636</v>
      </c>
      <c r="E194" s="196"/>
      <c r="F194" s="197"/>
      <c r="G194" s="197"/>
      <c r="H194" s="244"/>
      <c r="I194" s="36"/>
      <c r="J194" s="36"/>
      <c r="K194" s="36"/>
      <c r="L194" s="36"/>
      <c r="M194" s="36"/>
      <c r="N194" s="36"/>
      <c r="O194" s="36"/>
      <c r="P194" s="42"/>
      <c r="Q194" s="42"/>
      <c r="R194" s="42"/>
      <c r="S194" s="42"/>
      <c r="T194" s="36"/>
      <c r="U194" s="36"/>
      <c r="V194" s="36"/>
      <c r="W194" s="36"/>
      <c r="X194" s="36"/>
      <c r="Y194" s="36"/>
      <c r="Z194" s="36"/>
      <c r="AA194" s="36"/>
      <c r="AB194" s="36"/>
      <c r="AC194" s="36"/>
      <c r="AD194" s="36"/>
      <c r="AE194" s="36"/>
    </row>
    <row r="195" spans="1:31" ht="17" thickBot="1" x14ac:dyDescent="0.25">
      <c r="A195" s="1"/>
      <c r="B195" s="194"/>
      <c r="C195" s="195"/>
      <c r="D195" s="198" t="s">
        <v>483</v>
      </c>
      <c r="E195" s="196" t="s">
        <v>45</v>
      </c>
      <c r="F195" s="199">
        <f>SUM(F198,F199,F201,F202,F209)</f>
        <v>0</v>
      </c>
      <c r="G195" s="197"/>
      <c r="H195" s="244"/>
      <c r="I195" s="36"/>
      <c r="J195" s="36"/>
      <c r="K195" s="36"/>
      <c r="L195" s="36"/>
      <c r="M195" s="36"/>
      <c r="N195" s="36"/>
      <c r="O195" s="36"/>
      <c r="P195" s="42"/>
      <c r="Q195" s="42"/>
      <c r="R195" s="42"/>
      <c r="S195" s="42"/>
      <c r="T195" s="36"/>
      <c r="U195" s="36"/>
      <c r="V195" s="36"/>
      <c r="W195" s="36"/>
      <c r="X195" s="36"/>
      <c r="Y195" s="36"/>
      <c r="Z195" s="36"/>
      <c r="AA195" s="36"/>
      <c r="AB195" s="36"/>
      <c r="AC195" s="36"/>
      <c r="AD195" s="36"/>
      <c r="AE195" s="36"/>
    </row>
    <row r="196" spans="1:31" ht="17" thickBot="1" x14ac:dyDescent="0.25">
      <c r="A196" s="1"/>
      <c r="B196" s="194"/>
      <c r="C196" s="195"/>
      <c r="D196" s="198" t="s">
        <v>441</v>
      </c>
      <c r="E196" s="196" t="s">
        <v>45</v>
      </c>
      <c r="F196" s="199">
        <f>SUM(F200,F203,F210)</f>
        <v>0</v>
      </c>
      <c r="G196" s="197"/>
      <c r="H196" s="244"/>
      <c r="I196" s="36"/>
      <c r="J196" s="36"/>
      <c r="K196" s="36"/>
      <c r="L196" s="36"/>
      <c r="M196" s="36"/>
      <c r="N196" s="36"/>
      <c r="O196" s="36"/>
      <c r="P196" s="42"/>
      <c r="Q196" s="42"/>
      <c r="R196" s="42"/>
      <c r="S196" s="42"/>
      <c r="T196" s="36"/>
      <c r="U196" s="36"/>
      <c r="V196" s="36"/>
      <c r="W196" s="36"/>
      <c r="X196" s="36"/>
      <c r="Y196" s="36"/>
      <c r="Z196" s="36"/>
      <c r="AA196" s="36"/>
      <c r="AB196" s="36"/>
      <c r="AC196" s="36"/>
      <c r="AD196" s="36"/>
      <c r="AE196" s="36"/>
    </row>
    <row r="197" spans="1:31" ht="17" thickBot="1" x14ac:dyDescent="0.25">
      <c r="A197" s="1"/>
      <c r="B197" s="194"/>
      <c r="C197" s="195"/>
      <c r="D197" s="200"/>
      <c r="E197" s="196"/>
      <c r="F197" s="200"/>
      <c r="G197" s="197"/>
      <c r="H197" s="244"/>
      <c r="I197" s="36"/>
      <c r="J197" s="36"/>
      <c r="K197" s="36"/>
      <c r="L197" s="36"/>
      <c r="M197" s="36"/>
      <c r="N197" s="36"/>
      <c r="O197" s="36"/>
      <c r="P197" s="42"/>
      <c r="Q197" s="42"/>
      <c r="R197" s="42"/>
      <c r="S197" s="42"/>
      <c r="T197" s="36"/>
      <c r="U197" s="36"/>
      <c r="V197" s="36"/>
      <c r="W197" s="36"/>
      <c r="X197" s="36"/>
      <c r="Y197" s="36"/>
      <c r="Z197" s="36"/>
      <c r="AA197" s="36"/>
      <c r="AB197" s="36"/>
      <c r="AC197" s="36"/>
      <c r="AD197" s="36"/>
      <c r="AE197" s="36"/>
    </row>
    <row r="198" spans="1:31" ht="17" thickBot="1" x14ac:dyDescent="0.25">
      <c r="A198" s="1"/>
      <c r="B198" s="194"/>
      <c r="C198" s="195" t="s">
        <v>569</v>
      </c>
      <c r="D198" s="201" t="s">
        <v>483</v>
      </c>
      <c r="E198" s="196" t="s">
        <v>45</v>
      </c>
      <c r="F198" s="199">
        <f>Industrie!I100</f>
        <v>0</v>
      </c>
      <c r="G198" s="192"/>
      <c r="H198" s="244"/>
      <c r="I198" s="42"/>
      <c r="J198" s="42"/>
      <c r="K198" s="42"/>
      <c r="L198" s="42"/>
      <c r="M198" s="42"/>
      <c r="N198" s="42"/>
      <c r="O198" s="42"/>
      <c r="P198" s="43"/>
      <c r="Q198" s="43"/>
      <c r="R198" s="43"/>
      <c r="S198" s="43"/>
      <c r="T198" s="36"/>
      <c r="U198" s="42"/>
      <c r="V198" s="42"/>
      <c r="W198" s="42"/>
      <c r="X198" s="42"/>
      <c r="Y198" s="42"/>
      <c r="Z198" s="42"/>
      <c r="AA198" s="42"/>
      <c r="AB198" s="42"/>
      <c r="AC198" s="42"/>
      <c r="AD198" s="42"/>
      <c r="AE198" s="42"/>
    </row>
    <row r="199" spans="1:31" ht="17" thickBot="1" x14ac:dyDescent="0.25">
      <c r="A199" s="36"/>
      <c r="B199" s="194"/>
      <c r="C199" s="195" t="s">
        <v>638</v>
      </c>
      <c r="D199" s="201" t="s">
        <v>483</v>
      </c>
      <c r="E199" s="196" t="s">
        <v>45</v>
      </c>
      <c r="F199" s="199">
        <f>Industrie!F122</f>
        <v>0</v>
      </c>
      <c r="G199" s="200"/>
      <c r="H199" s="245"/>
      <c r="I199" s="43"/>
      <c r="J199" s="43"/>
      <c r="K199" s="43"/>
      <c r="L199" s="43"/>
      <c r="M199" s="43"/>
      <c r="N199" s="43"/>
      <c r="O199" s="43"/>
      <c r="P199" s="36"/>
      <c r="Q199" s="36"/>
      <c r="R199" s="36"/>
      <c r="S199" s="36"/>
      <c r="T199" s="36"/>
      <c r="U199" s="43"/>
      <c r="V199" s="43"/>
      <c r="W199" s="43"/>
      <c r="X199" s="43"/>
      <c r="Y199" s="43"/>
      <c r="Z199" s="43"/>
      <c r="AA199" s="43"/>
      <c r="AB199" s="43"/>
      <c r="AC199" s="43"/>
      <c r="AD199" s="43"/>
      <c r="AE199" s="43"/>
    </row>
    <row r="200" spans="1:31" ht="17" thickBot="1" x14ac:dyDescent="0.25">
      <c r="A200" s="36"/>
      <c r="B200" s="194"/>
      <c r="C200" s="200"/>
      <c r="D200" s="201" t="s">
        <v>441</v>
      </c>
      <c r="E200" s="196" t="s">
        <v>45</v>
      </c>
      <c r="F200" s="199">
        <f>Industrie!H114</f>
        <v>0</v>
      </c>
      <c r="G200" s="200"/>
      <c r="H200" s="244"/>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row>
    <row r="201" spans="1:31" ht="17" thickBot="1" x14ac:dyDescent="0.25">
      <c r="A201" s="36"/>
      <c r="B201" s="194"/>
      <c r="C201" s="195" t="s">
        <v>639</v>
      </c>
      <c r="D201" s="201" t="s">
        <v>643</v>
      </c>
      <c r="E201" s="196" t="s">
        <v>45</v>
      </c>
      <c r="F201" s="199">
        <f>Industrie!E155</f>
        <v>0</v>
      </c>
      <c r="G201" s="202"/>
      <c r="H201" s="244"/>
      <c r="I201" s="42"/>
      <c r="J201" s="42"/>
      <c r="K201" s="42"/>
      <c r="L201" s="42"/>
      <c r="M201" s="42"/>
      <c r="N201" s="42"/>
      <c r="O201" s="42"/>
      <c r="P201" s="36"/>
      <c r="Q201" s="36"/>
      <c r="R201" s="36"/>
      <c r="S201" s="36"/>
      <c r="T201" s="36"/>
      <c r="U201" s="42"/>
      <c r="V201" s="42"/>
      <c r="W201" s="42"/>
      <c r="X201" s="42"/>
      <c r="Y201" s="42"/>
      <c r="Z201" s="42"/>
      <c r="AA201" s="42"/>
      <c r="AB201" s="42"/>
      <c r="AC201" s="42"/>
      <c r="AD201" s="42"/>
      <c r="AE201" s="42"/>
    </row>
    <row r="202" spans="1:31" ht="17" thickBot="1" x14ac:dyDescent="0.25">
      <c r="A202" s="36"/>
      <c r="B202" s="194"/>
      <c r="C202" s="195"/>
      <c r="D202" s="201" t="s">
        <v>644</v>
      </c>
      <c r="E202" s="196" t="s">
        <v>45</v>
      </c>
      <c r="F202" s="199">
        <f>Industrie!E164</f>
        <v>0</v>
      </c>
      <c r="G202" s="202"/>
      <c r="H202" s="244"/>
      <c r="I202" s="42"/>
      <c r="J202" s="42"/>
      <c r="K202" s="42"/>
      <c r="L202" s="42"/>
      <c r="M202" s="42"/>
      <c r="N202" s="42"/>
      <c r="O202" s="42"/>
      <c r="P202" s="36"/>
      <c r="Q202" s="36"/>
      <c r="R202" s="36"/>
      <c r="S202" s="36"/>
      <c r="T202" s="36"/>
      <c r="U202" s="42"/>
      <c r="V202" s="42"/>
      <c r="W202" s="42"/>
      <c r="X202" s="42"/>
      <c r="Y202" s="42"/>
      <c r="Z202" s="42"/>
      <c r="AA202" s="42"/>
      <c r="AB202" s="42"/>
      <c r="AC202" s="42"/>
      <c r="AD202" s="42"/>
      <c r="AE202" s="42"/>
    </row>
    <row r="203" spans="1:31" ht="17" thickBot="1" x14ac:dyDescent="0.25">
      <c r="A203" s="36"/>
      <c r="B203" s="194"/>
      <c r="C203" s="195"/>
      <c r="D203" s="201" t="s">
        <v>441</v>
      </c>
      <c r="E203" s="196" t="s">
        <v>45</v>
      </c>
      <c r="F203" s="199">
        <f>Industrie!H115</f>
        <v>0</v>
      </c>
      <c r="G203" s="202"/>
      <c r="H203" s="245"/>
      <c r="I203" s="43"/>
      <c r="J203" s="43"/>
      <c r="K203" s="43"/>
      <c r="L203" s="43"/>
      <c r="M203" s="43"/>
      <c r="N203" s="43"/>
      <c r="O203" s="43"/>
      <c r="P203" s="36"/>
      <c r="Q203" s="36"/>
      <c r="R203" s="36"/>
      <c r="S203" s="36"/>
      <c r="T203" s="36"/>
      <c r="U203" s="43"/>
      <c r="V203" s="43"/>
      <c r="W203" s="43"/>
      <c r="X203" s="43"/>
      <c r="Y203" s="43"/>
      <c r="Z203" s="43"/>
      <c r="AA203" s="43"/>
      <c r="AB203" s="43"/>
      <c r="AC203" s="43"/>
      <c r="AD203" s="43"/>
      <c r="AE203" s="43"/>
    </row>
    <row r="204" spans="1:31" ht="17" thickBot="1" x14ac:dyDescent="0.25">
      <c r="A204" s="36"/>
      <c r="B204" s="194"/>
      <c r="C204" s="195"/>
      <c r="D204" s="201" t="s">
        <v>645</v>
      </c>
      <c r="E204" s="196" t="s">
        <v>45</v>
      </c>
      <c r="F204" s="199">
        <f>Industrie!E156</f>
        <v>0</v>
      </c>
      <c r="G204" s="192"/>
      <c r="H204" s="244"/>
      <c r="I204" s="36"/>
      <c r="J204" s="36"/>
      <c r="K204" s="36"/>
      <c r="L204" s="36"/>
      <c r="M204" s="36"/>
      <c r="N204" s="36"/>
      <c r="O204" s="36"/>
      <c r="P204" s="42"/>
      <c r="Q204" s="42"/>
      <c r="R204" s="42"/>
      <c r="S204" s="42"/>
      <c r="T204" s="36"/>
      <c r="U204" s="36"/>
      <c r="V204" s="36"/>
      <c r="W204" s="36"/>
      <c r="X204" s="36"/>
      <c r="Y204" s="36"/>
      <c r="Z204" s="36"/>
      <c r="AA204" s="36"/>
      <c r="AB204" s="36"/>
      <c r="AC204" s="36"/>
      <c r="AD204" s="36"/>
      <c r="AE204" s="36"/>
    </row>
    <row r="205" spans="1:31" ht="17" thickBot="1" x14ac:dyDescent="0.25">
      <c r="A205" s="36"/>
      <c r="B205" s="194"/>
      <c r="C205" s="195"/>
      <c r="D205" s="201" t="s">
        <v>646</v>
      </c>
      <c r="E205" s="196" t="s">
        <v>45</v>
      </c>
      <c r="F205" s="199">
        <f>Industrie!G165</f>
        <v>0</v>
      </c>
      <c r="G205" s="192"/>
      <c r="H205" s="244"/>
      <c r="I205" s="36"/>
      <c r="J205" s="36"/>
      <c r="K205" s="36"/>
      <c r="L205" s="36"/>
      <c r="M205" s="36"/>
      <c r="N205" s="36"/>
      <c r="O205" s="36"/>
      <c r="P205" s="42"/>
      <c r="Q205" s="42"/>
      <c r="R205" s="42"/>
      <c r="S205" s="42"/>
      <c r="T205" s="36"/>
      <c r="U205" s="36"/>
      <c r="V205" s="36"/>
      <c r="W205" s="36"/>
      <c r="X205" s="36"/>
      <c r="Y205" s="36"/>
      <c r="Z205" s="36"/>
      <c r="AA205" s="36"/>
      <c r="AB205" s="36"/>
      <c r="AC205" s="36"/>
      <c r="AD205" s="36"/>
      <c r="AE205" s="36"/>
    </row>
    <row r="206" spans="1:31" ht="17" thickBot="1" x14ac:dyDescent="0.25">
      <c r="A206" s="36"/>
      <c r="B206" s="194"/>
      <c r="C206" s="195"/>
      <c r="D206" s="201" t="s">
        <v>648</v>
      </c>
      <c r="E206" s="196" t="s">
        <v>45</v>
      </c>
      <c r="F206" s="199">
        <f>Industrie!E157</f>
        <v>0</v>
      </c>
      <c r="G206" s="192"/>
      <c r="H206" s="244"/>
      <c r="I206" s="36"/>
      <c r="J206" s="36"/>
      <c r="K206" s="36"/>
      <c r="L206" s="36"/>
      <c r="M206" s="36"/>
      <c r="N206" s="36"/>
      <c r="O206" s="36"/>
      <c r="P206" s="42"/>
      <c r="Q206" s="42"/>
      <c r="R206" s="42"/>
      <c r="S206" s="42"/>
      <c r="T206" s="36"/>
      <c r="U206" s="36"/>
      <c r="V206" s="36"/>
      <c r="W206" s="36"/>
      <c r="X206" s="36"/>
      <c r="Y206" s="36"/>
      <c r="Z206" s="36"/>
      <c r="AA206" s="36"/>
      <c r="AB206" s="36"/>
      <c r="AC206" s="36"/>
      <c r="AD206" s="36"/>
      <c r="AE206" s="36"/>
    </row>
    <row r="207" spans="1:31" ht="17" thickBot="1" x14ac:dyDescent="0.25">
      <c r="A207" s="36"/>
      <c r="B207" s="194"/>
      <c r="C207" s="195"/>
      <c r="D207" s="201" t="s">
        <v>649</v>
      </c>
      <c r="E207" s="196" t="s">
        <v>45</v>
      </c>
      <c r="F207" s="199">
        <f>Industrie!G166</f>
        <v>0</v>
      </c>
      <c r="G207" s="192"/>
      <c r="H207" s="244"/>
      <c r="I207" s="36"/>
      <c r="J207" s="36"/>
      <c r="K207" s="36"/>
      <c r="L207" s="36"/>
      <c r="M207" s="36"/>
      <c r="N207" s="36"/>
      <c r="O207" s="36"/>
      <c r="P207" s="42"/>
      <c r="Q207" s="42"/>
      <c r="R207" s="42"/>
      <c r="S207" s="42"/>
      <c r="T207" s="36"/>
      <c r="U207" s="36"/>
      <c r="V207" s="36"/>
      <c r="W207" s="36"/>
      <c r="X207" s="36"/>
      <c r="Y207" s="36"/>
      <c r="Z207" s="36"/>
      <c r="AA207" s="36"/>
      <c r="AB207" s="36"/>
      <c r="AC207" s="36"/>
      <c r="AD207" s="36"/>
      <c r="AE207" s="36"/>
    </row>
    <row r="208" spans="1:31" ht="17" thickBot="1" x14ac:dyDescent="0.25">
      <c r="A208" s="36"/>
      <c r="B208" s="194"/>
      <c r="C208" s="195"/>
      <c r="D208" s="201" t="s">
        <v>647</v>
      </c>
      <c r="E208" s="196" t="s">
        <v>45</v>
      </c>
      <c r="F208" s="199">
        <f>Industrie!E158</f>
        <v>0</v>
      </c>
      <c r="G208" s="192"/>
      <c r="H208" s="244"/>
      <c r="I208" s="36"/>
      <c r="J208" s="36"/>
      <c r="K208" s="36"/>
      <c r="L208" s="36"/>
      <c r="M208" s="36"/>
      <c r="N208" s="36"/>
      <c r="O208" s="36"/>
      <c r="P208" s="42"/>
      <c r="Q208" s="42"/>
      <c r="R208" s="42"/>
      <c r="S208" s="42"/>
      <c r="T208" s="36"/>
      <c r="U208" s="36"/>
      <c r="V208" s="36"/>
      <c r="W208" s="36"/>
      <c r="X208" s="36"/>
      <c r="Y208" s="36"/>
      <c r="Z208" s="36"/>
      <c r="AA208" s="36"/>
      <c r="AB208" s="36"/>
      <c r="AC208" s="36"/>
      <c r="AD208" s="36"/>
      <c r="AE208" s="36"/>
    </row>
    <row r="209" spans="1:31" ht="17" thickBot="1" x14ac:dyDescent="0.25">
      <c r="A209" s="36"/>
      <c r="B209" s="194"/>
      <c r="C209" s="195" t="s">
        <v>640</v>
      </c>
      <c r="D209" s="201" t="s">
        <v>483</v>
      </c>
      <c r="E209" s="196" t="s">
        <v>45</v>
      </c>
      <c r="F209" s="199">
        <f>Industrie!E137</f>
        <v>0</v>
      </c>
      <c r="G209" s="202"/>
      <c r="H209" s="244"/>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row>
    <row r="210" spans="1:31" ht="17" thickBot="1" x14ac:dyDescent="0.25">
      <c r="A210" s="36"/>
      <c r="B210" s="194"/>
      <c r="C210" s="195"/>
      <c r="D210" s="201" t="s">
        <v>441</v>
      </c>
      <c r="E210" s="196" t="s">
        <v>45</v>
      </c>
      <c r="F210" s="199">
        <f>Industrie!H116</f>
        <v>0</v>
      </c>
      <c r="G210" s="202"/>
      <c r="H210" s="244"/>
      <c r="I210" s="42"/>
      <c r="J210" s="42"/>
      <c r="K210" s="42"/>
      <c r="L210" s="42"/>
      <c r="M210" s="42"/>
      <c r="N210" s="42"/>
      <c r="O210" s="42"/>
      <c r="P210" s="36"/>
      <c r="Q210" s="36"/>
      <c r="R210" s="36"/>
      <c r="S210" s="36"/>
      <c r="T210" s="36"/>
      <c r="U210" s="42"/>
      <c r="V210" s="42"/>
      <c r="W210" s="42"/>
      <c r="X210" s="42"/>
      <c r="Y210" s="42"/>
      <c r="Z210" s="42"/>
      <c r="AA210" s="42"/>
      <c r="AB210" s="42"/>
      <c r="AC210" s="42"/>
      <c r="AD210" s="42"/>
      <c r="AE210" s="42"/>
    </row>
    <row r="211" spans="1:31" ht="17" thickBot="1" x14ac:dyDescent="0.25">
      <c r="A211" s="36"/>
      <c r="B211" s="194"/>
      <c r="C211" s="195"/>
      <c r="D211" s="201" t="s">
        <v>645</v>
      </c>
      <c r="E211" s="196" t="s">
        <v>45</v>
      </c>
      <c r="F211" s="199">
        <f>Industrie!E138</f>
        <v>0</v>
      </c>
      <c r="G211" s="203"/>
      <c r="H211" s="244"/>
      <c r="I211" s="36"/>
      <c r="J211" s="36"/>
      <c r="K211" s="36"/>
      <c r="L211" s="36"/>
      <c r="M211" s="36"/>
      <c r="N211" s="36"/>
      <c r="O211" s="36"/>
      <c r="P211" s="42"/>
      <c r="Q211" s="42"/>
      <c r="R211" s="42"/>
      <c r="S211" s="42"/>
      <c r="T211" s="36"/>
      <c r="U211" s="36"/>
      <c r="V211" s="36"/>
      <c r="W211" s="36"/>
      <c r="X211" s="36"/>
      <c r="Y211" s="36"/>
      <c r="Z211" s="36"/>
      <c r="AA211" s="36"/>
      <c r="AB211" s="36"/>
      <c r="AC211" s="36"/>
      <c r="AD211" s="36"/>
      <c r="AE211" s="36"/>
    </row>
    <row r="212" spans="1:31" ht="17" thickBot="1" x14ac:dyDescent="0.25">
      <c r="A212" s="36"/>
      <c r="B212" s="194"/>
      <c r="C212" s="195"/>
      <c r="D212" s="201" t="s">
        <v>646</v>
      </c>
      <c r="E212" s="196" t="s">
        <v>45</v>
      </c>
      <c r="F212" s="199">
        <f>Industrie!G146</f>
        <v>0</v>
      </c>
      <c r="G212" s="204"/>
      <c r="H212" s="244"/>
      <c r="I212" s="36"/>
      <c r="J212" s="36"/>
      <c r="K212" s="36"/>
      <c r="L212" s="36"/>
      <c r="M212" s="36"/>
      <c r="N212" s="36"/>
      <c r="O212" s="36"/>
      <c r="P212" s="43"/>
      <c r="Q212" s="43"/>
      <c r="R212" s="43"/>
      <c r="S212" s="43"/>
      <c r="T212" s="36"/>
      <c r="U212" s="36"/>
      <c r="V212" s="36"/>
      <c r="W212" s="36"/>
      <c r="X212" s="36"/>
      <c r="Y212" s="36"/>
      <c r="Z212" s="36"/>
      <c r="AA212" s="36"/>
      <c r="AB212" s="36"/>
      <c r="AC212" s="36"/>
      <c r="AD212" s="36"/>
      <c r="AE212" s="36"/>
    </row>
    <row r="213" spans="1:31" ht="17" thickBot="1" x14ac:dyDescent="0.25">
      <c r="A213" s="36"/>
      <c r="B213" s="194"/>
      <c r="C213" s="195"/>
      <c r="D213" s="201" t="s">
        <v>648</v>
      </c>
      <c r="E213" s="196" t="s">
        <v>45</v>
      </c>
      <c r="F213" s="199">
        <f>Industrie!E139</f>
        <v>0</v>
      </c>
      <c r="G213" s="204"/>
      <c r="H213" s="244"/>
      <c r="I213" s="36"/>
      <c r="J213" s="36"/>
      <c r="K213" s="36"/>
      <c r="L213" s="36"/>
      <c r="M213" s="36"/>
      <c r="N213" s="36"/>
      <c r="O213" s="36"/>
      <c r="P213" s="43"/>
      <c r="Q213" s="43"/>
      <c r="R213" s="43"/>
      <c r="S213" s="43"/>
      <c r="T213" s="36"/>
      <c r="U213" s="36"/>
      <c r="V213" s="36"/>
      <c r="W213" s="36"/>
      <c r="X213" s="36"/>
      <c r="Y213" s="36"/>
      <c r="Z213" s="36"/>
      <c r="AA213" s="36"/>
      <c r="AB213" s="36"/>
      <c r="AC213" s="36"/>
      <c r="AD213" s="36"/>
      <c r="AE213" s="36"/>
    </row>
    <row r="214" spans="1:31" ht="17" thickBot="1" x14ac:dyDescent="0.25">
      <c r="A214" s="36"/>
      <c r="B214" s="194"/>
      <c r="C214" s="195"/>
      <c r="D214" s="201" t="s">
        <v>647</v>
      </c>
      <c r="E214" s="196" t="s">
        <v>45</v>
      </c>
      <c r="F214" s="199">
        <f>Industrie!E140</f>
        <v>0</v>
      </c>
      <c r="G214" s="204"/>
      <c r="H214" s="244"/>
      <c r="I214" s="42"/>
      <c r="J214" s="42"/>
      <c r="K214" s="42"/>
      <c r="L214" s="42"/>
      <c r="M214" s="42"/>
      <c r="N214" s="42"/>
      <c r="O214" s="42"/>
      <c r="P214" s="36"/>
      <c r="Q214" s="36"/>
      <c r="R214" s="36"/>
      <c r="S214" s="36"/>
      <c r="T214" s="36"/>
      <c r="U214" s="42"/>
      <c r="V214" s="42"/>
      <c r="W214" s="42"/>
      <c r="X214" s="42"/>
      <c r="Y214" s="42"/>
      <c r="Z214" s="42"/>
      <c r="AA214" s="42"/>
      <c r="AB214" s="42"/>
      <c r="AC214" s="42"/>
      <c r="AD214" s="42"/>
      <c r="AE214" s="42"/>
    </row>
    <row r="215" spans="1:31" ht="16" x14ac:dyDescent="0.2">
      <c r="A215" s="36"/>
      <c r="B215" s="205"/>
      <c r="C215" s="206"/>
      <c r="D215" s="207"/>
      <c r="E215" s="208"/>
      <c r="F215" s="209"/>
      <c r="G215" s="210"/>
      <c r="H215" s="244"/>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row>
    <row r="216" spans="1:31" ht="16" x14ac:dyDescent="0.2">
      <c r="A216" s="36"/>
      <c r="B216" s="194"/>
      <c r="C216" s="195" t="s">
        <v>745</v>
      </c>
      <c r="D216" s="190"/>
      <c r="E216" s="196"/>
      <c r="F216" s="211"/>
      <c r="G216" s="212"/>
      <c r="H216" s="253"/>
      <c r="I216" s="36"/>
      <c r="J216" s="36"/>
      <c r="K216" s="36"/>
      <c r="L216" s="36"/>
      <c r="M216" s="36"/>
      <c r="N216" s="36"/>
      <c r="O216" s="36"/>
      <c r="P216" s="42"/>
      <c r="Q216" s="42"/>
      <c r="R216" s="42"/>
      <c r="S216" s="42"/>
      <c r="T216" s="36"/>
      <c r="U216" s="36"/>
      <c r="V216" s="36"/>
      <c r="W216" s="36"/>
      <c r="X216" s="36"/>
      <c r="Y216" s="36"/>
      <c r="Z216" s="36"/>
      <c r="AA216" s="36"/>
      <c r="AB216" s="36"/>
      <c r="AC216" s="36"/>
      <c r="AD216" s="36"/>
      <c r="AE216" s="36"/>
    </row>
    <row r="217" spans="1:31" ht="17" thickBot="1" x14ac:dyDescent="0.25">
      <c r="A217" s="36"/>
      <c r="B217" s="194"/>
      <c r="C217" s="195"/>
      <c r="D217" s="198" t="s">
        <v>642</v>
      </c>
      <c r="E217" s="196"/>
      <c r="F217" s="213"/>
      <c r="G217" s="212"/>
      <c r="H217" s="244"/>
      <c r="I217" s="42"/>
      <c r="J217" s="42"/>
      <c r="K217" s="42"/>
      <c r="L217" s="42"/>
      <c r="M217" s="42"/>
      <c r="N217" s="42"/>
      <c r="O217" s="42"/>
      <c r="P217" s="43"/>
      <c r="Q217" s="43"/>
      <c r="R217" s="43"/>
      <c r="S217" s="43"/>
      <c r="T217" s="36"/>
      <c r="U217" s="42"/>
      <c r="V217" s="42"/>
      <c r="W217" s="42"/>
      <c r="X217" s="42"/>
      <c r="Y217" s="42"/>
      <c r="Z217" s="42"/>
      <c r="AA217" s="42"/>
      <c r="AB217" s="42"/>
      <c r="AC217" s="42"/>
      <c r="AD217" s="42"/>
      <c r="AE217" s="42"/>
    </row>
    <row r="218" spans="1:31" ht="17" thickBot="1" x14ac:dyDescent="0.25">
      <c r="A218" s="36"/>
      <c r="B218" s="194"/>
      <c r="C218" s="195"/>
      <c r="D218" s="201" t="s">
        <v>626</v>
      </c>
      <c r="E218" s="237" t="s">
        <v>46</v>
      </c>
      <c r="F218" s="214">
        <f>Industrie!G155*100</f>
        <v>37.019999999999996</v>
      </c>
      <c r="G218" s="215"/>
      <c r="H218" s="245"/>
      <c r="I218" s="43"/>
      <c r="J218" s="43"/>
      <c r="K218" s="43"/>
      <c r="L218" s="43"/>
      <c r="M218" s="43"/>
      <c r="N218" s="43"/>
      <c r="O218" s="43"/>
      <c r="P218" s="36"/>
      <c r="Q218" s="36"/>
      <c r="R218" s="36"/>
      <c r="S218" s="36"/>
      <c r="T218" s="36"/>
      <c r="U218" s="43"/>
      <c r="V218" s="43"/>
      <c r="W218" s="43"/>
      <c r="X218" s="43"/>
      <c r="Y218" s="43"/>
      <c r="Z218" s="43"/>
      <c r="AA218" s="43"/>
      <c r="AB218" s="43"/>
      <c r="AC218" s="43"/>
      <c r="AD218" s="43"/>
      <c r="AE218" s="43"/>
    </row>
    <row r="219" spans="1:31" ht="17" thickBot="1" x14ac:dyDescent="0.25">
      <c r="A219" s="36"/>
      <c r="B219" s="194"/>
      <c r="C219" s="195"/>
      <c r="D219" s="201" t="s">
        <v>634</v>
      </c>
      <c r="E219" s="237" t="s">
        <v>46</v>
      </c>
      <c r="F219" s="214">
        <f>Industrie!G156*100</f>
        <v>42.11</v>
      </c>
      <c r="G219" s="200"/>
      <c r="H219" s="244"/>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row>
    <row r="220" spans="1:31" ht="17" thickBot="1" x14ac:dyDescent="0.25">
      <c r="A220" s="36"/>
      <c r="B220" s="194"/>
      <c r="C220" s="195"/>
      <c r="D220" s="201" t="s">
        <v>450</v>
      </c>
      <c r="E220" s="237" t="s">
        <v>46</v>
      </c>
      <c r="F220" s="214">
        <f>Industrie!G157*100</f>
        <v>0</v>
      </c>
      <c r="G220" s="200"/>
      <c r="H220" s="244"/>
      <c r="I220" s="36"/>
      <c r="J220" s="36"/>
      <c r="K220" s="36"/>
      <c r="L220" s="36"/>
      <c r="M220" s="36"/>
      <c r="N220" s="36"/>
      <c r="O220" s="36"/>
      <c r="P220" s="42"/>
      <c r="Q220" s="42"/>
      <c r="R220" s="42"/>
      <c r="S220" s="42"/>
      <c r="T220" s="36"/>
      <c r="U220" s="36"/>
      <c r="V220" s="36"/>
      <c r="W220" s="36"/>
      <c r="X220" s="36"/>
      <c r="Y220" s="36"/>
      <c r="Z220" s="36"/>
      <c r="AA220" s="36"/>
      <c r="AB220" s="36"/>
      <c r="AC220" s="36"/>
      <c r="AD220" s="36"/>
      <c r="AE220" s="36"/>
    </row>
    <row r="221" spans="1:31" ht="17" thickBot="1" x14ac:dyDescent="0.25">
      <c r="A221" s="36"/>
      <c r="B221" s="194"/>
      <c r="C221" s="195"/>
      <c r="D221" s="201" t="s">
        <v>647</v>
      </c>
      <c r="E221" s="237" t="s">
        <v>46</v>
      </c>
      <c r="F221" s="214">
        <f>Industrie!G158*100</f>
        <v>0</v>
      </c>
      <c r="G221" s="202"/>
      <c r="H221" s="244"/>
      <c r="I221" s="42"/>
      <c r="J221" s="42"/>
      <c r="K221" s="42"/>
      <c r="L221" s="42"/>
      <c r="M221" s="42"/>
      <c r="N221" s="42"/>
      <c r="O221" s="42"/>
      <c r="P221" s="43"/>
      <c r="Q221" s="43"/>
      <c r="R221" s="43"/>
      <c r="S221" s="43"/>
      <c r="T221" s="36"/>
      <c r="U221" s="42"/>
      <c r="V221" s="42"/>
      <c r="W221" s="42"/>
      <c r="X221" s="42"/>
      <c r="Y221" s="42"/>
      <c r="Z221" s="42"/>
      <c r="AA221" s="42"/>
      <c r="AB221" s="42"/>
      <c r="AC221" s="42"/>
      <c r="AD221" s="42"/>
      <c r="AE221" s="42"/>
    </row>
    <row r="222" spans="1:31" ht="17" thickBot="1" x14ac:dyDescent="0.25">
      <c r="A222" s="36"/>
      <c r="B222" s="194"/>
      <c r="C222" s="195"/>
      <c r="D222" s="201" t="s">
        <v>526</v>
      </c>
      <c r="E222" s="237" t="s">
        <v>46</v>
      </c>
      <c r="F222" s="214">
        <f>100-SUM(F218:F221)</f>
        <v>20.870000000000005</v>
      </c>
      <c r="G222" s="216"/>
      <c r="H222" s="244"/>
      <c r="I222" s="36"/>
      <c r="J222" s="36"/>
      <c r="K222" s="36"/>
      <c r="L222" s="36"/>
      <c r="M222" s="36"/>
      <c r="N222" s="36"/>
      <c r="O222" s="36"/>
      <c r="P222" s="36"/>
      <c r="Q222" s="36"/>
      <c r="R222" s="36"/>
      <c r="S222" s="36"/>
    </row>
    <row r="223" spans="1:31" ht="16" x14ac:dyDescent="0.2">
      <c r="A223" s="36"/>
      <c r="B223" s="194"/>
      <c r="C223" s="195"/>
      <c r="D223" s="201"/>
      <c r="E223" s="238"/>
      <c r="F223" s="200"/>
      <c r="G223" s="200"/>
      <c r="H223" s="254"/>
      <c r="I223" s="42"/>
      <c r="J223" s="42"/>
      <c r="K223" s="42"/>
      <c r="L223" s="42"/>
      <c r="M223" s="42"/>
      <c r="N223" s="42"/>
      <c r="O223" s="42"/>
      <c r="P223" s="42"/>
      <c r="Q223" s="42"/>
      <c r="R223" s="42"/>
      <c r="S223" s="42"/>
    </row>
    <row r="224" spans="1:31" ht="16" x14ac:dyDescent="0.2">
      <c r="A224" s="36"/>
      <c r="B224" s="217"/>
      <c r="C224" s="218" t="s">
        <v>641</v>
      </c>
      <c r="D224" s="219"/>
      <c r="E224" s="239"/>
      <c r="F224" s="211"/>
      <c r="G224" s="220"/>
      <c r="H224" s="253"/>
      <c r="I224" s="36"/>
      <c r="J224" s="36"/>
      <c r="K224" s="36"/>
      <c r="L224" s="36"/>
      <c r="M224" s="36"/>
      <c r="N224" s="36"/>
      <c r="O224" s="36"/>
      <c r="P224" s="36"/>
      <c r="Q224" s="36"/>
      <c r="R224" s="36"/>
      <c r="S224" s="36"/>
    </row>
    <row r="225" spans="1:19" ht="17" thickBot="1" x14ac:dyDescent="0.25">
      <c r="A225" s="36"/>
      <c r="B225" s="194"/>
      <c r="C225" s="195"/>
      <c r="D225" s="198" t="s">
        <v>642</v>
      </c>
      <c r="E225" s="237"/>
      <c r="F225" s="213"/>
      <c r="G225" s="221"/>
      <c r="H225" s="244"/>
      <c r="I225" s="36"/>
      <c r="J225" s="36"/>
      <c r="K225" s="36"/>
      <c r="L225" s="36"/>
      <c r="M225" s="36"/>
      <c r="N225" s="36"/>
      <c r="O225" s="36"/>
      <c r="P225" s="36"/>
      <c r="Q225" s="36"/>
      <c r="R225" s="36"/>
      <c r="S225" s="36"/>
    </row>
    <row r="226" spans="1:19" ht="17" thickBot="1" x14ac:dyDescent="0.25">
      <c r="A226" s="36"/>
      <c r="B226" s="194"/>
      <c r="C226" s="195"/>
      <c r="D226" s="201" t="s">
        <v>626</v>
      </c>
      <c r="E226" s="237" t="s">
        <v>46</v>
      </c>
      <c r="F226" s="214">
        <f>Industrie!G137*100</f>
        <v>56.98</v>
      </c>
      <c r="G226" s="200"/>
      <c r="H226" s="244"/>
      <c r="I226" s="42"/>
      <c r="J226" s="42"/>
      <c r="K226" s="42"/>
      <c r="L226" s="42"/>
      <c r="M226" s="42"/>
      <c r="N226" s="42"/>
      <c r="O226" s="42"/>
      <c r="P226" s="42"/>
      <c r="Q226" s="42"/>
      <c r="R226" s="42"/>
      <c r="S226" s="42"/>
    </row>
    <row r="227" spans="1:19" ht="17" thickBot="1" x14ac:dyDescent="0.25">
      <c r="A227" s="36"/>
      <c r="B227" s="194"/>
      <c r="C227" s="195"/>
      <c r="D227" s="201" t="s">
        <v>624</v>
      </c>
      <c r="E227" s="237" t="s">
        <v>46</v>
      </c>
      <c r="F227" s="214">
        <f>Industrie!G138*100</f>
        <v>30.06</v>
      </c>
      <c r="G227" s="200"/>
      <c r="H227" s="244"/>
      <c r="I227" s="36"/>
      <c r="J227" s="36"/>
      <c r="K227" s="36"/>
      <c r="L227" s="36"/>
      <c r="M227" s="36"/>
      <c r="N227" s="36"/>
      <c r="O227" s="36"/>
      <c r="P227" s="36"/>
      <c r="Q227" s="36"/>
      <c r="R227" s="36"/>
      <c r="S227" s="36"/>
    </row>
    <row r="228" spans="1:19" ht="17" thickBot="1" x14ac:dyDescent="0.25">
      <c r="A228" s="36"/>
      <c r="B228" s="194"/>
      <c r="C228" s="195"/>
      <c r="D228" s="201" t="s">
        <v>718</v>
      </c>
      <c r="E228" s="237" t="s">
        <v>46</v>
      </c>
      <c r="F228" s="214">
        <f>Industrie!G139*100</f>
        <v>0.63</v>
      </c>
      <c r="G228" s="202"/>
      <c r="H228" s="244"/>
      <c r="I228" s="36"/>
      <c r="J228" s="36"/>
      <c r="K228" s="36"/>
      <c r="L228" s="36"/>
      <c r="M228" s="36"/>
      <c r="N228" s="36"/>
      <c r="O228" s="36"/>
      <c r="P228" s="36"/>
      <c r="Q228" s="36"/>
      <c r="R228" s="36"/>
      <c r="S228" s="36"/>
    </row>
    <row r="229" spans="1:19" ht="17" thickBot="1" x14ac:dyDescent="0.25">
      <c r="A229" s="84"/>
      <c r="B229" s="194"/>
      <c r="C229" s="195"/>
      <c r="D229" s="201" t="s">
        <v>719</v>
      </c>
      <c r="E229" s="237" t="s">
        <v>46</v>
      </c>
      <c r="F229" s="214">
        <f>Industrie!G140*100</f>
        <v>0.77</v>
      </c>
      <c r="G229" s="216"/>
      <c r="H229" s="244"/>
      <c r="I229" s="36"/>
      <c r="J229" s="36"/>
      <c r="K229" s="36"/>
      <c r="L229" s="36"/>
      <c r="M229" s="36"/>
      <c r="N229" s="36"/>
      <c r="O229" s="36"/>
      <c r="P229" s="36"/>
      <c r="Q229" s="36"/>
      <c r="R229" s="36"/>
      <c r="S229" s="36"/>
    </row>
    <row r="230" spans="1:19" ht="17" thickBot="1" x14ac:dyDescent="0.25">
      <c r="A230" s="84"/>
      <c r="B230" s="194"/>
      <c r="C230" s="195"/>
      <c r="D230" s="201" t="s">
        <v>526</v>
      </c>
      <c r="E230" s="237" t="s">
        <v>46</v>
      </c>
      <c r="F230" s="214">
        <f>100-SUM(F226:F229)</f>
        <v>11.560000000000016</v>
      </c>
      <c r="G230" s="221"/>
      <c r="H230" s="244"/>
      <c r="I230" s="42"/>
      <c r="J230" s="42"/>
      <c r="K230" s="42"/>
      <c r="L230" s="42"/>
      <c r="M230" s="42"/>
      <c r="N230" s="42"/>
      <c r="O230" s="42"/>
      <c r="P230" s="42"/>
      <c r="Q230" s="42"/>
      <c r="R230" s="42"/>
      <c r="S230" s="42"/>
    </row>
    <row r="231" spans="1:19" ht="16" x14ac:dyDescent="0.2">
      <c r="A231" s="84"/>
      <c r="B231" s="205"/>
      <c r="C231" s="206"/>
      <c r="D231" s="207"/>
      <c r="E231" s="208"/>
      <c r="F231" s="222"/>
      <c r="G231" s="223"/>
      <c r="H231" s="254"/>
      <c r="I231" s="43"/>
      <c r="J231" s="43"/>
      <c r="K231" s="43"/>
      <c r="L231" s="43"/>
      <c r="M231" s="43"/>
      <c r="N231" s="43"/>
      <c r="O231" s="43"/>
      <c r="P231" s="43"/>
      <c r="Q231" s="43"/>
      <c r="R231" s="43"/>
      <c r="S231" s="43"/>
    </row>
    <row r="232" spans="1:19" ht="16" x14ac:dyDescent="0.2">
      <c r="A232" s="84"/>
      <c r="B232" s="194"/>
      <c r="C232" s="195" t="s">
        <v>569</v>
      </c>
      <c r="D232" s="190"/>
      <c r="E232" s="196"/>
      <c r="F232" s="211"/>
      <c r="G232" s="212"/>
      <c r="H232" s="253"/>
      <c r="I232" s="36"/>
      <c r="J232" s="36"/>
      <c r="K232" s="36"/>
      <c r="L232" s="36"/>
      <c r="M232" s="36"/>
      <c r="N232" s="36"/>
      <c r="O232" s="36"/>
      <c r="P232" s="36"/>
      <c r="Q232" s="36"/>
      <c r="R232" s="36"/>
      <c r="S232" s="36"/>
    </row>
    <row r="233" spans="1:19" ht="17" thickBot="1" x14ac:dyDescent="0.25">
      <c r="A233" s="84"/>
      <c r="B233" s="194"/>
      <c r="C233" s="195"/>
      <c r="D233" s="198" t="s">
        <v>650</v>
      </c>
      <c r="E233" s="196"/>
      <c r="F233" s="213"/>
      <c r="G233" s="212"/>
      <c r="H233" s="244"/>
      <c r="I233" s="36"/>
      <c r="J233" s="36"/>
      <c r="K233" s="36"/>
      <c r="L233" s="36"/>
      <c r="M233" s="36"/>
      <c r="N233" s="36"/>
      <c r="O233" s="36"/>
      <c r="P233" s="36"/>
      <c r="Q233" s="36"/>
      <c r="R233" s="36"/>
      <c r="S233" s="36"/>
    </row>
    <row r="234" spans="1:19" ht="17" thickBot="1" x14ac:dyDescent="0.25">
      <c r="A234" s="84"/>
      <c r="B234" s="194"/>
      <c r="C234" s="195"/>
      <c r="D234" s="201" t="s">
        <v>555</v>
      </c>
      <c r="E234" s="241" t="s">
        <v>529</v>
      </c>
      <c r="F234" s="214">
        <f>Industrie!E97</f>
        <v>0</v>
      </c>
      <c r="G234" s="215"/>
      <c r="H234" s="244"/>
      <c r="I234" s="42"/>
      <c r="J234" s="42"/>
      <c r="K234" s="42"/>
      <c r="L234" s="42"/>
      <c r="M234" s="42"/>
      <c r="N234" s="42"/>
      <c r="O234" s="42"/>
      <c r="P234" s="42"/>
      <c r="Q234" s="42"/>
      <c r="R234" s="42"/>
      <c r="S234" s="42"/>
    </row>
    <row r="235" spans="1:19" ht="17" thickBot="1" x14ac:dyDescent="0.25">
      <c r="A235" s="84"/>
      <c r="B235" s="194"/>
      <c r="C235" s="195"/>
      <c r="D235" s="201" t="s">
        <v>556</v>
      </c>
      <c r="E235" s="241" t="s">
        <v>529</v>
      </c>
      <c r="F235" s="214">
        <f>Industrie!E98</f>
        <v>0</v>
      </c>
      <c r="G235" s="200"/>
      <c r="H235" s="244"/>
      <c r="I235" s="43"/>
      <c r="J235" s="43"/>
      <c r="K235" s="43"/>
      <c r="L235" s="43"/>
      <c r="M235" s="43"/>
      <c r="N235" s="43"/>
      <c r="O235" s="43"/>
      <c r="P235" s="43"/>
      <c r="Q235" s="43"/>
      <c r="R235" s="43"/>
      <c r="S235" s="43"/>
    </row>
    <row r="236" spans="1:19" ht="17" thickBot="1" x14ac:dyDescent="0.25">
      <c r="A236" s="84"/>
      <c r="B236" s="194"/>
      <c r="C236" s="195"/>
      <c r="D236" s="201" t="s">
        <v>573</v>
      </c>
      <c r="E236" s="241" t="s">
        <v>529</v>
      </c>
      <c r="F236" s="214">
        <f>Industrie!E99</f>
        <v>0</v>
      </c>
      <c r="G236" s="200"/>
      <c r="H236" s="244"/>
      <c r="I236" s="36"/>
      <c r="J236" s="36"/>
      <c r="K236" s="36"/>
      <c r="L236" s="36"/>
      <c r="M236" s="36"/>
      <c r="N236" s="36"/>
      <c r="O236" s="36"/>
      <c r="P236" s="36"/>
      <c r="Q236" s="36"/>
      <c r="R236" s="36"/>
      <c r="S236" s="36"/>
    </row>
    <row r="237" spans="1:19" ht="17" thickBot="1" x14ac:dyDescent="0.25">
      <c r="A237" s="84"/>
      <c r="B237" s="194"/>
      <c r="C237" s="195"/>
      <c r="D237" s="200"/>
      <c r="E237" s="237"/>
      <c r="F237" s="200"/>
      <c r="G237" s="200"/>
      <c r="H237" s="246"/>
      <c r="I237" s="36"/>
      <c r="J237" s="36"/>
      <c r="K237" s="36"/>
      <c r="L237" s="36"/>
      <c r="M237" s="36"/>
      <c r="N237" s="36"/>
      <c r="O237" s="36"/>
      <c r="P237" s="36"/>
      <c r="Q237" s="36"/>
      <c r="R237" s="36"/>
      <c r="S237" s="36"/>
    </row>
    <row r="238" spans="1:19" ht="16" x14ac:dyDescent="0.2">
      <c r="A238" s="84"/>
      <c r="B238" s="88" t="s">
        <v>651</v>
      </c>
      <c r="C238" s="89" t="s">
        <v>586</v>
      </c>
      <c r="D238" s="90"/>
      <c r="E238" s="91"/>
      <c r="F238" s="92"/>
      <c r="G238" s="92"/>
      <c r="H238" s="247"/>
      <c r="I238" s="42"/>
      <c r="J238" s="42"/>
      <c r="K238" s="42"/>
      <c r="L238" s="42"/>
      <c r="M238" s="42"/>
      <c r="N238" s="42"/>
      <c r="O238" s="42"/>
      <c r="P238" s="42"/>
      <c r="Q238" s="42"/>
      <c r="R238" s="42"/>
      <c r="S238" s="42"/>
    </row>
    <row r="239" spans="1:19" x14ac:dyDescent="0.15">
      <c r="A239" s="84"/>
      <c r="B239" s="93"/>
      <c r="C239" s="94"/>
      <c r="D239" s="94" t="s">
        <v>613</v>
      </c>
      <c r="E239" s="95" t="s">
        <v>45</v>
      </c>
      <c r="F239" s="96">
        <f>SUM(F247:F253)</f>
        <v>0</v>
      </c>
      <c r="G239" s="97"/>
      <c r="H239" s="248"/>
      <c r="I239" s="36"/>
      <c r="J239" s="36"/>
      <c r="K239" s="36"/>
      <c r="L239" s="36"/>
      <c r="M239" s="36"/>
      <c r="N239" s="36"/>
      <c r="O239" s="36"/>
      <c r="P239" s="36"/>
      <c r="Q239" s="36"/>
      <c r="R239" s="36"/>
      <c r="S239" s="36"/>
    </row>
    <row r="240" spans="1:19" ht="16" x14ac:dyDescent="0.2">
      <c r="A240" s="84"/>
      <c r="B240" s="98"/>
      <c r="C240" s="99"/>
      <c r="D240" s="94"/>
      <c r="E240" s="100"/>
      <c r="F240" s="101"/>
      <c r="G240" s="101"/>
      <c r="H240" s="248"/>
      <c r="I240" s="36"/>
      <c r="J240" s="36"/>
      <c r="K240" s="36"/>
      <c r="L240" s="36"/>
      <c r="M240" s="36"/>
      <c r="N240" s="36"/>
      <c r="O240" s="36"/>
      <c r="P240" s="36"/>
      <c r="Q240" s="36"/>
      <c r="R240" s="36"/>
      <c r="S240" s="36"/>
    </row>
    <row r="241" spans="1:19" ht="17" thickBot="1" x14ac:dyDescent="0.25">
      <c r="A241" s="84"/>
      <c r="B241" s="98"/>
      <c r="C241" s="99"/>
      <c r="D241" s="102" t="s">
        <v>636</v>
      </c>
      <c r="E241" s="100"/>
      <c r="F241" s="101"/>
      <c r="G241" s="101"/>
      <c r="H241" s="248"/>
      <c r="I241" s="42"/>
      <c r="J241" s="42"/>
      <c r="K241" s="42"/>
      <c r="L241" s="42"/>
      <c r="M241" s="42"/>
      <c r="N241" s="42"/>
      <c r="O241" s="42"/>
      <c r="P241" s="42"/>
      <c r="Q241" s="42"/>
      <c r="R241" s="42"/>
      <c r="S241" s="42"/>
    </row>
    <row r="242" spans="1:19" ht="17" thickBot="1" x14ac:dyDescent="0.25">
      <c r="A242" s="84"/>
      <c r="B242" s="98"/>
      <c r="C242" s="99"/>
      <c r="D242" s="102" t="s">
        <v>483</v>
      </c>
      <c r="E242" s="100" t="s">
        <v>45</v>
      </c>
      <c r="F242" s="105">
        <f>SUM(F247:F248)</f>
        <v>0</v>
      </c>
      <c r="G242" s="101"/>
      <c r="H242" s="248"/>
      <c r="I242" s="36"/>
      <c r="J242" s="36"/>
      <c r="K242" s="36"/>
      <c r="L242" s="36"/>
      <c r="M242" s="36"/>
      <c r="N242" s="36"/>
      <c r="O242" s="36"/>
      <c r="P242" s="36"/>
      <c r="Q242" s="36"/>
      <c r="R242" s="36"/>
      <c r="S242" s="36"/>
    </row>
    <row r="243" spans="1:19" ht="17" thickBot="1" x14ac:dyDescent="0.25">
      <c r="A243" s="84"/>
      <c r="B243" s="98"/>
      <c r="C243" s="99"/>
      <c r="D243" s="102" t="s">
        <v>441</v>
      </c>
      <c r="E243" s="100" t="s">
        <v>45</v>
      </c>
      <c r="F243" s="105">
        <f>SUM(F249:F251)</f>
        <v>0</v>
      </c>
      <c r="G243" s="101"/>
      <c r="H243" s="248"/>
      <c r="I243" s="36"/>
      <c r="J243" s="36"/>
      <c r="K243" s="36"/>
      <c r="L243" s="36"/>
      <c r="M243" s="36"/>
      <c r="N243" s="36"/>
      <c r="O243" s="36"/>
      <c r="P243" s="36"/>
      <c r="Q243" s="36"/>
      <c r="R243" s="36"/>
      <c r="S243" s="36"/>
    </row>
    <row r="244" spans="1:19" ht="17" thickBot="1" x14ac:dyDescent="0.25">
      <c r="A244" s="84"/>
      <c r="B244" s="98"/>
      <c r="C244" s="99"/>
      <c r="D244" s="102" t="s">
        <v>634</v>
      </c>
      <c r="E244" s="100" t="s">
        <v>45</v>
      </c>
      <c r="F244" s="105">
        <f>F252</f>
        <v>0</v>
      </c>
      <c r="G244" s="101"/>
      <c r="H244" s="248"/>
      <c r="I244" s="36"/>
      <c r="J244" s="36"/>
      <c r="K244" s="36"/>
      <c r="L244" s="36"/>
      <c r="M244" s="36"/>
      <c r="N244" s="36"/>
      <c r="O244" s="36"/>
      <c r="P244" s="36"/>
      <c r="Q244" s="36"/>
      <c r="R244" s="36"/>
      <c r="S244" s="36"/>
    </row>
    <row r="245" spans="1:19" ht="17" thickBot="1" x14ac:dyDescent="0.25">
      <c r="A245" s="84"/>
      <c r="B245" s="98"/>
      <c r="C245" s="99"/>
      <c r="D245" s="102" t="s">
        <v>647</v>
      </c>
      <c r="E245" s="100" t="s">
        <v>45</v>
      </c>
      <c r="F245" s="105">
        <f>F253</f>
        <v>0</v>
      </c>
      <c r="G245" s="101"/>
      <c r="H245" s="248"/>
      <c r="I245" s="36"/>
      <c r="J245" s="36"/>
      <c r="K245" s="36"/>
      <c r="L245" s="36"/>
      <c r="M245" s="36"/>
      <c r="N245" s="36"/>
      <c r="O245" s="36"/>
      <c r="P245" s="36"/>
      <c r="Q245" s="36"/>
      <c r="R245" s="36"/>
      <c r="S245" s="36"/>
    </row>
    <row r="246" spans="1:19" ht="17" thickBot="1" x14ac:dyDescent="0.25">
      <c r="A246" s="84"/>
      <c r="B246" s="98"/>
      <c r="C246" s="99"/>
      <c r="D246" s="161"/>
      <c r="E246" s="100"/>
      <c r="F246" s="161"/>
      <c r="G246" s="101"/>
      <c r="H246" s="248"/>
      <c r="I246" s="36"/>
      <c r="J246" s="36"/>
      <c r="K246" s="36"/>
      <c r="L246" s="36"/>
      <c r="M246" s="36"/>
      <c r="N246" s="36"/>
      <c r="O246" s="36"/>
      <c r="P246" s="36"/>
      <c r="Q246" s="36"/>
      <c r="R246" s="36"/>
      <c r="S246" s="36"/>
    </row>
    <row r="247" spans="1:19" ht="17" thickBot="1" x14ac:dyDescent="0.25">
      <c r="A247" s="84"/>
      <c r="B247" s="98"/>
      <c r="C247" s="99" t="s">
        <v>569</v>
      </c>
      <c r="D247" s="103" t="s">
        <v>483</v>
      </c>
      <c r="E247" s="100" t="s">
        <v>45</v>
      </c>
      <c r="F247" s="105">
        <f>Landbouw!E32</f>
        <v>0</v>
      </c>
      <c r="G247" s="96"/>
      <c r="H247" s="248"/>
      <c r="I247" s="42"/>
      <c r="J247" s="42"/>
      <c r="K247" s="42"/>
      <c r="L247" s="42"/>
      <c r="M247" s="42"/>
      <c r="N247" s="42"/>
      <c r="O247" s="42"/>
      <c r="P247" s="42"/>
      <c r="Q247" s="42"/>
      <c r="R247" s="42"/>
      <c r="S247" s="42"/>
    </row>
    <row r="248" spans="1:19" ht="17" thickBot="1" x14ac:dyDescent="0.25">
      <c r="A248" s="84"/>
      <c r="B248" s="98"/>
      <c r="C248" s="99" t="s">
        <v>483</v>
      </c>
      <c r="D248" s="103" t="s">
        <v>626</v>
      </c>
      <c r="E248" s="100" t="s">
        <v>45</v>
      </c>
      <c r="F248" s="105">
        <f>Landbouw!E52</f>
        <v>0</v>
      </c>
      <c r="G248" s="106"/>
      <c r="H248" s="248"/>
      <c r="I248" s="43"/>
      <c r="J248" s="43"/>
      <c r="K248" s="43"/>
      <c r="L248" s="43"/>
      <c r="M248" s="43"/>
      <c r="N248" s="43"/>
      <c r="O248" s="43"/>
      <c r="P248" s="43"/>
      <c r="Q248" s="43"/>
      <c r="R248" s="43"/>
      <c r="S248" s="43"/>
    </row>
    <row r="249" spans="1:19" ht="17" thickBot="1" x14ac:dyDescent="0.25">
      <c r="A249" s="84"/>
      <c r="B249" s="98"/>
      <c r="C249" s="99" t="s">
        <v>441</v>
      </c>
      <c r="D249" s="103" t="s">
        <v>653</v>
      </c>
      <c r="E249" s="100" t="s">
        <v>45</v>
      </c>
      <c r="F249" s="105">
        <f>Landbouw!E44</f>
        <v>0</v>
      </c>
      <c r="G249" s="107"/>
      <c r="H249" s="248"/>
      <c r="I249" s="36"/>
      <c r="J249" s="36"/>
      <c r="K249" s="36"/>
      <c r="L249" s="36"/>
      <c r="M249" s="36"/>
      <c r="N249" s="36"/>
      <c r="O249" s="36"/>
      <c r="P249" s="36"/>
      <c r="Q249" s="36"/>
      <c r="R249" s="36"/>
      <c r="S249" s="36"/>
    </row>
    <row r="250" spans="1:19" ht="17" thickBot="1" x14ac:dyDescent="0.25">
      <c r="A250" s="84"/>
      <c r="B250" s="98"/>
      <c r="C250" s="99"/>
      <c r="D250" s="103" t="s">
        <v>654</v>
      </c>
      <c r="E250" s="100" t="s">
        <v>45</v>
      </c>
      <c r="F250" s="105">
        <f>Landbouw!E48</f>
        <v>0</v>
      </c>
      <c r="G250" s="107"/>
      <c r="H250" s="248"/>
      <c r="I250" s="42"/>
      <c r="J250" s="42"/>
      <c r="K250" s="42"/>
      <c r="L250" s="42"/>
      <c r="M250" s="42"/>
      <c r="N250" s="42"/>
      <c r="O250" s="42"/>
      <c r="P250" s="42"/>
      <c r="Q250" s="42"/>
      <c r="R250" s="42"/>
      <c r="S250" s="42"/>
    </row>
    <row r="251" spans="1:19" ht="17" thickBot="1" x14ac:dyDescent="0.25">
      <c r="A251" s="84"/>
      <c r="B251" s="98"/>
      <c r="C251" s="99"/>
      <c r="D251" s="103" t="s">
        <v>655</v>
      </c>
      <c r="E251" s="100" t="s">
        <v>45</v>
      </c>
      <c r="F251" s="105">
        <f>Landbouw!E49</f>
        <v>0</v>
      </c>
      <c r="G251" s="96"/>
      <c r="H251" s="257"/>
      <c r="I251" s="84"/>
      <c r="J251" s="84"/>
      <c r="K251" s="84"/>
      <c r="L251" s="84"/>
      <c r="M251" s="84"/>
      <c r="N251" s="84"/>
      <c r="O251" s="84"/>
      <c r="P251" s="84"/>
      <c r="Q251" s="84"/>
      <c r="R251" s="84"/>
      <c r="S251" s="84"/>
    </row>
    <row r="252" spans="1:19" ht="17" thickBot="1" x14ac:dyDescent="0.25">
      <c r="A252" s="84"/>
      <c r="B252" s="98"/>
      <c r="C252" s="99" t="s">
        <v>634</v>
      </c>
      <c r="D252" s="103" t="s">
        <v>656</v>
      </c>
      <c r="E252" s="100" t="s">
        <v>45</v>
      </c>
      <c r="F252" s="105">
        <f>Landbouw!E51</f>
        <v>0</v>
      </c>
      <c r="G252" s="107"/>
      <c r="H252" s="257"/>
      <c r="I252" s="84"/>
      <c r="J252" s="84"/>
      <c r="K252" s="84"/>
      <c r="L252" s="84"/>
      <c r="M252" s="84"/>
      <c r="N252" s="84"/>
      <c r="O252" s="84"/>
      <c r="P252" s="84"/>
      <c r="Q252" s="84"/>
      <c r="R252" s="84"/>
      <c r="S252" s="84"/>
    </row>
    <row r="253" spans="1:19" ht="17" thickBot="1" x14ac:dyDescent="0.25">
      <c r="A253" s="84"/>
      <c r="B253" s="98"/>
      <c r="C253" s="99" t="s">
        <v>647</v>
      </c>
      <c r="D253" s="103" t="s">
        <v>478</v>
      </c>
      <c r="E253" s="100" t="s">
        <v>45</v>
      </c>
      <c r="F253" s="105">
        <f>Landbouw!E50</f>
        <v>0</v>
      </c>
      <c r="G253" s="107"/>
      <c r="H253" s="257"/>
      <c r="I253" s="84"/>
      <c r="J253" s="84"/>
      <c r="K253" s="84"/>
      <c r="L253" s="84"/>
      <c r="M253" s="84"/>
      <c r="N253" s="84"/>
      <c r="O253" s="84"/>
      <c r="P253" s="84"/>
      <c r="Q253" s="84"/>
      <c r="R253" s="84"/>
      <c r="S253" s="84"/>
    </row>
    <row r="254" spans="1:19" ht="16" x14ac:dyDescent="0.2">
      <c r="A254" s="84"/>
      <c r="B254" s="111"/>
      <c r="C254" s="112"/>
      <c r="D254" s="113"/>
      <c r="E254" s="114"/>
      <c r="F254" s="115"/>
      <c r="G254" s="116"/>
      <c r="H254" s="257"/>
      <c r="I254" s="84"/>
      <c r="J254" s="84"/>
      <c r="K254" s="84"/>
      <c r="L254" s="84"/>
      <c r="M254" s="84"/>
      <c r="N254" s="84"/>
      <c r="O254" s="84"/>
      <c r="P254" s="84"/>
      <c r="Q254" s="84"/>
      <c r="R254" s="84"/>
      <c r="S254" s="84"/>
    </row>
    <row r="255" spans="1:19" ht="16" x14ac:dyDescent="0.2">
      <c r="A255" s="84"/>
      <c r="B255" s="98"/>
      <c r="C255" s="99" t="s">
        <v>468</v>
      </c>
      <c r="D255" s="94"/>
      <c r="E255" s="100"/>
      <c r="F255" s="117"/>
      <c r="G255" s="118"/>
      <c r="H255" s="258"/>
      <c r="I255" s="84"/>
      <c r="J255" s="84"/>
      <c r="K255" s="84"/>
      <c r="L255" s="84"/>
      <c r="M255" s="84"/>
      <c r="N255" s="84"/>
      <c r="O255" s="84"/>
      <c r="P255" s="84"/>
      <c r="Q255" s="84"/>
      <c r="R255" s="84"/>
      <c r="S255" s="84"/>
    </row>
    <row r="256" spans="1:19" ht="17" thickBot="1" x14ac:dyDescent="0.25">
      <c r="A256" s="84"/>
      <c r="B256" s="98"/>
      <c r="C256" s="99"/>
      <c r="D256" s="102" t="s">
        <v>642</v>
      </c>
      <c r="E256" s="100"/>
      <c r="F256" s="119"/>
      <c r="G256" s="118"/>
      <c r="H256" s="257"/>
      <c r="I256" s="85"/>
      <c r="J256" s="85"/>
      <c r="K256" s="85"/>
      <c r="L256" s="84"/>
      <c r="M256" s="84"/>
      <c r="N256" s="84"/>
      <c r="O256" s="85"/>
      <c r="P256" s="85"/>
      <c r="Q256" s="85"/>
      <c r="R256" s="84"/>
      <c r="S256" s="84"/>
    </row>
    <row r="257" spans="1:31" ht="17" thickBot="1" x14ac:dyDescent="0.25">
      <c r="A257" s="84"/>
      <c r="B257" s="98"/>
      <c r="C257" s="99"/>
      <c r="D257" s="103" t="s">
        <v>623</v>
      </c>
      <c r="E257" s="232" t="s">
        <v>46</v>
      </c>
      <c r="F257" s="105" t="e">
        <f>Landbouw!I48</f>
        <v>#DIV/0!</v>
      </c>
      <c r="G257" s="121"/>
      <c r="H257" s="257"/>
      <c r="I257" s="84"/>
      <c r="J257" s="84"/>
      <c r="K257" s="84"/>
      <c r="L257" s="84"/>
      <c r="M257" s="84"/>
      <c r="N257" s="84"/>
      <c r="O257" s="84"/>
      <c r="P257" s="84"/>
      <c r="Q257" s="84"/>
      <c r="R257" s="84"/>
      <c r="S257" s="84"/>
    </row>
    <row r="258" spans="1:31" ht="17" thickBot="1" x14ac:dyDescent="0.25">
      <c r="A258" s="84"/>
      <c r="B258" s="98"/>
      <c r="C258" s="99"/>
      <c r="D258" s="103" t="s">
        <v>655</v>
      </c>
      <c r="E258" s="232" t="s">
        <v>46</v>
      </c>
      <c r="F258" s="105" t="e">
        <f>Landbouw!I49</f>
        <v>#DIV/0!</v>
      </c>
      <c r="G258" s="106"/>
      <c r="H258" s="257"/>
      <c r="I258" s="84"/>
      <c r="J258" s="84"/>
      <c r="K258" s="84"/>
      <c r="L258" s="84"/>
      <c r="M258" s="84"/>
      <c r="N258" s="84"/>
      <c r="O258" s="84"/>
      <c r="P258" s="84"/>
      <c r="Q258" s="84"/>
      <c r="R258" s="84"/>
      <c r="S258" s="84"/>
    </row>
    <row r="259" spans="1:31" ht="17" thickBot="1" x14ac:dyDescent="0.25">
      <c r="A259" s="84"/>
      <c r="B259" s="98"/>
      <c r="C259" s="99"/>
      <c r="D259" s="103" t="s">
        <v>478</v>
      </c>
      <c r="E259" s="232" t="s">
        <v>46</v>
      </c>
      <c r="F259" s="105" t="e">
        <f>Landbouw!I50</f>
        <v>#DIV/0!</v>
      </c>
      <c r="G259" s="106"/>
      <c r="H259" s="257"/>
      <c r="I259" s="84"/>
      <c r="J259" s="84"/>
      <c r="K259" s="84"/>
      <c r="L259" s="84"/>
      <c r="M259" s="84"/>
      <c r="N259" s="84"/>
      <c r="O259" s="84"/>
      <c r="P259" s="84"/>
      <c r="Q259" s="84"/>
      <c r="R259" s="84"/>
      <c r="S259" s="84"/>
    </row>
    <row r="260" spans="1:31" ht="17" thickBot="1" x14ac:dyDescent="0.25">
      <c r="A260" s="84"/>
      <c r="B260" s="98"/>
      <c r="C260" s="99"/>
      <c r="D260" s="103" t="s">
        <v>634</v>
      </c>
      <c r="E260" s="232" t="s">
        <v>46</v>
      </c>
      <c r="F260" s="105" t="e">
        <f>Landbouw!I51</f>
        <v>#DIV/0!</v>
      </c>
      <c r="G260" s="107"/>
      <c r="H260" s="257"/>
      <c r="I260" s="84"/>
      <c r="J260" s="84"/>
      <c r="K260" s="84"/>
      <c r="L260" s="84"/>
      <c r="M260" s="84"/>
      <c r="N260" s="84"/>
      <c r="O260" s="84"/>
      <c r="P260" s="84"/>
      <c r="Q260" s="84"/>
      <c r="R260" s="84"/>
      <c r="S260" s="84"/>
    </row>
    <row r="261" spans="1:31" ht="17" thickBot="1" x14ac:dyDescent="0.25">
      <c r="A261" s="84"/>
      <c r="B261" s="98"/>
      <c r="C261" s="99"/>
      <c r="D261" s="103" t="s">
        <v>657</v>
      </c>
      <c r="E261" s="232" t="s">
        <v>46</v>
      </c>
      <c r="F261" s="105" t="e">
        <f>Landbouw!I52</f>
        <v>#DIV/0!</v>
      </c>
      <c r="G261" s="108"/>
      <c r="H261" s="257"/>
      <c r="I261" s="85"/>
      <c r="J261" s="85"/>
      <c r="K261" s="85"/>
      <c r="L261" s="84"/>
      <c r="M261" s="84"/>
      <c r="N261" s="84"/>
      <c r="O261" s="85"/>
      <c r="P261" s="85"/>
      <c r="Q261" s="85"/>
      <c r="R261" s="84"/>
      <c r="S261" s="84"/>
    </row>
    <row r="262" spans="1:31" ht="17" thickBot="1" x14ac:dyDescent="0.25">
      <c r="A262" s="84"/>
      <c r="B262" s="98"/>
      <c r="C262" s="99"/>
      <c r="D262" s="103" t="s">
        <v>526</v>
      </c>
      <c r="E262" s="232" t="s">
        <v>46</v>
      </c>
      <c r="F262" s="105" t="e">
        <f>Landbouw!I53</f>
        <v>#DIV/0!</v>
      </c>
      <c r="G262" s="106"/>
      <c r="H262" s="257"/>
      <c r="I262" s="84"/>
      <c r="J262" s="84"/>
      <c r="K262" s="84"/>
      <c r="L262" s="84"/>
      <c r="M262" s="84"/>
      <c r="N262" s="84"/>
      <c r="O262" s="84"/>
      <c r="P262" s="84"/>
      <c r="Q262" s="84"/>
      <c r="R262" s="84"/>
      <c r="S262" s="84"/>
    </row>
    <row r="263" spans="1:31" ht="16" x14ac:dyDescent="0.2">
      <c r="A263" s="84"/>
      <c r="B263" s="98"/>
      <c r="C263" s="99"/>
      <c r="D263" s="106"/>
      <c r="E263" s="232"/>
      <c r="F263" s="106"/>
      <c r="G263" s="106"/>
      <c r="H263" s="259"/>
      <c r="I263" s="84"/>
      <c r="J263" s="84"/>
      <c r="K263" s="84"/>
      <c r="L263" s="84"/>
      <c r="M263" s="84"/>
      <c r="N263" s="84"/>
      <c r="O263" s="84"/>
      <c r="P263" s="84"/>
      <c r="Q263" s="84"/>
      <c r="R263" s="84"/>
      <c r="S263" s="84"/>
    </row>
    <row r="264" spans="1:31" ht="16" x14ac:dyDescent="0.2">
      <c r="A264" s="84"/>
      <c r="B264" s="152"/>
      <c r="C264" s="153" t="s">
        <v>526</v>
      </c>
      <c r="D264" s="154"/>
      <c r="E264" s="159"/>
      <c r="F264" s="117"/>
      <c r="G264" s="160"/>
      <c r="H264" s="257"/>
      <c r="I264" s="84"/>
      <c r="J264" s="84"/>
      <c r="K264" s="84"/>
      <c r="L264" s="84"/>
      <c r="M264" s="84"/>
      <c r="N264" s="84"/>
      <c r="O264" s="84"/>
      <c r="P264" s="84"/>
      <c r="Q264" s="84"/>
      <c r="R264" s="84"/>
      <c r="S264" s="84"/>
    </row>
    <row r="265" spans="1:31" ht="17" thickBot="1" x14ac:dyDescent="0.25">
      <c r="A265" s="84"/>
      <c r="B265" s="98"/>
      <c r="C265" s="99"/>
      <c r="D265" s="102" t="s">
        <v>650</v>
      </c>
      <c r="E265" s="100"/>
      <c r="F265" s="119"/>
      <c r="G265" s="118"/>
      <c r="H265" s="257"/>
      <c r="I265" s="85"/>
      <c r="J265" s="85"/>
      <c r="K265" s="85"/>
      <c r="L265" s="84"/>
      <c r="M265" s="84"/>
      <c r="N265" s="84"/>
      <c r="O265" s="85"/>
      <c r="P265" s="85"/>
      <c r="Q265" s="85"/>
      <c r="R265" s="84"/>
      <c r="S265" s="84"/>
    </row>
    <row r="266" spans="1:31" ht="17" thickBot="1" x14ac:dyDescent="0.25">
      <c r="A266" s="84"/>
      <c r="B266" s="98"/>
      <c r="C266" s="99"/>
      <c r="D266" s="103" t="s">
        <v>555</v>
      </c>
      <c r="E266" s="232" t="s">
        <v>529</v>
      </c>
      <c r="F266" s="105">
        <f>Landbouw!E28</f>
        <v>0</v>
      </c>
      <c r="G266" s="121"/>
      <c r="H266" s="257"/>
      <c r="I266" s="84"/>
      <c r="J266" s="84"/>
      <c r="K266" s="84"/>
      <c r="L266" s="84"/>
      <c r="M266" s="84"/>
      <c r="N266" s="84"/>
      <c r="O266" s="84"/>
      <c r="P266" s="84"/>
      <c r="Q266" s="84"/>
      <c r="R266" s="84"/>
      <c r="S266" s="84"/>
    </row>
    <row r="267" spans="1:31" ht="17" thickBot="1" x14ac:dyDescent="0.25">
      <c r="A267" s="84"/>
      <c r="B267" s="98"/>
      <c r="C267" s="99"/>
      <c r="D267" s="103" t="s">
        <v>554</v>
      </c>
      <c r="E267" s="232" t="s">
        <v>529</v>
      </c>
      <c r="F267" s="105">
        <f>Landbouw!E27</f>
        <v>0</v>
      </c>
      <c r="G267" s="106"/>
      <c r="H267" s="257"/>
      <c r="I267" s="84"/>
      <c r="J267" s="84"/>
      <c r="K267" s="84"/>
      <c r="L267" s="84"/>
      <c r="M267" s="84"/>
      <c r="N267" s="84"/>
      <c r="O267" s="84"/>
      <c r="P267" s="84"/>
      <c r="Q267" s="84"/>
      <c r="R267" s="84"/>
      <c r="S267" s="84"/>
    </row>
    <row r="268" spans="1:31" ht="16" x14ac:dyDescent="0.2">
      <c r="A268" s="84"/>
      <c r="B268" s="98"/>
      <c r="C268" s="99"/>
      <c r="D268" s="106"/>
      <c r="E268" s="233"/>
      <c r="F268" s="106"/>
      <c r="G268" s="107"/>
      <c r="H268" s="257"/>
      <c r="I268" s="84"/>
      <c r="J268" s="84"/>
      <c r="K268" s="84"/>
      <c r="L268" s="84"/>
      <c r="M268" s="84"/>
      <c r="N268" s="84"/>
      <c r="O268" s="84"/>
      <c r="P268" s="84"/>
      <c r="Q268" s="84"/>
      <c r="R268" s="84"/>
      <c r="S268" s="84"/>
    </row>
    <row r="269" spans="1:31" ht="16" x14ac:dyDescent="0.2">
      <c r="A269" s="84"/>
      <c r="B269" s="98"/>
      <c r="C269" s="99"/>
      <c r="D269" s="106"/>
      <c r="E269" s="234"/>
      <c r="F269" s="106"/>
      <c r="G269" s="108"/>
      <c r="H269" s="257"/>
      <c r="I269" s="85"/>
      <c r="J269" s="85"/>
      <c r="K269" s="85"/>
      <c r="L269" s="84"/>
      <c r="M269" s="84"/>
      <c r="N269" s="84"/>
      <c r="O269" s="85"/>
      <c r="P269" s="85"/>
      <c r="Q269" s="85"/>
      <c r="R269" s="84"/>
      <c r="S269" s="84"/>
    </row>
    <row r="270" spans="1:31" ht="17" thickBot="1" x14ac:dyDescent="0.25">
      <c r="A270" s="84"/>
      <c r="B270" s="98"/>
      <c r="C270" s="99"/>
      <c r="D270" s="103"/>
      <c r="E270" s="234"/>
      <c r="F270" s="122"/>
      <c r="G270" s="108"/>
      <c r="H270" s="260"/>
      <c r="I270" s="84"/>
      <c r="J270" s="84"/>
      <c r="K270" s="84"/>
      <c r="L270" s="84"/>
      <c r="M270" s="84"/>
      <c r="N270" s="84"/>
      <c r="O270" s="84"/>
      <c r="P270" s="84"/>
      <c r="Q270" s="84"/>
      <c r="R270" s="84"/>
      <c r="S270" s="84"/>
    </row>
    <row r="271" spans="1:31" ht="16" x14ac:dyDescent="0.2">
      <c r="A271" s="1"/>
      <c r="B271" s="163" t="s">
        <v>669</v>
      </c>
      <c r="C271" s="164" t="s">
        <v>459</v>
      </c>
      <c r="D271" s="165"/>
      <c r="E271" s="166"/>
      <c r="F271" s="167"/>
      <c r="G271" s="225" t="s">
        <v>677</v>
      </c>
      <c r="H271" s="243"/>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row>
    <row r="272" spans="1:31" x14ac:dyDescent="0.15">
      <c r="A272" s="1"/>
      <c r="B272" s="168"/>
      <c r="C272" s="65"/>
      <c r="D272" s="65"/>
      <c r="E272" s="169"/>
      <c r="F272" s="170"/>
      <c r="G272" s="70" t="s">
        <v>676</v>
      </c>
      <c r="H272" s="244"/>
      <c r="I272" s="42"/>
      <c r="J272" s="42"/>
      <c r="K272" s="42"/>
      <c r="L272" s="42"/>
      <c r="M272" s="42"/>
      <c r="N272" s="42"/>
      <c r="O272" s="42"/>
      <c r="P272" s="42"/>
      <c r="Q272" s="42"/>
      <c r="R272" s="42"/>
      <c r="S272" s="42"/>
      <c r="T272" s="36"/>
      <c r="U272" s="42"/>
      <c r="V272" s="42"/>
      <c r="W272" s="42"/>
      <c r="X272" s="42"/>
      <c r="Y272" s="42"/>
      <c r="Z272" s="42"/>
      <c r="AA272" s="42"/>
      <c r="AB272" s="42"/>
      <c r="AC272" s="42"/>
      <c r="AD272" s="42"/>
      <c r="AE272" s="42"/>
    </row>
    <row r="273" spans="1:31" ht="17" thickBot="1" x14ac:dyDescent="0.25">
      <c r="A273" s="1"/>
      <c r="B273" s="63"/>
      <c r="C273" s="64"/>
      <c r="D273" s="65"/>
      <c r="E273" s="80"/>
      <c r="F273" s="80"/>
      <c r="H273" s="244"/>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row>
    <row r="274" spans="1:31" ht="17" thickBot="1" x14ac:dyDescent="0.25">
      <c r="A274" s="1"/>
      <c r="B274" s="63"/>
      <c r="C274" s="64"/>
      <c r="D274" s="62" t="s">
        <v>671</v>
      </c>
      <c r="E274" s="229" t="s">
        <v>529</v>
      </c>
      <c r="F274" s="71">
        <f>ETM_waardes_2035_blanco!G205</f>
        <v>0</v>
      </c>
      <c r="G274" s="177" t="s">
        <v>670</v>
      </c>
      <c r="H274" s="244"/>
      <c r="I274" s="42"/>
      <c r="J274" s="42"/>
      <c r="K274" s="42"/>
      <c r="L274" s="42"/>
      <c r="M274" s="42"/>
      <c r="N274" s="42"/>
      <c r="O274" s="42"/>
      <c r="P274" s="42"/>
      <c r="Q274" s="42"/>
      <c r="R274" s="42"/>
      <c r="S274" s="42"/>
      <c r="T274" s="36"/>
      <c r="U274" s="43"/>
      <c r="V274" s="43"/>
      <c r="W274" s="43"/>
      <c r="X274" s="43"/>
      <c r="Y274" s="43"/>
      <c r="Z274" s="43"/>
      <c r="AA274" s="43"/>
      <c r="AB274" s="43"/>
      <c r="AC274" s="43"/>
      <c r="AD274" s="43"/>
      <c r="AE274" s="43"/>
    </row>
    <row r="275" spans="1:31" ht="17" thickBot="1" x14ac:dyDescent="0.25">
      <c r="A275" s="1"/>
      <c r="B275" s="63"/>
      <c r="C275" s="64"/>
      <c r="D275" s="62" t="s">
        <v>672</v>
      </c>
      <c r="E275" s="229" t="s">
        <v>529</v>
      </c>
      <c r="F275" s="71">
        <f>ETM_waardes_2035_blanco!G239</f>
        <v>0.12729399999999999</v>
      </c>
      <c r="G275" s="66"/>
      <c r="H275" s="244"/>
      <c r="I275" s="43"/>
      <c r="J275" s="43"/>
      <c r="K275" s="43"/>
      <c r="L275" s="43"/>
      <c r="M275" s="43"/>
      <c r="N275" s="43"/>
      <c r="O275" s="43"/>
      <c r="P275" s="43"/>
      <c r="Q275" s="43"/>
      <c r="R275" s="43"/>
      <c r="S275" s="43"/>
      <c r="T275" s="36"/>
      <c r="U275" s="36"/>
      <c r="V275" s="36"/>
      <c r="W275" s="36"/>
      <c r="X275" s="36"/>
      <c r="Y275" s="36"/>
      <c r="Z275" s="36"/>
      <c r="AA275" s="36"/>
      <c r="AB275" s="36"/>
      <c r="AC275" s="36"/>
      <c r="AD275" s="36"/>
      <c r="AE275" s="36"/>
    </row>
    <row r="276" spans="1:31" ht="17" thickBot="1" x14ac:dyDescent="0.25">
      <c r="A276" s="1"/>
      <c r="B276" s="63"/>
      <c r="C276" s="64"/>
      <c r="D276" s="62" t="s">
        <v>679</v>
      </c>
      <c r="E276" s="229" t="s">
        <v>529</v>
      </c>
      <c r="F276" s="71">
        <f>ETM_waardes_2035_blanco!G223</f>
        <v>0</v>
      </c>
      <c r="G276" s="178"/>
      <c r="H276" s="244"/>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row>
    <row r="277" spans="1:31" ht="17" thickBot="1" x14ac:dyDescent="0.25">
      <c r="A277" s="1"/>
      <c r="B277" s="63"/>
      <c r="C277" s="64"/>
      <c r="D277" s="179" t="s">
        <v>673</v>
      </c>
      <c r="E277" s="227" t="s">
        <v>46</v>
      </c>
      <c r="F277" s="71">
        <f>ETM_waardes_2035_blanco!G245</f>
        <v>2.5183931330472102E-3</v>
      </c>
      <c r="G277" s="226" t="s">
        <v>678</v>
      </c>
      <c r="H277" s="244"/>
      <c r="I277" s="36"/>
      <c r="J277" s="36"/>
      <c r="K277" s="36"/>
      <c r="L277" s="36"/>
      <c r="M277" s="36"/>
      <c r="N277" s="36"/>
      <c r="O277" s="36"/>
      <c r="P277" s="36"/>
      <c r="Q277" s="36"/>
      <c r="R277" s="36"/>
      <c r="S277" s="36"/>
      <c r="T277" s="36"/>
      <c r="U277" s="42"/>
      <c r="V277" s="42"/>
      <c r="W277" s="42"/>
      <c r="X277" s="42"/>
      <c r="Y277" s="42"/>
      <c r="Z277" s="42"/>
      <c r="AA277" s="42"/>
      <c r="AB277" s="42"/>
      <c r="AC277" s="42"/>
      <c r="AD277" s="42"/>
      <c r="AE277" s="42"/>
    </row>
    <row r="278" spans="1:31" ht="17" thickBot="1" x14ac:dyDescent="0.25">
      <c r="A278" s="1"/>
      <c r="B278" s="63"/>
      <c r="C278" s="64"/>
      <c r="D278" s="62" t="s">
        <v>674</v>
      </c>
      <c r="E278" s="228" t="s">
        <v>46</v>
      </c>
      <c r="F278" s="71">
        <f>ETM_waardes_2035_blanco!G246</f>
        <v>0</v>
      </c>
      <c r="G278" s="226" t="s">
        <v>678</v>
      </c>
      <c r="H278" s="244"/>
      <c r="I278" s="42"/>
      <c r="J278" s="42"/>
      <c r="K278" s="42"/>
      <c r="L278" s="42"/>
      <c r="M278" s="42"/>
      <c r="N278" s="42"/>
      <c r="O278" s="42"/>
      <c r="P278" s="42"/>
      <c r="Q278" s="42"/>
      <c r="R278" s="42"/>
      <c r="S278" s="42"/>
      <c r="T278" s="36"/>
      <c r="U278" s="43"/>
      <c r="V278" s="43"/>
      <c r="W278" s="43"/>
      <c r="X278" s="43"/>
      <c r="Y278" s="43"/>
      <c r="Z278" s="43"/>
      <c r="AA278" s="43"/>
      <c r="AB278" s="43"/>
      <c r="AC278" s="43"/>
      <c r="AD278" s="43"/>
      <c r="AE278" s="43"/>
    </row>
    <row r="279" spans="1:31" ht="17" thickBot="1" x14ac:dyDescent="0.25">
      <c r="A279" s="1"/>
      <c r="B279" s="63"/>
      <c r="C279" s="64"/>
      <c r="D279" s="62" t="s">
        <v>675</v>
      </c>
      <c r="E279" s="229" t="s">
        <v>529</v>
      </c>
      <c r="F279" s="71">
        <v>7.0000000000000007E-2</v>
      </c>
      <c r="G279" s="226" t="s">
        <v>746</v>
      </c>
      <c r="H279" s="244"/>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row>
    <row r="280" spans="1:31" ht="16" x14ac:dyDescent="0.2">
      <c r="A280" s="1"/>
      <c r="B280" s="63"/>
      <c r="C280" s="64"/>
      <c r="D280" s="62"/>
      <c r="E280" s="227"/>
      <c r="F280" s="242"/>
      <c r="G280" s="66"/>
      <c r="H280" s="244"/>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row>
    <row r="281" spans="1:31" ht="16" x14ac:dyDescent="0.2">
      <c r="A281" s="1"/>
      <c r="B281" s="63"/>
      <c r="C281" s="64"/>
      <c r="D281" s="62"/>
      <c r="E281" s="228"/>
      <c r="F281" s="242"/>
      <c r="G281" s="66"/>
      <c r="H281" s="244"/>
      <c r="I281" s="42"/>
      <c r="J281" s="42"/>
      <c r="K281" s="42"/>
      <c r="L281" s="42"/>
      <c r="M281" s="42"/>
      <c r="N281" s="42"/>
      <c r="O281" s="42"/>
      <c r="P281" s="42"/>
      <c r="Q281" s="42"/>
      <c r="R281" s="42"/>
      <c r="S281" s="42"/>
      <c r="T281" s="36"/>
      <c r="U281" s="42"/>
      <c r="V281" s="42"/>
      <c r="W281" s="42"/>
      <c r="X281" s="42"/>
      <c r="Y281" s="42"/>
      <c r="Z281" s="42"/>
      <c r="AA281" s="42"/>
      <c r="AB281" s="42"/>
      <c r="AC281" s="42"/>
      <c r="AD281" s="42"/>
      <c r="AE281" s="42"/>
    </row>
    <row r="282" spans="1:31" ht="16" x14ac:dyDescent="0.2">
      <c r="A282" s="1"/>
      <c r="B282" s="63"/>
      <c r="C282" s="64"/>
      <c r="D282" s="62"/>
      <c r="E282" s="229"/>
      <c r="F282" s="242"/>
      <c r="G282" s="66"/>
      <c r="H282" s="244"/>
      <c r="I282" s="43"/>
      <c r="J282" s="43"/>
      <c r="K282" s="43"/>
      <c r="L282" s="43"/>
      <c r="M282" s="43"/>
      <c r="N282" s="43"/>
      <c r="O282" s="43"/>
      <c r="P282" s="43"/>
      <c r="Q282" s="43"/>
      <c r="R282" s="43"/>
      <c r="S282" s="43"/>
      <c r="T282" s="36"/>
      <c r="U282" s="36"/>
      <c r="V282" s="36"/>
      <c r="W282" s="36"/>
      <c r="X282" s="36"/>
      <c r="Y282" s="36"/>
      <c r="Z282" s="36"/>
      <c r="AA282" s="36"/>
      <c r="AB282" s="36"/>
      <c r="AC282" s="36"/>
      <c r="AD282" s="36"/>
      <c r="AE282" s="36"/>
    </row>
    <row r="283" spans="1:31" ht="17" thickBot="1" x14ac:dyDescent="0.25">
      <c r="A283" s="1"/>
      <c r="B283" s="261"/>
      <c r="C283" s="262"/>
      <c r="D283" s="263"/>
      <c r="E283" s="264"/>
      <c r="F283" s="265"/>
      <c r="G283" s="266"/>
      <c r="H283" s="246"/>
      <c r="I283" s="43"/>
      <c r="J283" s="43"/>
      <c r="K283" s="43"/>
      <c r="L283" s="43"/>
      <c r="M283" s="43"/>
      <c r="N283" s="43"/>
      <c r="O283" s="43"/>
      <c r="P283" s="43"/>
      <c r="Q283" s="43"/>
      <c r="R283" s="43"/>
      <c r="S283" s="43"/>
      <c r="T283" s="36"/>
      <c r="U283" s="36"/>
      <c r="V283" s="36"/>
      <c r="W283" s="36"/>
      <c r="X283" s="36"/>
      <c r="Y283" s="36"/>
      <c r="Z283" s="36"/>
      <c r="AA283" s="36"/>
      <c r="AB283" s="36"/>
      <c r="AC283" s="36"/>
      <c r="AD283" s="36"/>
      <c r="AE283" s="36"/>
    </row>
    <row r="284" spans="1:31" x14ac:dyDescent="0.15">
      <c r="A284" s="1"/>
      <c r="B284" s="43"/>
      <c r="C284" s="43"/>
      <c r="D284" s="43"/>
      <c r="E284" s="42"/>
      <c r="F284" s="42"/>
      <c r="G284" s="36"/>
      <c r="H284" s="84"/>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row>
    <row r="285" spans="1:31" x14ac:dyDescent="0.15">
      <c r="A285" s="1"/>
      <c r="B285" s="36"/>
      <c r="C285" s="36"/>
      <c r="D285" s="36"/>
      <c r="E285" s="43"/>
      <c r="F285" s="43"/>
      <c r="G285" s="36"/>
      <c r="H285" s="84"/>
      <c r="I285" s="36"/>
      <c r="J285" s="36"/>
      <c r="K285" s="36"/>
      <c r="L285" s="36"/>
      <c r="M285" s="36"/>
      <c r="N285" s="36"/>
      <c r="O285" s="36"/>
      <c r="P285" s="36"/>
      <c r="Q285" s="36"/>
      <c r="R285" s="36"/>
      <c r="S285" s="36"/>
      <c r="T285" s="36"/>
      <c r="U285" s="42"/>
      <c r="V285" s="42"/>
      <c r="W285" s="42"/>
      <c r="X285" s="42"/>
      <c r="Y285" s="42"/>
      <c r="Z285" s="42"/>
      <c r="AA285" s="42"/>
      <c r="AB285" s="42"/>
      <c r="AC285" s="42"/>
      <c r="AD285" s="42"/>
      <c r="AE285" s="42"/>
    </row>
    <row r="286" spans="1:31" x14ac:dyDescent="0.15">
      <c r="A286" s="1"/>
      <c r="B286" s="36"/>
      <c r="C286" s="36"/>
      <c r="D286" s="36"/>
      <c r="E286" s="36"/>
      <c r="F286" s="36"/>
      <c r="G286" s="42"/>
      <c r="H286" s="84"/>
      <c r="I286" s="42"/>
      <c r="J286" s="42"/>
      <c r="K286" s="42"/>
      <c r="L286" s="42"/>
      <c r="M286" s="42"/>
      <c r="N286" s="42"/>
      <c r="O286" s="42"/>
      <c r="P286" s="42"/>
      <c r="Q286" s="42"/>
      <c r="R286" s="42"/>
      <c r="S286" s="42"/>
      <c r="T286" s="36"/>
      <c r="U286" s="36"/>
      <c r="V286" s="36"/>
      <c r="W286" s="36"/>
      <c r="X286" s="36"/>
      <c r="Y286" s="36"/>
      <c r="Z286" s="36"/>
      <c r="AA286" s="36"/>
      <c r="AB286" s="36"/>
      <c r="AC286" s="36"/>
      <c r="AD286" s="36"/>
      <c r="AE286" s="36"/>
    </row>
    <row r="287" spans="1:31" x14ac:dyDescent="0.15">
      <c r="A287" s="1"/>
      <c r="B287" s="42"/>
      <c r="C287" s="42"/>
      <c r="D287" s="42"/>
      <c r="E287" s="36"/>
      <c r="F287" s="36"/>
      <c r="G287" s="43"/>
      <c r="H287" s="84"/>
      <c r="I287" s="36"/>
      <c r="J287" s="36"/>
      <c r="K287" s="36"/>
      <c r="L287" s="36"/>
      <c r="M287" s="36"/>
      <c r="N287" s="36"/>
      <c r="O287" s="36"/>
      <c r="P287" s="36"/>
      <c r="Q287" s="36"/>
      <c r="R287" s="36"/>
      <c r="S287" s="36"/>
      <c r="T287" s="36"/>
      <c r="U287" s="42"/>
      <c r="V287" s="42"/>
      <c r="W287" s="42"/>
      <c r="X287" s="42"/>
      <c r="Y287" s="42"/>
      <c r="Z287" s="42"/>
      <c r="AA287" s="42"/>
      <c r="AB287" s="42"/>
      <c r="AC287" s="42"/>
      <c r="AD287" s="42"/>
      <c r="AE287" s="42"/>
    </row>
    <row r="288" spans="1:31" x14ac:dyDescent="0.15">
      <c r="A288" s="1"/>
      <c r="B288" s="43"/>
      <c r="C288" s="43"/>
      <c r="D288" s="43"/>
      <c r="E288" s="42"/>
      <c r="F288" s="42"/>
      <c r="G288" s="36"/>
      <c r="H288" s="84"/>
      <c r="I288" s="36"/>
      <c r="J288" s="36"/>
      <c r="K288" s="36"/>
      <c r="L288" s="36"/>
      <c r="M288" s="36"/>
      <c r="N288" s="36"/>
      <c r="O288" s="36"/>
      <c r="P288" s="36"/>
      <c r="Q288" s="36"/>
      <c r="R288" s="36"/>
      <c r="S288" s="36"/>
      <c r="T288" s="36"/>
      <c r="U288" s="43"/>
      <c r="V288" s="43"/>
      <c r="W288" s="43"/>
      <c r="X288" s="43"/>
      <c r="Y288" s="43"/>
      <c r="Z288" s="43"/>
      <c r="AA288" s="43"/>
      <c r="AB288" s="43"/>
      <c r="AC288" s="43"/>
      <c r="AD288" s="43"/>
      <c r="AE288" s="43"/>
    </row>
    <row r="289" spans="1:31" x14ac:dyDescent="0.15">
      <c r="A289" s="1"/>
      <c r="B289" s="36"/>
      <c r="C289" s="36"/>
      <c r="D289" s="36"/>
      <c r="E289" s="36"/>
      <c r="F289" s="36"/>
      <c r="G289" s="36"/>
      <c r="H289" s="84"/>
      <c r="I289" s="42"/>
      <c r="J289" s="42"/>
      <c r="K289" s="42"/>
      <c r="L289" s="42"/>
      <c r="M289" s="42"/>
      <c r="N289" s="42"/>
      <c r="O289" s="42"/>
      <c r="P289" s="42"/>
      <c r="Q289" s="42"/>
      <c r="R289" s="42"/>
      <c r="S289" s="42"/>
      <c r="T289" s="36"/>
      <c r="U289" s="36"/>
      <c r="V289" s="36"/>
      <c r="W289" s="36"/>
      <c r="X289" s="36"/>
      <c r="Y289" s="36"/>
      <c r="Z289" s="36"/>
      <c r="AA289" s="36"/>
      <c r="AB289" s="36"/>
      <c r="AC289" s="36"/>
      <c r="AD289" s="36"/>
      <c r="AE289" s="36"/>
    </row>
    <row r="290" spans="1:31" x14ac:dyDescent="0.15">
      <c r="A290" s="1"/>
      <c r="B290" s="36"/>
      <c r="C290" s="36"/>
      <c r="D290" s="36"/>
      <c r="E290" s="36"/>
      <c r="F290" s="36"/>
      <c r="G290" s="42"/>
      <c r="H290" s="84"/>
      <c r="I290" s="36"/>
      <c r="J290" s="36"/>
      <c r="K290" s="36"/>
      <c r="L290" s="36"/>
      <c r="M290" s="36"/>
      <c r="N290" s="36"/>
      <c r="O290" s="36"/>
      <c r="P290" s="36"/>
      <c r="Q290" s="36"/>
      <c r="R290" s="36"/>
      <c r="S290" s="36"/>
      <c r="T290" s="36"/>
      <c r="U290" s="43"/>
      <c r="V290" s="43"/>
      <c r="W290" s="43"/>
      <c r="X290" s="43"/>
      <c r="Y290" s="43"/>
      <c r="Z290" s="43"/>
      <c r="AA290" s="43"/>
      <c r="AB290" s="43"/>
      <c r="AC290" s="43"/>
      <c r="AD290" s="43"/>
      <c r="AE290" s="43"/>
    </row>
    <row r="291" spans="1:31" x14ac:dyDescent="0.15">
      <c r="A291" s="84"/>
      <c r="B291" s="42"/>
      <c r="C291" s="42"/>
      <c r="D291" s="42"/>
      <c r="E291" s="42"/>
      <c r="F291" s="42"/>
      <c r="G291" s="43"/>
      <c r="H291" s="84"/>
      <c r="I291" s="84"/>
      <c r="J291" s="84"/>
      <c r="K291" s="84"/>
      <c r="L291" s="84"/>
      <c r="M291" s="84"/>
      <c r="N291" s="84"/>
      <c r="O291" s="84"/>
      <c r="P291" s="84"/>
      <c r="Q291" s="84"/>
      <c r="R291" s="84"/>
      <c r="S291" s="84"/>
    </row>
    <row r="292" spans="1:31" x14ac:dyDescent="0.15">
      <c r="A292" s="84"/>
      <c r="B292" s="42"/>
      <c r="C292" s="42"/>
      <c r="D292" s="42"/>
      <c r="E292" s="36"/>
      <c r="F292" s="36"/>
      <c r="G292" s="43"/>
      <c r="H292" s="84"/>
      <c r="I292" s="84"/>
      <c r="J292" s="84"/>
      <c r="K292" s="84"/>
      <c r="L292" s="84"/>
      <c r="M292" s="84"/>
      <c r="N292" s="84"/>
      <c r="O292" s="84"/>
      <c r="P292" s="84"/>
      <c r="Q292" s="84"/>
      <c r="R292" s="84"/>
      <c r="S292" s="84"/>
    </row>
    <row r="293" spans="1:31" x14ac:dyDescent="0.15">
      <c r="A293" s="84"/>
      <c r="B293" s="43"/>
      <c r="C293" s="43"/>
      <c r="D293" s="43"/>
      <c r="E293" s="42"/>
      <c r="F293" s="42"/>
      <c r="G293" s="36"/>
      <c r="H293" s="84"/>
      <c r="I293" s="84"/>
      <c r="J293" s="84"/>
      <c r="K293" s="84"/>
      <c r="L293" s="84"/>
      <c r="M293" s="84"/>
      <c r="N293" s="84"/>
      <c r="O293" s="84"/>
      <c r="P293" s="84"/>
      <c r="Q293" s="84"/>
      <c r="R293" s="84"/>
      <c r="S293" s="84"/>
      <c r="T293" s="85"/>
    </row>
    <row r="294" spans="1:31" x14ac:dyDescent="0.15">
      <c r="A294" s="84"/>
      <c r="B294" s="36"/>
      <c r="C294" s="36"/>
      <c r="D294" s="36"/>
      <c r="E294" s="36"/>
      <c r="F294" s="36"/>
      <c r="G294" s="36"/>
      <c r="H294" s="84"/>
      <c r="I294" s="85"/>
      <c r="J294" s="85"/>
      <c r="K294" s="85"/>
      <c r="L294" s="84"/>
      <c r="M294" s="84"/>
      <c r="N294" s="84"/>
      <c r="O294" s="85"/>
      <c r="P294" s="85"/>
      <c r="Q294" s="85"/>
      <c r="R294" s="84"/>
      <c r="S294" s="84"/>
      <c r="T294" s="84"/>
    </row>
    <row r="295" spans="1:31" x14ac:dyDescent="0.15">
      <c r="A295" s="84"/>
      <c r="B295" s="36"/>
      <c r="C295" s="36"/>
      <c r="D295" s="36"/>
      <c r="E295" s="36"/>
      <c r="F295" s="36"/>
      <c r="G295" s="42"/>
      <c r="H295" s="84"/>
      <c r="I295" s="84"/>
      <c r="J295" s="84"/>
      <c r="K295" s="84"/>
      <c r="L295" s="84"/>
      <c r="M295" s="84"/>
      <c r="N295" s="84"/>
      <c r="O295" s="84"/>
      <c r="P295" s="84"/>
      <c r="Q295" s="84"/>
      <c r="R295" s="84"/>
      <c r="S295" s="84"/>
      <c r="T295" s="84"/>
    </row>
    <row r="296" spans="1:31" x14ac:dyDescent="0.15">
      <c r="A296" s="84"/>
      <c r="B296" s="42"/>
      <c r="C296" s="42"/>
      <c r="D296" s="42"/>
      <c r="E296" s="42"/>
      <c r="F296" s="42"/>
      <c r="G296" s="43"/>
      <c r="H296" s="84"/>
      <c r="I296" s="84"/>
      <c r="J296" s="84"/>
      <c r="K296" s="84"/>
      <c r="L296" s="84"/>
      <c r="M296" s="84"/>
      <c r="N296" s="84"/>
      <c r="O296" s="84"/>
      <c r="P296" s="84"/>
      <c r="Q296" s="84"/>
      <c r="R296" s="84"/>
      <c r="S296" s="84"/>
      <c r="T296" s="84"/>
    </row>
    <row r="297" spans="1:31" x14ac:dyDescent="0.15">
      <c r="A297" s="84"/>
      <c r="B297" s="36"/>
      <c r="C297" s="36"/>
      <c r="D297" s="36"/>
      <c r="E297" s="36"/>
      <c r="F297" s="36"/>
      <c r="G297" s="36"/>
      <c r="H297" s="84"/>
      <c r="I297" s="84"/>
      <c r="J297" s="84"/>
      <c r="K297" s="84"/>
      <c r="L297" s="84"/>
      <c r="M297" s="84"/>
      <c r="N297" s="84"/>
      <c r="O297" s="84"/>
      <c r="P297" s="84"/>
      <c r="Q297" s="84"/>
      <c r="R297" s="84"/>
      <c r="S297" s="84"/>
      <c r="T297" s="85"/>
    </row>
    <row r="298" spans="1:31" x14ac:dyDescent="0.15">
      <c r="A298" s="84"/>
      <c r="B298" s="36"/>
      <c r="C298" s="36"/>
      <c r="D298" s="36"/>
      <c r="E298" s="36"/>
      <c r="F298" s="36"/>
      <c r="G298" s="36"/>
      <c r="H298" s="84"/>
      <c r="I298" s="84"/>
      <c r="J298" s="84"/>
      <c r="K298" s="84"/>
      <c r="L298" s="84"/>
      <c r="M298" s="84"/>
      <c r="N298" s="84"/>
      <c r="O298" s="84"/>
      <c r="P298" s="84"/>
      <c r="Q298" s="84"/>
      <c r="R298" s="84"/>
      <c r="S298" s="84"/>
      <c r="T298" s="84"/>
    </row>
    <row r="299" spans="1:31" x14ac:dyDescent="0.15">
      <c r="A299" s="84"/>
      <c r="B299" s="42"/>
      <c r="C299" s="42"/>
      <c r="D299" s="42"/>
      <c r="E299" s="42"/>
      <c r="F299" s="42"/>
      <c r="G299" s="42"/>
      <c r="H299" s="84"/>
      <c r="I299" s="84"/>
      <c r="J299" s="84"/>
      <c r="K299" s="84"/>
      <c r="L299" s="84"/>
      <c r="M299" s="84"/>
      <c r="N299" s="84"/>
      <c r="O299" s="84"/>
      <c r="P299" s="84"/>
      <c r="Q299" s="84"/>
      <c r="R299" s="84"/>
      <c r="S299" s="84"/>
      <c r="T299" s="84"/>
    </row>
    <row r="300" spans="1:31" x14ac:dyDescent="0.15">
      <c r="A300" s="84"/>
      <c r="B300" s="36"/>
      <c r="C300" s="36"/>
      <c r="D300" s="36"/>
      <c r="E300" s="43"/>
      <c r="F300" s="43"/>
      <c r="G300" s="36"/>
      <c r="H300" s="84"/>
      <c r="I300" s="84"/>
      <c r="J300" s="84"/>
      <c r="K300" s="84"/>
      <c r="L300" s="84"/>
      <c r="M300" s="84"/>
      <c r="N300" s="84"/>
      <c r="O300" s="84"/>
      <c r="P300" s="84"/>
      <c r="Q300" s="84"/>
      <c r="R300" s="84"/>
      <c r="S300" s="84"/>
      <c r="T300" s="84"/>
    </row>
    <row r="301" spans="1:31" x14ac:dyDescent="0.15">
      <c r="A301" s="84"/>
      <c r="B301" s="36"/>
      <c r="C301" s="36"/>
      <c r="D301" s="36"/>
      <c r="E301" s="36"/>
      <c r="F301" s="36"/>
      <c r="G301" s="36"/>
      <c r="H301" s="84"/>
      <c r="I301" s="84"/>
      <c r="J301" s="84"/>
      <c r="K301" s="84"/>
      <c r="L301" s="85"/>
      <c r="M301" s="85"/>
      <c r="N301" s="84"/>
      <c r="O301" s="84"/>
      <c r="P301" s="84"/>
      <c r="Q301" s="84"/>
      <c r="R301" s="85"/>
      <c r="S301" s="85"/>
      <c r="T301" s="84"/>
    </row>
    <row r="302" spans="1:31" x14ac:dyDescent="0.15">
      <c r="A302" s="84"/>
      <c r="B302" s="42"/>
      <c r="C302" s="42"/>
      <c r="D302" s="42"/>
      <c r="E302" s="36"/>
      <c r="F302" s="36"/>
      <c r="G302" s="42"/>
      <c r="H302" s="84"/>
      <c r="I302" s="84"/>
      <c r="J302" s="84"/>
      <c r="K302" s="84"/>
      <c r="L302" s="84"/>
      <c r="M302" s="84"/>
      <c r="N302" s="84"/>
      <c r="O302" s="84"/>
      <c r="P302" s="84"/>
      <c r="Q302" s="84"/>
      <c r="R302" s="84"/>
      <c r="S302" s="84"/>
      <c r="T302" s="84"/>
    </row>
    <row r="303" spans="1:31" x14ac:dyDescent="0.15">
      <c r="A303" s="84"/>
      <c r="B303" s="43"/>
      <c r="C303" s="43"/>
      <c r="D303" s="43"/>
      <c r="E303" s="42"/>
      <c r="F303" s="42"/>
      <c r="G303" s="36"/>
      <c r="H303" s="84"/>
      <c r="I303" s="84"/>
      <c r="J303" s="84"/>
      <c r="K303" s="84"/>
      <c r="L303" s="84"/>
      <c r="M303" s="84"/>
      <c r="N303" s="84"/>
      <c r="O303" s="84"/>
      <c r="P303" s="84"/>
      <c r="Q303" s="84"/>
      <c r="R303" s="84"/>
      <c r="S303" s="84"/>
      <c r="T303" s="84"/>
    </row>
    <row r="304" spans="1:31" x14ac:dyDescent="0.15">
      <c r="A304" s="84"/>
      <c r="B304" s="36"/>
      <c r="C304" s="36"/>
      <c r="D304" s="36"/>
      <c r="E304" s="36"/>
      <c r="F304" s="36"/>
      <c r="G304" s="36"/>
      <c r="H304" s="84"/>
      <c r="I304" s="85"/>
      <c r="J304" s="85"/>
      <c r="K304" s="85"/>
      <c r="L304" s="84"/>
      <c r="M304" s="84"/>
      <c r="N304" s="84"/>
      <c r="O304" s="85"/>
      <c r="P304" s="85"/>
      <c r="Q304" s="85"/>
      <c r="R304" s="84"/>
      <c r="S304" s="84"/>
      <c r="T304" s="84"/>
    </row>
    <row r="305" spans="1:20" x14ac:dyDescent="0.15">
      <c r="A305" s="84"/>
      <c r="B305" s="36"/>
      <c r="C305" s="36"/>
      <c r="D305" s="36"/>
      <c r="E305" s="36"/>
      <c r="F305" s="36"/>
      <c r="G305" s="42"/>
      <c r="H305" s="84"/>
      <c r="I305" s="84"/>
      <c r="J305" s="84"/>
      <c r="K305" s="84"/>
      <c r="L305" s="84"/>
      <c r="M305" s="84"/>
      <c r="N305" s="84"/>
      <c r="O305" s="84"/>
      <c r="P305" s="84"/>
      <c r="Q305" s="84"/>
      <c r="R305" s="84"/>
      <c r="S305" s="84"/>
      <c r="T305" s="84"/>
    </row>
    <row r="306" spans="1:20" x14ac:dyDescent="0.15">
      <c r="A306" s="84"/>
      <c r="B306" s="36"/>
      <c r="C306" s="36"/>
      <c r="D306" s="36"/>
      <c r="E306" s="36"/>
      <c r="F306" s="42"/>
      <c r="G306" s="43"/>
      <c r="H306" s="84"/>
      <c r="I306" s="84"/>
      <c r="J306" s="84"/>
      <c r="K306" s="84"/>
      <c r="L306" s="84"/>
      <c r="M306" s="84"/>
      <c r="N306" s="84"/>
      <c r="O306" s="84"/>
      <c r="P306" s="84"/>
      <c r="Q306" s="84"/>
      <c r="R306" s="84"/>
      <c r="S306" s="84"/>
      <c r="T306" s="84"/>
    </row>
    <row r="307" spans="1:20" x14ac:dyDescent="0.15">
      <c r="A307" s="84"/>
      <c r="B307" s="42"/>
      <c r="C307" s="42"/>
      <c r="D307" s="42"/>
      <c r="E307" s="36"/>
      <c r="F307" s="36"/>
      <c r="G307" s="36"/>
      <c r="H307" s="84"/>
      <c r="I307" s="84"/>
      <c r="J307" s="84"/>
      <c r="K307" s="84"/>
      <c r="L307" s="84"/>
      <c r="M307" s="84"/>
      <c r="N307" s="84"/>
      <c r="O307" s="84"/>
      <c r="P307" s="84"/>
      <c r="Q307" s="84"/>
      <c r="R307" s="84"/>
      <c r="S307" s="84"/>
      <c r="T307" s="85"/>
    </row>
    <row r="308" spans="1:20" x14ac:dyDescent="0.15">
      <c r="A308" s="84"/>
      <c r="B308" s="43"/>
      <c r="C308" s="43"/>
      <c r="D308" s="43"/>
      <c r="E308" s="36"/>
      <c r="F308" s="36"/>
      <c r="G308" s="36"/>
      <c r="H308" s="84"/>
      <c r="I308" s="84"/>
      <c r="J308" s="84"/>
      <c r="K308" s="84"/>
      <c r="L308" s="84"/>
      <c r="M308" s="84"/>
      <c r="N308" s="84"/>
      <c r="O308" s="84"/>
      <c r="P308" s="84"/>
      <c r="Q308" s="84"/>
      <c r="R308" s="84"/>
      <c r="S308" s="84"/>
      <c r="T308" s="84"/>
    </row>
    <row r="309" spans="1:20" x14ac:dyDescent="0.15">
      <c r="A309" s="84"/>
      <c r="B309" s="36"/>
      <c r="C309" s="36"/>
      <c r="D309" s="36"/>
      <c r="E309" s="36"/>
      <c r="F309" s="42"/>
      <c r="G309" s="36"/>
      <c r="H309" s="84"/>
      <c r="I309" s="85"/>
      <c r="J309" s="85"/>
      <c r="K309" s="85"/>
      <c r="L309" s="84"/>
      <c r="M309" s="84"/>
      <c r="N309" s="84"/>
      <c r="O309" s="85"/>
      <c r="P309" s="85"/>
      <c r="Q309" s="85"/>
      <c r="R309" s="84"/>
      <c r="S309" s="84"/>
      <c r="T309" s="84"/>
    </row>
    <row r="310" spans="1:20" x14ac:dyDescent="0.15">
      <c r="A310" s="84"/>
      <c r="B310" s="36"/>
      <c r="C310" s="36"/>
      <c r="D310" s="36"/>
      <c r="E310" s="36"/>
      <c r="F310" s="36"/>
      <c r="G310" s="42"/>
      <c r="H310" s="84"/>
      <c r="I310" s="84"/>
      <c r="J310" s="84"/>
      <c r="K310" s="84"/>
      <c r="L310" s="84"/>
      <c r="M310" s="84"/>
      <c r="N310" s="84"/>
      <c r="O310" s="84"/>
      <c r="P310" s="84"/>
      <c r="Q310" s="84"/>
      <c r="R310" s="84"/>
      <c r="S310" s="84"/>
      <c r="T310" s="84"/>
    </row>
    <row r="311" spans="1:20" x14ac:dyDescent="0.15">
      <c r="A311" s="84"/>
      <c r="B311" s="42"/>
      <c r="C311" s="42"/>
      <c r="D311" s="42"/>
      <c r="E311" s="36"/>
      <c r="F311" s="36"/>
      <c r="G311" s="43"/>
      <c r="H311" s="84"/>
      <c r="I311" s="84"/>
      <c r="J311" s="84"/>
      <c r="K311" s="84"/>
      <c r="L311" s="84"/>
      <c r="M311" s="84"/>
      <c r="N311" s="84"/>
      <c r="O311" s="84"/>
      <c r="P311" s="84"/>
      <c r="Q311" s="84"/>
      <c r="R311" s="84"/>
      <c r="S311" s="84"/>
      <c r="T311" s="84"/>
    </row>
    <row r="312" spans="1:20" x14ac:dyDescent="0.15">
      <c r="A312" s="84"/>
      <c r="B312" s="43"/>
      <c r="C312" s="43"/>
      <c r="D312" s="43"/>
      <c r="E312" s="36"/>
      <c r="F312" s="36"/>
      <c r="G312" s="36"/>
      <c r="H312" s="84"/>
      <c r="I312" s="84"/>
      <c r="J312" s="84"/>
      <c r="K312" s="84"/>
      <c r="L312" s="84"/>
      <c r="M312" s="84"/>
      <c r="N312" s="84"/>
      <c r="O312" s="84"/>
      <c r="P312" s="84"/>
      <c r="Q312" s="84"/>
      <c r="R312" s="84"/>
      <c r="S312" s="84"/>
      <c r="T312" s="85"/>
    </row>
    <row r="313" spans="1:20" x14ac:dyDescent="0.15">
      <c r="A313" s="84"/>
      <c r="B313" s="36"/>
      <c r="C313" s="36"/>
      <c r="D313" s="36"/>
      <c r="E313" s="36"/>
      <c r="F313" s="42"/>
      <c r="G313" s="36"/>
      <c r="H313" s="84"/>
      <c r="I313" s="85"/>
      <c r="J313" s="85"/>
      <c r="K313" s="85"/>
      <c r="L313" s="84"/>
      <c r="M313" s="84"/>
      <c r="N313" s="84"/>
      <c r="O313" s="85"/>
      <c r="P313" s="85"/>
      <c r="Q313" s="85"/>
      <c r="R313" s="84"/>
      <c r="S313" s="84"/>
      <c r="T313" s="84"/>
    </row>
    <row r="314" spans="1:20" x14ac:dyDescent="0.15">
      <c r="A314" s="84"/>
      <c r="B314" s="36"/>
      <c r="C314" s="36"/>
      <c r="D314" s="36"/>
      <c r="E314" s="36"/>
      <c r="F314" s="43"/>
      <c r="G314" s="42"/>
      <c r="H314" s="84"/>
      <c r="I314" s="84"/>
      <c r="J314" s="84"/>
      <c r="K314" s="84"/>
      <c r="L314" s="84"/>
      <c r="M314" s="84"/>
      <c r="N314" s="84"/>
      <c r="O314" s="84"/>
      <c r="P314" s="84"/>
      <c r="Q314" s="84"/>
      <c r="R314" s="84"/>
      <c r="S314" s="84"/>
      <c r="T314" s="84"/>
    </row>
    <row r="315" spans="1:20" x14ac:dyDescent="0.15">
      <c r="A315" s="84"/>
      <c r="B315" s="85"/>
      <c r="C315" s="85"/>
      <c r="D315" s="85"/>
      <c r="E315" s="84"/>
      <c r="F315" s="84"/>
      <c r="G315" s="43"/>
      <c r="H315" s="84"/>
      <c r="I315" s="84"/>
      <c r="J315" s="84"/>
      <c r="K315" s="84"/>
      <c r="L315" s="84"/>
      <c r="M315" s="85"/>
      <c r="N315" s="84"/>
      <c r="O315" s="84"/>
      <c r="P315" s="84"/>
      <c r="Q315" s="84"/>
      <c r="R315" s="84"/>
      <c r="S315" s="85"/>
      <c r="T315" s="84"/>
    </row>
    <row r="316" spans="1:20" x14ac:dyDescent="0.15">
      <c r="A316" s="84"/>
      <c r="B316" s="84"/>
      <c r="C316" s="84"/>
      <c r="D316" s="84"/>
      <c r="E316" s="85"/>
      <c r="F316" s="85"/>
      <c r="G316" s="36"/>
      <c r="H316" s="84"/>
      <c r="I316" s="85"/>
      <c r="J316" s="85"/>
      <c r="K316" s="85"/>
      <c r="L316" s="84"/>
      <c r="M316" s="84"/>
      <c r="N316" s="84"/>
      <c r="O316" s="85"/>
      <c r="P316" s="85"/>
      <c r="Q316" s="85"/>
      <c r="R316" s="84"/>
      <c r="S316" s="84"/>
      <c r="T316" s="85"/>
    </row>
    <row r="317" spans="1:20" x14ac:dyDescent="0.15">
      <c r="A317" s="84"/>
      <c r="B317" s="84"/>
      <c r="C317" s="84"/>
      <c r="D317" s="84"/>
      <c r="E317" s="84"/>
      <c r="F317" s="84"/>
      <c r="G317" s="36"/>
      <c r="H317" s="84"/>
      <c r="I317" s="84"/>
      <c r="J317" s="84"/>
      <c r="K317" s="84"/>
      <c r="L317" s="85"/>
      <c r="M317" s="85"/>
      <c r="N317" s="84"/>
      <c r="O317" s="84"/>
      <c r="P317" s="84"/>
      <c r="Q317" s="84"/>
      <c r="R317" s="85"/>
      <c r="S317" s="85"/>
      <c r="T317" s="84"/>
    </row>
    <row r="318" spans="1:20" x14ac:dyDescent="0.15">
      <c r="A318" s="84"/>
      <c r="B318" s="84"/>
      <c r="C318" s="84"/>
      <c r="D318" s="84"/>
      <c r="E318" s="84"/>
      <c r="F318" s="84"/>
      <c r="G318" s="42"/>
      <c r="H318" s="84"/>
      <c r="I318" s="84"/>
      <c r="J318" s="84"/>
      <c r="K318" s="84"/>
      <c r="L318" s="84"/>
      <c r="M318" s="84"/>
      <c r="N318" s="84"/>
      <c r="O318" s="84"/>
      <c r="P318" s="84"/>
      <c r="Q318" s="84"/>
      <c r="R318" s="84"/>
      <c r="S318" s="84"/>
      <c r="T318" s="84"/>
    </row>
    <row r="319" spans="1:20" x14ac:dyDescent="0.15">
      <c r="A319" s="84"/>
      <c r="B319" s="85"/>
      <c r="C319" s="85"/>
      <c r="D319" s="85"/>
      <c r="E319" s="84"/>
      <c r="F319" s="84"/>
      <c r="G319" s="36"/>
      <c r="H319" s="84"/>
      <c r="I319" s="84"/>
      <c r="J319" s="84"/>
      <c r="K319" s="84"/>
      <c r="L319" s="84"/>
      <c r="M319" s="84"/>
      <c r="N319" s="84"/>
      <c r="O319" s="84"/>
      <c r="P319" s="84"/>
      <c r="Q319" s="84"/>
      <c r="R319" s="84"/>
      <c r="S319" s="84"/>
      <c r="T319" s="84"/>
    </row>
    <row r="320" spans="1:20" x14ac:dyDescent="0.15">
      <c r="A320" s="84"/>
      <c r="B320" s="84"/>
      <c r="C320" s="84"/>
      <c r="D320" s="84"/>
      <c r="E320" s="84"/>
      <c r="F320" s="84"/>
      <c r="G320" s="36"/>
      <c r="H320" s="84"/>
      <c r="I320" s="85"/>
      <c r="J320" s="85"/>
      <c r="K320" s="85"/>
      <c r="L320" s="84"/>
      <c r="M320" s="84"/>
      <c r="N320" s="84"/>
      <c r="O320" s="85"/>
      <c r="P320" s="85"/>
      <c r="Q320" s="85"/>
      <c r="R320" s="84"/>
      <c r="S320" s="84"/>
      <c r="T320" s="84"/>
    </row>
    <row r="321" spans="1:20" x14ac:dyDescent="0.15">
      <c r="A321" s="84"/>
      <c r="B321" s="84"/>
      <c r="C321" s="84"/>
      <c r="D321" s="84"/>
      <c r="E321" s="84"/>
      <c r="F321" s="84"/>
      <c r="G321" s="42"/>
      <c r="H321" s="84"/>
      <c r="I321" s="84"/>
      <c r="J321" s="84"/>
      <c r="K321" s="84"/>
      <c r="L321" s="84"/>
      <c r="M321" s="84"/>
      <c r="N321" s="84"/>
      <c r="O321" s="84"/>
      <c r="P321" s="84"/>
      <c r="Q321" s="84"/>
      <c r="R321" s="84"/>
      <c r="S321" s="84"/>
      <c r="T321" s="84"/>
    </row>
    <row r="322" spans="1:20" x14ac:dyDescent="0.15">
      <c r="A322" s="84"/>
      <c r="B322" s="84"/>
      <c r="C322" s="84"/>
      <c r="D322" s="84"/>
      <c r="E322" s="84"/>
      <c r="F322" s="84"/>
      <c r="G322" s="36"/>
      <c r="H322" s="84"/>
      <c r="I322" s="84"/>
      <c r="J322" s="84"/>
      <c r="K322" s="84"/>
      <c r="L322" s="84"/>
      <c r="M322" s="84"/>
      <c r="N322" s="84"/>
      <c r="O322" s="84"/>
      <c r="P322" s="84"/>
      <c r="Q322" s="84"/>
      <c r="R322" s="84"/>
      <c r="S322" s="84"/>
      <c r="T322" s="84"/>
    </row>
    <row r="323" spans="1:20" x14ac:dyDescent="0.15">
      <c r="A323" s="84"/>
      <c r="B323" s="84"/>
      <c r="C323" s="84"/>
      <c r="D323" s="84"/>
      <c r="E323" s="84"/>
      <c r="F323" s="84"/>
      <c r="G323" s="36"/>
      <c r="H323" s="84"/>
      <c r="I323" s="84"/>
      <c r="J323" s="84"/>
      <c r="K323" s="84"/>
      <c r="L323" s="84"/>
      <c r="M323" s="84"/>
      <c r="N323" s="84"/>
      <c r="O323" s="84"/>
      <c r="P323" s="84"/>
      <c r="Q323" s="84"/>
      <c r="R323" s="84"/>
      <c r="S323" s="84"/>
      <c r="T323" s="84"/>
    </row>
    <row r="324" spans="1:20" x14ac:dyDescent="0.15">
      <c r="A324" s="84"/>
      <c r="B324" s="84"/>
      <c r="C324" s="84"/>
      <c r="D324" s="84"/>
      <c r="E324" s="84"/>
      <c r="F324" s="84"/>
      <c r="G324" s="36"/>
      <c r="H324" s="84"/>
      <c r="I324" s="84"/>
      <c r="J324" s="84"/>
      <c r="K324" s="84"/>
      <c r="L324" s="84"/>
      <c r="M324" s="84"/>
      <c r="N324" s="84"/>
      <c r="O324" s="84"/>
      <c r="P324" s="84"/>
      <c r="Q324" s="84"/>
      <c r="R324" s="84"/>
      <c r="S324" s="84"/>
      <c r="T324" s="84"/>
    </row>
    <row r="325" spans="1:20" x14ac:dyDescent="0.15">
      <c r="A325" s="84"/>
      <c r="B325" s="84"/>
      <c r="C325" s="84"/>
      <c r="D325" s="84"/>
      <c r="E325" s="84"/>
      <c r="F325" s="84"/>
      <c r="G325" s="36"/>
      <c r="H325" s="84"/>
      <c r="I325" s="84"/>
      <c r="J325" s="84"/>
      <c r="K325" s="84"/>
      <c r="L325" s="84"/>
      <c r="M325" s="84"/>
      <c r="N325" s="84"/>
      <c r="O325" s="84"/>
      <c r="P325" s="84"/>
      <c r="Q325" s="84"/>
      <c r="R325" s="84"/>
      <c r="S325" s="84"/>
      <c r="T325" s="84"/>
    </row>
    <row r="326" spans="1:20" x14ac:dyDescent="0.15">
      <c r="A326" s="84"/>
      <c r="B326" s="84"/>
      <c r="C326" s="84"/>
      <c r="D326" s="84"/>
      <c r="E326" s="85"/>
      <c r="F326" s="85"/>
      <c r="G326" s="42"/>
      <c r="H326" s="84"/>
      <c r="I326" s="84"/>
      <c r="J326" s="84"/>
      <c r="K326" s="84"/>
      <c r="L326" s="84"/>
      <c r="M326" s="84"/>
      <c r="N326" s="84"/>
      <c r="O326" s="84"/>
      <c r="P326" s="84"/>
      <c r="Q326" s="84"/>
      <c r="R326" s="84"/>
      <c r="S326" s="84"/>
      <c r="T326" s="84"/>
    </row>
    <row r="327" spans="1:20" x14ac:dyDescent="0.15">
      <c r="A327" s="84"/>
      <c r="B327" s="84"/>
      <c r="C327" s="84"/>
      <c r="D327" s="84"/>
      <c r="E327" s="84"/>
      <c r="F327" s="84"/>
      <c r="G327" s="43"/>
      <c r="H327" s="84"/>
      <c r="I327" s="84"/>
      <c r="J327" s="84"/>
      <c r="K327" s="84"/>
      <c r="L327" s="85"/>
      <c r="M327" s="85"/>
      <c r="N327" s="84"/>
      <c r="O327" s="84"/>
      <c r="P327" s="84"/>
      <c r="Q327" s="84"/>
      <c r="R327" s="85"/>
      <c r="S327" s="85"/>
      <c r="T327" s="84"/>
    </row>
    <row r="328" spans="1:20" x14ac:dyDescent="0.15">
      <c r="A328" s="84"/>
      <c r="B328" s="84"/>
      <c r="C328" s="84"/>
      <c r="D328" s="84"/>
      <c r="E328" s="84"/>
      <c r="F328" s="84"/>
      <c r="G328" s="36"/>
      <c r="H328" s="84"/>
      <c r="I328" s="84"/>
      <c r="J328" s="84"/>
      <c r="K328" s="84"/>
      <c r="L328" s="84"/>
      <c r="M328" s="84"/>
      <c r="N328" s="84"/>
      <c r="O328" s="84"/>
      <c r="P328" s="84"/>
      <c r="Q328" s="84"/>
      <c r="R328" s="84"/>
      <c r="S328" s="84"/>
      <c r="T328" s="85"/>
    </row>
    <row r="329" spans="1:20" x14ac:dyDescent="0.15">
      <c r="A329" s="84"/>
      <c r="B329" s="85"/>
      <c r="C329" s="85"/>
      <c r="D329" s="85"/>
      <c r="E329" s="84"/>
      <c r="F329" s="84"/>
      <c r="G329" s="36"/>
      <c r="H329" s="84"/>
      <c r="I329" s="84"/>
      <c r="J329" s="84"/>
      <c r="K329" s="84"/>
      <c r="L329" s="84"/>
      <c r="M329" s="84"/>
      <c r="N329" s="84"/>
      <c r="O329" s="84"/>
      <c r="P329" s="84"/>
      <c r="Q329" s="84"/>
      <c r="R329" s="84"/>
      <c r="S329" s="84"/>
      <c r="T329" s="84"/>
    </row>
    <row r="330" spans="1:20" x14ac:dyDescent="0.15">
      <c r="A330" s="84"/>
      <c r="B330" s="84"/>
      <c r="C330" s="84"/>
      <c r="D330" s="84"/>
      <c r="E330" s="84"/>
      <c r="F330" s="84"/>
      <c r="G330" s="42"/>
      <c r="H330" s="84"/>
      <c r="I330" s="85"/>
      <c r="J330" s="85"/>
      <c r="K330" s="85"/>
      <c r="L330" s="84"/>
      <c r="M330" s="84"/>
      <c r="N330" s="84"/>
      <c r="O330" s="85"/>
      <c r="P330" s="85"/>
      <c r="Q330" s="85"/>
      <c r="R330" s="84"/>
      <c r="S330" s="84"/>
      <c r="T330" s="84"/>
    </row>
    <row r="331" spans="1:20" x14ac:dyDescent="0.15">
      <c r="A331" s="84"/>
      <c r="B331" s="84"/>
      <c r="C331" s="84"/>
      <c r="D331" s="84"/>
      <c r="E331" s="84"/>
      <c r="F331" s="84"/>
      <c r="G331" s="43"/>
      <c r="H331" s="84"/>
      <c r="I331" s="84"/>
      <c r="J331" s="84"/>
      <c r="K331" s="84"/>
      <c r="L331" s="84"/>
      <c r="M331" s="84"/>
      <c r="N331" s="84"/>
      <c r="O331" s="84"/>
      <c r="P331" s="84"/>
      <c r="Q331" s="84"/>
      <c r="R331" s="84"/>
      <c r="S331" s="84"/>
      <c r="T331" s="84"/>
    </row>
    <row r="332" spans="1:20" x14ac:dyDescent="0.15">
      <c r="A332" s="84"/>
      <c r="B332" s="84"/>
      <c r="C332" s="84"/>
      <c r="D332" s="84"/>
      <c r="E332" s="84"/>
      <c r="F332" s="84"/>
      <c r="G332" s="36"/>
      <c r="H332" s="84"/>
      <c r="I332" s="84"/>
      <c r="J332" s="84"/>
      <c r="K332" s="84"/>
      <c r="L332" s="84"/>
      <c r="M332" s="84"/>
      <c r="N332" s="84"/>
      <c r="O332" s="84"/>
      <c r="P332" s="84"/>
      <c r="Q332" s="84"/>
      <c r="R332" s="84"/>
      <c r="S332" s="84"/>
      <c r="T332" s="85"/>
    </row>
    <row r="333" spans="1:20" x14ac:dyDescent="0.15">
      <c r="A333" s="84"/>
      <c r="B333" s="84"/>
      <c r="C333" s="84"/>
      <c r="D333" s="84"/>
      <c r="E333" s="84"/>
      <c r="F333" s="84"/>
      <c r="G333" s="36"/>
      <c r="H333" s="84"/>
      <c r="I333" s="84"/>
      <c r="J333" s="84"/>
      <c r="K333" s="84"/>
      <c r="L333" s="84"/>
      <c r="M333" s="84"/>
      <c r="N333" s="84"/>
      <c r="O333" s="84"/>
      <c r="P333" s="84"/>
      <c r="Q333" s="84"/>
      <c r="R333" s="84"/>
      <c r="S333" s="84"/>
      <c r="T333" s="84"/>
    </row>
    <row r="334" spans="1:20" x14ac:dyDescent="0.15">
      <c r="A334" s="84"/>
      <c r="B334" s="85"/>
      <c r="C334" s="85"/>
      <c r="D334" s="85"/>
      <c r="E334" s="84"/>
      <c r="F334" s="84"/>
      <c r="G334" s="42"/>
      <c r="H334" s="84"/>
      <c r="I334" s="84"/>
      <c r="J334" s="84"/>
      <c r="K334" s="84"/>
      <c r="L334" s="84"/>
      <c r="M334" s="84"/>
      <c r="N334" s="84"/>
      <c r="O334" s="84"/>
      <c r="P334" s="84"/>
      <c r="Q334" s="84"/>
      <c r="R334" s="84"/>
      <c r="S334" s="84"/>
      <c r="T334" s="84"/>
    </row>
    <row r="335" spans="1:20" x14ac:dyDescent="0.15">
      <c r="A335" s="84"/>
      <c r="B335" s="84"/>
      <c r="C335" s="84"/>
      <c r="D335" s="84"/>
      <c r="E335" s="84"/>
      <c r="F335" s="84"/>
      <c r="G335" s="36"/>
      <c r="H335" s="84"/>
      <c r="I335" s="85"/>
      <c r="J335" s="85"/>
      <c r="K335" s="85"/>
      <c r="L335" s="84"/>
      <c r="M335" s="84"/>
      <c r="N335" s="84"/>
      <c r="O335" s="85"/>
      <c r="P335" s="85"/>
      <c r="Q335" s="85"/>
      <c r="R335" s="84"/>
      <c r="S335" s="84"/>
      <c r="T335" s="84"/>
    </row>
    <row r="336" spans="1:20" x14ac:dyDescent="0.15">
      <c r="A336" s="84"/>
      <c r="B336" s="84"/>
      <c r="C336" s="84"/>
      <c r="D336" s="84"/>
      <c r="E336" s="84"/>
      <c r="F336" s="84"/>
      <c r="G336" s="36"/>
      <c r="H336" s="84"/>
      <c r="I336" s="84"/>
      <c r="J336" s="84"/>
      <c r="K336" s="84"/>
      <c r="L336" s="84"/>
      <c r="M336" s="84"/>
      <c r="N336" s="84"/>
      <c r="O336" s="84"/>
      <c r="P336" s="84"/>
      <c r="Q336" s="84"/>
      <c r="R336" s="84"/>
      <c r="S336" s="84"/>
      <c r="T336" s="84"/>
    </row>
    <row r="337" spans="1:20" x14ac:dyDescent="0.15">
      <c r="A337" s="84"/>
      <c r="B337" s="84"/>
      <c r="C337" s="84"/>
      <c r="D337" s="84"/>
      <c r="E337" s="84"/>
      <c r="F337" s="84"/>
      <c r="G337" s="42"/>
      <c r="H337" s="84"/>
      <c r="I337" s="84"/>
      <c r="J337" s="84"/>
      <c r="K337" s="84"/>
      <c r="L337" s="84"/>
      <c r="M337" s="84"/>
      <c r="N337" s="84"/>
      <c r="O337" s="84"/>
      <c r="P337" s="84"/>
      <c r="Q337" s="84"/>
      <c r="R337" s="84"/>
      <c r="S337" s="84"/>
      <c r="T337" s="84"/>
    </row>
    <row r="338" spans="1:20" x14ac:dyDescent="0.15">
      <c r="A338" s="84"/>
      <c r="B338" s="85"/>
      <c r="C338" s="85"/>
      <c r="D338" s="85"/>
      <c r="E338" s="84"/>
      <c r="F338" s="84"/>
      <c r="G338" s="36"/>
      <c r="H338" s="84"/>
      <c r="I338" s="84"/>
      <c r="J338" s="84"/>
      <c r="K338" s="84"/>
      <c r="L338" s="84"/>
      <c r="M338" s="84"/>
      <c r="N338" s="84"/>
      <c r="O338" s="84"/>
      <c r="P338" s="84"/>
      <c r="Q338" s="84"/>
      <c r="R338" s="84"/>
      <c r="S338" s="84"/>
      <c r="T338" s="84"/>
    </row>
    <row r="339" spans="1:20" x14ac:dyDescent="0.15">
      <c r="A339" s="84"/>
      <c r="B339" s="84"/>
      <c r="C339" s="84"/>
      <c r="D339" s="84"/>
      <c r="E339" s="84"/>
      <c r="F339" s="84"/>
      <c r="G339" s="36"/>
      <c r="H339" s="84"/>
      <c r="I339" s="85"/>
      <c r="J339" s="85"/>
      <c r="K339" s="85"/>
      <c r="L339" s="84"/>
      <c r="M339" s="84"/>
      <c r="N339" s="84"/>
      <c r="O339" s="85"/>
      <c r="P339" s="85"/>
      <c r="Q339" s="85"/>
      <c r="R339" s="84"/>
      <c r="S339" s="84"/>
      <c r="T339" s="84"/>
    </row>
    <row r="340" spans="1:20" x14ac:dyDescent="0.15">
      <c r="A340" s="84"/>
      <c r="B340" s="84"/>
      <c r="C340" s="84"/>
      <c r="D340" s="84"/>
      <c r="E340" s="84"/>
      <c r="F340" s="85"/>
      <c r="G340" s="42"/>
      <c r="H340" s="84"/>
      <c r="I340" s="84"/>
      <c r="J340" s="84"/>
      <c r="K340" s="84"/>
      <c r="L340" s="84"/>
      <c r="M340" s="84"/>
      <c r="N340" s="84"/>
      <c r="O340" s="84"/>
      <c r="P340" s="84"/>
      <c r="Q340" s="84"/>
      <c r="R340" s="84"/>
      <c r="S340" s="84"/>
      <c r="T340" s="84"/>
    </row>
    <row r="341" spans="1:20" x14ac:dyDescent="0.15">
      <c r="A341" s="84"/>
      <c r="B341" s="84"/>
      <c r="C341" s="84"/>
      <c r="D341" s="84"/>
      <c r="E341" s="84"/>
      <c r="F341" s="84"/>
      <c r="G341" s="43"/>
      <c r="H341" s="84"/>
      <c r="I341" s="84"/>
      <c r="J341" s="84"/>
      <c r="K341" s="84"/>
      <c r="L341" s="84"/>
      <c r="M341" s="85"/>
      <c r="N341" s="84"/>
      <c r="O341" s="84"/>
      <c r="P341" s="84"/>
      <c r="Q341" s="84"/>
      <c r="R341" s="84"/>
      <c r="S341" s="85"/>
      <c r="T341" s="84"/>
    </row>
    <row r="342" spans="1:20" x14ac:dyDescent="0.15">
      <c r="A342" s="84"/>
      <c r="B342" s="84"/>
      <c r="C342" s="84"/>
      <c r="D342" s="84"/>
      <c r="E342" s="84"/>
      <c r="F342" s="84"/>
      <c r="G342" s="36"/>
      <c r="H342" s="84"/>
      <c r="I342" s="84"/>
      <c r="J342" s="84"/>
      <c r="K342" s="84"/>
      <c r="L342" s="84"/>
      <c r="M342" s="84"/>
      <c r="N342" s="84"/>
      <c r="O342" s="84"/>
      <c r="P342" s="84"/>
      <c r="Q342" s="84"/>
      <c r="R342" s="84"/>
      <c r="S342" s="84"/>
      <c r="T342" s="85"/>
    </row>
    <row r="343" spans="1:20" x14ac:dyDescent="0.15">
      <c r="A343" s="84"/>
      <c r="B343" s="85"/>
      <c r="C343" s="85"/>
      <c r="D343" s="85"/>
      <c r="E343" s="84"/>
      <c r="F343" s="84"/>
      <c r="G343" s="36"/>
      <c r="H343" s="84"/>
      <c r="I343" s="84"/>
      <c r="J343" s="84"/>
      <c r="K343" s="84"/>
      <c r="L343" s="84"/>
      <c r="M343" s="84"/>
      <c r="N343" s="84"/>
      <c r="O343" s="84"/>
      <c r="P343" s="84"/>
      <c r="Q343" s="84"/>
      <c r="R343" s="84"/>
      <c r="S343" s="84"/>
      <c r="T343" s="84"/>
    </row>
    <row r="344" spans="1:20" x14ac:dyDescent="0.15">
      <c r="A344" s="84"/>
      <c r="B344" s="84"/>
      <c r="C344" s="84"/>
      <c r="D344" s="84"/>
      <c r="E344" s="85"/>
      <c r="F344" s="85"/>
      <c r="G344" s="42"/>
      <c r="H344" s="84"/>
      <c r="I344" s="85"/>
      <c r="J344" s="85"/>
      <c r="K344" s="85"/>
      <c r="L344" s="84"/>
      <c r="M344" s="84"/>
      <c r="N344" s="84"/>
      <c r="O344" s="85"/>
      <c r="P344" s="85"/>
      <c r="Q344" s="85"/>
      <c r="R344" s="84"/>
      <c r="S344" s="84"/>
      <c r="T344" s="84"/>
    </row>
    <row r="345" spans="1:20" x14ac:dyDescent="0.15">
      <c r="A345" s="84"/>
      <c r="B345" s="84"/>
      <c r="C345" s="84"/>
      <c r="D345" s="84"/>
      <c r="E345" s="84"/>
      <c r="F345" s="84"/>
      <c r="G345" s="43"/>
      <c r="H345" s="84"/>
      <c r="I345" s="84"/>
      <c r="J345" s="84"/>
      <c r="K345" s="84"/>
      <c r="L345" s="85"/>
      <c r="M345" s="85"/>
      <c r="N345" s="84"/>
      <c r="O345" s="84"/>
      <c r="P345" s="84"/>
      <c r="Q345" s="84"/>
      <c r="R345" s="85"/>
      <c r="S345" s="85"/>
      <c r="T345" s="84"/>
    </row>
    <row r="346" spans="1:20" x14ac:dyDescent="0.15">
      <c r="A346" s="84"/>
      <c r="B346" s="84"/>
      <c r="C346" s="84"/>
      <c r="D346" s="84"/>
      <c r="E346" s="84"/>
      <c r="F346" s="84"/>
      <c r="G346" s="36"/>
      <c r="H346" s="84"/>
      <c r="I346" s="84"/>
      <c r="J346" s="84"/>
      <c r="K346" s="84"/>
      <c r="L346" s="84"/>
      <c r="M346" s="84"/>
      <c r="N346" s="84"/>
      <c r="O346" s="84"/>
      <c r="P346" s="84"/>
      <c r="Q346" s="84"/>
      <c r="R346" s="84"/>
      <c r="S346" s="84"/>
      <c r="T346" s="85"/>
    </row>
    <row r="347" spans="1:20" x14ac:dyDescent="0.15">
      <c r="A347" s="84"/>
      <c r="B347" s="85"/>
      <c r="C347" s="85"/>
      <c r="D347" s="85"/>
      <c r="E347" s="84"/>
      <c r="F347" s="84"/>
      <c r="G347" s="36"/>
      <c r="H347" s="84"/>
      <c r="I347" s="84"/>
      <c r="J347" s="84"/>
      <c r="K347" s="84"/>
      <c r="L347" s="84"/>
      <c r="M347" s="84"/>
      <c r="N347" s="84"/>
      <c r="O347" s="84"/>
      <c r="P347" s="84"/>
      <c r="Q347" s="84"/>
      <c r="R347" s="84"/>
      <c r="S347" s="84"/>
      <c r="T347" s="84"/>
    </row>
    <row r="348" spans="1:20" x14ac:dyDescent="0.15">
      <c r="A348" s="84"/>
      <c r="B348" s="84"/>
      <c r="C348" s="84"/>
      <c r="D348" s="84"/>
      <c r="E348" s="84"/>
      <c r="F348" s="84"/>
      <c r="G348" s="42"/>
      <c r="H348" s="84"/>
      <c r="I348" s="85"/>
      <c r="J348" s="85"/>
      <c r="K348" s="85"/>
      <c r="L348" s="84"/>
      <c r="M348" s="84"/>
      <c r="N348" s="84"/>
      <c r="O348" s="85"/>
      <c r="P348" s="85"/>
      <c r="Q348" s="85"/>
      <c r="R348" s="84"/>
      <c r="S348" s="84"/>
      <c r="T348" s="84"/>
    </row>
    <row r="349" spans="1:20" x14ac:dyDescent="0.15">
      <c r="A349" s="84"/>
      <c r="B349" s="84"/>
      <c r="C349" s="84"/>
      <c r="D349" s="84"/>
      <c r="E349" s="84"/>
      <c r="F349" s="84"/>
      <c r="G349" s="36"/>
      <c r="H349" s="84"/>
      <c r="I349" s="84"/>
      <c r="J349" s="84"/>
      <c r="K349" s="84"/>
      <c r="L349" s="84"/>
      <c r="M349" s="84"/>
      <c r="N349" s="84"/>
      <c r="O349" s="84"/>
      <c r="P349" s="84"/>
      <c r="Q349" s="84"/>
      <c r="R349" s="84"/>
      <c r="S349" s="84"/>
      <c r="T349" s="84"/>
    </row>
    <row r="350" spans="1:20" x14ac:dyDescent="0.15">
      <c r="A350" s="84"/>
      <c r="B350" s="84"/>
      <c r="C350" s="84"/>
      <c r="D350" s="84"/>
      <c r="E350" s="84"/>
      <c r="F350" s="84"/>
      <c r="G350" s="36"/>
      <c r="H350" s="84"/>
      <c r="I350" s="84"/>
      <c r="J350" s="84"/>
      <c r="K350" s="84"/>
      <c r="L350" s="84"/>
      <c r="M350" s="84"/>
      <c r="N350" s="84"/>
      <c r="O350" s="84"/>
      <c r="P350" s="84"/>
      <c r="Q350" s="84"/>
      <c r="R350" s="84"/>
      <c r="S350" s="84"/>
      <c r="T350" s="84"/>
    </row>
    <row r="351" spans="1:20" x14ac:dyDescent="0.15">
      <c r="A351" s="84"/>
      <c r="B351" s="84"/>
      <c r="C351" s="84"/>
      <c r="D351" s="84"/>
      <c r="E351" s="84"/>
      <c r="F351" s="84"/>
      <c r="G351" s="42"/>
      <c r="H351" s="84"/>
      <c r="I351" s="84"/>
      <c r="J351" s="84"/>
      <c r="K351" s="84"/>
      <c r="L351" s="84"/>
      <c r="M351" s="84"/>
      <c r="N351" s="84"/>
      <c r="O351" s="84"/>
      <c r="P351" s="84"/>
      <c r="Q351" s="84"/>
      <c r="R351" s="84"/>
      <c r="S351" s="84"/>
      <c r="T351" s="84"/>
    </row>
    <row r="352" spans="1:20" x14ac:dyDescent="0.15">
      <c r="A352" s="84"/>
      <c r="B352" s="84"/>
      <c r="C352" s="84"/>
      <c r="D352" s="84"/>
      <c r="E352" s="84"/>
      <c r="F352" s="84"/>
      <c r="G352" s="36"/>
      <c r="H352" s="84"/>
      <c r="I352" s="84"/>
      <c r="J352" s="84"/>
      <c r="K352" s="84"/>
      <c r="L352" s="84"/>
      <c r="M352" s="84"/>
      <c r="N352" s="84"/>
      <c r="O352" s="84"/>
      <c r="P352" s="84"/>
      <c r="Q352" s="84"/>
      <c r="R352" s="84"/>
      <c r="S352" s="84"/>
      <c r="T352" s="84"/>
    </row>
    <row r="353" spans="1:21" x14ac:dyDescent="0.15">
      <c r="A353" s="84"/>
      <c r="B353" s="84"/>
      <c r="C353" s="84"/>
      <c r="D353" s="84"/>
      <c r="E353" s="84"/>
      <c r="F353" s="84"/>
      <c r="G353" s="36"/>
      <c r="H353" s="84"/>
      <c r="I353" s="84"/>
      <c r="J353" s="84"/>
      <c r="K353" s="84"/>
      <c r="L353" s="84"/>
      <c r="M353" s="84"/>
      <c r="N353" s="84"/>
      <c r="O353" s="84"/>
      <c r="P353" s="84"/>
      <c r="Q353" s="84"/>
      <c r="R353" s="84"/>
      <c r="S353" s="84"/>
      <c r="T353" s="84"/>
    </row>
    <row r="354" spans="1:21" x14ac:dyDescent="0.15">
      <c r="A354" s="84"/>
      <c r="B354" s="84"/>
      <c r="C354" s="84"/>
      <c r="D354" s="84"/>
      <c r="E354" s="85"/>
      <c r="F354" s="85"/>
      <c r="G354" s="42"/>
      <c r="H354" s="84"/>
      <c r="I354" s="84"/>
      <c r="J354" s="84"/>
      <c r="K354" s="84"/>
      <c r="L354" s="84"/>
      <c r="M354" s="84"/>
      <c r="N354" s="84"/>
      <c r="O354" s="84"/>
      <c r="P354" s="84"/>
      <c r="Q354" s="84"/>
      <c r="R354" s="84"/>
      <c r="S354" s="84"/>
      <c r="T354" s="84"/>
    </row>
    <row r="355" spans="1:21" x14ac:dyDescent="0.15">
      <c r="A355" s="84"/>
      <c r="B355" s="84"/>
      <c r="C355" s="84"/>
      <c r="D355" s="84"/>
      <c r="E355" s="84"/>
      <c r="F355" s="84"/>
      <c r="G355" s="43"/>
      <c r="H355" s="84"/>
      <c r="I355" s="84"/>
      <c r="J355" s="84"/>
      <c r="K355" s="84"/>
      <c r="L355" s="84"/>
      <c r="M355" s="84"/>
      <c r="N355" s="85"/>
      <c r="O355" s="84"/>
      <c r="P355" s="84"/>
      <c r="Q355" s="84"/>
      <c r="R355" s="84"/>
      <c r="S355" s="84"/>
      <c r="T355" s="84"/>
      <c r="U355" s="85"/>
    </row>
    <row r="356" spans="1:21" x14ac:dyDescent="0.15">
      <c r="A356" s="84"/>
      <c r="B356" s="84"/>
      <c r="C356" s="84"/>
      <c r="D356" s="84"/>
      <c r="E356" s="84"/>
      <c r="F356" s="84"/>
      <c r="G356" s="36"/>
      <c r="H356" s="84"/>
      <c r="I356" s="85"/>
      <c r="J356" s="85"/>
      <c r="K356" s="85"/>
      <c r="L356" s="84"/>
      <c r="M356" s="84"/>
      <c r="N356" s="84"/>
      <c r="O356" s="84"/>
      <c r="P356" s="85"/>
      <c r="Q356" s="85"/>
      <c r="R356" s="85"/>
      <c r="S356" s="84"/>
      <c r="T356" s="84"/>
      <c r="U356" s="84"/>
    </row>
    <row r="357" spans="1:21" x14ac:dyDescent="0.15">
      <c r="A357" s="84"/>
      <c r="B357" s="85"/>
      <c r="C357" s="85"/>
      <c r="D357" s="85"/>
      <c r="E357" s="84"/>
      <c r="F357" s="84"/>
      <c r="G357" s="36"/>
      <c r="H357" s="84"/>
      <c r="I357" s="84"/>
      <c r="J357" s="84"/>
      <c r="K357" s="84"/>
      <c r="L357" s="84"/>
      <c r="M357" s="84"/>
      <c r="N357" s="84"/>
      <c r="O357" s="84"/>
      <c r="P357" s="84"/>
      <c r="Q357" s="84"/>
      <c r="R357" s="84"/>
      <c r="S357" s="84"/>
      <c r="T357" s="84"/>
      <c r="U357" s="84"/>
    </row>
    <row r="358" spans="1:21" x14ac:dyDescent="0.15">
      <c r="A358" s="84"/>
      <c r="B358" s="84"/>
      <c r="C358" s="84"/>
      <c r="D358" s="84"/>
      <c r="E358" s="84"/>
      <c r="F358" s="84"/>
      <c r="G358" s="36"/>
      <c r="H358" s="84"/>
      <c r="I358" s="84"/>
      <c r="J358" s="84"/>
      <c r="K358" s="84"/>
      <c r="L358" s="84"/>
      <c r="M358" s="84"/>
      <c r="N358" s="84"/>
      <c r="O358" s="84"/>
      <c r="P358" s="84"/>
      <c r="Q358" s="84"/>
      <c r="R358" s="84"/>
      <c r="S358" s="84"/>
      <c r="T358" s="84"/>
      <c r="U358" s="84"/>
    </row>
    <row r="359" spans="1:21" x14ac:dyDescent="0.15">
      <c r="A359" s="84"/>
      <c r="B359" s="84"/>
      <c r="C359" s="84"/>
      <c r="D359" s="84"/>
      <c r="E359" s="84"/>
      <c r="F359" s="84"/>
      <c r="G359" s="42"/>
      <c r="H359" s="84"/>
      <c r="I359" s="84"/>
      <c r="J359" s="84"/>
      <c r="K359" s="84"/>
      <c r="L359" s="84"/>
      <c r="M359" s="84"/>
      <c r="N359" s="85"/>
      <c r="O359" s="84"/>
      <c r="P359" s="84"/>
      <c r="Q359" s="84"/>
      <c r="R359" s="84"/>
      <c r="S359" s="84"/>
      <c r="T359" s="84"/>
      <c r="U359" s="85"/>
    </row>
    <row r="360" spans="1:21" x14ac:dyDescent="0.15">
      <c r="A360" s="84"/>
      <c r="B360" s="84"/>
      <c r="C360" s="84"/>
      <c r="D360" s="84"/>
      <c r="E360" s="84"/>
      <c r="F360" s="84"/>
      <c r="G360" s="43"/>
      <c r="H360" s="84"/>
      <c r="I360" s="84"/>
      <c r="J360" s="84"/>
      <c r="K360" s="84"/>
      <c r="L360" s="84"/>
      <c r="M360" s="84"/>
      <c r="N360" s="84"/>
      <c r="O360" s="84"/>
      <c r="P360" s="84"/>
      <c r="Q360" s="84"/>
      <c r="R360" s="84"/>
      <c r="S360" s="84"/>
      <c r="T360" s="84"/>
      <c r="U360" s="84"/>
    </row>
    <row r="361" spans="1:21" x14ac:dyDescent="0.15">
      <c r="A361" s="84"/>
      <c r="B361" s="85"/>
      <c r="C361" s="85"/>
      <c r="D361" s="85"/>
      <c r="E361" s="84"/>
      <c r="F361" s="84"/>
      <c r="G361" s="36"/>
      <c r="H361" s="84"/>
      <c r="I361" s="84"/>
      <c r="J361" s="84"/>
      <c r="K361" s="84"/>
      <c r="L361" s="84"/>
      <c r="M361" s="84"/>
      <c r="N361" s="84"/>
      <c r="O361" s="84"/>
      <c r="P361" s="84"/>
      <c r="Q361" s="84"/>
      <c r="R361" s="84"/>
      <c r="S361" s="84"/>
      <c r="T361" s="84"/>
      <c r="U361" s="84"/>
    </row>
    <row r="362" spans="1:21" x14ac:dyDescent="0.15">
      <c r="A362" s="84"/>
      <c r="B362" s="84"/>
      <c r="C362" s="84"/>
      <c r="D362" s="84"/>
      <c r="E362" s="84"/>
      <c r="F362" s="84"/>
      <c r="G362" s="36"/>
      <c r="H362" s="84"/>
      <c r="I362" s="84"/>
      <c r="J362" s="84"/>
      <c r="K362" s="84"/>
      <c r="L362" s="84"/>
      <c r="M362" s="84"/>
      <c r="N362" s="84"/>
      <c r="O362" s="84"/>
      <c r="P362" s="84"/>
      <c r="Q362" s="84"/>
      <c r="R362" s="84"/>
      <c r="S362" s="84"/>
      <c r="T362" s="84"/>
      <c r="U362" s="84"/>
    </row>
    <row r="363" spans="1:21" x14ac:dyDescent="0.15">
      <c r="A363" s="84"/>
      <c r="B363" s="84"/>
      <c r="C363" s="84"/>
      <c r="D363" s="84"/>
      <c r="E363" s="84"/>
      <c r="F363" s="85"/>
      <c r="G363" s="42"/>
      <c r="H363" s="84"/>
      <c r="I363" s="84"/>
      <c r="J363" s="84"/>
      <c r="K363" s="84"/>
      <c r="L363" s="85"/>
      <c r="M363" s="85"/>
      <c r="N363" s="84"/>
      <c r="O363" s="84"/>
      <c r="P363" s="84"/>
      <c r="Q363" s="84"/>
      <c r="R363" s="84"/>
      <c r="S363" s="85"/>
      <c r="T363" s="85"/>
      <c r="U363" s="84"/>
    </row>
    <row r="364" spans="1:21" x14ac:dyDescent="0.15">
      <c r="A364" s="84"/>
      <c r="B364" s="84"/>
      <c r="C364" s="84"/>
      <c r="D364" s="84"/>
      <c r="E364" s="84"/>
      <c r="F364" s="84"/>
      <c r="G364" s="43"/>
      <c r="H364" s="84"/>
      <c r="I364" s="84"/>
      <c r="J364" s="84"/>
      <c r="K364" s="84"/>
      <c r="L364" s="84"/>
      <c r="M364" s="84"/>
      <c r="N364" s="84"/>
      <c r="O364" s="84"/>
      <c r="P364" s="84"/>
      <c r="Q364" s="84"/>
      <c r="R364" s="84"/>
      <c r="S364" s="84"/>
      <c r="T364" s="84"/>
      <c r="U364" s="84"/>
    </row>
    <row r="365" spans="1:21" x14ac:dyDescent="0.15">
      <c r="A365" s="84"/>
      <c r="B365" s="84"/>
      <c r="C365" s="84"/>
      <c r="D365" s="84"/>
      <c r="E365" s="84"/>
      <c r="F365" s="84"/>
      <c r="G365" s="36"/>
      <c r="H365" s="84"/>
      <c r="I365" s="84"/>
      <c r="J365" s="84"/>
      <c r="K365" s="84"/>
      <c r="L365" s="84"/>
      <c r="M365" s="84"/>
      <c r="N365" s="84"/>
      <c r="O365" s="84"/>
      <c r="P365" s="84"/>
      <c r="Q365" s="84"/>
      <c r="R365" s="84"/>
      <c r="S365" s="84"/>
      <c r="T365" s="84"/>
      <c r="U365" s="84"/>
    </row>
    <row r="366" spans="1:21" x14ac:dyDescent="0.15">
      <c r="A366" s="84"/>
      <c r="B366" s="84"/>
      <c r="C366" s="84"/>
      <c r="D366" s="84"/>
      <c r="E366" s="84"/>
      <c r="F366" s="84"/>
      <c r="G366" s="36"/>
      <c r="H366" s="84"/>
      <c r="I366" s="85"/>
      <c r="J366" s="85"/>
      <c r="K366" s="85"/>
      <c r="L366" s="84"/>
      <c r="M366" s="84"/>
      <c r="N366" s="84"/>
      <c r="O366" s="84"/>
      <c r="P366" s="85"/>
      <c r="Q366" s="85"/>
      <c r="R366" s="85"/>
      <c r="S366" s="84"/>
      <c r="T366" s="84"/>
      <c r="U366" s="84"/>
    </row>
    <row r="367" spans="1:21" x14ac:dyDescent="0.15">
      <c r="A367" s="84"/>
      <c r="D367" s="36"/>
      <c r="E367" s="42"/>
      <c r="F367" s="42"/>
      <c r="G367" s="42"/>
      <c r="H367" s="84"/>
      <c r="I367" s="84"/>
      <c r="J367" s="84"/>
      <c r="K367" s="84"/>
      <c r="L367" s="84"/>
      <c r="M367" s="84"/>
      <c r="N367" s="84"/>
      <c r="O367" s="84"/>
      <c r="P367" s="84"/>
      <c r="Q367" s="84"/>
      <c r="R367" s="84"/>
      <c r="S367" s="84"/>
      <c r="T367" s="84"/>
      <c r="U367" s="84"/>
    </row>
    <row r="368" spans="1:21" x14ac:dyDescent="0.15">
      <c r="A368" s="84"/>
      <c r="D368" s="36"/>
      <c r="E368" s="36"/>
      <c r="F368" s="36"/>
      <c r="G368" s="36"/>
      <c r="H368" s="84"/>
      <c r="I368" s="84"/>
      <c r="J368" s="84"/>
      <c r="K368" s="84"/>
      <c r="L368" s="84"/>
      <c r="M368" s="84"/>
      <c r="N368" s="84"/>
      <c r="O368" s="84"/>
      <c r="P368" s="84"/>
      <c r="Q368" s="84"/>
      <c r="R368" s="84"/>
      <c r="S368" s="84"/>
      <c r="T368" s="84"/>
      <c r="U368" s="84"/>
    </row>
    <row r="369" spans="1:21" x14ac:dyDescent="0.15">
      <c r="A369" s="84"/>
      <c r="D369" s="36"/>
      <c r="E369" s="36"/>
      <c r="F369" s="36"/>
      <c r="G369" s="36"/>
      <c r="H369" s="84"/>
      <c r="I369" s="84"/>
      <c r="J369" s="84"/>
      <c r="K369" s="84"/>
      <c r="L369" s="84"/>
      <c r="M369" s="84"/>
      <c r="N369" s="85"/>
      <c r="O369" s="84"/>
      <c r="P369" s="84"/>
      <c r="Q369" s="84"/>
      <c r="R369" s="84"/>
      <c r="S369" s="84"/>
      <c r="T369" s="84"/>
      <c r="U369" s="85"/>
    </row>
    <row r="370" spans="1:21" x14ac:dyDescent="0.15">
      <c r="A370" s="84"/>
      <c r="D370" s="36"/>
      <c r="E370" s="42"/>
      <c r="F370" s="42"/>
      <c r="G370" s="42"/>
      <c r="H370" s="84"/>
      <c r="I370" s="84"/>
      <c r="J370" s="84"/>
      <c r="K370" s="84"/>
      <c r="L370" s="84"/>
      <c r="M370" s="84"/>
      <c r="N370" s="84"/>
      <c r="O370" s="84"/>
      <c r="P370" s="84"/>
      <c r="Q370" s="84"/>
      <c r="R370" s="84"/>
      <c r="S370" s="84"/>
      <c r="T370" s="84"/>
      <c r="U370" s="84"/>
    </row>
    <row r="371" spans="1:21" x14ac:dyDescent="0.15">
      <c r="A371" s="84"/>
      <c r="D371" s="36"/>
      <c r="E371" s="36"/>
      <c r="F371" s="36"/>
      <c r="G371" s="36"/>
      <c r="H371" s="84"/>
      <c r="I371" s="85"/>
      <c r="J371" s="85"/>
      <c r="K371" s="85"/>
      <c r="L371" s="84"/>
      <c r="M371" s="84"/>
      <c r="N371" s="84"/>
      <c r="O371" s="84"/>
      <c r="P371" s="85"/>
      <c r="Q371" s="85"/>
      <c r="R371" s="85"/>
      <c r="S371" s="84"/>
      <c r="T371" s="84"/>
      <c r="U371" s="84"/>
    </row>
    <row r="372" spans="1:21" x14ac:dyDescent="0.15">
      <c r="A372" s="84"/>
      <c r="D372" s="36"/>
      <c r="E372" s="36"/>
      <c r="F372" s="36"/>
      <c r="G372" s="36"/>
      <c r="H372" s="84"/>
      <c r="I372" s="84"/>
      <c r="J372" s="84"/>
      <c r="K372" s="84"/>
      <c r="L372" s="84"/>
      <c r="M372" s="84"/>
      <c r="N372" s="84"/>
      <c r="O372" s="84"/>
      <c r="P372" s="84"/>
      <c r="Q372" s="84"/>
      <c r="R372" s="84"/>
      <c r="S372" s="84"/>
      <c r="T372" s="84"/>
      <c r="U372" s="84"/>
    </row>
    <row r="373" spans="1:21" x14ac:dyDescent="0.15">
      <c r="A373" s="84"/>
      <c r="D373" s="36"/>
      <c r="E373" s="42"/>
      <c r="F373" s="42"/>
      <c r="G373" s="42"/>
      <c r="H373" s="84"/>
      <c r="I373" s="84"/>
      <c r="J373" s="84"/>
      <c r="K373" s="84"/>
      <c r="L373" s="84"/>
      <c r="M373" s="84"/>
      <c r="N373" s="84"/>
      <c r="O373" s="84"/>
      <c r="P373" s="84"/>
      <c r="Q373" s="84"/>
      <c r="R373" s="84"/>
      <c r="S373" s="84"/>
      <c r="T373" s="84"/>
      <c r="U373" s="84"/>
    </row>
    <row r="374" spans="1:21" x14ac:dyDescent="0.15">
      <c r="A374" s="84"/>
      <c r="D374" s="36"/>
      <c r="E374" s="43"/>
      <c r="F374" s="43"/>
      <c r="G374" s="43"/>
      <c r="H374" s="84"/>
      <c r="I374" s="84"/>
      <c r="J374" s="84"/>
      <c r="K374" s="84"/>
      <c r="L374" s="84"/>
      <c r="M374" s="84"/>
      <c r="N374" s="85"/>
      <c r="O374" s="84"/>
      <c r="P374" s="84"/>
      <c r="Q374" s="84"/>
      <c r="R374" s="84"/>
      <c r="S374" s="84"/>
      <c r="T374" s="84"/>
      <c r="U374" s="85"/>
    </row>
    <row r="375" spans="1:21" x14ac:dyDescent="0.15">
      <c r="A375" s="84"/>
      <c r="D375" s="36"/>
      <c r="E375" s="36"/>
      <c r="F375" s="36"/>
      <c r="G375" s="36"/>
      <c r="H375" s="84"/>
      <c r="I375" s="85"/>
      <c r="J375" s="85"/>
      <c r="K375" s="85"/>
      <c r="L375" s="84"/>
      <c r="M375" s="84"/>
      <c r="N375" s="84"/>
      <c r="O375" s="84"/>
      <c r="P375" s="85"/>
      <c r="Q375" s="85"/>
      <c r="R375" s="85"/>
      <c r="S375" s="84"/>
      <c r="T375" s="84"/>
      <c r="U375" s="84"/>
    </row>
    <row r="376" spans="1:21" x14ac:dyDescent="0.15">
      <c r="A376" s="84"/>
      <c r="D376" s="36"/>
      <c r="E376" s="36"/>
      <c r="F376" s="36"/>
      <c r="G376" s="36"/>
      <c r="H376" s="84"/>
      <c r="I376" s="84"/>
      <c r="J376" s="84"/>
      <c r="K376" s="84"/>
      <c r="L376" s="84"/>
      <c r="M376" s="84"/>
      <c r="N376" s="84"/>
      <c r="O376" s="84"/>
      <c r="P376" s="84"/>
      <c r="Q376" s="84"/>
      <c r="R376" s="84"/>
      <c r="S376" s="84"/>
      <c r="T376" s="84"/>
      <c r="U376" s="84"/>
    </row>
    <row r="377" spans="1:21" x14ac:dyDescent="0.15">
      <c r="A377" s="84"/>
      <c r="D377" s="36"/>
      <c r="E377" s="42"/>
      <c r="F377" s="42"/>
      <c r="G377" s="42"/>
      <c r="H377" s="84"/>
      <c r="I377" s="84"/>
      <c r="J377" s="84"/>
      <c r="K377" s="84"/>
      <c r="L377" s="84"/>
      <c r="M377" s="85"/>
      <c r="N377" s="84"/>
      <c r="O377" s="84"/>
      <c r="P377" s="84"/>
      <c r="Q377" s="84"/>
      <c r="R377" s="84"/>
      <c r="S377" s="84"/>
      <c r="T377" s="85"/>
      <c r="U377" s="84"/>
    </row>
    <row r="378" spans="1:21" x14ac:dyDescent="0.15">
      <c r="A378" s="84"/>
      <c r="H378" s="84"/>
      <c r="I378" s="85"/>
      <c r="J378" s="85"/>
      <c r="K378" s="85"/>
      <c r="L378" s="84"/>
      <c r="M378" s="84"/>
      <c r="N378" s="85"/>
      <c r="O378" s="84"/>
      <c r="P378" s="85"/>
      <c r="Q378" s="85"/>
      <c r="R378" s="85"/>
      <c r="S378" s="84"/>
      <c r="T378" s="84"/>
      <c r="U378" s="85"/>
    </row>
    <row r="379" spans="1:21" x14ac:dyDescent="0.15">
      <c r="A379" s="84"/>
      <c r="H379" s="84"/>
      <c r="I379" s="84"/>
      <c r="J379" s="84"/>
      <c r="K379" s="84"/>
      <c r="L379" s="85"/>
      <c r="M379" s="85"/>
      <c r="N379" s="84"/>
      <c r="O379" s="84"/>
      <c r="P379" s="84"/>
      <c r="Q379" s="84"/>
      <c r="R379" s="84"/>
      <c r="S379" s="85"/>
      <c r="T379" s="85"/>
      <c r="U379" s="84"/>
    </row>
    <row r="380" spans="1:21" x14ac:dyDescent="0.15">
      <c r="A380" s="84"/>
      <c r="H380" s="84"/>
      <c r="I380" s="84"/>
      <c r="J380" s="84"/>
      <c r="K380" s="84"/>
      <c r="L380" s="84"/>
      <c r="M380" s="84"/>
      <c r="N380" s="84"/>
      <c r="O380" s="84"/>
      <c r="P380" s="84"/>
      <c r="Q380" s="84"/>
      <c r="R380" s="84"/>
      <c r="S380" s="84"/>
      <c r="T380" s="84"/>
      <c r="U380" s="84"/>
    </row>
    <row r="381" spans="1:21" x14ac:dyDescent="0.15">
      <c r="A381" s="84"/>
      <c r="H381" s="84"/>
      <c r="I381" s="84"/>
      <c r="J381" s="84"/>
      <c r="K381" s="84"/>
      <c r="L381" s="84"/>
      <c r="M381" s="84"/>
      <c r="N381" s="84"/>
      <c r="O381" s="84"/>
      <c r="P381" s="84"/>
      <c r="Q381" s="84"/>
      <c r="R381" s="84"/>
      <c r="S381" s="84"/>
      <c r="T381" s="84"/>
      <c r="U381" s="84"/>
    </row>
    <row r="382" spans="1:21" x14ac:dyDescent="0.15">
      <c r="A382" s="84"/>
      <c r="H382" s="84"/>
      <c r="I382" s="85"/>
      <c r="J382" s="85"/>
      <c r="K382" s="85"/>
      <c r="L382" s="84"/>
      <c r="M382" s="84"/>
      <c r="N382" s="84"/>
      <c r="O382" s="84"/>
      <c r="P382" s="85"/>
      <c r="Q382" s="85"/>
      <c r="R382" s="85"/>
      <c r="S382" s="84"/>
      <c r="T382" s="84"/>
      <c r="U382" s="84"/>
    </row>
    <row r="383" spans="1:21" x14ac:dyDescent="0.15">
      <c r="A383" s="84"/>
      <c r="H383" s="84"/>
      <c r="I383" s="84"/>
      <c r="J383" s="84"/>
      <c r="K383" s="84"/>
      <c r="L383" s="84"/>
      <c r="M383" s="84"/>
      <c r="N383" s="84"/>
      <c r="O383" s="84"/>
      <c r="P383" s="84"/>
      <c r="Q383" s="84"/>
      <c r="R383" s="84"/>
      <c r="S383" s="84"/>
      <c r="T383" s="84"/>
      <c r="U383" s="84"/>
    </row>
    <row r="384" spans="1:21" x14ac:dyDescent="0.15">
      <c r="A384" s="84"/>
      <c r="H384" s="84"/>
      <c r="I384" s="84"/>
      <c r="J384" s="84"/>
      <c r="K384" s="84"/>
      <c r="L384" s="84"/>
      <c r="M384" s="84"/>
      <c r="N384" s="84"/>
      <c r="O384" s="84"/>
      <c r="P384" s="84"/>
      <c r="Q384" s="84"/>
      <c r="R384" s="84"/>
      <c r="S384" s="84"/>
      <c r="T384" s="84"/>
      <c r="U384" s="84"/>
    </row>
    <row r="385" spans="1:21" x14ac:dyDescent="0.15">
      <c r="A385" s="84"/>
      <c r="H385" s="84"/>
      <c r="I385" s="84"/>
      <c r="J385" s="84"/>
      <c r="K385" s="84"/>
      <c r="L385" s="84"/>
      <c r="M385" s="84"/>
      <c r="N385" s="84"/>
      <c r="O385" s="84"/>
      <c r="P385" s="84"/>
      <c r="Q385" s="84"/>
      <c r="R385" s="84"/>
      <c r="S385" s="84"/>
      <c r="T385" s="84"/>
      <c r="U385" s="84"/>
    </row>
    <row r="386" spans="1:21" x14ac:dyDescent="0.15">
      <c r="H386" s="84"/>
      <c r="I386" s="84"/>
      <c r="J386" s="84"/>
      <c r="K386" s="84"/>
      <c r="L386" s="84"/>
      <c r="M386" s="84"/>
      <c r="N386" s="84"/>
      <c r="O386" s="84"/>
      <c r="P386" s="84"/>
      <c r="Q386" s="84"/>
      <c r="R386" s="84"/>
      <c r="S386" s="84"/>
      <c r="T386" s="84"/>
      <c r="U386" s="84"/>
    </row>
    <row r="387" spans="1:21" x14ac:dyDescent="0.15">
      <c r="H387" s="84"/>
      <c r="I387" s="84"/>
      <c r="J387" s="84"/>
      <c r="K387" s="84"/>
      <c r="L387" s="84"/>
      <c r="M387" s="84"/>
      <c r="N387" s="84"/>
      <c r="O387" s="84"/>
      <c r="P387" s="84"/>
      <c r="Q387" s="84"/>
      <c r="R387" s="84"/>
      <c r="S387" s="84"/>
      <c r="T387" s="84"/>
      <c r="U387" s="84"/>
    </row>
    <row r="388" spans="1:21" x14ac:dyDescent="0.15">
      <c r="H388" s="84"/>
      <c r="I388" s="84"/>
      <c r="J388" s="84"/>
      <c r="K388" s="84"/>
      <c r="L388" s="84"/>
      <c r="M388" s="84"/>
      <c r="N388" s="84"/>
      <c r="O388" s="84"/>
      <c r="P388" s="84"/>
      <c r="Q388" s="84"/>
      <c r="R388" s="84"/>
      <c r="S388" s="84"/>
      <c r="T388" s="84"/>
      <c r="U388" s="84"/>
    </row>
    <row r="389" spans="1:21" x14ac:dyDescent="0.15">
      <c r="H389" s="84"/>
      <c r="I389" s="84"/>
      <c r="J389" s="84"/>
      <c r="K389" s="84"/>
      <c r="L389" s="85"/>
      <c r="M389" s="85"/>
      <c r="N389" s="84"/>
      <c r="O389" s="84"/>
      <c r="P389" s="84"/>
      <c r="Q389" s="84"/>
      <c r="R389" s="84"/>
      <c r="S389" s="85"/>
      <c r="T389" s="85"/>
      <c r="U389" s="84"/>
    </row>
    <row r="390" spans="1:21" x14ac:dyDescent="0.15">
      <c r="H390" s="84"/>
      <c r="I390" s="84"/>
      <c r="J390" s="84"/>
      <c r="K390" s="84"/>
      <c r="L390" s="84"/>
      <c r="M390" s="84"/>
      <c r="N390" s="85"/>
      <c r="O390" s="84"/>
      <c r="P390" s="84"/>
      <c r="Q390" s="84"/>
      <c r="R390" s="84"/>
      <c r="S390" s="84"/>
      <c r="T390" s="84"/>
      <c r="U390" s="85"/>
    </row>
    <row r="391" spans="1:21" x14ac:dyDescent="0.15">
      <c r="H391" s="84"/>
      <c r="I391" s="84"/>
      <c r="J391" s="84"/>
      <c r="K391" s="84"/>
      <c r="L391" s="84"/>
      <c r="M391" s="84"/>
      <c r="N391" s="84"/>
      <c r="O391" s="84"/>
      <c r="P391" s="84"/>
      <c r="Q391" s="84"/>
      <c r="R391" s="84"/>
      <c r="S391" s="84"/>
      <c r="T391" s="84"/>
      <c r="U391" s="84"/>
    </row>
    <row r="392" spans="1:21" x14ac:dyDescent="0.15">
      <c r="H392" s="84"/>
      <c r="I392" s="85"/>
      <c r="J392" s="85"/>
      <c r="K392" s="85"/>
      <c r="L392" s="84"/>
      <c r="M392" s="84"/>
      <c r="N392" s="84"/>
      <c r="O392" s="84"/>
      <c r="P392" s="85"/>
      <c r="Q392" s="85"/>
      <c r="R392" s="85"/>
      <c r="S392" s="84"/>
      <c r="T392" s="84"/>
      <c r="U392" s="84"/>
    </row>
    <row r="393" spans="1:21" x14ac:dyDescent="0.15">
      <c r="H393" s="84"/>
      <c r="I393" s="84"/>
      <c r="J393" s="84"/>
      <c r="K393" s="84"/>
      <c r="L393" s="84"/>
      <c r="M393" s="84"/>
      <c r="N393" s="84"/>
      <c r="O393" s="84"/>
      <c r="P393" s="84"/>
      <c r="Q393" s="84"/>
      <c r="R393" s="84"/>
      <c r="S393" s="84"/>
      <c r="T393" s="84"/>
      <c r="U393" s="84"/>
    </row>
    <row r="394" spans="1:21" x14ac:dyDescent="0.15">
      <c r="H394" s="84"/>
      <c r="I394" s="84"/>
      <c r="J394" s="84"/>
      <c r="K394" s="84"/>
      <c r="L394" s="84"/>
      <c r="M394" s="84"/>
      <c r="N394" s="85"/>
      <c r="O394" s="84"/>
      <c r="P394" s="84"/>
      <c r="Q394" s="84"/>
      <c r="R394" s="84"/>
      <c r="S394" s="84"/>
      <c r="T394" s="84"/>
      <c r="U394" s="85"/>
    </row>
    <row r="395" spans="1:21" x14ac:dyDescent="0.15">
      <c r="H395" s="84"/>
      <c r="I395" s="84"/>
      <c r="J395" s="84"/>
      <c r="K395" s="84"/>
      <c r="L395" s="84"/>
      <c r="M395" s="84"/>
      <c r="N395" s="84"/>
      <c r="O395" s="84"/>
      <c r="P395" s="84"/>
      <c r="Q395" s="84"/>
      <c r="R395" s="84"/>
      <c r="S395" s="84"/>
      <c r="T395" s="84"/>
      <c r="U395" s="84"/>
    </row>
    <row r="396" spans="1:21" x14ac:dyDescent="0.15">
      <c r="H396" s="84"/>
      <c r="I396" s="84"/>
      <c r="J396" s="84"/>
      <c r="K396" s="84"/>
      <c r="L396" s="84"/>
      <c r="M396" s="84"/>
      <c r="N396" s="84"/>
      <c r="O396" s="84"/>
      <c r="P396" s="84"/>
      <c r="Q396" s="84"/>
      <c r="R396" s="84"/>
      <c r="S396" s="84"/>
      <c r="T396" s="84"/>
      <c r="U396" s="84"/>
    </row>
    <row r="397" spans="1:21" x14ac:dyDescent="0.15">
      <c r="H397" s="84"/>
      <c r="I397" s="85"/>
      <c r="J397" s="85"/>
      <c r="K397" s="85"/>
      <c r="L397" s="84"/>
      <c r="M397" s="84"/>
      <c r="N397" s="84"/>
      <c r="O397" s="84"/>
      <c r="P397" s="85"/>
      <c r="Q397" s="85"/>
      <c r="R397" s="85"/>
      <c r="S397" s="84"/>
      <c r="T397" s="84"/>
      <c r="U397" s="84"/>
    </row>
    <row r="398" spans="1:21" x14ac:dyDescent="0.15">
      <c r="H398" s="84"/>
      <c r="I398" s="84"/>
      <c r="J398" s="84"/>
      <c r="K398" s="84"/>
      <c r="L398" s="84"/>
      <c r="M398" s="84"/>
      <c r="N398" s="84"/>
      <c r="O398" s="84"/>
      <c r="P398" s="84"/>
      <c r="Q398" s="84"/>
      <c r="R398" s="84"/>
      <c r="S398" s="84"/>
      <c r="T398" s="84"/>
      <c r="U398" s="84"/>
    </row>
    <row r="399" spans="1:21" x14ac:dyDescent="0.15">
      <c r="H399" s="84"/>
      <c r="I399" s="84"/>
      <c r="J399" s="84"/>
      <c r="K399" s="84"/>
      <c r="L399" s="84"/>
      <c r="M399" s="84"/>
      <c r="N399" s="84"/>
      <c r="O399" s="84"/>
      <c r="P399" s="84"/>
      <c r="Q399" s="84"/>
      <c r="R399" s="84"/>
      <c r="S399" s="84"/>
      <c r="T399" s="84"/>
      <c r="U399" s="84"/>
    </row>
    <row r="400" spans="1:21" x14ac:dyDescent="0.15">
      <c r="H400" s="84"/>
      <c r="I400" s="84"/>
      <c r="J400" s="84"/>
      <c r="K400" s="84"/>
      <c r="L400" s="84"/>
      <c r="M400" s="84"/>
      <c r="N400" s="84"/>
      <c r="O400" s="84"/>
      <c r="P400" s="84"/>
      <c r="Q400" s="84"/>
      <c r="R400" s="84"/>
      <c r="S400" s="84"/>
      <c r="T400" s="84"/>
      <c r="U400" s="84"/>
    </row>
    <row r="401" spans="8:21" x14ac:dyDescent="0.15">
      <c r="H401" s="84"/>
      <c r="I401" s="85"/>
      <c r="J401" s="85"/>
      <c r="K401" s="85"/>
      <c r="L401" s="84"/>
      <c r="M401" s="84"/>
      <c r="N401" s="84"/>
      <c r="O401" s="84"/>
      <c r="P401" s="85"/>
      <c r="Q401" s="85"/>
      <c r="R401" s="85"/>
      <c r="S401" s="84"/>
      <c r="T401" s="84"/>
      <c r="U401" s="84"/>
    </row>
    <row r="402" spans="8:21" x14ac:dyDescent="0.15">
      <c r="H402" s="84"/>
      <c r="I402" s="84"/>
      <c r="J402" s="84"/>
      <c r="K402" s="84"/>
      <c r="L402" s="84"/>
      <c r="M402" s="84"/>
      <c r="N402" s="84"/>
      <c r="O402" s="84"/>
      <c r="P402" s="84"/>
      <c r="Q402" s="84"/>
      <c r="R402" s="84"/>
      <c r="S402" s="84"/>
      <c r="T402" s="84"/>
      <c r="U402" s="84"/>
    </row>
    <row r="403" spans="8:21" x14ac:dyDescent="0.15">
      <c r="H403" s="84"/>
      <c r="I403" s="84"/>
      <c r="J403" s="84"/>
      <c r="K403" s="84"/>
      <c r="L403" s="84"/>
      <c r="M403" s="85"/>
      <c r="N403" s="84"/>
      <c r="O403" s="84"/>
      <c r="P403" s="84"/>
      <c r="Q403" s="84"/>
      <c r="R403" s="84"/>
      <c r="S403" s="84"/>
      <c r="T403" s="85"/>
      <c r="U403" s="84"/>
    </row>
    <row r="404" spans="8:21" x14ac:dyDescent="0.15">
      <c r="H404" s="84"/>
      <c r="I404" s="84"/>
      <c r="J404" s="84"/>
      <c r="K404" s="84"/>
      <c r="L404" s="84"/>
      <c r="M404" s="84"/>
      <c r="N404" s="85"/>
      <c r="O404" s="84"/>
      <c r="P404" s="84"/>
      <c r="Q404" s="84"/>
      <c r="R404" s="84"/>
      <c r="S404" s="84"/>
      <c r="T404" s="84"/>
      <c r="U404" s="85"/>
    </row>
    <row r="405" spans="8:21" x14ac:dyDescent="0.15">
      <c r="H405" s="84"/>
      <c r="I405" s="84"/>
      <c r="J405" s="84"/>
      <c r="K405" s="84"/>
      <c r="L405" s="84"/>
      <c r="M405" s="84"/>
      <c r="N405" s="84"/>
      <c r="O405" s="84"/>
      <c r="P405" s="84"/>
      <c r="Q405" s="84"/>
      <c r="R405" s="84"/>
      <c r="S405" s="84"/>
      <c r="T405" s="84"/>
      <c r="U405" s="84"/>
    </row>
    <row r="406" spans="8:21" x14ac:dyDescent="0.15">
      <c r="H406" s="84"/>
      <c r="I406" s="85"/>
      <c r="J406" s="85"/>
      <c r="K406" s="85"/>
      <c r="L406" s="84"/>
      <c r="M406" s="84"/>
      <c r="N406" s="84"/>
      <c r="O406" s="84"/>
      <c r="P406" s="85"/>
      <c r="Q406" s="85"/>
      <c r="R406" s="85"/>
      <c r="S406" s="84"/>
      <c r="T406" s="84"/>
      <c r="U406" s="84"/>
    </row>
    <row r="407" spans="8:21" x14ac:dyDescent="0.15">
      <c r="H407" s="84"/>
      <c r="I407" s="84"/>
      <c r="J407" s="84"/>
      <c r="K407" s="84"/>
      <c r="L407" s="85"/>
      <c r="M407" s="85"/>
      <c r="N407" s="84"/>
      <c r="O407" s="84"/>
      <c r="P407" s="84"/>
      <c r="Q407" s="84"/>
      <c r="R407" s="84"/>
      <c r="S407" s="85"/>
      <c r="T407" s="85"/>
      <c r="U407" s="84"/>
    </row>
    <row r="408" spans="8:21" x14ac:dyDescent="0.15">
      <c r="H408" s="84"/>
      <c r="I408" s="84"/>
      <c r="J408" s="84"/>
      <c r="K408" s="84"/>
      <c r="L408" s="84"/>
      <c r="M408" s="84"/>
      <c r="N408" s="85"/>
      <c r="O408" s="84"/>
      <c r="P408" s="84"/>
      <c r="Q408" s="84"/>
      <c r="R408" s="84"/>
      <c r="S408" s="84"/>
      <c r="T408" s="84"/>
      <c r="U408" s="85"/>
    </row>
    <row r="409" spans="8:21" x14ac:dyDescent="0.15">
      <c r="H409" s="84"/>
      <c r="I409" s="84"/>
      <c r="J409" s="84"/>
      <c r="K409" s="84"/>
      <c r="L409" s="84"/>
      <c r="M409" s="84"/>
      <c r="N409" s="84"/>
      <c r="O409" s="84"/>
      <c r="P409" s="84"/>
      <c r="Q409" s="84"/>
      <c r="R409" s="84"/>
      <c r="S409" s="84"/>
      <c r="T409" s="84"/>
      <c r="U409" s="84"/>
    </row>
    <row r="410" spans="8:21" x14ac:dyDescent="0.15">
      <c r="H410" s="84"/>
      <c r="I410" s="85"/>
      <c r="J410" s="85"/>
      <c r="K410" s="85"/>
      <c r="L410" s="84"/>
      <c r="M410" s="84"/>
      <c r="N410" s="84"/>
      <c r="O410" s="84"/>
      <c r="P410" s="85"/>
      <c r="Q410" s="85"/>
      <c r="R410" s="85"/>
      <c r="S410" s="84"/>
      <c r="T410" s="84"/>
      <c r="U410" s="84"/>
    </row>
    <row r="411" spans="8:21" x14ac:dyDescent="0.15">
      <c r="H411" s="84"/>
      <c r="I411" s="84"/>
      <c r="J411" s="84"/>
      <c r="K411" s="84"/>
      <c r="L411" s="84"/>
      <c r="M411" s="84"/>
      <c r="N411" s="84"/>
      <c r="O411" s="84"/>
      <c r="P411" s="84"/>
      <c r="Q411" s="84"/>
      <c r="R411" s="84"/>
      <c r="S411" s="84"/>
      <c r="T411" s="84"/>
      <c r="U411" s="84"/>
    </row>
    <row r="412" spans="8:21" x14ac:dyDescent="0.15">
      <c r="H412" s="84"/>
      <c r="I412" s="84"/>
      <c r="J412" s="84"/>
      <c r="K412" s="84"/>
      <c r="L412" s="84"/>
      <c r="M412" s="84"/>
      <c r="N412" s="84"/>
      <c r="O412" s="84"/>
      <c r="P412" s="84"/>
      <c r="Q412" s="84"/>
      <c r="R412" s="84"/>
      <c r="S412" s="84"/>
      <c r="T412" s="84"/>
      <c r="U412" s="84"/>
    </row>
    <row r="413" spans="8:21" x14ac:dyDescent="0.15">
      <c r="I413" s="84"/>
      <c r="J413" s="84"/>
      <c r="K413" s="84"/>
      <c r="L413" s="84"/>
      <c r="M413" s="84"/>
      <c r="N413" s="84"/>
      <c r="O413" s="84"/>
      <c r="P413" s="84"/>
      <c r="Q413" s="84"/>
      <c r="R413" s="84"/>
      <c r="S413" s="84"/>
      <c r="T413" s="84"/>
      <c r="U413" s="84"/>
    </row>
    <row r="414" spans="8:21" x14ac:dyDescent="0.15">
      <c r="I414" s="84"/>
      <c r="J414" s="84"/>
      <c r="K414" s="84"/>
      <c r="L414" s="84"/>
      <c r="M414" s="84"/>
      <c r="N414" s="84"/>
      <c r="O414" s="84"/>
      <c r="P414" s="84"/>
      <c r="Q414" s="84"/>
      <c r="R414" s="84"/>
      <c r="S414" s="84"/>
      <c r="T414" s="84"/>
      <c r="U414" s="84"/>
    </row>
    <row r="415" spans="8:21" x14ac:dyDescent="0.15">
      <c r="I415" s="84"/>
      <c r="J415" s="84"/>
      <c r="K415" s="84"/>
      <c r="L415" s="84"/>
      <c r="M415" s="84"/>
      <c r="N415" s="84"/>
      <c r="O415" s="84"/>
      <c r="P415" s="84"/>
      <c r="Q415" s="84"/>
      <c r="R415" s="84"/>
      <c r="S415" s="84"/>
      <c r="T415" s="84"/>
      <c r="U415" s="84"/>
    </row>
    <row r="416" spans="8:21" x14ac:dyDescent="0.15">
      <c r="I416" s="84"/>
      <c r="J416" s="84"/>
      <c r="K416" s="84"/>
      <c r="L416" s="84"/>
      <c r="M416" s="84"/>
      <c r="N416" s="84"/>
      <c r="O416" s="84"/>
      <c r="P416" s="84"/>
      <c r="Q416" s="84"/>
      <c r="R416" s="84"/>
      <c r="S416" s="84"/>
      <c r="T416" s="84"/>
      <c r="U416" s="84"/>
    </row>
    <row r="417" spans="9:21" x14ac:dyDescent="0.15">
      <c r="I417" s="84"/>
      <c r="J417" s="84"/>
      <c r="K417" s="84"/>
      <c r="L417" s="85"/>
      <c r="M417" s="85"/>
      <c r="N417" s="84"/>
      <c r="O417" s="84"/>
      <c r="P417" s="84"/>
      <c r="Q417" s="84"/>
      <c r="R417" s="84"/>
      <c r="S417" s="85"/>
      <c r="T417" s="85"/>
      <c r="U417" s="84"/>
    </row>
    <row r="418" spans="9:21" x14ac:dyDescent="0.15">
      <c r="I418" s="84"/>
      <c r="J418" s="84"/>
      <c r="K418" s="84"/>
      <c r="L418" s="84"/>
      <c r="M418" s="84"/>
      <c r="N418" s="85"/>
      <c r="O418" s="84"/>
      <c r="P418" s="84"/>
      <c r="Q418" s="84"/>
      <c r="R418" s="84"/>
      <c r="S418" s="84"/>
      <c r="T418" s="84"/>
      <c r="U418" s="85"/>
    </row>
    <row r="419" spans="9:21" x14ac:dyDescent="0.15">
      <c r="I419" s="84"/>
      <c r="J419" s="84"/>
      <c r="K419" s="84"/>
      <c r="L419" s="84"/>
      <c r="M419" s="84"/>
      <c r="N419" s="84"/>
      <c r="O419" s="84"/>
      <c r="P419" s="84"/>
      <c r="Q419" s="84"/>
      <c r="R419" s="84"/>
      <c r="S419" s="84"/>
      <c r="T419" s="84"/>
      <c r="U419" s="84"/>
    </row>
  </sheetData>
  <mergeCells count="1">
    <mergeCell ref="B4:E4"/>
  </mergeCells>
  <conditionalFormatting sqref="D109:D117 D276:D282">
    <cfRule type="containsText" dxfId="77" priority="4" operator="containsText" text="present">
      <formula>NOT(ISERROR(SEARCH("present",D109)))</formula>
    </cfRule>
  </conditionalFormatting>
  <conditionalFormatting sqref="D109:D117 D276:D282">
    <cfRule type="containsText" dxfId="76" priority="3" operator="containsText" text="both">
      <formula>NOT(ISERROR(SEARCH("both",D109)))</formula>
    </cfRule>
  </conditionalFormatting>
  <conditionalFormatting sqref="D274:D275">
    <cfRule type="containsText" dxfId="75" priority="2" operator="containsText" text="present">
      <formula>NOT(ISERROR(SEARCH("present",D274)))</formula>
    </cfRule>
  </conditionalFormatting>
  <conditionalFormatting sqref="D274:D275">
    <cfRule type="containsText" dxfId="74" priority="1" operator="containsText" text="both">
      <formula>NOT(ISERROR(SEARCH("both",D274)))</formula>
    </cfRule>
  </conditionalFormatting>
  <dataValidations count="2">
    <dataValidation type="decimal" operator="greaterThanOrEqual" showInputMessage="1" showErrorMessage="1" errorTitle="Number Range" error="You may only add positive numbers. _x000d_" sqref="F234:F236 F270 F37 F188:F189 F109:F145 F48:F51 F274:F283 F224:F231 F218:F222 F165:F170 F172:F179 F182:F184 F85:F96">
      <formula1>0</formula1>
    </dataValidation>
    <dataValidation type="decimal" operator="greaterThanOrEqual" allowBlank="1" showInputMessage="1" showErrorMessage="1" errorTitle="Number Range" error="You may only enter positive numbers here. " sqref="F13:F19 F101:F104 F257:F262 F198:F214 F195:F196 F242:F245 F247:F253 F266:F267 F26:F31 F150:F161">
      <formula1>0</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H131"/>
  <sheetViews>
    <sheetView topLeftCell="C18" workbookViewId="0">
      <selection activeCell="D45" sqref="D45"/>
    </sheetView>
  </sheetViews>
  <sheetFormatPr baseColWidth="10" defaultRowHeight="15" x14ac:dyDescent="0.2"/>
  <cols>
    <col min="1" max="1" width="10.83203125" style="358"/>
    <col min="2" max="2" width="25.6640625" style="358" bestFit="1" customWidth="1"/>
    <col min="3" max="3" width="15.83203125" style="358" bestFit="1" customWidth="1"/>
    <col min="4" max="4" width="65.33203125" style="358" bestFit="1" customWidth="1"/>
    <col min="5" max="5" width="11.1640625" style="358" bestFit="1" customWidth="1"/>
    <col min="6" max="6" width="18.33203125" style="358" bestFit="1" customWidth="1"/>
    <col min="7" max="7" width="6.1640625" style="358" bestFit="1" customWidth="1"/>
    <col min="8" max="8" width="7.5" style="358" bestFit="1" customWidth="1"/>
    <col min="9" max="9" width="44.1640625" style="358" bestFit="1" customWidth="1"/>
    <col min="10" max="10" width="11.33203125" style="358" customWidth="1"/>
    <col min="11" max="11" width="18.1640625" style="358" bestFit="1" customWidth="1"/>
    <col min="12" max="16384" width="10.83203125" style="358"/>
  </cols>
  <sheetData>
    <row r="1" spans="1:34" ht="54" customHeight="1" thickBot="1" x14ac:dyDescent="0.3">
      <c r="A1" s="352"/>
      <c r="B1" s="351" t="s">
        <v>582</v>
      </c>
      <c r="C1" s="352"/>
      <c r="D1" s="354"/>
      <c r="E1" s="355"/>
      <c r="F1" s="355"/>
      <c r="G1" s="355"/>
      <c r="H1" s="355"/>
      <c r="I1" s="355"/>
      <c r="J1" s="355"/>
      <c r="K1" s="355"/>
      <c r="L1" s="355"/>
      <c r="M1" s="355"/>
      <c r="N1" s="355"/>
      <c r="O1" s="355"/>
      <c r="P1" s="355"/>
      <c r="Q1" s="355"/>
      <c r="R1" s="355"/>
      <c r="S1" s="355"/>
      <c r="T1" s="355"/>
      <c r="U1" s="355"/>
      <c r="V1" s="355"/>
      <c r="W1" s="355"/>
      <c r="X1" s="355"/>
      <c r="Y1" s="355"/>
      <c r="Z1" s="355"/>
      <c r="AA1" s="355"/>
      <c r="AB1" s="356"/>
      <c r="AC1" s="357"/>
      <c r="AD1" s="357"/>
    </row>
    <row r="2" spans="1:34" x14ac:dyDescent="0.2">
      <c r="A2" s="352"/>
      <c r="B2" s="353"/>
      <c r="C2" s="352"/>
      <c r="D2" s="354"/>
      <c r="E2" s="355"/>
      <c r="F2" s="355"/>
      <c r="G2" s="355"/>
      <c r="H2" s="355"/>
      <c r="I2" s="355"/>
      <c r="J2" s="355"/>
      <c r="K2" s="355"/>
      <c r="L2" s="355"/>
      <c r="M2" s="355"/>
      <c r="N2" s="355"/>
      <c r="O2" s="355"/>
      <c r="P2" s="355"/>
      <c r="Q2" s="355"/>
      <c r="R2" s="355"/>
      <c r="S2" s="355"/>
      <c r="T2" s="355"/>
      <c r="U2" s="355"/>
      <c r="V2" s="355"/>
      <c r="W2" s="355"/>
      <c r="X2" s="355"/>
      <c r="Y2" s="355"/>
      <c r="Z2" s="355"/>
      <c r="AA2" s="355"/>
    </row>
    <row r="3" spans="1:34" x14ac:dyDescent="0.2">
      <c r="A3" s="352"/>
      <c r="B3" s="360" t="s">
        <v>744</v>
      </c>
      <c r="C3" s="361"/>
      <c r="D3" s="362"/>
      <c r="E3" s="363"/>
      <c r="F3" s="364"/>
      <c r="G3" s="364"/>
      <c r="H3" s="355"/>
      <c r="I3" s="364"/>
      <c r="J3" s="364"/>
      <c r="K3" s="364"/>
      <c r="L3" s="364"/>
      <c r="M3" s="364"/>
      <c r="N3" s="364"/>
      <c r="O3" s="364"/>
      <c r="P3" s="364"/>
      <c r="Q3" s="364"/>
      <c r="R3" s="364"/>
      <c r="S3" s="364"/>
      <c r="T3" s="355"/>
      <c r="U3" s="364"/>
      <c r="V3" s="364"/>
      <c r="W3" s="364"/>
      <c r="X3" s="364"/>
      <c r="Y3" s="364"/>
      <c r="Z3" s="364"/>
      <c r="AA3" s="364"/>
    </row>
    <row r="4" spans="1:34" x14ac:dyDescent="0.2">
      <c r="A4" s="352"/>
      <c r="B4" s="592" t="s">
        <v>787</v>
      </c>
      <c r="C4" s="593"/>
      <c r="D4" s="593"/>
      <c r="E4" s="594"/>
      <c r="F4" s="359"/>
      <c r="G4" s="359"/>
      <c r="H4" s="355"/>
      <c r="I4" s="359"/>
      <c r="J4" s="359"/>
      <c r="K4" s="359"/>
      <c r="L4" s="359"/>
      <c r="M4" s="359"/>
      <c r="N4" s="359"/>
      <c r="O4" s="359"/>
      <c r="P4" s="359"/>
      <c r="Q4" s="359"/>
      <c r="R4" s="359"/>
      <c r="S4" s="359"/>
      <c r="T4" s="355"/>
      <c r="U4" s="359"/>
      <c r="V4" s="359"/>
      <c r="W4" s="359"/>
      <c r="X4" s="359"/>
      <c r="Y4" s="359"/>
      <c r="Z4" s="359"/>
      <c r="AA4" s="359"/>
    </row>
    <row r="5" spans="1:34" x14ac:dyDescent="0.2">
      <c r="A5" s="352"/>
      <c r="B5" s="352"/>
      <c r="C5" s="352"/>
      <c r="D5" s="354"/>
      <c r="E5" s="355"/>
      <c r="F5" s="355"/>
      <c r="G5" s="355"/>
      <c r="H5" s="355"/>
      <c r="I5" s="355"/>
      <c r="J5" s="355"/>
      <c r="K5" s="355"/>
      <c r="L5" s="355"/>
      <c r="M5" s="355"/>
      <c r="N5" s="355"/>
      <c r="O5" s="355"/>
      <c r="P5" s="355"/>
      <c r="Q5" s="355"/>
      <c r="R5" s="355"/>
      <c r="S5" s="355"/>
      <c r="T5" s="355"/>
      <c r="U5" s="355"/>
      <c r="V5" s="355"/>
      <c r="W5" s="355"/>
      <c r="X5" s="355"/>
      <c r="Y5" s="355"/>
      <c r="Z5" s="355"/>
      <c r="AA5" s="355"/>
    </row>
    <row r="6" spans="1:34" x14ac:dyDescent="0.2">
      <c r="A6" s="352"/>
      <c r="B6" s="365" t="s">
        <v>886</v>
      </c>
      <c r="C6" s="354"/>
      <c r="D6" s="354"/>
      <c r="E6" s="355"/>
      <c r="F6" s="355"/>
      <c r="G6" s="355"/>
      <c r="H6" s="355"/>
      <c r="I6" s="355"/>
      <c r="J6" s="355"/>
      <c r="K6" s="355"/>
      <c r="L6" s="355"/>
      <c r="M6" s="355"/>
      <c r="N6" s="355"/>
      <c r="O6" s="355"/>
      <c r="P6" s="355"/>
      <c r="Q6" s="355"/>
      <c r="R6" s="355"/>
      <c r="S6" s="355"/>
      <c r="T6" s="355"/>
      <c r="U6" s="355"/>
      <c r="V6" s="355"/>
      <c r="W6" s="355"/>
      <c r="X6" s="355"/>
      <c r="Y6" s="355"/>
      <c r="Z6" s="355"/>
      <c r="AA6" s="355"/>
    </row>
    <row r="7" spans="1:34" x14ac:dyDescent="0.2">
      <c r="A7" s="352"/>
      <c r="B7" s="366" t="s">
        <v>884</v>
      </c>
      <c r="C7" s="354"/>
      <c r="D7" s="354"/>
      <c r="E7" s="355"/>
      <c r="F7" s="355"/>
      <c r="G7" s="355"/>
      <c r="H7" s="355"/>
      <c r="I7" s="355"/>
      <c r="J7" s="355"/>
      <c r="K7" s="355"/>
      <c r="L7" s="355"/>
      <c r="M7" s="355"/>
      <c r="N7" s="355"/>
      <c r="O7" s="355"/>
      <c r="P7" s="355"/>
      <c r="Q7" s="355"/>
      <c r="R7" s="355"/>
      <c r="S7" s="355"/>
      <c r="T7" s="355"/>
      <c r="U7" s="355"/>
      <c r="V7" s="355"/>
      <c r="W7" s="355"/>
      <c r="X7" s="355"/>
      <c r="Y7" s="355"/>
      <c r="Z7" s="355"/>
      <c r="AA7" s="355"/>
    </row>
    <row r="8" spans="1:34" x14ac:dyDescent="0.2">
      <c r="A8" s="352"/>
      <c r="B8" s="367" t="s">
        <v>885</v>
      </c>
      <c r="C8" s="354"/>
      <c r="D8" s="354"/>
      <c r="E8" s="355"/>
      <c r="F8" s="355"/>
      <c r="G8" s="355"/>
      <c r="H8" s="355"/>
      <c r="I8" s="355"/>
      <c r="J8" s="355"/>
      <c r="K8" s="355"/>
      <c r="L8" s="355"/>
      <c r="M8" s="355"/>
      <c r="N8" s="355"/>
      <c r="O8" s="355"/>
      <c r="P8" s="355"/>
      <c r="Q8" s="355"/>
      <c r="R8" s="355"/>
      <c r="S8" s="355"/>
      <c r="T8" s="355"/>
      <c r="U8" s="355"/>
      <c r="V8" s="355"/>
      <c r="W8" s="355"/>
      <c r="X8" s="355"/>
      <c r="Y8" s="355"/>
      <c r="Z8" s="355"/>
      <c r="AA8" s="355"/>
    </row>
    <row r="9" spans="1:34" x14ac:dyDescent="0.2">
      <c r="A9" s="352"/>
      <c r="B9" s="368" t="s">
        <v>889</v>
      </c>
      <c r="C9" s="354"/>
      <c r="D9" s="354"/>
      <c r="E9" s="355"/>
      <c r="F9" s="355"/>
      <c r="G9" s="355"/>
      <c r="H9" s="355"/>
      <c r="I9" s="355"/>
      <c r="J9" s="355"/>
      <c r="K9" s="355"/>
      <c r="L9" s="355"/>
      <c r="M9" s="355"/>
      <c r="N9" s="355"/>
      <c r="O9" s="355"/>
      <c r="P9" s="355"/>
      <c r="Q9" s="355"/>
      <c r="R9" s="355"/>
      <c r="S9" s="355"/>
      <c r="T9" s="355"/>
      <c r="U9" s="355"/>
      <c r="V9" s="355"/>
      <c r="W9" s="355"/>
      <c r="X9" s="355"/>
      <c r="Y9" s="355"/>
      <c r="Z9" s="355"/>
      <c r="AA9" s="355"/>
    </row>
    <row r="10" spans="1:34" ht="16" thickBot="1" x14ac:dyDescent="0.25">
      <c r="A10" s="370"/>
      <c r="B10" s="413"/>
      <c r="C10" s="413"/>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row>
    <row r="11" spans="1:34" x14ac:dyDescent="0.2">
      <c r="A11" s="414"/>
      <c r="B11" s="370"/>
      <c r="C11" s="370"/>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row>
    <row r="12" spans="1:34" x14ac:dyDescent="0.2">
      <c r="A12" s="414"/>
      <c r="B12" s="370"/>
      <c r="C12" s="370"/>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row>
    <row r="13" spans="1:34" x14ac:dyDescent="0.2">
      <c r="A13" s="414"/>
      <c r="B13" s="370"/>
      <c r="C13" s="370"/>
      <c r="D13" s="373" t="s">
        <v>898</v>
      </c>
      <c r="E13" s="415"/>
      <c r="F13" s="415"/>
      <c r="G13" s="415"/>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row>
    <row r="14" spans="1:34" x14ac:dyDescent="0.2">
      <c r="A14" s="414"/>
      <c r="B14" s="370"/>
      <c r="C14" s="370"/>
      <c r="D14" s="370"/>
      <c r="E14" s="416">
        <v>2013</v>
      </c>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row>
    <row r="15" spans="1:34" ht="16" x14ac:dyDescent="0.2">
      <c r="A15" s="414"/>
      <c r="B15" s="370"/>
      <c r="C15" s="370"/>
      <c r="D15" s="417" t="s">
        <v>890</v>
      </c>
      <c r="E15" s="422">
        <v>726</v>
      </c>
      <c r="F15" s="418"/>
      <c r="G15" s="419"/>
      <c r="H15" s="370"/>
      <c r="I15" s="417" t="s">
        <v>30</v>
      </c>
      <c r="J15" s="588">
        <v>2.3717855354704702</v>
      </c>
      <c r="K15" s="370" t="s">
        <v>877</v>
      </c>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row>
    <row r="16" spans="1:34" ht="16" x14ac:dyDescent="0.2">
      <c r="A16" s="414"/>
      <c r="B16" s="370"/>
      <c r="C16" s="370"/>
      <c r="D16" s="421" t="s">
        <v>899</v>
      </c>
      <c r="E16" s="422">
        <v>385</v>
      </c>
      <c r="F16" s="403"/>
      <c r="G16" s="423"/>
      <c r="H16" s="370"/>
      <c r="I16" s="421" t="s">
        <v>31</v>
      </c>
      <c r="J16" s="588">
        <v>15.622914311533499</v>
      </c>
      <c r="K16" s="370" t="s">
        <v>877</v>
      </c>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row>
    <row r="17" spans="1:34" x14ac:dyDescent="0.2">
      <c r="A17" s="414"/>
      <c r="B17" s="370"/>
      <c r="C17" s="370"/>
      <c r="D17" s="421" t="s">
        <v>981</v>
      </c>
      <c r="E17" s="422">
        <v>367</v>
      </c>
      <c r="F17" s="403"/>
      <c r="G17" s="423"/>
      <c r="H17" s="370"/>
      <c r="I17" s="421" t="s">
        <v>466</v>
      </c>
      <c r="J17" s="424">
        <v>0</v>
      </c>
      <c r="K17" s="370" t="s">
        <v>877</v>
      </c>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row>
    <row r="18" spans="1:34" x14ac:dyDescent="0.2">
      <c r="A18" s="414"/>
      <c r="B18" s="370"/>
      <c r="C18" s="370"/>
      <c r="D18" s="421" t="s">
        <v>982</v>
      </c>
      <c r="E18" s="422">
        <v>18</v>
      </c>
      <c r="F18" s="403"/>
      <c r="G18" s="423"/>
      <c r="H18" s="370"/>
      <c r="I18" s="425" t="s">
        <v>467</v>
      </c>
      <c r="J18" s="426">
        <v>0</v>
      </c>
      <c r="K18" s="370" t="s">
        <v>877</v>
      </c>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row>
    <row r="19" spans="1:34" x14ac:dyDescent="0.2">
      <c r="A19" s="414"/>
      <c r="B19" s="370"/>
      <c r="C19" s="370"/>
      <c r="D19" s="421" t="s">
        <v>900</v>
      </c>
      <c r="E19" s="424">
        <v>0</v>
      </c>
      <c r="F19" s="403" t="s">
        <v>877</v>
      </c>
      <c r="G19" s="423"/>
      <c r="H19" s="370"/>
      <c r="I19" s="370"/>
      <c r="J19" s="403"/>
      <c r="K19" s="386"/>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row>
    <row r="20" spans="1:34" x14ac:dyDescent="0.2">
      <c r="A20" s="414"/>
      <c r="B20" s="370"/>
      <c r="C20" s="370"/>
      <c r="D20" s="421" t="s">
        <v>875</v>
      </c>
      <c r="E20" s="424">
        <v>0</v>
      </c>
      <c r="F20" s="403" t="s">
        <v>877</v>
      </c>
      <c r="G20" s="423"/>
      <c r="H20" s="370"/>
      <c r="I20" s="370"/>
      <c r="J20" s="429"/>
      <c r="K20" s="429"/>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row>
    <row r="21" spans="1:34" x14ac:dyDescent="0.2">
      <c r="A21" s="414"/>
      <c r="B21" s="370"/>
      <c r="C21" s="370"/>
      <c r="D21" s="421" t="s">
        <v>42</v>
      </c>
      <c r="E21" s="424">
        <f>0.0000036</f>
        <v>3.5999999999999998E-6</v>
      </c>
      <c r="F21" s="403" t="s">
        <v>877</v>
      </c>
      <c r="G21" s="423"/>
      <c r="H21" s="370"/>
      <c r="I21" s="370"/>
      <c r="J21" s="403"/>
      <c r="K21" s="386"/>
      <c r="L21" s="403"/>
      <c r="M21" s="403"/>
      <c r="N21" s="370"/>
      <c r="O21" s="370"/>
      <c r="P21" s="370"/>
      <c r="Q21" s="370"/>
      <c r="R21" s="370"/>
      <c r="S21" s="370"/>
      <c r="T21" s="370"/>
      <c r="U21" s="370"/>
      <c r="V21" s="370"/>
      <c r="W21" s="370"/>
      <c r="X21" s="370"/>
      <c r="Y21" s="370"/>
      <c r="Z21" s="370"/>
      <c r="AA21" s="370"/>
      <c r="AB21" s="370"/>
      <c r="AC21" s="370"/>
      <c r="AD21" s="370"/>
      <c r="AE21" s="370"/>
      <c r="AF21" s="370"/>
      <c r="AG21" s="370"/>
      <c r="AH21" s="370"/>
    </row>
    <row r="22" spans="1:34" x14ac:dyDescent="0.2">
      <c r="A22" s="414"/>
      <c r="B22" s="370"/>
      <c r="C22" s="370"/>
      <c r="D22" s="425" t="s">
        <v>876</v>
      </c>
      <c r="E22" s="426">
        <f>35.17/10^6</f>
        <v>3.5170000000000004E-5</v>
      </c>
      <c r="F22" s="427" t="s">
        <v>877</v>
      </c>
      <c r="G22" s="428"/>
      <c r="H22" s="370"/>
      <c r="I22" s="370"/>
      <c r="J22" s="429"/>
      <c r="K22" s="429"/>
      <c r="L22" s="403"/>
      <c r="M22" s="403"/>
      <c r="N22" s="370"/>
      <c r="O22" s="370"/>
      <c r="P22" s="370"/>
      <c r="Q22" s="370"/>
      <c r="R22" s="370"/>
      <c r="S22" s="370"/>
      <c r="T22" s="370"/>
      <c r="U22" s="370"/>
      <c r="V22" s="370"/>
      <c r="W22" s="370"/>
      <c r="X22" s="370"/>
      <c r="Y22" s="370"/>
      <c r="Z22" s="370"/>
      <c r="AA22" s="370"/>
      <c r="AB22" s="370"/>
      <c r="AC22" s="370"/>
      <c r="AD22" s="370"/>
      <c r="AE22" s="370"/>
      <c r="AF22" s="370"/>
      <c r="AG22" s="370"/>
      <c r="AH22" s="370"/>
    </row>
    <row r="23" spans="1:34" x14ac:dyDescent="0.2">
      <c r="A23" s="414"/>
      <c r="B23" s="370"/>
      <c r="C23" s="370"/>
      <c r="D23" s="370"/>
      <c r="E23" s="370"/>
      <c r="F23" s="370"/>
      <c r="G23" s="370"/>
      <c r="H23" s="370"/>
      <c r="I23" s="370"/>
      <c r="J23" s="429"/>
      <c r="K23" s="429"/>
      <c r="L23" s="403"/>
      <c r="M23" s="403"/>
      <c r="N23" s="370"/>
      <c r="O23" s="370"/>
      <c r="P23" s="370"/>
      <c r="Q23" s="370"/>
      <c r="R23" s="370"/>
      <c r="S23" s="370"/>
      <c r="T23" s="370"/>
      <c r="U23" s="370"/>
      <c r="V23" s="370"/>
      <c r="W23" s="370"/>
      <c r="X23" s="370"/>
      <c r="Y23" s="370"/>
      <c r="Z23" s="370"/>
      <c r="AA23" s="370"/>
      <c r="AB23" s="370"/>
      <c r="AC23" s="370"/>
      <c r="AD23" s="370"/>
      <c r="AE23" s="370"/>
      <c r="AF23" s="370"/>
      <c r="AG23" s="370"/>
      <c r="AH23" s="370"/>
    </row>
    <row r="24" spans="1:34" x14ac:dyDescent="0.2">
      <c r="A24" s="414"/>
      <c r="B24" s="370"/>
      <c r="C24" s="370"/>
      <c r="D24" s="370"/>
      <c r="E24" s="373" t="s">
        <v>476</v>
      </c>
      <c r="F24" s="373" t="s">
        <v>291</v>
      </c>
      <c r="G24" s="373" t="s">
        <v>480</v>
      </c>
      <c r="H24" s="373" t="s">
        <v>444</v>
      </c>
      <c r="I24" s="370"/>
      <c r="J24" s="429"/>
      <c r="K24" s="429"/>
      <c r="L24" s="403"/>
      <c r="M24" s="403"/>
      <c r="N24" s="370"/>
      <c r="O24" s="370"/>
      <c r="P24" s="370"/>
      <c r="Q24" s="370"/>
      <c r="R24" s="370"/>
      <c r="S24" s="370"/>
      <c r="T24" s="370"/>
      <c r="U24" s="370"/>
      <c r="V24" s="370"/>
      <c r="W24" s="370"/>
      <c r="X24" s="370"/>
      <c r="Y24" s="370"/>
      <c r="Z24" s="370"/>
      <c r="AA24" s="370"/>
      <c r="AB24" s="370"/>
      <c r="AC24" s="370"/>
      <c r="AD24" s="370"/>
      <c r="AE24" s="370"/>
      <c r="AF24" s="370"/>
      <c r="AG24" s="370"/>
      <c r="AH24" s="370"/>
    </row>
    <row r="25" spans="1:34" x14ac:dyDescent="0.2">
      <c r="A25" s="414"/>
      <c r="B25" s="370"/>
      <c r="C25" s="372" t="s">
        <v>588</v>
      </c>
      <c r="D25" s="370"/>
      <c r="E25" s="370"/>
      <c r="F25" s="370"/>
      <c r="G25" s="370"/>
      <c r="H25" s="370"/>
      <c r="I25" s="370"/>
      <c r="J25" s="429"/>
      <c r="K25" s="429"/>
      <c r="L25" s="403"/>
      <c r="M25" s="403"/>
      <c r="N25" s="370"/>
      <c r="O25" s="370"/>
      <c r="P25" s="370"/>
      <c r="Q25" s="370"/>
      <c r="R25" s="370"/>
      <c r="S25" s="370"/>
      <c r="T25" s="370"/>
      <c r="U25" s="370"/>
      <c r="V25" s="370"/>
      <c r="W25" s="370"/>
      <c r="X25" s="370"/>
      <c r="Y25" s="370"/>
      <c r="Z25" s="370"/>
      <c r="AA25" s="370"/>
      <c r="AB25" s="370"/>
      <c r="AC25" s="370"/>
      <c r="AD25" s="370"/>
      <c r="AE25" s="370"/>
      <c r="AF25" s="370"/>
      <c r="AG25" s="370"/>
      <c r="AH25" s="370"/>
    </row>
    <row r="26" spans="1:34" x14ac:dyDescent="0.2">
      <c r="A26" s="414"/>
      <c r="B26" s="370"/>
      <c r="C26" s="370"/>
      <c r="D26" s="430" t="s">
        <v>718</v>
      </c>
      <c r="E26" s="520">
        <v>0</v>
      </c>
      <c r="F26" s="432">
        <v>0.8</v>
      </c>
      <c r="G26" s="381">
        <f t="shared" ref="G26:G32" si="0">E26*F26</f>
        <v>0</v>
      </c>
      <c r="H26" s="570">
        <f t="shared" ref="H26:H37" si="1">G26/SUM($G$26:$G$37)</f>
        <v>0</v>
      </c>
      <c r="I26" s="370"/>
      <c r="J26" s="429"/>
      <c r="K26" s="429"/>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row>
    <row r="27" spans="1:34" x14ac:dyDescent="0.2">
      <c r="A27" s="414"/>
      <c r="B27" s="370"/>
      <c r="C27" s="370"/>
      <c r="D27" s="433" t="s">
        <v>776</v>
      </c>
      <c r="E27" s="521">
        <v>12.292731449226828</v>
      </c>
      <c r="F27" s="435">
        <v>1.0669999999999999</v>
      </c>
      <c r="G27" s="385">
        <f t="shared" si="0"/>
        <v>13.116344456325026</v>
      </c>
      <c r="H27" s="570">
        <f t="shared" si="1"/>
        <v>0.97603669975233609</v>
      </c>
      <c r="I27" s="370"/>
      <c r="J27" s="429"/>
      <c r="K27" s="429"/>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row>
    <row r="28" spans="1:34" x14ac:dyDescent="0.2">
      <c r="A28" s="414"/>
      <c r="B28" s="370"/>
      <c r="C28" s="370"/>
      <c r="D28" s="433" t="s">
        <v>624</v>
      </c>
      <c r="E28" s="521">
        <v>0</v>
      </c>
      <c r="F28" s="435">
        <v>0.85</v>
      </c>
      <c r="G28" s="385">
        <f t="shared" si="0"/>
        <v>0</v>
      </c>
      <c r="H28" s="570">
        <f t="shared" si="1"/>
        <v>0</v>
      </c>
      <c r="I28" s="370"/>
      <c r="J28" s="403"/>
      <c r="K28" s="403"/>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row>
    <row r="29" spans="1:34" x14ac:dyDescent="0.2">
      <c r="A29" s="414"/>
      <c r="B29" s="370"/>
      <c r="C29" s="370"/>
      <c r="D29" s="433" t="s">
        <v>625</v>
      </c>
      <c r="E29" s="521">
        <v>0</v>
      </c>
      <c r="F29" s="435">
        <v>1</v>
      </c>
      <c r="G29" s="385">
        <f t="shared" si="0"/>
        <v>0</v>
      </c>
      <c r="H29" s="570">
        <f t="shared" si="1"/>
        <v>0</v>
      </c>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row>
    <row r="30" spans="1:34" x14ac:dyDescent="0.2">
      <c r="A30" s="414"/>
      <c r="B30" s="370"/>
      <c r="C30" s="370"/>
      <c r="D30" s="433" t="s">
        <v>777</v>
      </c>
      <c r="E30" s="521">
        <v>0.12931499712139599</v>
      </c>
      <c r="F30" s="435">
        <v>1</v>
      </c>
      <c r="G30" s="385">
        <f t="shared" si="0"/>
        <v>0.12931499712139599</v>
      </c>
      <c r="H30" s="570">
        <f t="shared" si="1"/>
        <v>9.6228170462529759E-3</v>
      </c>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row>
    <row r="31" spans="1:34" x14ac:dyDescent="0.2">
      <c r="A31" s="414"/>
      <c r="B31" s="370"/>
      <c r="C31" s="370"/>
      <c r="D31" s="433" t="s">
        <v>778</v>
      </c>
      <c r="E31" s="521">
        <v>2.7140704454777443E-2</v>
      </c>
      <c r="F31" s="435">
        <v>4.5</v>
      </c>
      <c r="G31" s="385">
        <f t="shared" si="0"/>
        <v>0.1221331700464985</v>
      </c>
      <c r="H31" s="570">
        <f t="shared" si="1"/>
        <v>9.0883901851930224E-3</v>
      </c>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row>
    <row r="32" spans="1:34" x14ac:dyDescent="0.2">
      <c r="A32" s="414"/>
      <c r="B32" s="370"/>
      <c r="C32" s="370"/>
      <c r="D32" s="433" t="s">
        <v>779</v>
      </c>
      <c r="E32" s="521">
        <v>1.4704079334066754E-2</v>
      </c>
      <c r="F32" s="435">
        <v>4.8</v>
      </c>
      <c r="G32" s="385">
        <f t="shared" si="0"/>
        <v>7.057958080352042E-2</v>
      </c>
      <c r="H32" s="570">
        <f t="shared" si="1"/>
        <v>5.2520930162177756E-3</v>
      </c>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row>
    <row r="33" spans="1:34" x14ac:dyDescent="0.2">
      <c r="A33" s="414"/>
      <c r="B33" s="370"/>
      <c r="C33" s="370"/>
      <c r="D33" s="433" t="s">
        <v>728</v>
      </c>
      <c r="E33" s="521">
        <v>0</v>
      </c>
      <c r="F33" s="435"/>
      <c r="G33" s="385"/>
      <c r="H33" s="570">
        <f t="shared" si="1"/>
        <v>0</v>
      </c>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row>
    <row r="34" spans="1:34" x14ac:dyDescent="0.2">
      <c r="A34" s="414"/>
      <c r="B34" s="370"/>
      <c r="C34" s="370"/>
      <c r="D34" s="433" t="s">
        <v>780</v>
      </c>
      <c r="E34" s="521">
        <v>0</v>
      </c>
      <c r="F34" s="435">
        <v>0.88</v>
      </c>
      <c r="G34" s="385">
        <f>E34*F34</f>
        <v>0</v>
      </c>
      <c r="H34" s="570">
        <f t="shared" si="1"/>
        <v>0</v>
      </c>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row>
    <row r="35" spans="1:34" x14ac:dyDescent="0.2">
      <c r="A35" s="414"/>
      <c r="B35" s="370"/>
      <c r="C35" s="370"/>
      <c r="D35" s="433" t="s">
        <v>626</v>
      </c>
      <c r="E35" s="521">
        <v>0</v>
      </c>
      <c r="F35" s="435">
        <v>0.8</v>
      </c>
      <c r="G35" s="385">
        <f>E35*F35</f>
        <v>0</v>
      </c>
      <c r="H35" s="570">
        <f t="shared" si="1"/>
        <v>0</v>
      </c>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row>
    <row r="36" spans="1:34" x14ac:dyDescent="0.2">
      <c r="A36" s="414"/>
      <c r="B36" s="370"/>
      <c r="C36" s="370"/>
      <c r="D36" s="433" t="s">
        <v>752</v>
      </c>
      <c r="E36" s="521">
        <v>0</v>
      </c>
      <c r="F36" s="435">
        <v>0.82</v>
      </c>
      <c r="G36" s="385">
        <f t="shared" ref="G36:G54" si="2">E36*F36</f>
        <v>0</v>
      </c>
      <c r="H36" s="570">
        <f t="shared" si="1"/>
        <v>0</v>
      </c>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row>
    <row r="37" spans="1:34" x14ac:dyDescent="0.2">
      <c r="A37" s="414"/>
      <c r="B37" s="370"/>
      <c r="C37" s="370"/>
      <c r="D37" s="437" t="s">
        <v>781</v>
      </c>
      <c r="E37" s="521">
        <v>0</v>
      </c>
      <c r="F37" s="438">
        <v>1</v>
      </c>
      <c r="G37" s="387">
        <f>E37*F37</f>
        <v>0</v>
      </c>
      <c r="H37" s="570">
        <f t="shared" si="1"/>
        <v>0</v>
      </c>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row>
    <row r="38" spans="1:34" x14ac:dyDescent="0.2">
      <c r="A38" s="414"/>
      <c r="B38" s="370"/>
      <c r="C38" s="370"/>
      <c r="D38" s="376" t="s">
        <v>784</v>
      </c>
      <c r="E38" s="512">
        <f>SUM(E26:E37)</f>
        <v>12.463891230137069</v>
      </c>
      <c r="F38" s="440"/>
      <c r="G38" s="439">
        <f>SUM(G26:G37)</f>
        <v>13.438372204296442</v>
      </c>
      <c r="H38" s="402"/>
      <c r="I38" s="370"/>
      <c r="J38" s="370"/>
      <c r="K38" s="370"/>
      <c r="L38" s="370"/>
      <c r="M38" s="370"/>
      <c r="N38" s="370"/>
      <c r="O38" s="370"/>
      <c r="P38" s="370"/>
      <c r="Q38" s="370"/>
      <c r="R38" s="370"/>
      <c r="S38" s="370"/>
      <c r="T38" s="370"/>
      <c r="U38" s="370"/>
      <c r="V38" s="370"/>
      <c r="W38" s="370"/>
      <c r="X38" s="370"/>
      <c r="Y38" s="370"/>
      <c r="Z38" s="370"/>
      <c r="AA38" s="370"/>
      <c r="AB38" s="370"/>
      <c r="AC38" s="370"/>
      <c r="AD38" s="370"/>
      <c r="AE38" s="370"/>
      <c r="AF38" s="370"/>
      <c r="AG38" s="370"/>
      <c r="AH38" s="370"/>
    </row>
    <row r="39" spans="1:34" x14ac:dyDescent="0.2">
      <c r="A39" s="414"/>
      <c r="B39" s="370"/>
      <c r="C39" s="370"/>
      <c r="D39" s="386" t="s">
        <v>983</v>
      </c>
      <c r="E39" s="435"/>
      <c r="F39" s="435"/>
      <c r="G39" s="585">
        <v>0.99939999999999996</v>
      </c>
      <c r="H39" s="435"/>
      <c r="I39" s="370"/>
      <c r="J39" s="370"/>
      <c r="K39" s="370"/>
      <c r="L39" s="370"/>
      <c r="M39" s="370"/>
      <c r="N39" s="370"/>
      <c r="O39" s="370"/>
      <c r="P39" s="370"/>
      <c r="Q39" s="370"/>
      <c r="R39" s="370"/>
      <c r="S39" s="370"/>
      <c r="T39" s="370"/>
      <c r="U39" s="370"/>
      <c r="V39" s="370"/>
      <c r="W39" s="370"/>
      <c r="X39" s="370"/>
      <c r="Y39" s="370"/>
      <c r="Z39" s="370"/>
      <c r="AA39" s="370"/>
      <c r="AB39" s="370"/>
      <c r="AC39" s="370"/>
      <c r="AD39" s="370"/>
      <c r="AE39" s="370"/>
      <c r="AF39" s="370"/>
      <c r="AG39" s="370"/>
      <c r="AH39" s="370"/>
    </row>
    <row r="40" spans="1:34" x14ac:dyDescent="0.2">
      <c r="A40" s="414"/>
      <c r="B40" s="370"/>
      <c r="C40" s="370"/>
      <c r="D40" s="386" t="s">
        <v>984</v>
      </c>
      <c r="E40" s="435"/>
      <c r="F40" s="435"/>
      <c r="G40" s="585">
        <v>5.9999999999999995E-4</v>
      </c>
      <c r="H40" s="435"/>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row>
    <row r="41" spans="1:34" x14ac:dyDescent="0.2">
      <c r="A41" s="414"/>
      <c r="B41" s="370"/>
      <c r="C41" s="370"/>
      <c r="D41" s="403"/>
      <c r="E41" s="375"/>
      <c r="F41" s="393"/>
      <c r="G41" s="375"/>
      <c r="H41" s="393"/>
      <c r="I41" s="370"/>
      <c r="J41" s="370"/>
      <c r="K41" s="370"/>
      <c r="L41" s="370"/>
      <c r="M41" s="370"/>
      <c r="N41" s="370"/>
      <c r="O41" s="370"/>
      <c r="P41" s="370"/>
      <c r="Q41" s="370"/>
      <c r="R41" s="370"/>
      <c r="S41" s="370"/>
      <c r="T41" s="370"/>
      <c r="U41" s="370"/>
      <c r="V41" s="370"/>
      <c r="W41" s="370"/>
      <c r="X41" s="370"/>
      <c r="Y41" s="370"/>
      <c r="Z41" s="370"/>
      <c r="AA41" s="370"/>
      <c r="AB41" s="370"/>
      <c r="AC41" s="370"/>
      <c r="AD41" s="370"/>
      <c r="AE41" s="370"/>
      <c r="AF41" s="370"/>
      <c r="AG41" s="370"/>
      <c r="AH41" s="370"/>
    </row>
    <row r="42" spans="1:34" x14ac:dyDescent="0.2">
      <c r="A42" s="414"/>
      <c r="B42" s="370"/>
      <c r="C42" s="372" t="s">
        <v>589</v>
      </c>
      <c r="D42" s="430" t="s">
        <v>718</v>
      </c>
      <c r="E42" s="431">
        <v>0</v>
      </c>
      <c r="F42" s="441">
        <v>0.8</v>
      </c>
      <c r="G42" s="381">
        <f>E42*F42</f>
        <v>0</v>
      </c>
      <c r="H42" s="571">
        <f t="shared" ref="H42:H48" si="3">G42/SUM($G$43:$G$54)</f>
        <v>0</v>
      </c>
      <c r="I42" s="370"/>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row>
    <row r="43" spans="1:34" x14ac:dyDescent="0.2">
      <c r="A43" s="414"/>
      <c r="B43" s="370"/>
      <c r="C43" s="370"/>
      <c r="D43" s="433" t="s">
        <v>776</v>
      </c>
      <c r="E43" s="434">
        <v>3.073182862306707</v>
      </c>
      <c r="F43" s="443">
        <v>0.9</v>
      </c>
      <c r="G43" s="385">
        <f t="shared" si="2"/>
        <v>2.7658645760760363</v>
      </c>
      <c r="H43" s="570">
        <f t="shared" si="3"/>
        <v>0.95261175795181574</v>
      </c>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row>
    <row r="44" spans="1:34" x14ac:dyDescent="0.2">
      <c r="A44" s="414"/>
      <c r="B44" s="370"/>
      <c r="C44" s="370"/>
      <c r="D44" s="433" t="s">
        <v>624</v>
      </c>
      <c r="E44" s="434">
        <v>0</v>
      </c>
      <c r="F44" s="443">
        <v>0.85</v>
      </c>
      <c r="G44" s="385">
        <f>E44*F44</f>
        <v>0</v>
      </c>
      <c r="H44" s="570">
        <f t="shared" si="3"/>
        <v>0</v>
      </c>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row>
    <row r="45" spans="1:34" x14ac:dyDescent="0.2">
      <c r="A45" s="414"/>
      <c r="B45" s="370"/>
      <c r="C45" s="370"/>
      <c r="D45" s="433" t="s">
        <v>625</v>
      </c>
      <c r="E45" s="434">
        <v>0</v>
      </c>
      <c r="F45" s="443">
        <v>1</v>
      </c>
      <c r="G45" s="385">
        <f>E45*F45</f>
        <v>0</v>
      </c>
      <c r="H45" s="570">
        <f t="shared" si="3"/>
        <v>0</v>
      </c>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row>
    <row r="46" spans="1:34" x14ac:dyDescent="0.2">
      <c r="A46" s="414"/>
      <c r="B46" s="370"/>
      <c r="C46" s="370"/>
      <c r="D46" s="433" t="s">
        <v>729</v>
      </c>
      <c r="E46" s="434">
        <v>0</v>
      </c>
      <c r="F46" s="443">
        <v>0.2</v>
      </c>
      <c r="G46" s="385">
        <f>E46*F46</f>
        <v>0</v>
      </c>
      <c r="H46" s="570">
        <f t="shared" si="3"/>
        <v>0</v>
      </c>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row>
    <row r="47" spans="1:34" x14ac:dyDescent="0.2">
      <c r="A47" s="414"/>
      <c r="B47" s="370"/>
      <c r="C47" s="370"/>
      <c r="D47" s="433" t="s">
        <v>778</v>
      </c>
      <c r="E47" s="434">
        <v>6.7851761136943608E-3</v>
      </c>
      <c r="F47" s="443">
        <v>3</v>
      </c>
      <c r="G47" s="385">
        <f>E47*F47</f>
        <v>2.0355528341083083E-2</v>
      </c>
      <c r="H47" s="570">
        <f>G47/SUM($G$43:$G$54)</f>
        <v>7.0107972041593145E-3</v>
      </c>
      <c r="I47" s="370"/>
      <c r="J47" s="370"/>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row>
    <row r="48" spans="1:34" x14ac:dyDescent="0.2">
      <c r="A48" s="414"/>
      <c r="B48" s="370"/>
      <c r="C48" s="370"/>
      <c r="D48" s="433" t="s">
        <v>779</v>
      </c>
      <c r="E48" s="434">
        <v>3.6760198335166884E-3</v>
      </c>
      <c r="F48" s="443">
        <v>3</v>
      </c>
      <c r="G48" s="385">
        <f>E48*F48</f>
        <v>1.1028059500550065E-2</v>
      </c>
      <c r="H48" s="570">
        <f t="shared" si="3"/>
        <v>3.7982550694945572E-3</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row>
    <row r="49" spans="1:34" x14ac:dyDescent="0.2">
      <c r="A49" s="414"/>
      <c r="B49" s="370"/>
      <c r="C49" s="370"/>
      <c r="D49" s="433" t="s">
        <v>728</v>
      </c>
      <c r="E49" s="434">
        <v>0</v>
      </c>
      <c r="F49" s="443"/>
      <c r="G49" s="385"/>
      <c r="H49" s="570">
        <v>0</v>
      </c>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row>
    <row r="50" spans="1:34" x14ac:dyDescent="0.2">
      <c r="A50" s="414"/>
      <c r="B50" s="370"/>
      <c r="C50" s="370"/>
      <c r="D50" s="433" t="s">
        <v>780</v>
      </c>
      <c r="E50" s="434">
        <v>0</v>
      </c>
      <c r="F50" s="443">
        <v>0.88</v>
      </c>
      <c r="G50" s="385">
        <f>E50*F50</f>
        <v>0</v>
      </c>
      <c r="H50" s="570">
        <f>G50/SUM($G$43:$G$54)</f>
        <v>0</v>
      </c>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row>
    <row r="51" spans="1:34" x14ac:dyDescent="0.2">
      <c r="A51" s="414"/>
      <c r="B51" s="370"/>
      <c r="C51" s="370"/>
      <c r="D51" s="433" t="s">
        <v>626</v>
      </c>
      <c r="E51" s="434">
        <v>0</v>
      </c>
      <c r="F51" s="443">
        <v>0.67</v>
      </c>
      <c r="G51" s="385">
        <f>E51*F51</f>
        <v>0</v>
      </c>
      <c r="H51" s="570">
        <f>G51/SUM($G$43:$G$54)</f>
        <v>0</v>
      </c>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row>
    <row r="52" spans="1:34" x14ac:dyDescent="0.2">
      <c r="A52" s="414"/>
      <c r="B52" s="370"/>
      <c r="C52" s="370"/>
      <c r="D52" s="433" t="s">
        <v>462</v>
      </c>
      <c r="E52" s="434">
        <v>0.11179579041724623</v>
      </c>
      <c r="F52" s="443">
        <v>0.95</v>
      </c>
      <c r="G52" s="385">
        <f>E52*F52</f>
        <v>0.10620600089638391</v>
      </c>
      <c r="H52" s="570">
        <f>G52/SUM($G$43:$G$54)</f>
        <v>3.6579189774530389E-2</v>
      </c>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row>
    <row r="53" spans="1:34" x14ac:dyDescent="0.2">
      <c r="A53" s="414"/>
      <c r="B53" s="370"/>
      <c r="C53" s="370"/>
      <c r="D53" s="433" t="s">
        <v>782</v>
      </c>
      <c r="E53" s="434">
        <v>0</v>
      </c>
      <c r="F53" s="443">
        <v>1</v>
      </c>
      <c r="G53" s="385">
        <f>E53*F53</f>
        <v>0</v>
      </c>
      <c r="H53" s="570">
        <f>G53/SUM($G$43:$G$54)</f>
        <v>0</v>
      </c>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row>
    <row r="54" spans="1:34" x14ac:dyDescent="0.2">
      <c r="A54" s="414"/>
      <c r="B54" s="370"/>
      <c r="C54" s="370"/>
      <c r="D54" s="437" t="s">
        <v>752</v>
      </c>
      <c r="E54" s="434">
        <v>0</v>
      </c>
      <c r="F54" s="445">
        <v>0.82</v>
      </c>
      <c r="G54" s="387">
        <f t="shared" si="2"/>
        <v>0</v>
      </c>
      <c r="H54" s="572">
        <f>G54/SUM($G$43:$G$54)</f>
        <v>0</v>
      </c>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row>
    <row r="55" spans="1:34" x14ac:dyDescent="0.2">
      <c r="A55" s="414"/>
      <c r="B55" s="370"/>
      <c r="C55" s="370"/>
      <c r="D55" s="376" t="s">
        <v>784</v>
      </c>
      <c r="E55" s="512">
        <f>SUM(E42:E54)</f>
        <v>3.1954398486711644</v>
      </c>
      <c r="F55" s="447"/>
      <c r="G55" s="401">
        <f>SUM(G43:G54)</f>
        <v>2.9034541648140535</v>
      </c>
      <c r="H55" s="402"/>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row>
    <row r="56" spans="1:34" x14ac:dyDescent="0.2">
      <c r="A56" s="414"/>
      <c r="B56" s="370"/>
      <c r="C56" s="370"/>
      <c r="D56" s="370"/>
      <c r="E56" s="375"/>
      <c r="F56" s="393"/>
      <c r="G56" s="375"/>
      <c r="H56" s="393"/>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row>
    <row r="57" spans="1:34" x14ac:dyDescent="0.2">
      <c r="A57" s="414"/>
      <c r="B57" s="370"/>
      <c r="C57" s="372" t="s">
        <v>590</v>
      </c>
      <c r="D57" s="430" t="s">
        <v>472</v>
      </c>
      <c r="E57" s="522">
        <v>0.16547281804958949</v>
      </c>
      <c r="F57" s="441">
        <v>4</v>
      </c>
      <c r="G57" s="381">
        <f>E57*F57</f>
        <v>0.66189127219835797</v>
      </c>
      <c r="H57" s="448">
        <f>G57/SUM($G$57:$G$59)</f>
        <v>0.96197953683484638</v>
      </c>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row>
    <row r="58" spans="1:34" x14ac:dyDescent="0.2">
      <c r="A58" s="414"/>
      <c r="B58" s="370"/>
      <c r="C58" s="370"/>
      <c r="D58" s="433" t="s">
        <v>471</v>
      </c>
      <c r="E58" s="523">
        <v>0</v>
      </c>
      <c r="F58" s="443">
        <v>4.5</v>
      </c>
      <c r="G58" s="385">
        <f>E58*F58</f>
        <v>0</v>
      </c>
      <c r="H58" s="446">
        <f>G58/SUM($G$57:$G$59)</f>
        <v>0</v>
      </c>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row>
    <row r="59" spans="1:34" x14ac:dyDescent="0.2">
      <c r="A59" s="414"/>
      <c r="B59" s="370"/>
      <c r="C59" s="370"/>
      <c r="D59" s="437" t="s">
        <v>470</v>
      </c>
      <c r="E59" s="523">
        <v>5.6869628606507029E-3</v>
      </c>
      <c r="F59" s="445">
        <v>4.5999999999999996</v>
      </c>
      <c r="G59" s="387">
        <f>E59*F59</f>
        <v>2.616002915899323E-2</v>
      </c>
      <c r="H59" s="446">
        <f>G59/SUM($G$57:$G$59)</f>
        <v>3.8020463165153687E-2</v>
      </c>
      <c r="I59" s="370"/>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row>
    <row r="60" spans="1:34" x14ac:dyDescent="0.2">
      <c r="A60" s="414"/>
      <c r="B60" s="370"/>
      <c r="C60" s="370"/>
      <c r="D60" s="376" t="s">
        <v>784</v>
      </c>
      <c r="E60" s="446">
        <f>SUM(E57:E59)</f>
        <v>0.1711597809102402</v>
      </c>
      <c r="F60" s="445"/>
      <c r="G60" s="446">
        <f>SUM(G57:G59)</f>
        <v>0.68805130135735115</v>
      </c>
      <c r="H60" s="402"/>
      <c r="I60" s="370"/>
      <c r="J60" s="370"/>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row>
    <row r="61" spans="1:34" x14ac:dyDescent="0.2">
      <c r="A61" s="414"/>
      <c r="B61" s="370"/>
      <c r="C61" s="370"/>
      <c r="D61" s="386" t="s">
        <v>985</v>
      </c>
      <c r="E61" s="435"/>
      <c r="F61" s="435"/>
      <c r="G61" s="585">
        <v>0.99939999999999996</v>
      </c>
      <c r="H61" s="435"/>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row>
    <row r="62" spans="1:34" x14ac:dyDescent="0.2">
      <c r="A62" s="414"/>
      <c r="B62" s="370"/>
      <c r="C62" s="370"/>
      <c r="D62" s="386" t="s">
        <v>986</v>
      </c>
      <c r="E62" s="435"/>
      <c r="F62" s="435"/>
      <c r="G62" s="585">
        <v>5.9999999999999995E-4</v>
      </c>
      <c r="H62" s="435"/>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row>
    <row r="63" spans="1:34" x14ac:dyDescent="0.2">
      <c r="A63" s="414"/>
      <c r="B63" s="370"/>
      <c r="C63" s="370"/>
      <c r="D63" s="370"/>
      <c r="E63" s="375"/>
      <c r="F63" s="393"/>
      <c r="G63" s="449"/>
      <c r="H63" s="393"/>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row>
    <row r="64" spans="1:34" x14ac:dyDescent="0.2">
      <c r="A64" s="414"/>
      <c r="B64" s="370"/>
      <c r="C64" s="372" t="s">
        <v>592</v>
      </c>
      <c r="D64" s="430" t="s">
        <v>483</v>
      </c>
      <c r="E64" s="520">
        <v>0.25700000000000001</v>
      </c>
      <c r="F64" s="441">
        <v>0.4</v>
      </c>
      <c r="G64" s="381">
        <f>E64*F64</f>
        <v>0.1028</v>
      </c>
      <c r="H64" s="448">
        <f>G64/SUM($G$64:$G$68)</f>
        <v>0.68569780905807487</v>
      </c>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row>
    <row r="65" spans="1:34" x14ac:dyDescent="0.2">
      <c r="A65" s="414"/>
      <c r="B65" s="370"/>
      <c r="C65" s="370"/>
      <c r="D65" s="433" t="s">
        <v>462</v>
      </c>
      <c r="E65" s="521">
        <v>7.1394346999091446E-3</v>
      </c>
      <c r="F65" s="443">
        <v>0.55000000000000004</v>
      </c>
      <c r="G65" s="385">
        <f>E65*F65</f>
        <v>3.9266890849500302E-3</v>
      </c>
      <c r="H65" s="446">
        <f>G65/SUM($G$64:$G$68)</f>
        <v>2.619184924516043E-2</v>
      </c>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row>
    <row r="66" spans="1:34" x14ac:dyDescent="0.2">
      <c r="A66" s="414"/>
      <c r="B66" s="370"/>
      <c r="C66" s="370"/>
      <c r="D66" s="433" t="s">
        <v>733</v>
      </c>
      <c r="E66" s="521">
        <v>5.2355854466000398E-2</v>
      </c>
      <c r="F66" s="443">
        <v>0.6</v>
      </c>
      <c r="G66" s="385">
        <f>E66*F66</f>
        <v>3.1413512679600235E-2</v>
      </c>
      <c r="H66" s="446">
        <f>G66/SUM($G$64:$G$68)</f>
        <v>0.20953479396128341</v>
      </c>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row>
    <row r="67" spans="1:34" x14ac:dyDescent="0.2">
      <c r="A67" s="414"/>
      <c r="B67" s="370"/>
      <c r="C67" s="370"/>
      <c r="D67" s="433" t="s">
        <v>735</v>
      </c>
      <c r="E67" s="521">
        <v>1.3858902652764812E-2</v>
      </c>
      <c r="F67" s="443">
        <v>0.85</v>
      </c>
      <c r="G67" s="385">
        <f>E67*F67</f>
        <v>1.1780067254850091E-2</v>
      </c>
      <c r="H67" s="446">
        <f>G67/SUM($G$64:$G$68)</f>
        <v>7.8575547735481296E-2</v>
      </c>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row>
    <row r="68" spans="1:34" x14ac:dyDescent="0.2">
      <c r="A68" s="414"/>
      <c r="B68" s="370"/>
      <c r="C68" s="370"/>
      <c r="D68" s="437" t="s">
        <v>783</v>
      </c>
      <c r="E68" s="521">
        <v>0</v>
      </c>
      <c r="F68" s="445">
        <v>0.3</v>
      </c>
      <c r="G68" s="387">
        <f>E68*F68</f>
        <v>0</v>
      </c>
      <c r="H68" s="446">
        <f>G68/SUM($G$64:$G$68)</f>
        <v>0</v>
      </c>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row>
    <row r="69" spans="1:34" x14ac:dyDescent="0.2">
      <c r="A69" s="414"/>
      <c r="B69" s="370"/>
      <c r="C69" s="370"/>
      <c r="D69" s="376" t="s">
        <v>784</v>
      </c>
      <c r="E69" s="446">
        <f>SUM(E64:E68)</f>
        <v>0.33035419181867431</v>
      </c>
      <c r="F69" s="445"/>
      <c r="G69" s="446">
        <f>SUM(G64:G68)</f>
        <v>0.14992026901940037</v>
      </c>
      <c r="H69" s="402"/>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row>
    <row r="70" spans="1:34" x14ac:dyDescent="0.2">
      <c r="A70" s="414"/>
      <c r="B70" s="370"/>
      <c r="C70" s="370"/>
      <c r="D70" s="370"/>
      <c r="E70" s="375"/>
      <c r="F70" s="393"/>
      <c r="G70" s="449"/>
      <c r="H70" s="393"/>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row>
    <row r="71" spans="1:34" x14ac:dyDescent="0.2">
      <c r="A71" s="414"/>
      <c r="B71" s="370"/>
      <c r="C71" s="372" t="s">
        <v>591</v>
      </c>
      <c r="D71" s="430" t="s">
        <v>731</v>
      </c>
      <c r="E71" s="431">
        <v>5.1907764244303253E-2</v>
      </c>
      <c r="F71" s="441">
        <v>0.25</v>
      </c>
      <c r="G71" s="573">
        <f>E71*F71</f>
        <v>1.2976941061075813E-2</v>
      </c>
      <c r="H71" s="442">
        <f>G71/SUM($G$71:$G$73)</f>
        <v>0.48500000000000004</v>
      </c>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row>
    <row r="72" spans="1:34" x14ac:dyDescent="0.2">
      <c r="A72" s="414"/>
      <c r="B72" s="370"/>
      <c r="C72" s="370"/>
      <c r="D72" s="433" t="s">
        <v>730</v>
      </c>
      <c r="E72" s="434">
        <v>0.26489013712299081</v>
      </c>
      <c r="F72" s="443">
        <v>0.05</v>
      </c>
      <c r="G72" s="574">
        <f>E72*F72</f>
        <v>1.3244506856149542E-2</v>
      </c>
      <c r="H72" s="444">
        <f>G72/SUM($G$71:$G$73)</f>
        <v>0.49500000000000005</v>
      </c>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row>
    <row r="73" spans="1:34" x14ac:dyDescent="0.2">
      <c r="A73" s="414"/>
      <c r="B73" s="370"/>
      <c r="C73" s="370"/>
      <c r="D73" s="437" t="s">
        <v>732</v>
      </c>
      <c r="E73" s="434">
        <v>1.0702631802949126E-3</v>
      </c>
      <c r="F73" s="445">
        <v>0.5</v>
      </c>
      <c r="G73" s="575">
        <f>E73*F73</f>
        <v>5.3513159014745629E-4</v>
      </c>
      <c r="H73" s="446">
        <f>G73/SUM($G$71:$G$73)</f>
        <v>2.0000000000000004E-2</v>
      </c>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row>
    <row r="74" spans="1:34" x14ac:dyDescent="0.2">
      <c r="A74" s="414"/>
      <c r="B74" s="370"/>
      <c r="C74" s="370"/>
      <c r="D74" s="376" t="s">
        <v>784</v>
      </c>
      <c r="E74" s="513">
        <f>SUM(E71:E73)</f>
        <v>0.31786816454758898</v>
      </c>
      <c r="F74" s="445"/>
      <c r="G74" s="512">
        <f>SUM(G71:G73)</f>
        <v>2.675657950737281E-2</v>
      </c>
      <c r="H74" s="402"/>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row>
    <row r="75" spans="1:34" x14ac:dyDescent="0.2">
      <c r="A75" s="414"/>
      <c r="B75" s="370"/>
      <c r="C75" s="370"/>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row>
    <row r="76" spans="1:34" x14ac:dyDescent="0.2">
      <c r="A76" s="414"/>
      <c r="B76" s="370"/>
      <c r="C76" s="372" t="s">
        <v>680</v>
      </c>
      <c r="D76" s="430" t="s">
        <v>736</v>
      </c>
      <c r="E76" s="586">
        <v>0.12225698636445728</v>
      </c>
      <c r="F76" s="450"/>
      <c r="G76" s="451"/>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row>
    <row r="77" spans="1:34" x14ac:dyDescent="0.2">
      <c r="A77" s="414"/>
      <c r="B77" s="370"/>
      <c r="C77" s="370"/>
      <c r="D77" s="433" t="s">
        <v>737</v>
      </c>
      <c r="E77" s="587">
        <v>0.3423195618204804</v>
      </c>
      <c r="F77" s="452"/>
      <c r="G77" s="453"/>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row>
    <row r="78" spans="1:34" x14ac:dyDescent="0.2">
      <c r="A78" s="414"/>
      <c r="B78" s="370"/>
      <c r="C78" s="370"/>
      <c r="D78" s="433" t="s">
        <v>738</v>
      </c>
      <c r="E78" s="587">
        <v>0.12225698636445728</v>
      </c>
      <c r="F78" s="452"/>
      <c r="G78" s="453"/>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row>
    <row r="79" spans="1:34" x14ac:dyDescent="0.2">
      <c r="A79" s="414"/>
      <c r="B79" s="370"/>
      <c r="C79" s="370"/>
      <c r="D79" s="433" t="s">
        <v>739</v>
      </c>
      <c r="E79" s="587">
        <v>0.1711597809102402</v>
      </c>
      <c r="F79" s="452"/>
      <c r="G79" s="453"/>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row>
    <row r="80" spans="1:34" x14ac:dyDescent="0.2">
      <c r="A80" s="414"/>
      <c r="B80" s="370"/>
      <c r="C80" s="370"/>
      <c r="D80" s="433" t="s">
        <v>740</v>
      </c>
      <c r="E80" s="587">
        <v>0.22006257545602309</v>
      </c>
      <c r="F80" s="452"/>
      <c r="G80" s="453"/>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row>
    <row r="81" spans="1:34" x14ac:dyDescent="0.2">
      <c r="A81" s="414"/>
      <c r="B81" s="370"/>
      <c r="C81" s="370"/>
      <c r="D81" s="433" t="s">
        <v>473</v>
      </c>
      <c r="E81" s="587">
        <v>0.29341676727469745</v>
      </c>
      <c r="F81" s="452"/>
      <c r="G81" s="453"/>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row>
    <row r="82" spans="1:34" x14ac:dyDescent="0.2">
      <c r="A82" s="414"/>
      <c r="B82" s="370"/>
      <c r="C82" s="370"/>
      <c r="D82" s="433" t="s">
        <v>742</v>
      </c>
      <c r="E82" s="587">
        <v>7.3354191818674364E-2</v>
      </c>
      <c r="F82" s="452"/>
      <c r="G82" s="453"/>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row>
    <row r="83" spans="1:34" x14ac:dyDescent="0.2">
      <c r="A83" s="414"/>
      <c r="B83" s="370"/>
      <c r="C83" s="370"/>
      <c r="D83" s="437" t="s">
        <v>640</v>
      </c>
      <c r="E83" s="587">
        <v>0.1711597809102402</v>
      </c>
      <c r="F83" s="454"/>
      <c r="G83" s="455"/>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row>
    <row r="84" spans="1:34" x14ac:dyDescent="0.2">
      <c r="A84" s="414"/>
      <c r="B84" s="370"/>
      <c r="C84" s="370"/>
      <c r="D84" s="376" t="s">
        <v>784</v>
      </c>
      <c r="E84" s="513">
        <f>SUM(E76:E83)</f>
        <v>1.5159866309192704</v>
      </c>
      <c r="F84" s="456"/>
      <c r="G84" s="457"/>
      <c r="H84" s="458"/>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row>
    <row r="85" spans="1:34" x14ac:dyDescent="0.2">
      <c r="A85" s="414"/>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row>
    <row r="86" spans="1:34"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row>
    <row r="87" spans="1:34" x14ac:dyDescent="0.2">
      <c r="A87" s="369"/>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row>
    <row r="88" spans="1:34" x14ac:dyDescent="0.2">
      <c r="A88" s="369"/>
      <c r="B88" s="370"/>
      <c r="C88" s="370"/>
      <c r="D88" s="372" t="s">
        <v>582</v>
      </c>
      <c r="E88" s="373" t="s">
        <v>476</v>
      </c>
      <c r="F88" s="373" t="s">
        <v>291</v>
      </c>
      <c r="G88" s="380" t="s">
        <v>480</v>
      </c>
      <c r="H88" s="373" t="s">
        <v>444</v>
      </c>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row>
    <row r="89" spans="1:34" x14ac:dyDescent="0.2">
      <c r="A89" s="371"/>
      <c r="B89" s="370"/>
      <c r="C89" s="370"/>
      <c r="D89" s="374" t="s">
        <v>487</v>
      </c>
      <c r="E89" s="431">
        <v>0</v>
      </c>
      <c r="F89" s="382"/>
      <c r="G89" s="381"/>
      <c r="H89" s="383" t="e">
        <f>G89/SUM($G$89:$G$93)</f>
        <v>#DIV/0!</v>
      </c>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row>
    <row r="90" spans="1:34" x14ac:dyDescent="0.2">
      <c r="A90" s="369"/>
      <c r="B90" s="370"/>
      <c r="C90" s="370"/>
      <c r="D90" s="384" t="s">
        <v>481</v>
      </c>
      <c r="E90" s="434">
        <v>0</v>
      </c>
      <c r="F90" s="386">
        <v>0.47</v>
      </c>
      <c r="G90" s="381">
        <f>E90*F90</f>
        <v>0</v>
      </c>
      <c r="H90" s="383" t="e">
        <f>G90/SUM($G$89:$G$93)</f>
        <v>#DIV/0!</v>
      </c>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row>
    <row r="91" spans="1:34" x14ac:dyDescent="0.2">
      <c r="A91" s="371"/>
      <c r="B91" s="370"/>
      <c r="C91" s="370"/>
      <c r="D91" s="384" t="s">
        <v>486</v>
      </c>
      <c r="E91" s="434">
        <v>0</v>
      </c>
      <c r="F91" s="386"/>
      <c r="G91" s="381">
        <f>E91*F91</f>
        <v>0</v>
      </c>
      <c r="H91" s="383" t="e">
        <f>G91/SUM($G$89:$G$93)</f>
        <v>#DIV/0!</v>
      </c>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row>
    <row r="92" spans="1:34" x14ac:dyDescent="0.2">
      <c r="A92" s="369"/>
      <c r="B92" s="370"/>
      <c r="C92" s="370"/>
      <c r="D92" s="384" t="s">
        <v>655</v>
      </c>
      <c r="E92" s="434">
        <v>0</v>
      </c>
      <c r="F92" s="386"/>
      <c r="G92" s="381">
        <f>E92*F92</f>
        <v>0</v>
      </c>
      <c r="H92" s="383" t="e">
        <f>G92/SUM($G$89:$G$93)</f>
        <v>#DIV/0!</v>
      </c>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row>
    <row r="93" spans="1:34" x14ac:dyDescent="0.2">
      <c r="A93" s="369"/>
      <c r="B93" s="370"/>
      <c r="C93" s="370"/>
      <c r="D93" s="376" t="s">
        <v>685</v>
      </c>
      <c r="E93" s="434">
        <v>0</v>
      </c>
      <c r="F93" s="388">
        <v>1</v>
      </c>
      <c r="G93" s="381">
        <f>E93*F93</f>
        <v>0</v>
      </c>
      <c r="H93" s="383">
        <v>1</v>
      </c>
      <c r="I93" s="370" t="s">
        <v>902</v>
      </c>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row>
    <row r="94" spans="1:34" x14ac:dyDescent="0.2">
      <c r="A94" s="369"/>
      <c r="B94" s="370"/>
      <c r="C94" s="370"/>
      <c r="D94" s="389" t="s">
        <v>455</v>
      </c>
      <c r="E94" s="390">
        <f>SUM(E89:E93)</f>
        <v>0</v>
      </c>
      <c r="F94" s="391"/>
      <c r="G94" s="390">
        <f>SUM(G89:G93)</f>
        <v>0</v>
      </c>
      <c r="H94" s="392"/>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row>
    <row r="95" spans="1:34"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row>
    <row r="96" spans="1:34" x14ac:dyDescent="0.2">
      <c r="A96" s="369"/>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row>
    <row r="97" spans="1:34" x14ac:dyDescent="0.2">
      <c r="A97" s="371"/>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row>
    <row r="98" spans="1:34" x14ac:dyDescent="0.2">
      <c r="A98" s="369"/>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row>
    <row r="99" spans="1:34" x14ac:dyDescent="0.2">
      <c r="A99" s="371"/>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row>
    <row r="100" spans="1:34"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row>
    <row r="101" spans="1:34"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row>
    <row r="102" spans="1:34"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row>
    <row r="103" spans="1:34"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row>
    <row r="104" spans="1:34" x14ac:dyDescent="0.2">
      <c r="A104" s="369"/>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row>
    <row r="105" spans="1:34" x14ac:dyDescent="0.2">
      <c r="A105" s="371"/>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row>
    <row r="106" spans="1:34" x14ac:dyDescent="0.2">
      <c r="A106" s="369"/>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row>
    <row r="107" spans="1:34" x14ac:dyDescent="0.2">
      <c r="A107" s="371"/>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row>
    <row r="108" spans="1:34" x14ac:dyDescent="0.2">
      <c r="A108" s="369"/>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row>
    <row r="109" spans="1:34" x14ac:dyDescent="0.2">
      <c r="A109" s="369"/>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row>
    <row r="110" spans="1:34"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row>
    <row r="111" spans="1:34"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row>
    <row r="112" spans="1:34" x14ac:dyDescent="0.2">
      <c r="A112" s="371"/>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row>
    <row r="113" spans="1:34"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row>
    <row r="114" spans="1:34" x14ac:dyDescent="0.2">
      <c r="A114" s="369"/>
      <c r="B114" s="370"/>
      <c r="C114" s="370"/>
      <c r="D114" s="370"/>
      <c r="E114" s="370"/>
      <c r="F114" s="370"/>
      <c r="G114" s="370"/>
      <c r="H114" s="370"/>
      <c r="I114" s="370"/>
      <c r="L114" s="370"/>
      <c r="M114" s="370"/>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row>
    <row r="115" spans="1:34" x14ac:dyDescent="0.2">
      <c r="A115" s="369"/>
      <c r="B115" s="370"/>
      <c r="C115" s="370"/>
      <c r="D115" s="370"/>
      <c r="E115" s="370"/>
      <c r="F115" s="370"/>
      <c r="G115" s="370"/>
      <c r="H115" s="370"/>
    </row>
    <row r="116" spans="1:34" x14ac:dyDescent="0.2">
      <c r="A116" s="371"/>
    </row>
    <row r="117" spans="1:34" x14ac:dyDescent="0.2">
      <c r="A117" s="369"/>
    </row>
    <row r="118" spans="1:34" x14ac:dyDescent="0.2">
      <c r="A118" s="371"/>
    </row>
    <row r="119" spans="1:34" x14ac:dyDescent="0.2">
      <c r="A119" s="369"/>
    </row>
    <row r="120" spans="1:34" x14ac:dyDescent="0.2">
      <c r="A120" s="369"/>
    </row>
    <row r="121" spans="1:34" x14ac:dyDescent="0.2">
      <c r="A121" s="369"/>
    </row>
    <row r="122" spans="1:34" x14ac:dyDescent="0.2">
      <c r="A122" s="369"/>
    </row>
    <row r="123" spans="1:34" x14ac:dyDescent="0.2">
      <c r="A123" s="369"/>
    </row>
    <row r="124" spans="1:34" x14ac:dyDescent="0.2">
      <c r="A124" s="371"/>
    </row>
    <row r="125" spans="1:34" x14ac:dyDescent="0.2">
      <c r="A125" s="369"/>
    </row>
    <row r="126" spans="1:34" x14ac:dyDescent="0.2">
      <c r="A126" s="371"/>
    </row>
    <row r="127" spans="1:34" x14ac:dyDescent="0.2">
      <c r="A127" s="369"/>
    </row>
    <row r="128" spans="1:34" x14ac:dyDescent="0.2">
      <c r="A128" s="369"/>
    </row>
    <row r="129" spans="1:1" x14ac:dyDescent="0.2">
      <c r="A129" s="369"/>
    </row>
    <row r="130" spans="1:1" x14ac:dyDescent="0.2">
      <c r="A130" s="371"/>
    </row>
    <row r="131" spans="1:1" x14ac:dyDescent="0.2">
      <c r="A131" s="369"/>
    </row>
  </sheetData>
  <mergeCells count="1">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1:AF141"/>
  <sheetViews>
    <sheetView workbookViewId="0">
      <selection activeCell="G13" sqref="G13"/>
    </sheetView>
  </sheetViews>
  <sheetFormatPr baseColWidth="10" defaultRowHeight="13" x14ac:dyDescent="0.15"/>
  <cols>
    <col min="2" max="3" width="13.83203125" style="62" customWidth="1"/>
    <col min="4" max="4" width="73.33203125" customWidth="1"/>
    <col min="5" max="5" width="16.83203125" customWidth="1"/>
  </cols>
  <sheetData>
    <row r="1" spans="2:32" ht="21" x14ac:dyDescent="0.25">
      <c r="B1" s="33" t="s">
        <v>658</v>
      </c>
      <c r="C1" s="33"/>
      <c r="D1" s="33"/>
      <c r="E1" s="34"/>
      <c r="F1" s="62"/>
      <c r="G1" s="36"/>
      <c r="H1" s="36"/>
      <c r="I1" s="36"/>
      <c r="J1" s="36"/>
      <c r="K1" s="36"/>
      <c r="L1" s="36"/>
      <c r="M1" s="36"/>
      <c r="N1" s="36"/>
      <c r="O1" s="36"/>
      <c r="P1" s="36"/>
      <c r="Q1" s="36"/>
      <c r="R1" s="36"/>
      <c r="S1" s="36"/>
      <c r="T1" s="36"/>
      <c r="U1" s="36"/>
      <c r="V1" s="36"/>
      <c r="W1" s="36"/>
      <c r="X1" s="36"/>
      <c r="Y1" s="36"/>
      <c r="Z1" s="36"/>
      <c r="AA1" s="36"/>
      <c r="AB1" s="36"/>
      <c r="AC1" s="36"/>
      <c r="AD1" s="36"/>
    </row>
    <row r="2" spans="2:32" ht="16" x14ac:dyDescent="0.2">
      <c r="B2" s="37"/>
      <c r="C2" s="37"/>
      <c r="D2" s="37"/>
      <c r="E2" s="34"/>
      <c r="F2" s="35"/>
      <c r="G2" s="36"/>
      <c r="H2" s="42"/>
      <c r="I2" s="36"/>
      <c r="J2" s="36"/>
      <c r="K2" s="36"/>
      <c r="L2" s="36"/>
      <c r="M2" s="36"/>
      <c r="N2" s="36"/>
      <c r="O2" s="36"/>
      <c r="P2" s="36"/>
      <c r="Q2" s="36"/>
      <c r="R2" s="36"/>
      <c r="S2" s="36"/>
      <c r="T2" s="36"/>
      <c r="U2" s="36"/>
      <c r="V2" s="36"/>
      <c r="W2" s="36"/>
      <c r="X2" s="36"/>
      <c r="Y2" s="36"/>
      <c r="Z2" s="36"/>
      <c r="AA2" s="36"/>
      <c r="AB2" s="36"/>
      <c r="AC2" s="36"/>
      <c r="AD2" s="36"/>
    </row>
    <row r="3" spans="2:32" ht="16" x14ac:dyDescent="0.2">
      <c r="B3" s="338" t="s">
        <v>744</v>
      </c>
      <c r="C3" s="339"/>
      <c r="D3" s="339"/>
      <c r="E3" s="556"/>
      <c r="F3" s="39"/>
      <c r="G3" s="40"/>
      <c r="H3" s="41"/>
      <c r="I3" s="42"/>
      <c r="J3" s="42"/>
      <c r="K3" s="36"/>
      <c r="L3" s="42"/>
      <c r="M3" s="42"/>
      <c r="N3" s="42"/>
      <c r="O3" s="42"/>
      <c r="P3" s="42"/>
      <c r="Q3" s="42"/>
      <c r="R3" s="42"/>
      <c r="S3" s="42"/>
      <c r="T3" s="42"/>
      <c r="U3" s="42"/>
      <c r="V3" s="42"/>
      <c r="W3" s="36"/>
      <c r="X3" s="42"/>
      <c r="Y3" s="42"/>
      <c r="Z3" s="42"/>
      <c r="AA3" s="42"/>
      <c r="AB3" s="42"/>
      <c r="AC3" s="42"/>
      <c r="AD3" s="42"/>
    </row>
    <row r="4" spans="2:32" ht="12" customHeight="1" x14ac:dyDescent="0.15">
      <c r="B4" s="595" t="s">
        <v>948</v>
      </c>
      <c r="C4" s="596"/>
      <c r="D4" s="596"/>
      <c r="E4" s="596"/>
      <c r="F4" s="596"/>
      <c r="G4" s="596"/>
      <c r="H4" s="597"/>
      <c r="I4" s="43"/>
      <c r="J4" s="43"/>
      <c r="K4" s="36"/>
      <c r="L4" s="43"/>
      <c r="M4" s="43"/>
      <c r="N4" s="43"/>
      <c r="O4" s="43"/>
      <c r="P4" s="43"/>
      <c r="Q4" s="43"/>
      <c r="R4" s="43"/>
      <c r="S4" s="43"/>
      <c r="T4" s="43"/>
      <c r="U4" s="43"/>
      <c r="V4" s="43"/>
      <c r="W4" s="36"/>
      <c r="X4" s="43"/>
      <c r="Y4" s="43"/>
      <c r="Z4" s="43"/>
      <c r="AA4" s="43"/>
      <c r="AB4" s="43"/>
      <c r="AC4" s="43"/>
      <c r="AD4" s="43"/>
    </row>
    <row r="5" spans="2:32" x14ac:dyDescent="0.15">
      <c r="D5" s="62"/>
      <c r="E5" s="62"/>
      <c r="F5" s="1"/>
      <c r="G5" s="43"/>
      <c r="H5" s="43"/>
      <c r="I5" s="43"/>
      <c r="J5" s="43"/>
      <c r="K5" s="43"/>
      <c r="L5" s="43"/>
      <c r="M5" s="36"/>
      <c r="N5" s="43"/>
      <c r="O5" s="43"/>
      <c r="P5" s="43"/>
      <c r="Q5" s="43"/>
      <c r="R5" s="43"/>
      <c r="S5" s="43"/>
      <c r="T5" s="43"/>
      <c r="U5" s="43"/>
      <c r="V5" s="43"/>
      <c r="W5" s="43"/>
      <c r="X5" s="43"/>
      <c r="Y5" s="36"/>
      <c r="Z5" s="43"/>
      <c r="AA5" s="43"/>
      <c r="AB5" s="43"/>
      <c r="AC5" s="43"/>
      <c r="AD5" s="43"/>
      <c r="AE5" s="43"/>
      <c r="AF5" s="43"/>
    </row>
    <row r="6" spans="2:32" ht="14" thickBot="1" x14ac:dyDescent="0.2">
      <c r="B6" s="268"/>
      <c r="C6" s="268"/>
      <c r="D6" s="268"/>
      <c r="E6" s="268"/>
      <c r="F6" s="23"/>
      <c r="G6" s="269"/>
      <c r="H6" s="269"/>
      <c r="I6" s="269"/>
      <c r="J6" s="269"/>
      <c r="K6" s="269"/>
      <c r="L6" s="269"/>
      <c r="M6" s="270"/>
      <c r="N6" s="269"/>
      <c r="O6" s="269"/>
      <c r="P6" s="269"/>
      <c r="Q6" s="269"/>
      <c r="R6" s="269"/>
      <c r="S6" s="269"/>
      <c r="T6" s="269"/>
      <c r="U6" s="269"/>
      <c r="V6" s="269"/>
      <c r="W6" s="269"/>
      <c r="X6" s="269"/>
      <c r="Y6" s="270"/>
      <c r="Z6" s="269"/>
      <c r="AA6" s="43"/>
      <c r="AB6" s="43"/>
      <c r="AC6" s="43"/>
      <c r="AD6" s="43"/>
      <c r="AE6" s="43"/>
      <c r="AF6" s="43"/>
    </row>
    <row r="7" spans="2:32" ht="58" customHeight="1" x14ac:dyDescent="0.15">
      <c r="B7" s="290"/>
      <c r="C7" s="171"/>
      <c r="D7" s="171"/>
      <c r="E7" s="171"/>
      <c r="F7" s="271"/>
      <c r="G7" s="43"/>
      <c r="H7" s="43"/>
      <c r="I7" s="43"/>
      <c r="J7" s="43"/>
      <c r="K7" s="43"/>
      <c r="L7" s="43"/>
      <c r="M7" s="42"/>
      <c r="N7" s="43"/>
      <c r="O7" s="43"/>
      <c r="P7" s="43"/>
      <c r="Q7" s="43"/>
      <c r="R7" s="43"/>
      <c r="S7" s="43"/>
      <c r="T7" s="43"/>
      <c r="U7" s="43"/>
      <c r="V7" s="43"/>
      <c r="W7" s="43"/>
      <c r="X7" s="43"/>
      <c r="Y7" s="42"/>
      <c r="Z7" s="43"/>
      <c r="AA7" s="43"/>
      <c r="AB7" s="43"/>
      <c r="AC7" s="43"/>
      <c r="AD7" s="43"/>
      <c r="AE7" s="43"/>
      <c r="AF7" s="43"/>
    </row>
    <row r="8" spans="2:32" x14ac:dyDescent="0.15">
      <c r="B8" s="168"/>
      <c r="C8" s="171"/>
      <c r="D8" s="557" t="s">
        <v>970</v>
      </c>
      <c r="E8" s="179"/>
      <c r="F8" s="179"/>
      <c r="G8" s="179"/>
      <c r="H8" s="62"/>
      <c r="I8" s="62"/>
      <c r="J8" s="62"/>
      <c r="K8" s="62"/>
      <c r="L8" s="62"/>
      <c r="M8" s="62"/>
      <c r="N8" s="62"/>
      <c r="O8" s="62"/>
      <c r="P8" s="62"/>
      <c r="Q8" s="62"/>
      <c r="R8" s="62"/>
      <c r="S8" s="62"/>
      <c r="T8" s="62"/>
      <c r="U8" s="62"/>
      <c r="V8" s="62"/>
      <c r="W8" s="62"/>
    </row>
    <row r="9" spans="2:32" x14ac:dyDescent="0.15">
      <c r="B9" s="168"/>
      <c r="C9" s="171"/>
      <c r="D9" s="558" t="s">
        <v>0</v>
      </c>
      <c r="E9" s="559"/>
      <c r="F9" s="559"/>
      <c r="G9" s="559">
        <v>2013</v>
      </c>
      <c r="H9" s="62"/>
      <c r="I9" s="62"/>
      <c r="J9" s="62"/>
      <c r="K9" s="62"/>
      <c r="L9" s="62"/>
      <c r="M9" s="62"/>
      <c r="N9" s="62"/>
      <c r="O9" s="62"/>
      <c r="P9" s="62"/>
      <c r="Q9" s="62"/>
      <c r="R9" s="62"/>
      <c r="S9" s="62"/>
      <c r="T9" s="62"/>
      <c r="U9" s="62"/>
      <c r="V9" s="62"/>
      <c r="W9" s="62"/>
    </row>
    <row r="10" spans="2:32" ht="16" x14ac:dyDescent="0.2">
      <c r="B10" s="168"/>
      <c r="C10" s="171"/>
      <c r="D10" s="558" t="s">
        <v>949</v>
      </c>
      <c r="E10" s="557"/>
      <c r="F10" s="557"/>
      <c r="G10" s="560">
        <f>Huishoudens!E15</f>
        <v>726</v>
      </c>
      <c r="H10" s="62"/>
      <c r="I10" s="62" t="s">
        <v>992</v>
      </c>
      <c r="J10" s="62"/>
      <c r="K10" s="62"/>
      <c r="L10" s="62"/>
      <c r="M10" s="62"/>
      <c r="N10" s="62"/>
      <c r="O10" s="62"/>
      <c r="P10" s="62"/>
      <c r="Q10" s="62"/>
      <c r="R10" s="62"/>
      <c r="S10" s="62"/>
      <c r="T10" s="62"/>
      <c r="U10" s="62"/>
      <c r="V10" s="62"/>
      <c r="W10" s="62"/>
    </row>
    <row r="11" spans="2:32" ht="16" x14ac:dyDescent="0.2">
      <c r="B11" s="168"/>
      <c r="C11" s="171"/>
      <c r="D11" s="558" t="s">
        <v>950</v>
      </c>
      <c r="E11" s="557"/>
      <c r="F11" s="557"/>
      <c r="G11" s="560">
        <f>Huishoudens!E16</f>
        <v>385</v>
      </c>
      <c r="H11" s="561"/>
      <c r="I11" s="62" t="s">
        <v>992</v>
      </c>
      <c r="J11" s="62"/>
      <c r="K11" s="62"/>
      <c r="L11" s="62"/>
      <c r="M11" s="62"/>
      <c r="N11" s="62"/>
      <c r="O11" s="62"/>
      <c r="P11" s="62"/>
      <c r="Q11" s="62"/>
      <c r="R11" s="62"/>
      <c r="S11" s="62"/>
      <c r="T11" s="62"/>
      <c r="U11" s="62"/>
      <c r="V11" s="62"/>
      <c r="W11" s="62"/>
    </row>
    <row r="12" spans="2:32" x14ac:dyDescent="0.15">
      <c r="B12" s="168"/>
      <c r="C12" s="171"/>
      <c r="D12" s="558" t="s">
        <v>951</v>
      </c>
      <c r="E12" s="557"/>
      <c r="F12" s="557"/>
      <c r="G12" s="576">
        <f>ETM_waardes_2035_blanco!E15</f>
        <v>154</v>
      </c>
      <c r="H12" s="62"/>
      <c r="I12" s="62"/>
      <c r="J12" s="62"/>
      <c r="K12" s="62"/>
      <c r="L12" s="62"/>
      <c r="M12" s="62"/>
      <c r="N12" s="62"/>
      <c r="O12" s="62"/>
      <c r="P12" s="62"/>
      <c r="Q12" s="62"/>
      <c r="R12" s="62"/>
      <c r="S12" s="62"/>
      <c r="T12" s="62"/>
      <c r="U12" s="62"/>
      <c r="V12" s="62"/>
      <c r="W12" s="62"/>
    </row>
    <row r="13" spans="2:32" x14ac:dyDescent="0.15">
      <c r="B13" s="168"/>
      <c r="C13" s="171"/>
      <c r="D13" s="558" t="s">
        <v>952</v>
      </c>
      <c r="E13" s="557"/>
      <c r="F13" s="557"/>
      <c r="G13" s="557">
        <v>0</v>
      </c>
      <c r="H13" s="62"/>
      <c r="I13" s="62"/>
      <c r="J13" s="62"/>
      <c r="K13" s="62"/>
      <c r="L13" s="62"/>
      <c r="M13" s="62"/>
      <c r="N13" s="62"/>
      <c r="O13" s="62"/>
      <c r="P13" s="62"/>
      <c r="Q13" s="62"/>
      <c r="R13" s="62"/>
      <c r="S13" s="62"/>
      <c r="T13" s="62"/>
      <c r="U13" s="62"/>
      <c r="V13" s="62"/>
      <c r="W13" s="62"/>
    </row>
    <row r="14" spans="2:32" x14ac:dyDescent="0.15">
      <c r="B14" s="168"/>
      <c r="C14" s="171"/>
      <c r="D14" s="562" t="s">
        <v>953</v>
      </c>
      <c r="E14" s="557"/>
      <c r="F14" s="557"/>
      <c r="G14" s="557">
        <v>0</v>
      </c>
      <c r="H14" s="62"/>
      <c r="I14" s="62"/>
      <c r="J14" s="62"/>
      <c r="K14" s="62"/>
      <c r="L14" s="62"/>
      <c r="M14" s="62"/>
      <c r="N14" s="62"/>
      <c r="O14" s="62"/>
      <c r="P14" s="62"/>
      <c r="Q14" s="62"/>
      <c r="R14" s="62"/>
      <c r="S14" s="62"/>
      <c r="T14" s="62"/>
      <c r="U14" s="62"/>
      <c r="V14" s="62"/>
      <c r="W14" s="62"/>
    </row>
    <row r="15" spans="2:32" x14ac:dyDescent="0.15">
      <c r="B15" s="168"/>
      <c r="C15" s="171"/>
      <c r="D15" s="563" t="s">
        <v>954</v>
      </c>
      <c r="E15" s="557"/>
      <c r="F15" s="557"/>
      <c r="G15" s="557">
        <v>0</v>
      </c>
      <c r="H15" s="62"/>
      <c r="I15" s="62"/>
      <c r="J15" s="62"/>
      <c r="K15" s="62"/>
      <c r="L15" s="62"/>
      <c r="M15" s="62"/>
      <c r="N15" s="62"/>
      <c r="O15" s="62"/>
      <c r="P15" s="62"/>
      <c r="Q15" s="62"/>
      <c r="R15" s="62"/>
      <c r="S15" s="62"/>
      <c r="T15" s="62"/>
      <c r="U15" s="62"/>
      <c r="V15" s="62"/>
      <c r="W15" s="62"/>
    </row>
    <row r="16" spans="2:32" x14ac:dyDescent="0.15">
      <c r="B16" s="168"/>
      <c r="C16" s="171"/>
      <c r="D16" s="563"/>
      <c r="E16" s="557"/>
      <c r="F16" s="557"/>
      <c r="G16" s="557"/>
      <c r="H16" s="62"/>
      <c r="I16" s="62"/>
      <c r="J16" s="62"/>
      <c r="K16" s="62"/>
      <c r="L16" s="62"/>
      <c r="M16" s="62"/>
      <c r="N16" s="62"/>
      <c r="O16" s="62"/>
      <c r="P16" s="62"/>
      <c r="Q16" s="62"/>
      <c r="R16" s="62"/>
      <c r="S16" s="62"/>
      <c r="T16" s="62"/>
      <c r="U16" s="62"/>
      <c r="V16" s="62"/>
      <c r="W16" s="62"/>
    </row>
    <row r="17" spans="2:23" x14ac:dyDescent="0.15">
      <c r="B17" s="168"/>
      <c r="C17" s="171"/>
      <c r="D17" s="562"/>
      <c r="E17" s="557"/>
      <c r="F17" s="557"/>
      <c r="G17" s="557"/>
      <c r="H17" s="62"/>
      <c r="I17" s="62"/>
      <c r="J17" s="62"/>
      <c r="K17" s="62"/>
      <c r="L17" s="62"/>
      <c r="M17" s="62"/>
      <c r="N17" s="62"/>
      <c r="O17" s="62"/>
      <c r="P17" s="62"/>
      <c r="Q17" s="62"/>
      <c r="R17" s="62"/>
      <c r="S17" s="62"/>
      <c r="T17" s="62"/>
      <c r="U17" s="62"/>
      <c r="V17" s="62"/>
      <c r="W17" s="62"/>
    </row>
    <row r="18" spans="2:23" x14ac:dyDescent="0.15">
      <c r="B18" s="168"/>
      <c r="C18" s="171"/>
      <c r="D18" s="563"/>
      <c r="E18" s="557"/>
      <c r="F18" s="557"/>
      <c r="G18" s="557"/>
      <c r="H18" s="62"/>
      <c r="I18" s="62"/>
      <c r="J18" s="62"/>
      <c r="K18" s="62"/>
      <c r="L18" s="62"/>
      <c r="M18" s="62"/>
      <c r="N18" s="62"/>
      <c r="O18" s="62"/>
      <c r="P18" s="62"/>
      <c r="Q18" s="62"/>
      <c r="R18" s="62"/>
      <c r="S18" s="62"/>
      <c r="T18" s="62"/>
      <c r="U18" s="62"/>
      <c r="V18" s="62"/>
      <c r="W18" s="62"/>
    </row>
    <row r="19" spans="2:23" x14ac:dyDescent="0.15">
      <c r="B19" s="168"/>
      <c r="C19" s="171"/>
      <c r="D19" s="563"/>
      <c r="E19" s="557"/>
      <c r="F19" s="557"/>
      <c r="G19" s="557"/>
      <c r="H19" s="62"/>
      <c r="I19" s="62"/>
      <c r="J19" s="62"/>
      <c r="K19" s="62"/>
      <c r="L19" s="62"/>
      <c r="M19" s="62"/>
      <c r="N19" s="62"/>
      <c r="O19" s="62"/>
      <c r="P19" s="62"/>
      <c r="Q19" s="62"/>
      <c r="R19" s="62"/>
      <c r="S19" s="62"/>
      <c r="T19" s="62"/>
      <c r="U19" s="62"/>
      <c r="V19" s="62"/>
      <c r="W19" s="62"/>
    </row>
    <row r="20" spans="2:23" x14ac:dyDescent="0.15">
      <c r="B20" s="168"/>
      <c r="C20" s="171"/>
      <c r="D20" s="564"/>
      <c r="E20" s="557"/>
      <c r="F20" s="557"/>
      <c r="G20" s="557"/>
      <c r="H20" s="62"/>
      <c r="I20" s="62"/>
      <c r="J20" s="62"/>
      <c r="K20" s="62"/>
      <c r="L20" s="62"/>
      <c r="M20" s="62"/>
      <c r="N20" s="62"/>
      <c r="O20" s="62"/>
      <c r="P20" s="62"/>
      <c r="Q20" s="62"/>
      <c r="R20" s="62"/>
      <c r="S20" s="62"/>
      <c r="T20" s="62"/>
      <c r="U20" s="62"/>
      <c r="V20" s="62"/>
      <c r="W20" s="62"/>
    </row>
    <row r="21" spans="2:23" x14ac:dyDescent="0.15">
      <c r="B21" s="168"/>
      <c r="C21" s="171"/>
      <c r="D21" s="565"/>
      <c r="E21" s="557"/>
      <c r="F21" s="557"/>
      <c r="G21" s="557"/>
      <c r="H21" s="62"/>
      <c r="I21" s="62"/>
      <c r="J21" s="62"/>
      <c r="K21" s="62"/>
      <c r="L21" s="62"/>
      <c r="M21" s="62"/>
      <c r="N21" s="62"/>
      <c r="O21" s="62"/>
      <c r="P21" s="62"/>
      <c r="Q21" s="62"/>
      <c r="R21" s="62"/>
      <c r="S21" s="62"/>
      <c r="T21" s="62"/>
      <c r="U21" s="62"/>
      <c r="V21" s="62"/>
      <c r="W21" s="62"/>
    </row>
    <row r="22" spans="2:23" x14ac:dyDescent="0.15">
      <c r="B22" s="168"/>
      <c r="C22" s="171"/>
      <c r="D22" s="565"/>
      <c r="E22" s="557"/>
      <c r="F22" s="557"/>
      <c r="G22" s="557"/>
      <c r="H22" s="62"/>
      <c r="I22" s="62"/>
      <c r="J22" s="62"/>
      <c r="K22" s="62"/>
      <c r="L22" s="62"/>
      <c r="M22" s="62"/>
      <c r="N22" s="62"/>
      <c r="O22" s="62"/>
      <c r="P22" s="62"/>
      <c r="Q22" s="62"/>
      <c r="R22" s="62"/>
      <c r="S22" s="62"/>
      <c r="T22" s="62"/>
      <c r="U22" s="62"/>
      <c r="V22" s="62"/>
      <c r="W22" s="62"/>
    </row>
    <row r="23" spans="2:23" x14ac:dyDescent="0.15">
      <c r="B23" s="168"/>
      <c r="C23" s="171"/>
      <c r="D23" s="564"/>
      <c r="E23" s="557"/>
      <c r="F23" s="557"/>
      <c r="G23" s="557"/>
      <c r="H23" s="62"/>
      <c r="I23" s="62"/>
      <c r="J23" s="62"/>
      <c r="K23" s="62"/>
      <c r="L23" s="62"/>
      <c r="M23" s="62"/>
      <c r="N23" s="62"/>
      <c r="O23" s="62"/>
      <c r="P23" s="62"/>
      <c r="Q23" s="62"/>
      <c r="R23" s="62"/>
      <c r="S23" s="62"/>
      <c r="T23" s="62"/>
      <c r="U23" s="62"/>
      <c r="V23" s="62"/>
      <c r="W23" s="62"/>
    </row>
    <row r="24" spans="2:23" x14ac:dyDescent="0.15">
      <c r="B24" s="168"/>
      <c r="C24" s="171"/>
      <c r="D24" s="565"/>
      <c r="E24" s="557"/>
      <c r="F24" s="557"/>
      <c r="G24" s="557"/>
      <c r="H24" s="62"/>
      <c r="I24" s="62"/>
      <c r="J24" s="62"/>
      <c r="K24" s="62"/>
      <c r="L24" s="62"/>
      <c r="M24" s="62"/>
      <c r="N24" s="62"/>
      <c r="O24" s="62"/>
      <c r="P24" s="62"/>
      <c r="Q24" s="62"/>
      <c r="R24" s="62"/>
      <c r="S24" s="62"/>
      <c r="T24" s="62"/>
      <c r="U24" s="62"/>
      <c r="V24" s="62"/>
      <c r="W24" s="62"/>
    </row>
    <row r="25" spans="2:23" x14ac:dyDescent="0.15">
      <c r="B25" s="168"/>
      <c r="C25" s="171"/>
      <c r="D25" s="565"/>
      <c r="E25" s="557"/>
      <c r="F25" s="557"/>
      <c r="G25" s="557"/>
      <c r="H25" s="62"/>
      <c r="I25" s="62"/>
      <c r="J25" s="62"/>
      <c r="K25" s="62"/>
      <c r="L25" s="62"/>
      <c r="M25" s="62"/>
      <c r="N25" s="62"/>
      <c r="O25" s="62"/>
      <c r="P25" s="62"/>
      <c r="Q25" s="62"/>
      <c r="R25" s="62"/>
      <c r="S25" s="62"/>
      <c r="T25" s="62"/>
      <c r="U25" s="62"/>
      <c r="V25" s="62"/>
      <c r="W25" s="62"/>
    </row>
    <row r="26" spans="2:23" x14ac:dyDescent="0.15">
      <c r="B26" s="168"/>
      <c r="C26" s="171"/>
      <c r="D26" s="564"/>
      <c r="E26" s="557"/>
      <c r="F26" s="557"/>
      <c r="G26" s="557"/>
      <c r="H26" s="62"/>
      <c r="I26" s="62"/>
      <c r="J26" s="62"/>
      <c r="K26" s="62"/>
      <c r="L26" s="62"/>
      <c r="M26" s="62"/>
      <c r="N26" s="62"/>
      <c r="O26" s="62"/>
      <c r="P26" s="62"/>
      <c r="Q26" s="62"/>
      <c r="R26" s="62"/>
      <c r="S26" s="62"/>
      <c r="T26" s="62"/>
      <c r="U26" s="62"/>
      <c r="V26" s="62"/>
      <c r="W26" s="62"/>
    </row>
    <row r="27" spans="2:23" x14ac:dyDescent="0.15">
      <c r="B27" s="168"/>
      <c r="C27" s="171"/>
      <c r="D27" s="565"/>
      <c r="E27" s="557"/>
      <c r="F27" s="557"/>
      <c r="G27" s="557"/>
      <c r="H27" s="62"/>
      <c r="I27" s="62"/>
      <c r="J27" s="62"/>
      <c r="K27" s="62"/>
      <c r="L27" s="62"/>
      <c r="M27" s="62"/>
      <c r="N27" s="62"/>
      <c r="O27" s="62"/>
      <c r="P27" s="62"/>
      <c r="Q27" s="62"/>
      <c r="R27" s="62"/>
      <c r="S27" s="62"/>
      <c r="T27" s="62"/>
      <c r="U27" s="62"/>
      <c r="V27" s="62"/>
      <c r="W27" s="62"/>
    </row>
    <row r="28" spans="2:23" x14ac:dyDescent="0.15">
      <c r="B28" s="168"/>
      <c r="C28" s="171"/>
      <c r="D28" s="565"/>
      <c r="E28" s="557"/>
      <c r="F28" s="557"/>
      <c r="G28" s="557"/>
      <c r="H28" s="62"/>
      <c r="I28" s="62"/>
      <c r="J28" s="62"/>
      <c r="K28" s="62"/>
      <c r="L28" s="62"/>
      <c r="M28" s="62"/>
      <c r="N28" s="62"/>
      <c r="O28" s="62"/>
      <c r="P28" s="62"/>
      <c r="Q28" s="62"/>
      <c r="R28" s="62"/>
      <c r="S28" s="62"/>
      <c r="T28" s="62"/>
      <c r="U28" s="62"/>
      <c r="V28" s="62"/>
      <c r="W28" s="62"/>
    </row>
    <row r="29" spans="2:23" x14ac:dyDescent="0.15">
      <c r="B29" s="168"/>
      <c r="C29" s="171"/>
      <c r="D29" s="564"/>
      <c r="E29" s="557"/>
      <c r="F29" s="557"/>
      <c r="G29" s="557"/>
      <c r="H29" s="62"/>
      <c r="I29" s="62"/>
      <c r="J29" s="62"/>
      <c r="K29" s="62"/>
      <c r="L29" s="62"/>
      <c r="M29" s="62"/>
      <c r="N29" s="62"/>
      <c r="O29" s="62"/>
      <c r="P29" s="62"/>
      <c r="Q29" s="62"/>
      <c r="R29" s="62"/>
      <c r="S29" s="62"/>
      <c r="T29" s="62"/>
      <c r="U29" s="62"/>
      <c r="V29" s="62"/>
      <c r="W29" s="62"/>
    </row>
    <row r="30" spans="2:23" x14ac:dyDescent="0.15">
      <c r="B30" s="168"/>
      <c r="C30" s="171"/>
      <c r="D30" s="565"/>
      <c r="E30" s="557"/>
      <c r="F30" s="557"/>
      <c r="G30" s="557"/>
      <c r="H30" s="62"/>
      <c r="I30" s="62"/>
      <c r="J30" s="62"/>
      <c r="K30" s="62"/>
      <c r="L30" s="62"/>
      <c r="M30" s="62"/>
      <c r="N30" s="62"/>
      <c r="O30" s="62"/>
      <c r="P30" s="62"/>
      <c r="Q30" s="62"/>
      <c r="R30" s="62"/>
      <c r="S30" s="62"/>
      <c r="T30" s="62"/>
      <c r="U30" s="62"/>
      <c r="V30" s="62"/>
      <c r="W30" s="62"/>
    </row>
    <row r="31" spans="2:23" x14ac:dyDescent="0.15">
      <c r="B31" s="168"/>
      <c r="C31" s="171"/>
      <c r="E31" s="62"/>
      <c r="H31" s="62"/>
      <c r="I31" s="62"/>
      <c r="J31" s="62"/>
      <c r="K31" s="62"/>
      <c r="L31" s="62"/>
      <c r="M31" s="62"/>
      <c r="N31" s="62"/>
      <c r="O31" s="62"/>
      <c r="P31" s="62"/>
      <c r="Q31" s="62"/>
      <c r="R31" s="62"/>
      <c r="S31" s="62"/>
      <c r="T31" s="62"/>
      <c r="U31" s="62"/>
      <c r="V31" s="62"/>
      <c r="W31" s="62"/>
    </row>
    <row r="32" spans="2:23" x14ac:dyDescent="0.15">
      <c r="B32" s="168"/>
      <c r="C32" s="171"/>
      <c r="D32" s="566" t="s">
        <v>955</v>
      </c>
      <c r="E32" s="171" t="s">
        <v>956</v>
      </c>
      <c r="F32" s="62"/>
      <c r="G32" s="62"/>
      <c r="H32" s="62"/>
      <c r="I32" s="62"/>
      <c r="J32" s="62"/>
      <c r="K32" s="62"/>
      <c r="L32" s="62"/>
      <c r="M32" s="62"/>
      <c r="N32" s="62"/>
      <c r="O32" s="62"/>
      <c r="P32" s="62"/>
      <c r="Q32" s="62"/>
      <c r="R32" s="62"/>
      <c r="S32" s="62"/>
      <c r="T32" s="62"/>
      <c r="U32" s="62"/>
      <c r="V32" s="62"/>
      <c r="W32" s="62"/>
    </row>
    <row r="33" spans="2:23" x14ac:dyDescent="0.15">
      <c r="B33" s="168"/>
      <c r="C33" s="171"/>
      <c r="D33" s="567" t="s">
        <v>0</v>
      </c>
      <c r="E33" s="171" t="s">
        <v>957</v>
      </c>
      <c r="F33" s="62"/>
      <c r="G33" s="62"/>
      <c r="H33" s="62"/>
      <c r="I33" s="62"/>
      <c r="J33" s="62"/>
      <c r="K33" s="62"/>
      <c r="L33" s="62"/>
      <c r="M33" s="62"/>
      <c r="N33" s="62"/>
      <c r="O33" s="62"/>
      <c r="P33" s="62"/>
      <c r="Q33" s="62"/>
      <c r="R33" s="62"/>
      <c r="S33" s="62"/>
      <c r="T33" s="62"/>
      <c r="U33" s="62"/>
      <c r="V33" s="62"/>
      <c r="W33" s="62"/>
    </row>
    <row r="34" spans="2:23" x14ac:dyDescent="0.15">
      <c r="B34" s="168"/>
      <c r="C34" s="171"/>
      <c r="D34" s="567" t="s">
        <v>0</v>
      </c>
      <c r="E34" s="171" t="s">
        <v>958</v>
      </c>
      <c r="F34" s="62"/>
      <c r="G34" s="62"/>
      <c r="H34" s="62"/>
      <c r="I34" s="62"/>
      <c r="J34" s="62"/>
      <c r="K34" s="62"/>
      <c r="L34" s="62"/>
      <c r="M34" s="62"/>
      <c r="N34" s="62"/>
      <c r="O34" s="62"/>
      <c r="P34" s="62"/>
      <c r="Q34" s="62"/>
      <c r="R34" s="62"/>
      <c r="S34" s="62"/>
      <c r="T34" s="62"/>
      <c r="U34" s="62"/>
      <c r="V34" s="62"/>
      <c r="W34" s="62"/>
    </row>
    <row r="35" spans="2:23" x14ac:dyDescent="0.15">
      <c r="B35" s="168"/>
      <c r="C35" s="171"/>
      <c r="D35" s="567" t="s">
        <v>0</v>
      </c>
      <c r="E35" s="568" t="s">
        <v>959</v>
      </c>
      <c r="F35" s="62"/>
      <c r="G35" s="62"/>
      <c r="H35" s="62"/>
      <c r="I35" s="62"/>
      <c r="J35" s="62"/>
      <c r="K35" s="62"/>
      <c r="L35" s="62"/>
      <c r="M35" s="62"/>
      <c r="N35" s="62"/>
      <c r="O35" s="62"/>
      <c r="P35" s="62"/>
      <c r="Q35" s="62"/>
      <c r="R35" s="62"/>
      <c r="S35" s="62"/>
      <c r="T35" s="62"/>
      <c r="U35" s="62"/>
      <c r="V35" s="62"/>
      <c r="W35" s="62"/>
    </row>
    <row r="36" spans="2:23" x14ac:dyDescent="0.15">
      <c r="B36" s="168"/>
      <c r="C36" s="171"/>
      <c r="D36" s="566" t="s">
        <v>960</v>
      </c>
      <c r="E36" s="171" t="s">
        <v>961</v>
      </c>
      <c r="F36" s="62"/>
      <c r="G36" s="62"/>
      <c r="H36" s="62"/>
      <c r="I36" s="62"/>
      <c r="J36" s="62"/>
      <c r="K36" s="62"/>
      <c r="L36" s="62"/>
      <c r="M36" s="62"/>
      <c r="N36" s="62"/>
      <c r="O36" s="62"/>
      <c r="P36" s="62"/>
      <c r="Q36" s="62"/>
      <c r="R36" s="62"/>
      <c r="S36" s="62"/>
      <c r="T36" s="62"/>
      <c r="U36" s="62"/>
      <c r="V36" s="62"/>
      <c r="W36" s="62"/>
    </row>
    <row r="37" spans="2:23" x14ac:dyDescent="0.15">
      <c r="B37" s="168"/>
      <c r="C37" s="171"/>
      <c r="D37" s="569" t="s">
        <v>962</v>
      </c>
      <c r="E37" s="171" t="s">
        <v>963</v>
      </c>
      <c r="F37" s="62"/>
      <c r="G37" s="62"/>
      <c r="H37" s="62"/>
      <c r="I37" s="62"/>
      <c r="J37" s="62"/>
      <c r="K37" s="62"/>
      <c r="L37" s="62"/>
      <c r="M37" s="62"/>
      <c r="N37" s="62"/>
      <c r="O37" s="62"/>
      <c r="P37" s="62"/>
      <c r="Q37" s="62"/>
      <c r="R37" s="62"/>
      <c r="S37" s="62"/>
      <c r="T37" s="62"/>
      <c r="U37" s="62"/>
      <c r="V37" s="62"/>
      <c r="W37" s="62"/>
    </row>
    <row r="38" spans="2:23" x14ac:dyDescent="0.15">
      <c r="B38" s="168"/>
      <c r="C38" s="171"/>
      <c r="D38" s="569" t="s">
        <v>964</v>
      </c>
      <c r="E38" s="171" t="s">
        <v>965</v>
      </c>
      <c r="F38" s="62"/>
      <c r="G38" s="62"/>
      <c r="H38" s="62"/>
      <c r="I38" s="62"/>
      <c r="J38" s="62"/>
      <c r="K38" s="62"/>
      <c r="L38" s="62"/>
      <c r="M38" s="62"/>
      <c r="N38" s="62"/>
      <c r="O38" s="62"/>
      <c r="P38" s="62"/>
      <c r="Q38" s="62"/>
      <c r="R38" s="62"/>
      <c r="S38" s="62"/>
      <c r="T38" s="62"/>
      <c r="U38" s="62"/>
      <c r="V38" s="62"/>
      <c r="W38" s="62"/>
    </row>
    <row r="39" spans="2:23" x14ac:dyDescent="0.15">
      <c r="B39" s="168"/>
      <c r="C39" s="171"/>
      <c r="D39" s="62"/>
      <c r="E39" s="62"/>
      <c r="F39" s="62"/>
      <c r="G39" s="62"/>
      <c r="H39" s="62"/>
      <c r="I39" s="62"/>
      <c r="J39" s="62"/>
      <c r="K39" s="62"/>
      <c r="L39" s="62"/>
      <c r="M39" s="62"/>
      <c r="N39" s="62"/>
      <c r="O39" s="62"/>
      <c r="P39" s="62"/>
      <c r="Q39" s="62"/>
      <c r="R39" s="62"/>
      <c r="S39" s="62"/>
      <c r="T39" s="62"/>
      <c r="U39" s="62"/>
      <c r="V39" s="62"/>
      <c r="W39" s="62"/>
    </row>
    <row r="40" spans="2:23" x14ac:dyDescent="0.15">
      <c r="B40" s="168"/>
      <c r="C40" s="171"/>
      <c r="D40" s="62"/>
      <c r="E40" s="62"/>
      <c r="F40" s="62"/>
      <c r="G40" s="62"/>
      <c r="H40" s="62"/>
      <c r="I40" s="62"/>
      <c r="J40" s="62"/>
      <c r="K40" s="62"/>
      <c r="L40" s="62"/>
      <c r="M40" s="62"/>
      <c r="N40" s="62"/>
      <c r="O40" s="62"/>
      <c r="P40" s="62"/>
      <c r="Q40" s="62"/>
      <c r="R40" s="62"/>
      <c r="S40" s="62"/>
      <c r="T40" s="62"/>
      <c r="U40" s="62"/>
      <c r="V40" s="62"/>
      <c r="W40" s="62"/>
    </row>
    <row r="41" spans="2:23" x14ac:dyDescent="0.15">
      <c r="B41" s="168"/>
      <c r="C41" s="171"/>
      <c r="D41" s="62"/>
      <c r="E41" s="62"/>
      <c r="F41" s="62"/>
      <c r="G41" s="62"/>
      <c r="H41" s="62"/>
      <c r="I41" s="62"/>
      <c r="J41" s="62"/>
      <c r="K41" s="62"/>
      <c r="L41" s="62"/>
      <c r="M41" s="62"/>
      <c r="N41" s="62"/>
      <c r="O41" s="62"/>
      <c r="P41" s="62"/>
      <c r="Q41" s="62"/>
      <c r="R41" s="62"/>
      <c r="S41" s="62"/>
      <c r="T41" s="62"/>
      <c r="U41" s="62"/>
      <c r="V41" s="62"/>
      <c r="W41" s="62"/>
    </row>
    <row r="42" spans="2:23" x14ac:dyDescent="0.15">
      <c r="B42" s="168"/>
      <c r="C42" s="171"/>
      <c r="D42" s="62"/>
      <c r="E42" s="62"/>
      <c r="F42" s="62"/>
      <c r="G42" s="62"/>
      <c r="H42" s="62"/>
      <c r="I42" s="62"/>
      <c r="J42" s="62"/>
      <c r="K42" s="62"/>
      <c r="L42" s="62"/>
      <c r="M42" s="62"/>
      <c r="N42" s="62"/>
      <c r="O42" s="62"/>
      <c r="P42" s="62"/>
      <c r="Q42" s="62"/>
      <c r="R42" s="62"/>
      <c r="S42" s="62"/>
      <c r="T42" s="62"/>
      <c r="U42" s="62"/>
      <c r="V42" s="62"/>
      <c r="W42" s="62"/>
    </row>
    <row r="43" spans="2:23" x14ac:dyDescent="0.15">
      <c r="B43" s="168"/>
      <c r="C43" s="171"/>
      <c r="D43" s="62"/>
      <c r="E43" s="62"/>
      <c r="F43" s="62"/>
      <c r="G43" s="62"/>
      <c r="H43" s="62"/>
      <c r="I43" s="62"/>
      <c r="J43" s="62"/>
      <c r="K43" s="62"/>
      <c r="L43" s="62"/>
      <c r="M43" s="62"/>
      <c r="N43" s="62"/>
      <c r="O43" s="62"/>
      <c r="P43" s="62"/>
      <c r="Q43" s="62"/>
      <c r="R43" s="62"/>
      <c r="S43" s="62"/>
      <c r="T43" s="62"/>
      <c r="U43" s="62"/>
      <c r="V43" s="62"/>
      <c r="W43" s="62"/>
    </row>
    <row r="44" spans="2:23" x14ac:dyDescent="0.15">
      <c r="B44" s="168"/>
      <c r="C44" s="171"/>
      <c r="D44" s="62"/>
      <c r="E44" s="62"/>
      <c r="F44" s="62"/>
      <c r="G44" s="62"/>
      <c r="H44" s="62"/>
      <c r="I44" s="62"/>
      <c r="J44" s="62"/>
      <c r="K44" s="62"/>
      <c r="L44" s="62"/>
      <c r="M44" s="62"/>
      <c r="N44" s="62"/>
      <c r="O44" s="62"/>
      <c r="P44" s="62"/>
      <c r="Q44" s="62"/>
      <c r="R44" s="62"/>
      <c r="S44" s="62"/>
      <c r="T44" s="62"/>
      <c r="U44" s="62"/>
      <c r="V44" s="62"/>
      <c r="W44" s="62"/>
    </row>
    <row r="45" spans="2:23" x14ac:dyDescent="0.15">
      <c r="B45" s="168"/>
      <c r="C45" s="171"/>
      <c r="D45" s="62"/>
      <c r="E45" s="62"/>
      <c r="F45" s="62"/>
      <c r="G45" s="62"/>
      <c r="H45" s="62"/>
      <c r="I45" s="62"/>
      <c r="J45" s="62"/>
      <c r="K45" s="62"/>
      <c r="L45" s="62"/>
      <c r="M45" s="62"/>
      <c r="N45" s="62"/>
      <c r="O45" s="62"/>
      <c r="P45" s="62"/>
      <c r="Q45" s="62"/>
      <c r="R45" s="62"/>
      <c r="S45" s="62"/>
      <c r="T45" s="62"/>
      <c r="U45" s="62"/>
      <c r="V45" s="62"/>
      <c r="W45" s="62"/>
    </row>
    <row r="46" spans="2:23" x14ac:dyDescent="0.15">
      <c r="B46" s="168"/>
      <c r="C46" s="171"/>
      <c r="D46" s="62"/>
      <c r="E46" s="62"/>
      <c r="F46" s="62"/>
      <c r="G46" s="62"/>
      <c r="H46" s="62"/>
      <c r="I46" s="62"/>
      <c r="J46" s="62"/>
      <c r="K46" s="62"/>
      <c r="L46" s="62"/>
      <c r="M46" s="62"/>
      <c r="N46" s="62"/>
      <c r="O46" s="62"/>
      <c r="P46" s="62"/>
      <c r="Q46" s="62"/>
      <c r="R46" s="62"/>
      <c r="S46" s="62"/>
      <c r="T46" s="62"/>
      <c r="U46" s="62"/>
      <c r="V46" s="62"/>
      <c r="W46" s="62"/>
    </row>
    <row r="47" spans="2:23" x14ac:dyDescent="0.15">
      <c r="B47" s="168"/>
      <c r="C47" s="171"/>
      <c r="D47" s="62"/>
      <c r="E47" s="62"/>
      <c r="F47" s="62"/>
      <c r="G47" s="62"/>
      <c r="H47" s="62"/>
      <c r="I47" s="62"/>
      <c r="J47" s="62"/>
      <c r="K47" s="62"/>
      <c r="L47" s="62"/>
      <c r="M47" s="62"/>
      <c r="N47" s="62"/>
      <c r="O47" s="62"/>
      <c r="P47" s="62"/>
      <c r="Q47" s="62"/>
      <c r="R47" s="62"/>
      <c r="S47" s="62"/>
      <c r="T47" s="62"/>
      <c r="U47" s="62"/>
      <c r="V47" s="62"/>
      <c r="W47" s="62"/>
    </row>
    <row r="48" spans="2:23" x14ac:dyDescent="0.15">
      <c r="B48" s="168"/>
      <c r="C48" s="171"/>
      <c r="D48" s="62"/>
      <c r="E48" s="62"/>
      <c r="F48" s="62"/>
      <c r="G48" s="62"/>
      <c r="H48" s="62"/>
      <c r="I48" s="62"/>
      <c r="J48" s="62"/>
      <c r="K48" s="62"/>
      <c r="L48" s="62"/>
      <c r="M48" s="62"/>
      <c r="N48" s="62"/>
      <c r="O48" s="62"/>
      <c r="P48" s="62"/>
      <c r="Q48" s="62"/>
      <c r="R48" s="62"/>
      <c r="S48" s="62"/>
      <c r="T48" s="62"/>
      <c r="U48" s="62"/>
      <c r="V48" s="62"/>
      <c r="W48" s="62"/>
    </row>
    <row r="49" spans="2:23" x14ac:dyDescent="0.15">
      <c r="B49" s="168"/>
      <c r="C49" s="171"/>
      <c r="D49" s="62"/>
      <c r="E49" s="62"/>
      <c r="F49" s="62"/>
      <c r="G49" s="62"/>
      <c r="H49" s="62"/>
      <c r="I49" s="62"/>
      <c r="J49" s="62"/>
      <c r="K49" s="62"/>
      <c r="L49" s="62"/>
      <c r="M49" s="62"/>
      <c r="N49" s="62"/>
      <c r="O49" s="62"/>
      <c r="P49" s="62"/>
      <c r="Q49" s="62"/>
      <c r="R49" s="62"/>
      <c r="S49" s="62"/>
      <c r="T49" s="62"/>
      <c r="U49" s="62"/>
      <c r="V49" s="62"/>
      <c r="W49" s="62"/>
    </row>
    <row r="50" spans="2:23" x14ac:dyDescent="0.15">
      <c r="B50" s="168"/>
      <c r="C50" s="171"/>
      <c r="D50" s="62"/>
      <c r="E50" s="62"/>
      <c r="F50" s="62"/>
      <c r="G50" s="62"/>
      <c r="H50" s="62"/>
      <c r="I50" s="62"/>
      <c r="J50" s="62"/>
      <c r="K50" s="62"/>
      <c r="L50" s="62"/>
      <c r="M50" s="62"/>
      <c r="N50" s="62"/>
      <c r="O50" s="62"/>
      <c r="P50" s="62"/>
      <c r="Q50" s="62"/>
      <c r="R50" s="62"/>
      <c r="S50" s="62"/>
      <c r="T50" s="62"/>
      <c r="U50" s="62"/>
      <c r="V50" s="62"/>
      <c r="W50" s="62"/>
    </row>
    <row r="51" spans="2:23" x14ac:dyDescent="0.15">
      <c r="B51" s="168"/>
      <c r="C51" s="171"/>
      <c r="D51" s="62"/>
      <c r="E51" s="62"/>
      <c r="F51" s="62"/>
      <c r="G51" s="62"/>
      <c r="H51" s="62"/>
      <c r="I51" s="62"/>
      <c r="J51" s="62"/>
      <c r="K51" s="62"/>
      <c r="L51" s="62"/>
      <c r="M51" s="62"/>
      <c r="N51" s="62"/>
      <c r="O51" s="62"/>
      <c r="P51" s="62"/>
      <c r="Q51" s="62"/>
      <c r="R51" s="62"/>
      <c r="S51" s="62"/>
      <c r="T51" s="62"/>
      <c r="U51" s="62"/>
      <c r="V51" s="62"/>
      <c r="W51" s="62"/>
    </row>
    <row r="52" spans="2:23" x14ac:dyDescent="0.15">
      <c r="B52" s="168"/>
      <c r="C52" s="171"/>
      <c r="D52" s="62"/>
      <c r="E52" s="62"/>
      <c r="F52" s="62"/>
      <c r="G52" s="62"/>
      <c r="H52" s="62"/>
      <c r="I52" s="62"/>
      <c r="J52" s="62"/>
      <c r="K52" s="62"/>
      <c r="L52" s="62"/>
      <c r="M52" s="62"/>
      <c r="N52" s="62"/>
      <c r="O52" s="62"/>
      <c r="P52" s="62"/>
      <c r="Q52" s="62"/>
      <c r="R52" s="62"/>
      <c r="S52" s="62"/>
      <c r="T52" s="62"/>
      <c r="U52" s="62"/>
      <c r="V52" s="62"/>
      <c r="W52" s="62"/>
    </row>
    <row r="53" spans="2:23" x14ac:dyDescent="0.15">
      <c r="B53" s="168"/>
      <c r="C53" s="171"/>
      <c r="D53" s="62"/>
      <c r="E53" s="62"/>
      <c r="F53" s="62"/>
      <c r="G53" s="62"/>
      <c r="H53" s="62"/>
      <c r="I53" s="62"/>
      <c r="J53" s="62"/>
      <c r="K53" s="62"/>
      <c r="L53" s="62"/>
      <c r="M53" s="62"/>
      <c r="N53" s="62"/>
      <c r="O53" s="62"/>
      <c r="P53" s="62"/>
      <c r="Q53" s="62"/>
      <c r="R53" s="62"/>
      <c r="S53" s="62"/>
      <c r="T53" s="62"/>
      <c r="U53" s="62"/>
      <c r="V53" s="62"/>
      <c r="W53" s="62"/>
    </row>
    <row r="54" spans="2:23" x14ac:dyDescent="0.15">
      <c r="B54" s="168"/>
      <c r="C54" s="171"/>
      <c r="D54" s="62"/>
      <c r="E54" s="62"/>
      <c r="F54" s="62"/>
      <c r="G54" s="62"/>
      <c r="H54" s="62"/>
      <c r="I54" s="62"/>
      <c r="J54" s="62"/>
      <c r="K54" s="62"/>
      <c r="L54" s="62"/>
      <c r="M54" s="62"/>
      <c r="N54" s="62"/>
      <c r="O54" s="62"/>
      <c r="P54" s="62"/>
      <c r="Q54" s="62"/>
      <c r="R54" s="62"/>
      <c r="S54" s="62"/>
      <c r="T54" s="62"/>
      <c r="U54" s="62"/>
      <c r="V54" s="62"/>
      <c r="W54" s="62"/>
    </row>
    <row r="55" spans="2:23" x14ac:dyDescent="0.15">
      <c r="B55" s="168"/>
      <c r="C55" s="171"/>
      <c r="D55" s="62"/>
      <c r="E55" s="62"/>
      <c r="F55" s="62"/>
      <c r="G55" s="62"/>
      <c r="H55" s="62"/>
      <c r="I55" s="62"/>
      <c r="J55" s="62"/>
      <c r="K55" s="62"/>
      <c r="L55" s="62"/>
      <c r="M55" s="62"/>
      <c r="N55" s="62"/>
      <c r="O55" s="62"/>
      <c r="P55" s="62"/>
      <c r="Q55" s="62"/>
      <c r="R55" s="62"/>
      <c r="S55" s="62"/>
      <c r="T55" s="62"/>
      <c r="U55" s="62"/>
      <c r="V55" s="62"/>
      <c r="W55" s="62"/>
    </row>
    <row r="56" spans="2:23" x14ac:dyDescent="0.15">
      <c r="B56" s="168"/>
      <c r="C56" s="171"/>
      <c r="D56" s="62"/>
      <c r="E56" s="62"/>
      <c r="F56" s="62"/>
      <c r="G56" s="62"/>
      <c r="H56" s="62"/>
      <c r="I56" s="62"/>
      <c r="J56" s="62"/>
      <c r="K56" s="62"/>
      <c r="L56" s="62"/>
      <c r="M56" s="62"/>
      <c r="N56" s="62"/>
      <c r="O56" s="62"/>
      <c r="P56" s="62"/>
      <c r="Q56" s="62"/>
      <c r="R56" s="62"/>
      <c r="S56" s="62"/>
      <c r="T56" s="62"/>
      <c r="U56" s="62"/>
      <c r="V56" s="62"/>
      <c r="W56" s="62"/>
    </row>
    <row r="57" spans="2:23" x14ac:dyDescent="0.15">
      <c r="B57" s="168"/>
      <c r="C57" s="171"/>
      <c r="D57" s="62"/>
      <c r="E57" s="62"/>
      <c r="F57" s="62"/>
      <c r="G57" s="62"/>
      <c r="H57" s="62"/>
      <c r="I57" s="62"/>
      <c r="J57" s="62"/>
      <c r="K57" s="62"/>
      <c r="L57" s="62"/>
      <c r="M57" s="62"/>
      <c r="N57" s="62"/>
      <c r="O57" s="62"/>
      <c r="P57" s="62"/>
      <c r="Q57" s="62"/>
      <c r="R57" s="62"/>
      <c r="S57" s="62"/>
      <c r="T57" s="62"/>
      <c r="U57" s="62"/>
      <c r="V57" s="62"/>
      <c r="W57" s="62"/>
    </row>
    <row r="58" spans="2:23" x14ac:dyDescent="0.15">
      <c r="B58" s="168"/>
      <c r="C58" s="171"/>
      <c r="D58" s="62"/>
      <c r="E58" s="62"/>
      <c r="F58" s="62"/>
      <c r="G58" s="62"/>
      <c r="H58" s="62"/>
      <c r="I58" s="62"/>
      <c r="J58" s="62"/>
      <c r="K58" s="62"/>
      <c r="L58" s="62"/>
      <c r="M58" s="62"/>
      <c r="N58" s="62"/>
      <c r="O58" s="62"/>
      <c r="P58" s="62"/>
      <c r="Q58" s="62"/>
      <c r="R58" s="62"/>
      <c r="S58" s="62"/>
      <c r="T58" s="62"/>
      <c r="U58" s="62"/>
      <c r="V58" s="62"/>
      <c r="W58" s="62"/>
    </row>
    <row r="59" spans="2:23" x14ac:dyDescent="0.15">
      <c r="B59" s="168"/>
      <c r="C59" s="171"/>
      <c r="D59" s="62"/>
      <c r="E59" s="62"/>
      <c r="F59" s="62"/>
      <c r="G59" s="62"/>
      <c r="H59" s="62"/>
      <c r="I59" s="62"/>
      <c r="J59" s="62"/>
      <c r="K59" s="62"/>
      <c r="L59" s="62"/>
      <c r="M59" s="62"/>
      <c r="N59" s="62"/>
      <c r="O59" s="62"/>
      <c r="P59" s="62"/>
      <c r="Q59" s="62"/>
      <c r="R59" s="62"/>
      <c r="S59" s="62"/>
      <c r="T59" s="62"/>
      <c r="U59" s="62"/>
      <c r="V59" s="62"/>
      <c r="W59" s="62"/>
    </row>
    <row r="60" spans="2:23" x14ac:dyDescent="0.15">
      <c r="B60" s="168"/>
      <c r="C60" s="171"/>
      <c r="D60" s="62"/>
      <c r="E60" s="62"/>
      <c r="F60" s="62"/>
      <c r="G60" s="62"/>
      <c r="H60" s="62"/>
      <c r="I60" s="62"/>
      <c r="J60" s="62"/>
      <c r="K60" s="62"/>
      <c r="L60" s="62"/>
      <c r="M60" s="62"/>
      <c r="N60" s="62"/>
      <c r="O60" s="62"/>
      <c r="P60" s="62"/>
      <c r="Q60" s="62"/>
      <c r="R60" s="62"/>
      <c r="S60" s="62"/>
      <c r="T60" s="62"/>
      <c r="U60" s="62"/>
      <c r="V60" s="62"/>
      <c r="W60" s="62"/>
    </row>
    <row r="61" spans="2:23" x14ac:dyDescent="0.15">
      <c r="B61" s="168"/>
      <c r="C61" s="171"/>
      <c r="D61" s="62"/>
      <c r="E61" s="62"/>
      <c r="F61" s="62"/>
      <c r="G61" s="62"/>
      <c r="H61" s="62"/>
      <c r="I61" s="62"/>
      <c r="J61" s="62"/>
      <c r="K61" s="62"/>
      <c r="L61" s="62"/>
      <c r="M61" s="62"/>
      <c r="N61" s="62"/>
      <c r="O61" s="62"/>
      <c r="P61" s="62"/>
      <c r="Q61" s="62"/>
      <c r="R61" s="62"/>
      <c r="S61" s="62"/>
      <c r="T61" s="62"/>
      <c r="U61" s="62"/>
      <c r="V61" s="62"/>
      <c r="W61" s="62"/>
    </row>
    <row r="62" spans="2:23" x14ac:dyDescent="0.15">
      <c r="B62" s="168"/>
      <c r="C62" s="171"/>
      <c r="D62" s="62"/>
      <c r="E62" s="62"/>
      <c r="F62" s="62"/>
      <c r="G62" s="62"/>
      <c r="H62" s="62"/>
      <c r="I62" s="62"/>
      <c r="J62" s="62"/>
      <c r="K62" s="62"/>
      <c r="L62" s="62"/>
      <c r="M62" s="62"/>
      <c r="N62" s="62"/>
      <c r="O62" s="62"/>
      <c r="P62" s="62"/>
      <c r="Q62" s="62"/>
      <c r="R62" s="62"/>
      <c r="S62" s="62"/>
      <c r="T62" s="62"/>
      <c r="U62" s="62"/>
      <c r="V62" s="62"/>
      <c r="W62" s="62"/>
    </row>
    <row r="63" spans="2:23" x14ac:dyDescent="0.15">
      <c r="B63" s="168"/>
      <c r="C63" s="171"/>
      <c r="D63" s="62"/>
      <c r="E63" s="62"/>
      <c r="F63" s="62"/>
      <c r="G63" s="62"/>
      <c r="H63" s="62"/>
      <c r="I63" s="62"/>
      <c r="J63" s="62"/>
      <c r="K63" s="62"/>
      <c r="L63" s="62"/>
      <c r="M63" s="62"/>
      <c r="N63" s="62"/>
      <c r="O63" s="62"/>
      <c r="P63" s="62"/>
      <c r="Q63" s="62"/>
      <c r="R63" s="62"/>
      <c r="S63" s="62"/>
      <c r="T63" s="62"/>
      <c r="U63" s="62"/>
      <c r="V63" s="62"/>
      <c r="W63" s="62"/>
    </row>
    <row r="64" spans="2:23" x14ac:dyDescent="0.15">
      <c r="B64" s="168"/>
      <c r="C64" s="171"/>
      <c r="D64" s="62"/>
      <c r="E64" s="62"/>
      <c r="F64" s="62"/>
      <c r="G64" s="62"/>
      <c r="H64" s="62"/>
      <c r="I64" s="62"/>
      <c r="J64" s="62"/>
      <c r="K64" s="62"/>
      <c r="L64" s="62"/>
      <c r="M64" s="62"/>
      <c r="N64" s="62"/>
      <c r="O64" s="62"/>
      <c r="P64" s="62"/>
      <c r="Q64" s="62"/>
      <c r="R64" s="62"/>
      <c r="S64" s="62"/>
      <c r="T64" s="62"/>
      <c r="U64" s="62"/>
      <c r="V64" s="62"/>
      <c r="W64" s="62"/>
    </row>
    <row r="65" spans="2:23" x14ac:dyDescent="0.15">
      <c r="B65" s="168"/>
      <c r="C65" s="171"/>
      <c r="D65" s="62"/>
      <c r="E65" s="62"/>
      <c r="F65" s="62"/>
      <c r="G65" s="62"/>
      <c r="H65" s="62"/>
      <c r="I65" s="62"/>
      <c r="J65" s="62"/>
      <c r="K65" s="62"/>
      <c r="L65" s="62"/>
      <c r="M65" s="62"/>
      <c r="N65" s="62"/>
      <c r="O65" s="62"/>
      <c r="P65" s="62"/>
      <c r="Q65" s="62"/>
      <c r="R65" s="62"/>
      <c r="S65" s="62"/>
      <c r="T65" s="62"/>
      <c r="U65" s="62"/>
      <c r="V65" s="62"/>
      <c r="W65" s="62"/>
    </row>
    <row r="66" spans="2:23" x14ac:dyDescent="0.15">
      <c r="B66" s="168"/>
      <c r="C66" s="171"/>
      <c r="D66" s="62"/>
      <c r="E66" s="62"/>
      <c r="F66" s="62"/>
      <c r="G66" s="62"/>
      <c r="H66" s="62"/>
      <c r="I66" s="62"/>
      <c r="J66" s="62"/>
      <c r="K66" s="62"/>
      <c r="L66" s="62"/>
      <c r="M66" s="62"/>
      <c r="N66" s="62"/>
      <c r="O66" s="62"/>
      <c r="P66" s="62"/>
      <c r="Q66" s="62"/>
      <c r="R66" s="62"/>
      <c r="S66" s="62"/>
      <c r="T66" s="62"/>
      <c r="U66" s="62"/>
      <c r="V66" s="62"/>
      <c r="W66" s="62"/>
    </row>
    <row r="67" spans="2:23" x14ac:dyDescent="0.15">
      <c r="B67" s="168"/>
      <c r="C67" s="171"/>
      <c r="D67" s="62"/>
      <c r="E67" s="62"/>
      <c r="F67" s="62"/>
      <c r="G67" s="62"/>
      <c r="H67" s="62"/>
      <c r="I67" s="62"/>
      <c r="J67" s="62"/>
      <c r="K67" s="62"/>
      <c r="L67" s="62"/>
      <c r="M67" s="62"/>
      <c r="N67" s="62"/>
      <c r="O67" s="62"/>
      <c r="P67" s="62"/>
      <c r="Q67" s="62"/>
      <c r="R67" s="62"/>
      <c r="S67" s="62"/>
      <c r="T67" s="62"/>
      <c r="U67" s="62"/>
      <c r="V67" s="62"/>
      <c r="W67" s="62"/>
    </row>
    <row r="68" spans="2:23" x14ac:dyDescent="0.15">
      <c r="B68" s="168"/>
      <c r="C68" s="171"/>
      <c r="D68" s="62"/>
      <c r="E68" s="62"/>
      <c r="F68" s="62"/>
      <c r="G68" s="62"/>
      <c r="H68" s="62"/>
      <c r="I68" s="62"/>
      <c r="J68" s="62"/>
      <c r="K68" s="62"/>
      <c r="L68" s="62"/>
      <c r="M68" s="62"/>
      <c r="N68" s="62"/>
      <c r="O68" s="62"/>
      <c r="P68" s="62"/>
      <c r="Q68" s="62"/>
      <c r="R68" s="62"/>
      <c r="S68" s="62"/>
      <c r="T68" s="62"/>
      <c r="U68" s="62"/>
      <c r="V68" s="62"/>
      <c r="W68" s="62"/>
    </row>
    <row r="69" spans="2:23" x14ac:dyDescent="0.15">
      <c r="B69" s="168"/>
      <c r="C69" s="171"/>
      <c r="D69" s="62"/>
      <c r="E69" s="62"/>
      <c r="F69" s="62"/>
      <c r="G69" s="62"/>
      <c r="H69" s="62"/>
      <c r="I69" s="62"/>
      <c r="J69" s="62"/>
      <c r="K69" s="62"/>
      <c r="L69" s="62"/>
      <c r="M69" s="62"/>
      <c r="N69" s="62"/>
      <c r="O69" s="62"/>
      <c r="P69" s="62"/>
      <c r="Q69" s="62"/>
      <c r="R69" s="62"/>
      <c r="S69" s="62"/>
      <c r="T69" s="62"/>
      <c r="U69" s="62"/>
      <c r="V69" s="62"/>
      <c r="W69" s="62"/>
    </row>
    <row r="70" spans="2:23" x14ac:dyDescent="0.15">
      <c r="B70" s="168"/>
      <c r="C70" s="171"/>
      <c r="D70" s="62"/>
      <c r="E70" s="62"/>
      <c r="F70" s="62"/>
      <c r="G70" s="62"/>
      <c r="H70" s="62"/>
      <c r="I70" s="62"/>
      <c r="J70" s="62"/>
      <c r="K70" s="62"/>
      <c r="L70" s="62"/>
      <c r="M70" s="62"/>
      <c r="N70" s="62"/>
      <c r="O70" s="62"/>
      <c r="P70" s="62"/>
      <c r="Q70" s="62"/>
      <c r="R70" s="62"/>
      <c r="S70" s="62"/>
      <c r="T70" s="62"/>
      <c r="U70" s="62"/>
      <c r="V70" s="62"/>
      <c r="W70" s="62"/>
    </row>
    <row r="71" spans="2:23" x14ac:dyDescent="0.15">
      <c r="B71" s="168"/>
      <c r="C71" s="171"/>
      <c r="D71" s="62"/>
      <c r="E71" s="62"/>
      <c r="F71" s="62"/>
      <c r="G71" s="62"/>
      <c r="H71" s="62"/>
      <c r="I71" s="62"/>
      <c r="J71" s="62"/>
      <c r="K71" s="62"/>
      <c r="L71" s="62"/>
      <c r="M71" s="62"/>
      <c r="N71" s="62"/>
      <c r="O71" s="62"/>
      <c r="P71" s="62"/>
      <c r="Q71" s="62"/>
      <c r="R71" s="62"/>
      <c r="S71" s="62"/>
      <c r="T71" s="62"/>
      <c r="U71" s="62"/>
      <c r="V71" s="62"/>
      <c r="W71" s="62"/>
    </row>
    <row r="72" spans="2:23" x14ac:dyDescent="0.15">
      <c r="B72" s="168"/>
      <c r="C72" s="171"/>
      <c r="D72" s="62" t="s">
        <v>966</v>
      </c>
      <c r="E72" s="62"/>
      <c r="F72" s="62"/>
      <c r="G72" s="62"/>
      <c r="H72" s="62"/>
      <c r="I72" s="62"/>
      <c r="J72" s="62"/>
      <c r="K72" s="62"/>
      <c r="L72" s="62"/>
      <c r="M72" s="62"/>
      <c r="N72" s="62"/>
      <c r="O72" s="62"/>
      <c r="P72" s="62"/>
      <c r="Q72" s="62"/>
      <c r="R72" s="62"/>
      <c r="S72" s="62"/>
      <c r="T72" s="62"/>
      <c r="U72" s="62"/>
      <c r="V72" s="62"/>
      <c r="W72" s="62"/>
    </row>
    <row r="73" spans="2:23" x14ac:dyDescent="0.15">
      <c r="B73" s="168"/>
      <c r="C73" s="171"/>
      <c r="D73" s="62"/>
      <c r="E73" s="62" t="s">
        <v>967</v>
      </c>
      <c r="F73" s="62">
        <v>23182099</v>
      </c>
      <c r="G73" s="62" t="s">
        <v>968</v>
      </c>
      <c r="H73" s="62" t="s">
        <v>969</v>
      </c>
      <c r="I73" s="62"/>
      <c r="J73" s="62"/>
      <c r="K73" s="62"/>
      <c r="L73" s="62"/>
      <c r="M73" s="62"/>
      <c r="N73" s="62"/>
      <c r="O73" s="62"/>
      <c r="P73" s="62"/>
      <c r="Q73" s="62"/>
      <c r="R73" s="62"/>
      <c r="S73" s="62"/>
      <c r="T73" s="62"/>
      <c r="U73" s="62"/>
      <c r="V73" s="62"/>
      <c r="W73" s="62"/>
    </row>
    <row r="74" spans="2:23" x14ac:dyDescent="0.15">
      <c r="B74" s="168"/>
      <c r="C74" s="171"/>
      <c r="D74" s="62"/>
      <c r="E74" s="62"/>
      <c r="F74" s="62">
        <f>F73*0.0001</f>
        <v>2318.2099000000003</v>
      </c>
      <c r="G74" s="62" t="s">
        <v>530</v>
      </c>
      <c r="H74" s="62"/>
      <c r="I74" s="62"/>
      <c r="J74" s="62"/>
      <c r="K74" s="62"/>
      <c r="L74" s="62"/>
      <c r="M74" s="62"/>
      <c r="N74" s="62"/>
      <c r="O74" s="62"/>
      <c r="P74" s="62"/>
      <c r="Q74" s="62"/>
      <c r="R74" s="62"/>
      <c r="S74" s="62"/>
      <c r="T74" s="62"/>
      <c r="U74" s="62"/>
      <c r="V74" s="62"/>
      <c r="W74" s="62"/>
    </row>
    <row r="75" spans="2:23" x14ac:dyDescent="0.15">
      <c r="B75" s="168"/>
      <c r="C75" s="171"/>
      <c r="D75" s="62"/>
      <c r="E75" s="62"/>
      <c r="F75" s="62"/>
      <c r="G75" s="62"/>
      <c r="H75" s="62"/>
      <c r="I75" s="62"/>
      <c r="J75" s="62"/>
      <c r="K75" s="62"/>
      <c r="L75" s="62"/>
      <c r="M75" s="62"/>
      <c r="N75" s="62"/>
      <c r="O75" s="62"/>
      <c r="P75" s="62"/>
      <c r="Q75" s="62"/>
      <c r="R75" s="62"/>
      <c r="S75" s="62"/>
      <c r="T75" s="62"/>
      <c r="U75" s="62"/>
      <c r="V75" s="62"/>
      <c r="W75" s="62"/>
    </row>
    <row r="76" spans="2:23" x14ac:dyDescent="0.15">
      <c r="B76" s="168"/>
      <c r="C76" s="171"/>
      <c r="D76" s="62"/>
      <c r="E76" s="62"/>
      <c r="F76" s="62"/>
      <c r="G76" s="62"/>
      <c r="H76" s="62"/>
      <c r="I76" s="62"/>
      <c r="J76" s="62"/>
      <c r="K76" s="62"/>
      <c r="L76" s="62"/>
      <c r="M76" s="62"/>
      <c r="N76" s="62"/>
      <c r="O76" s="62"/>
      <c r="P76" s="62"/>
      <c r="Q76" s="62"/>
      <c r="R76" s="62"/>
      <c r="S76" s="62"/>
      <c r="T76" s="62"/>
      <c r="U76" s="62"/>
      <c r="V76" s="62"/>
      <c r="W76" s="62"/>
    </row>
    <row r="77" spans="2:23" x14ac:dyDescent="0.15">
      <c r="B77" s="168"/>
      <c r="C77" s="171"/>
      <c r="D77" s="62"/>
      <c r="E77" s="62"/>
      <c r="F77" s="62"/>
      <c r="G77" s="62"/>
      <c r="H77" s="62"/>
      <c r="I77" s="62"/>
      <c r="J77" s="62"/>
      <c r="K77" s="62"/>
      <c r="L77" s="62"/>
      <c r="M77" s="62"/>
      <c r="N77" s="62"/>
      <c r="O77" s="62"/>
      <c r="P77" s="62"/>
      <c r="Q77" s="62"/>
      <c r="R77" s="62"/>
      <c r="S77" s="62"/>
      <c r="T77" s="62"/>
      <c r="U77" s="62"/>
      <c r="V77" s="62"/>
      <c r="W77" s="62"/>
    </row>
    <row r="78" spans="2:23" x14ac:dyDescent="0.15">
      <c r="B78" s="168"/>
      <c r="C78" s="171"/>
      <c r="D78" s="62"/>
      <c r="E78" s="62"/>
      <c r="F78" s="62"/>
      <c r="G78" s="62"/>
      <c r="H78" s="62"/>
      <c r="I78" s="62"/>
      <c r="J78" s="62"/>
      <c r="K78" s="62"/>
      <c r="L78" s="62"/>
      <c r="M78" s="62"/>
      <c r="N78" s="62"/>
      <c r="O78" s="62"/>
      <c r="P78" s="62"/>
      <c r="Q78" s="62"/>
      <c r="R78" s="62"/>
      <c r="S78" s="62"/>
      <c r="T78" s="62"/>
      <c r="U78" s="62"/>
      <c r="V78" s="62"/>
      <c r="W78" s="62"/>
    </row>
    <row r="79" spans="2:23" x14ac:dyDescent="0.15">
      <c r="B79" s="168"/>
      <c r="C79" s="171"/>
      <c r="D79" s="62"/>
      <c r="E79" s="62"/>
      <c r="F79" s="62"/>
      <c r="G79" s="62"/>
      <c r="H79" s="62"/>
      <c r="I79" s="62"/>
      <c r="J79" s="62"/>
      <c r="K79" s="62"/>
      <c r="L79" s="62"/>
      <c r="M79" s="62"/>
      <c r="N79" s="62"/>
      <c r="O79" s="62"/>
      <c r="P79" s="62"/>
      <c r="Q79" s="62"/>
      <c r="R79" s="62"/>
      <c r="S79" s="62"/>
      <c r="T79" s="62"/>
      <c r="U79" s="62"/>
      <c r="V79" s="62"/>
      <c r="W79" s="62"/>
    </row>
    <row r="80" spans="2:23" x14ac:dyDescent="0.15">
      <c r="B80" s="168"/>
      <c r="C80" s="171"/>
      <c r="D80" s="62"/>
      <c r="E80" s="62"/>
      <c r="F80" s="62"/>
      <c r="G80" s="62"/>
      <c r="H80" s="62"/>
      <c r="I80" s="62"/>
      <c r="J80" s="62"/>
      <c r="K80" s="62"/>
      <c r="L80" s="62"/>
      <c r="M80" s="62"/>
      <c r="N80" s="62"/>
      <c r="O80" s="62"/>
      <c r="P80" s="62"/>
      <c r="Q80" s="62"/>
      <c r="R80" s="62"/>
      <c r="S80" s="62"/>
      <c r="T80" s="62"/>
      <c r="U80" s="62"/>
      <c r="V80" s="62"/>
      <c r="W80" s="62"/>
    </row>
    <row r="81" spans="2:23" x14ac:dyDescent="0.15">
      <c r="B81" s="168"/>
      <c r="C81" s="171"/>
      <c r="D81" s="62"/>
      <c r="E81" s="62"/>
      <c r="F81" s="62"/>
      <c r="G81" s="62"/>
      <c r="H81" s="62"/>
      <c r="I81" s="62"/>
      <c r="J81" s="62"/>
      <c r="K81" s="62"/>
      <c r="L81" s="62"/>
      <c r="M81" s="62"/>
      <c r="N81" s="62"/>
      <c r="O81" s="62"/>
      <c r="P81" s="62"/>
      <c r="Q81" s="62"/>
      <c r="R81" s="62"/>
      <c r="S81" s="62"/>
      <c r="T81" s="62"/>
      <c r="U81" s="62"/>
      <c r="V81" s="62"/>
      <c r="W81" s="62"/>
    </row>
    <row r="82" spans="2:23" x14ac:dyDescent="0.15">
      <c r="B82" s="168"/>
      <c r="C82" s="171"/>
      <c r="D82" s="62"/>
      <c r="E82" s="62"/>
      <c r="F82" s="62"/>
      <c r="G82" s="62"/>
      <c r="H82" s="62"/>
      <c r="I82" s="62"/>
      <c r="J82" s="62"/>
      <c r="K82" s="62"/>
      <c r="L82" s="62"/>
      <c r="M82" s="62"/>
      <c r="N82" s="62"/>
      <c r="O82" s="62"/>
      <c r="P82" s="62"/>
      <c r="Q82" s="62"/>
      <c r="R82" s="62"/>
      <c r="S82" s="62"/>
      <c r="T82" s="62"/>
      <c r="U82" s="62"/>
      <c r="V82" s="62"/>
      <c r="W82" s="62"/>
    </row>
    <row r="83" spans="2:23" x14ac:dyDescent="0.15">
      <c r="B83" s="168"/>
      <c r="C83" s="171"/>
      <c r="D83" s="62"/>
      <c r="E83" s="62"/>
      <c r="F83" s="62"/>
      <c r="G83" s="62"/>
      <c r="H83" s="62"/>
      <c r="I83" s="62"/>
      <c r="J83" s="62"/>
      <c r="K83" s="62"/>
      <c r="L83" s="62"/>
      <c r="M83" s="62"/>
      <c r="N83" s="62"/>
      <c r="O83" s="62"/>
      <c r="P83" s="62"/>
      <c r="Q83" s="62"/>
      <c r="R83" s="62"/>
      <c r="S83" s="62"/>
      <c r="T83" s="62"/>
      <c r="U83" s="62"/>
      <c r="V83" s="62"/>
      <c r="W83" s="62"/>
    </row>
    <row r="84" spans="2:23" x14ac:dyDescent="0.15">
      <c r="B84" s="168"/>
      <c r="C84" s="171"/>
      <c r="D84" s="62"/>
      <c r="E84" s="62"/>
      <c r="F84" s="62"/>
      <c r="G84" s="62"/>
      <c r="H84" s="62"/>
      <c r="I84" s="62"/>
      <c r="J84" s="62"/>
      <c r="K84" s="62"/>
      <c r="L84" s="62"/>
      <c r="M84" s="62"/>
      <c r="N84" s="62"/>
      <c r="O84" s="62"/>
      <c r="P84" s="62"/>
      <c r="Q84" s="62"/>
      <c r="R84" s="62"/>
      <c r="S84" s="62"/>
      <c r="T84" s="62"/>
      <c r="U84" s="62"/>
      <c r="V84" s="62"/>
      <c r="W84" s="62"/>
    </row>
    <row r="85" spans="2:23" x14ac:dyDescent="0.15">
      <c r="B85" s="168"/>
      <c r="C85" s="171"/>
      <c r="D85" s="62"/>
      <c r="E85" s="62"/>
      <c r="F85" s="62"/>
      <c r="G85" s="62"/>
      <c r="H85" s="62"/>
      <c r="I85" s="62"/>
      <c r="J85" s="62"/>
      <c r="K85" s="62"/>
      <c r="L85" s="62"/>
      <c r="M85" s="62"/>
      <c r="N85" s="62"/>
      <c r="O85" s="62"/>
      <c r="P85" s="62"/>
      <c r="Q85" s="62"/>
      <c r="R85" s="62"/>
      <c r="S85" s="62"/>
      <c r="T85" s="62"/>
      <c r="U85" s="62"/>
      <c r="V85" s="62"/>
      <c r="W85" s="62"/>
    </row>
    <row r="86" spans="2:23" x14ac:dyDescent="0.15">
      <c r="B86" s="168"/>
      <c r="C86" s="171"/>
      <c r="D86" s="62"/>
      <c r="E86" s="62"/>
      <c r="F86" s="62"/>
      <c r="G86" s="62"/>
      <c r="H86" s="62"/>
      <c r="I86" s="62"/>
      <c r="J86" s="62"/>
      <c r="K86" s="62"/>
      <c r="L86" s="62"/>
      <c r="M86" s="62"/>
      <c r="N86" s="62"/>
      <c r="O86" s="62"/>
      <c r="P86" s="62"/>
      <c r="Q86" s="62"/>
      <c r="R86" s="62"/>
      <c r="S86" s="62"/>
      <c r="T86" s="62"/>
      <c r="U86" s="62"/>
      <c r="V86" s="62"/>
      <c r="W86" s="62"/>
    </row>
    <row r="87" spans="2:23" x14ac:dyDescent="0.15">
      <c r="B87" s="168"/>
      <c r="C87" s="171"/>
      <c r="D87" s="62"/>
      <c r="E87" s="62"/>
      <c r="F87" s="62"/>
      <c r="G87" s="62"/>
      <c r="H87" s="62"/>
      <c r="I87" s="62"/>
      <c r="J87" s="62"/>
      <c r="K87" s="62"/>
      <c r="L87" s="62"/>
      <c r="M87" s="62"/>
      <c r="N87" s="62"/>
      <c r="O87" s="62"/>
      <c r="P87" s="62"/>
      <c r="Q87" s="62"/>
      <c r="R87" s="62"/>
      <c r="S87" s="62"/>
      <c r="T87" s="62"/>
      <c r="U87" s="62"/>
      <c r="V87" s="62"/>
      <c r="W87" s="62"/>
    </row>
    <row r="88" spans="2:23" x14ac:dyDescent="0.15">
      <c r="B88" s="168"/>
      <c r="C88" s="171"/>
      <c r="D88" s="62"/>
      <c r="E88" s="62"/>
      <c r="F88" s="62"/>
      <c r="G88" s="62"/>
      <c r="H88" s="62"/>
      <c r="I88" s="62"/>
      <c r="J88" s="62"/>
      <c r="K88" s="62"/>
      <c r="L88" s="62"/>
      <c r="M88" s="62"/>
      <c r="N88" s="62"/>
      <c r="O88" s="62"/>
      <c r="P88" s="62"/>
      <c r="Q88" s="62"/>
      <c r="R88" s="62"/>
      <c r="S88" s="62"/>
      <c r="T88" s="62"/>
      <c r="U88" s="62"/>
      <c r="V88" s="62"/>
      <c r="W88" s="62"/>
    </row>
    <row r="89" spans="2:23" x14ac:dyDescent="0.15">
      <c r="B89" s="168"/>
      <c r="C89" s="171"/>
      <c r="D89" s="62"/>
      <c r="E89" s="62"/>
      <c r="F89" s="62"/>
      <c r="G89" s="62"/>
      <c r="H89" s="62"/>
      <c r="I89" s="62"/>
      <c r="J89" s="62"/>
      <c r="K89" s="62"/>
      <c r="L89" s="62"/>
      <c r="M89" s="62"/>
      <c r="N89" s="62"/>
      <c r="O89" s="62"/>
      <c r="P89" s="62"/>
      <c r="Q89" s="62"/>
      <c r="R89" s="62"/>
      <c r="S89" s="62"/>
      <c r="T89" s="62"/>
      <c r="U89" s="62"/>
      <c r="V89" s="62"/>
      <c r="W89" s="62"/>
    </row>
    <row r="90" spans="2:23" x14ac:dyDescent="0.15">
      <c r="B90" s="168"/>
      <c r="C90" s="171"/>
      <c r="D90" s="62"/>
      <c r="E90" s="62"/>
      <c r="F90" s="62"/>
      <c r="G90" s="62"/>
      <c r="H90" s="62"/>
      <c r="I90" s="62"/>
      <c r="J90" s="62"/>
      <c r="K90" s="62"/>
      <c r="L90" s="62"/>
      <c r="M90" s="62"/>
      <c r="N90" s="62"/>
      <c r="O90" s="62"/>
      <c r="P90" s="62"/>
      <c r="Q90" s="62"/>
      <c r="R90" s="62"/>
      <c r="S90" s="62"/>
      <c r="T90" s="62"/>
      <c r="U90" s="62"/>
      <c r="V90" s="62"/>
      <c r="W90" s="62"/>
    </row>
    <row r="91" spans="2:23" x14ac:dyDescent="0.15">
      <c r="B91" s="168"/>
      <c r="C91" s="171"/>
      <c r="D91" s="62"/>
      <c r="E91" s="62"/>
      <c r="F91" s="62"/>
      <c r="G91" s="62"/>
      <c r="H91" s="62"/>
      <c r="I91" s="62"/>
      <c r="J91" s="62"/>
      <c r="K91" s="62"/>
      <c r="L91" s="62"/>
      <c r="M91" s="62"/>
      <c r="N91" s="62"/>
      <c r="O91" s="62"/>
      <c r="P91" s="62"/>
      <c r="Q91" s="62"/>
      <c r="R91" s="62"/>
      <c r="S91" s="62"/>
      <c r="T91" s="62"/>
      <c r="U91" s="62"/>
      <c r="V91" s="62"/>
      <c r="W91" s="62"/>
    </row>
    <row r="92" spans="2:23" x14ac:dyDescent="0.15">
      <c r="B92" s="168"/>
      <c r="C92" s="171"/>
      <c r="D92" s="62"/>
      <c r="E92" s="62"/>
      <c r="F92" s="62"/>
      <c r="G92" s="62"/>
      <c r="H92" s="62"/>
      <c r="I92" s="62"/>
      <c r="J92" s="62"/>
      <c r="K92" s="62"/>
      <c r="L92" s="62"/>
      <c r="M92" s="62"/>
      <c r="N92" s="62"/>
      <c r="O92" s="62"/>
      <c r="P92" s="62"/>
      <c r="Q92" s="62"/>
      <c r="R92" s="62"/>
      <c r="S92" s="62"/>
      <c r="T92" s="62"/>
      <c r="U92" s="62"/>
      <c r="V92" s="62"/>
      <c r="W92" s="62"/>
    </row>
    <row r="93" spans="2:23" x14ac:dyDescent="0.15">
      <c r="B93" s="168"/>
      <c r="C93" s="171"/>
      <c r="D93" s="62"/>
      <c r="E93" s="62"/>
      <c r="F93" s="62"/>
      <c r="G93" s="62"/>
      <c r="H93" s="62"/>
      <c r="I93" s="62"/>
      <c r="J93" s="62"/>
      <c r="K93" s="62"/>
      <c r="L93" s="62"/>
      <c r="M93" s="62"/>
      <c r="N93" s="62"/>
      <c r="O93" s="62"/>
      <c r="P93" s="62"/>
      <c r="Q93" s="62"/>
      <c r="R93" s="62"/>
      <c r="S93" s="62"/>
      <c r="T93" s="62"/>
      <c r="U93" s="62"/>
      <c r="V93" s="62"/>
      <c r="W93" s="62"/>
    </row>
    <row r="94" spans="2:23" x14ac:dyDescent="0.15">
      <c r="B94" s="168"/>
      <c r="C94" s="171"/>
      <c r="D94" s="62"/>
      <c r="E94" s="62"/>
      <c r="F94" s="62"/>
      <c r="G94" s="62"/>
      <c r="H94" s="62"/>
      <c r="I94" s="62"/>
      <c r="J94" s="62"/>
      <c r="K94" s="62"/>
      <c r="L94" s="62"/>
      <c r="M94" s="62"/>
      <c r="N94" s="62"/>
      <c r="O94" s="62"/>
      <c r="P94" s="62"/>
      <c r="Q94" s="62"/>
      <c r="R94" s="62"/>
      <c r="S94" s="62"/>
      <c r="T94" s="62"/>
      <c r="U94" s="62"/>
      <c r="V94" s="62"/>
      <c r="W94" s="62"/>
    </row>
    <row r="95" spans="2:23" x14ac:dyDescent="0.15">
      <c r="B95" s="168"/>
      <c r="C95" s="171"/>
      <c r="D95" s="62"/>
      <c r="E95" s="62"/>
      <c r="F95" s="62"/>
      <c r="G95" s="62"/>
      <c r="H95" s="62"/>
      <c r="I95" s="62"/>
      <c r="J95" s="62"/>
      <c r="K95" s="62"/>
      <c r="L95" s="62"/>
      <c r="M95" s="62"/>
      <c r="N95" s="62"/>
      <c r="O95" s="62"/>
      <c r="P95" s="62"/>
      <c r="Q95" s="62"/>
      <c r="R95" s="62"/>
      <c r="S95" s="62"/>
      <c r="T95" s="62"/>
      <c r="U95" s="62"/>
      <c r="V95" s="62"/>
      <c r="W95" s="62"/>
    </row>
    <row r="96" spans="2:23" x14ac:dyDescent="0.15">
      <c r="B96" s="168"/>
      <c r="C96" s="171"/>
      <c r="D96" s="62"/>
      <c r="E96" s="62"/>
      <c r="F96" s="62"/>
      <c r="G96" s="62"/>
      <c r="H96" s="62"/>
      <c r="I96" s="62"/>
      <c r="J96" s="62"/>
      <c r="K96" s="62"/>
      <c r="L96" s="62"/>
      <c r="M96" s="62"/>
      <c r="N96" s="62"/>
      <c r="O96" s="62"/>
      <c r="P96" s="62"/>
      <c r="Q96" s="62"/>
      <c r="R96" s="62"/>
      <c r="S96" s="62"/>
      <c r="T96" s="62"/>
      <c r="U96" s="62"/>
      <c r="V96" s="62"/>
      <c r="W96" s="62"/>
    </row>
    <row r="97" spans="2:23" x14ac:dyDescent="0.15">
      <c r="B97" s="168"/>
      <c r="C97" s="171"/>
      <c r="D97" s="62"/>
      <c r="E97" s="62"/>
      <c r="F97" s="62"/>
      <c r="G97" s="62"/>
      <c r="H97" s="62"/>
      <c r="I97" s="62"/>
      <c r="J97" s="62"/>
      <c r="K97" s="62"/>
      <c r="L97" s="62"/>
      <c r="M97" s="62"/>
      <c r="N97" s="62"/>
      <c r="O97" s="62"/>
      <c r="P97" s="62"/>
      <c r="Q97" s="62"/>
      <c r="R97" s="62"/>
      <c r="S97" s="62"/>
      <c r="T97" s="62"/>
      <c r="U97" s="62"/>
      <c r="V97" s="62"/>
      <c r="W97" s="62"/>
    </row>
    <row r="98" spans="2:23" x14ac:dyDescent="0.15">
      <c r="B98" s="168"/>
      <c r="C98" s="171"/>
      <c r="D98" s="62"/>
      <c r="E98" s="62"/>
      <c r="F98" s="62"/>
      <c r="G98" s="62"/>
      <c r="H98" s="62"/>
      <c r="I98" s="62"/>
      <c r="J98" s="62"/>
      <c r="K98" s="62"/>
      <c r="L98" s="62"/>
      <c r="M98" s="62"/>
      <c r="N98" s="62"/>
      <c r="O98" s="62"/>
      <c r="P98" s="62"/>
      <c r="Q98" s="62"/>
      <c r="R98" s="62"/>
      <c r="S98" s="62"/>
      <c r="T98" s="62"/>
      <c r="U98" s="62"/>
      <c r="V98" s="62"/>
      <c r="W98" s="62"/>
    </row>
    <row r="99" spans="2:23" x14ac:dyDescent="0.15">
      <c r="B99" s="168"/>
      <c r="C99" s="171"/>
      <c r="D99" s="62"/>
      <c r="E99" s="62"/>
      <c r="F99" s="62"/>
      <c r="G99" s="62"/>
      <c r="H99" s="62"/>
      <c r="I99" s="62"/>
      <c r="J99" s="62"/>
      <c r="K99" s="62"/>
      <c r="L99" s="62"/>
      <c r="M99" s="62"/>
      <c r="N99" s="62"/>
      <c r="O99" s="62"/>
      <c r="P99" s="62"/>
      <c r="Q99" s="62"/>
      <c r="R99" s="62"/>
      <c r="S99" s="62"/>
      <c r="T99" s="62"/>
      <c r="U99" s="62"/>
      <c r="V99" s="62"/>
      <c r="W99" s="62"/>
    </row>
    <row r="100" spans="2:23" x14ac:dyDescent="0.15">
      <c r="B100" s="168"/>
      <c r="C100" s="171"/>
      <c r="D100" s="62"/>
      <c r="E100" s="62"/>
      <c r="F100" s="62"/>
      <c r="G100" s="62"/>
      <c r="H100" s="62"/>
      <c r="I100" s="62"/>
      <c r="J100" s="62"/>
      <c r="K100" s="62"/>
      <c r="L100" s="62"/>
      <c r="M100" s="62"/>
      <c r="N100" s="62"/>
      <c r="O100" s="62"/>
      <c r="P100" s="62"/>
      <c r="Q100" s="62"/>
      <c r="R100" s="62"/>
      <c r="S100" s="62"/>
      <c r="T100" s="62"/>
      <c r="U100" s="62"/>
      <c r="V100" s="62"/>
      <c r="W100" s="62"/>
    </row>
    <row r="101" spans="2:23" x14ac:dyDescent="0.15">
      <c r="B101" s="168"/>
      <c r="C101" s="171"/>
      <c r="D101" s="62"/>
      <c r="E101" s="62"/>
      <c r="F101" s="62"/>
      <c r="G101" s="62"/>
      <c r="H101" s="62"/>
      <c r="I101" s="62"/>
      <c r="J101" s="62"/>
      <c r="K101" s="62"/>
      <c r="L101" s="62"/>
      <c r="M101" s="62"/>
      <c r="N101" s="62"/>
      <c r="O101" s="62"/>
      <c r="P101" s="62"/>
      <c r="Q101" s="62"/>
      <c r="R101" s="62"/>
      <c r="S101" s="62"/>
      <c r="T101" s="62"/>
      <c r="U101" s="62"/>
      <c r="V101" s="62"/>
      <c r="W101" s="62"/>
    </row>
    <row r="102" spans="2:23" x14ac:dyDescent="0.15">
      <c r="B102" s="168"/>
      <c r="C102" s="171"/>
      <c r="D102" s="62"/>
      <c r="E102" s="62"/>
      <c r="F102" s="62"/>
      <c r="G102" s="62"/>
      <c r="H102" s="62"/>
      <c r="I102" s="62"/>
      <c r="J102" s="62"/>
      <c r="K102" s="62"/>
      <c r="L102" s="62"/>
      <c r="M102" s="62"/>
      <c r="N102" s="62"/>
      <c r="O102" s="62"/>
      <c r="P102" s="62"/>
      <c r="Q102" s="62"/>
      <c r="R102" s="62"/>
      <c r="S102" s="62"/>
      <c r="T102" s="62"/>
      <c r="U102" s="62"/>
      <c r="V102" s="62"/>
      <c r="W102" s="62"/>
    </row>
    <row r="103" spans="2:23" x14ac:dyDescent="0.15">
      <c r="B103" s="168"/>
      <c r="C103" s="171"/>
      <c r="D103" s="62"/>
      <c r="E103" s="62"/>
      <c r="F103" s="62"/>
      <c r="G103" s="62"/>
      <c r="H103" s="62"/>
      <c r="I103" s="62"/>
      <c r="J103" s="62"/>
      <c r="K103" s="62"/>
      <c r="L103" s="62"/>
      <c r="M103" s="62"/>
      <c r="N103" s="62"/>
      <c r="O103" s="62"/>
      <c r="P103" s="62"/>
      <c r="Q103" s="62"/>
      <c r="R103" s="62"/>
      <c r="S103" s="62"/>
      <c r="T103" s="62"/>
      <c r="U103" s="62"/>
      <c r="V103" s="62"/>
      <c r="W103" s="62"/>
    </row>
    <row r="104" spans="2:23" x14ac:dyDescent="0.15">
      <c r="B104" s="168"/>
      <c r="C104" s="171"/>
      <c r="D104" s="62"/>
      <c r="E104" s="62"/>
      <c r="F104" s="62"/>
      <c r="G104" s="62"/>
      <c r="H104" s="62"/>
      <c r="I104" s="62"/>
      <c r="J104" s="62"/>
      <c r="K104" s="62"/>
      <c r="L104" s="62"/>
      <c r="M104" s="62"/>
      <c r="N104" s="62"/>
      <c r="O104" s="62"/>
      <c r="P104" s="62"/>
      <c r="Q104" s="62"/>
      <c r="R104" s="62"/>
      <c r="S104" s="62"/>
      <c r="T104" s="62"/>
      <c r="U104" s="62"/>
      <c r="V104" s="62"/>
      <c r="W104" s="62"/>
    </row>
    <row r="105" spans="2:23" x14ac:dyDescent="0.15">
      <c r="B105" s="168"/>
      <c r="C105" s="171"/>
      <c r="D105" s="62"/>
      <c r="E105" s="62"/>
      <c r="F105" s="62"/>
      <c r="G105" s="62"/>
      <c r="H105" s="62"/>
      <c r="I105" s="62"/>
      <c r="J105" s="62"/>
      <c r="K105" s="62"/>
      <c r="L105" s="62"/>
      <c r="M105" s="62"/>
      <c r="N105" s="62"/>
      <c r="O105" s="62"/>
      <c r="P105" s="62"/>
      <c r="Q105" s="62"/>
      <c r="R105" s="62"/>
      <c r="S105" s="62"/>
      <c r="T105" s="62"/>
      <c r="U105" s="62"/>
      <c r="V105" s="62"/>
      <c r="W105" s="62"/>
    </row>
    <row r="106" spans="2:23" x14ac:dyDescent="0.15">
      <c r="B106" s="168"/>
      <c r="C106" s="171"/>
      <c r="D106" s="62"/>
      <c r="E106" s="62"/>
      <c r="F106" s="62"/>
      <c r="G106" s="62"/>
      <c r="H106" s="62"/>
      <c r="I106" s="62"/>
      <c r="J106" s="62"/>
      <c r="K106" s="62"/>
      <c r="L106" s="62"/>
      <c r="M106" s="62"/>
      <c r="N106" s="62"/>
      <c r="O106" s="62"/>
      <c r="P106" s="62"/>
      <c r="Q106" s="62"/>
      <c r="R106" s="62"/>
      <c r="S106" s="62"/>
      <c r="T106" s="62"/>
      <c r="U106" s="62"/>
      <c r="V106" s="62"/>
      <c r="W106" s="62"/>
    </row>
    <row r="107" spans="2:23" x14ac:dyDescent="0.15">
      <c r="B107" s="168"/>
      <c r="C107" s="171"/>
      <c r="D107" s="62"/>
      <c r="E107" s="62"/>
      <c r="F107" s="62"/>
      <c r="G107" s="62"/>
      <c r="H107" s="62"/>
      <c r="I107" s="62"/>
      <c r="J107" s="62"/>
      <c r="K107" s="62"/>
      <c r="L107" s="62"/>
      <c r="M107" s="62"/>
      <c r="N107" s="62"/>
      <c r="O107" s="62"/>
      <c r="P107" s="62"/>
      <c r="Q107" s="62"/>
      <c r="R107" s="62"/>
      <c r="S107" s="62"/>
      <c r="T107" s="62"/>
      <c r="U107" s="62"/>
      <c r="V107" s="62"/>
      <c r="W107" s="62"/>
    </row>
    <row r="108" spans="2:23" x14ac:dyDescent="0.15">
      <c r="B108" s="168"/>
      <c r="C108" s="171"/>
      <c r="D108" s="62"/>
      <c r="E108" s="62"/>
      <c r="F108" s="62"/>
      <c r="G108" s="62"/>
      <c r="H108" s="62"/>
      <c r="I108" s="62"/>
      <c r="J108" s="62"/>
      <c r="K108" s="62"/>
      <c r="L108" s="62"/>
      <c r="M108" s="62"/>
      <c r="N108" s="62"/>
      <c r="O108" s="62"/>
      <c r="P108" s="62"/>
      <c r="Q108" s="62"/>
      <c r="R108" s="62"/>
      <c r="S108" s="62"/>
      <c r="T108" s="62"/>
      <c r="U108" s="62"/>
      <c r="V108" s="62"/>
      <c r="W108" s="62"/>
    </row>
    <row r="109" spans="2:23" x14ac:dyDescent="0.15">
      <c r="B109" s="168"/>
      <c r="C109" s="171"/>
      <c r="D109" s="62"/>
      <c r="E109" s="62"/>
      <c r="F109" s="62"/>
      <c r="G109" s="62"/>
      <c r="H109" s="62"/>
      <c r="I109" s="62"/>
      <c r="J109" s="62"/>
      <c r="K109" s="62"/>
      <c r="L109" s="62"/>
      <c r="M109" s="62"/>
      <c r="N109" s="62"/>
      <c r="O109" s="62"/>
      <c r="P109" s="62"/>
      <c r="Q109" s="62"/>
      <c r="R109" s="62"/>
      <c r="S109" s="62"/>
      <c r="T109" s="62"/>
      <c r="U109" s="62"/>
      <c r="V109" s="62"/>
      <c r="W109" s="62"/>
    </row>
    <row r="110" spans="2:23" x14ac:dyDescent="0.15">
      <c r="B110" s="168"/>
      <c r="C110" s="171"/>
      <c r="D110" s="62"/>
      <c r="E110" s="62"/>
      <c r="F110" s="62"/>
      <c r="G110" s="62"/>
      <c r="H110" s="62"/>
      <c r="I110" s="62"/>
      <c r="J110" s="62"/>
      <c r="K110" s="62"/>
      <c r="L110" s="62"/>
      <c r="M110" s="62"/>
      <c r="N110" s="62"/>
      <c r="O110" s="62"/>
      <c r="P110" s="62"/>
      <c r="Q110" s="62"/>
      <c r="R110" s="62"/>
      <c r="S110" s="62"/>
      <c r="T110" s="62"/>
      <c r="U110" s="62"/>
      <c r="V110" s="62"/>
      <c r="W110" s="62"/>
    </row>
    <row r="111" spans="2:23" x14ac:dyDescent="0.15">
      <c r="B111" s="168"/>
      <c r="C111" s="171"/>
      <c r="D111" s="62"/>
      <c r="E111" s="62"/>
      <c r="F111" s="62"/>
      <c r="G111" s="62"/>
      <c r="H111" s="62"/>
      <c r="I111" s="62"/>
      <c r="J111" s="62"/>
      <c r="K111" s="62"/>
      <c r="L111" s="62"/>
      <c r="M111" s="62"/>
      <c r="N111" s="62"/>
      <c r="O111" s="62"/>
      <c r="P111" s="62"/>
      <c r="Q111" s="62"/>
      <c r="R111" s="62"/>
      <c r="S111" s="62"/>
      <c r="T111" s="62"/>
      <c r="U111" s="62"/>
      <c r="V111" s="62"/>
      <c r="W111" s="62"/>
    </row>
    <row r="112" spans="2:23" x14ac:dyDescent="0.15">
      <c r="B112" s="168"/>
      <c r="C112" s="171"/>
      <c r="D112" s="62"/>
      <c r="E112" s="62"/>
      <c r="F112" s="62"/>
      <c r="G112" s="62"/>
      <c r="H112" s="62"/>
      <c r="I112" s="62"/>
      <c r="J112" s="62"/>
      <c r="K112" s="62"/>
      <c r="L112" s="62"/>
      <c r="M112" s="62"/>
      <c r="N112" s="62"/>
      <c r="O112" s="62"/>
      <c r="P112" s="62"/>
      <c r="Q112" s="62"/>
      <c r="R112" s="62"/>
      <c r="S112" s="62"/>
      <c r="T112" s="62"/>
      <c r="U112" s="62"/>
      <c r="V112" s="62"/>
      <c r="W112" s="62"/>
    </row>
    <row r="113" spans="2:23" x14ac:dyDescent="0.15">
      <c r="B113" s="168"/>
      <c r="C113" s="171"/>
      <c r="D113" s="62"/>
      <c r="E113" s="62"/>
      <c r="F113" s="62"/>
      <c r="G113" s="62"/>
      <c r="H113" s="62"/>
      <c r="I113" s="62"/>
      <c r="J113" s="62"/>
      <c r="K113" s="62"/>
      <c r="L113" s="62"/>
      <c r="M113" s="62"/>
      <c r="N113" s="62"/>
      <c r="O113" s="62"/>
      <c r="P113" s="62"/>
      <c r="Q113" s="62"/>
      <c r="R113" s="62"/>
      <c r="S113" s="62"/>
      <c r="T113" s="62"/>
      <c r="U113" s="62"/>
      <c r="V113" s="62"/>
      <c r="W113" s="62"/>
    </row>
    <row r="114" spans="2:23" x14ac:dyDescent="0.15">
      <c r="B114" s="168"/>
      <c r="C114" s="171"/>
      <c r="D114" s="62"/>
      <c r="E114" s="62"/>
      <c r="F114" s="62"/>
      <c r="G114" s="62"/>
      <c r="H114" s="62"/>
      <c r="I114" s="62"/>
      <c r="J114" s="62"/>
      <c r="K114" s="62"/>
      <c r="L114" s="62"/>
      <c r="M114" s="62"/>
      <c r="N114" s="62"/>
      <c r="O114" s="62"/>
      <c r="P114" s="62"/>
      <c r="Q114" s="62"/>
      <c r="R114" s="62"/>
      <c r="S114" s="62"/>
      <c r="T114" s="62"/>
      <c r="U114" s="62"/>
      <c r="V114" s="62"/>
      <c r="W114" s="62"/>
    </row>
    <row r="115" spans="2:23" x14ac:dyDescent="0.15">
      <c r="B115" s="168"/>
      <c r="C115" s="171"/>
      <c r="D115" s="62"/>
      <c r="E115" s="62"/>
      <c r="F115" s="62"/>
      <c r="G115" s="62"/>
      <c r="H115" s="62"/>
      <c r="I115" s="62"/>
      <c r="J115" s="62"/>
      <c r="K115" s="62"/>
      <c r="L115" s="62"/>
      <c r="M115" s="62"/>
      <c r="N115" s="62"/>
      <c r="O115" s="62"/>
      <c r="P115" s="62"/>
      <c r="Q115" s="62"/>
      <c r="R115" s="62"/>
      <c r="S115" s="62"/>
      <c r="T115" s="62"/>
      <c r="U115" s="62"/>
      <c r="V115" s="62"/>
      <c r="W115" s="62"/>
    </row>
    <row r="116" spans="2:23" x14ac:dyDescent="0.15">
      <c r="B116" s="168"/>
      <c r="C116" s="171"/>
      <c r="D116" s="62"/>
      <c r="E116" s="62"/>
      <c r="F116" s="62"/>
      <c r="G116" s="62"/>
      <c r="H116" s="62"/>
      <c r="I116" s="62"/>
      <c r="J116" s="62"/>
      <c r="K116" s="62"/>
      <c r="L116" s="62"/>
      <c r="M116" s="62"/>
      <c r="N116" s="62"/>
      <c r="O116" s="62"/>
      <c r="P116" s="62"/>
      <c r="Q116" s="62"/>
      <c r="R116" s="62"/>
      <c r="S116" s="62"/>
      <c r="T116" s="62"/>
      <c r="U116" s="62"/>
      <c r="V116" s="62"/>
      <c r="W116" s="62"/>
    </row>
    <row r="117" spans="2:23" x14ac:dyDescent="0.15">
      <c r="B117" s="168"/>
      <c r="C117" s="171"/>
      <c r="D117" s="62"/>
      <c r="E117" s="62"/>
      <c r="F117" s="62"/>
      <c r="G117" s="62"/>
      <c r="H117" s="62"/>
      <c r="I117" s="62"/>
      <c r="J117" s="62"/>
      <c r="K117" s="62"/>
      <c r="L117" s="62"/>
      <c r="M117" s="62"/>
      <c r="N117" s="62"/>
      <c r="O117" s="62"/>
      <c r="P117" s="62"/>
      <c r="Q117" s="62"/>
      <c r="R117" s="62"/>
      <c r="S117" s="62"/>
      <c r="T117" s="62"/>
      <c r="U117" s="62"/>
      <c r="V117" s="62"/>
      <c r="W117" s="62"/>
    </row>
    <row r="118" spans="2:23" x14ac:dyDescent="0.15">
      <c r="B118" s="168"/>
      <c r="C118" s="171"/>
      <c r="D118" s="62"/>
      <c r="E118" s="62"/>
      <c r="F118" s="62"/>
      <c r="G118" s="62"/>
      <c r="H118" s="62"/>
      <c r="I118" s="62"/>
      <c r="J118" s="62"/>
      <c r="K118" s="62"/>
      <c r="L118" s="62"/>
      <c r="M118" s="62"/>
      <c r="N118" s="62"/>
      <c r="O118" s="62"/>
      <c r="P118" s="62"/>
      <c r="Q118" s="62"/>
      <c r="R118" s="62"/>
      <c r="S118" s="62"/>
      <c r="T118" s="62"/>
      <c r="U118" s="62"/>
      <c r="V118" s="62"/>
      <c r="W118" s="62"/>
    </row>
    <row r="119" spans="2:23" x14ac:dyDescent="0.15">
      <c r="B119" s="168"/>
      <c r="C119" s="171"/>
      <c r="D119" s="62"/>
      <c r="E119" s="62"/>
      <c r="F119" s="62"/>
      <c r="G119" s="62"/>
      <c r="H119" s="62"/>
      <c r="I119" s="62"/>
      <c r="J119" s="62"/>
      <c r="K119" s="62"/>
      <c r="L119" s="62"/>
      <c r="M119" s="62"/>
      <c r="N119" s="62"/>
      <c r="O119" s="62"/>
      <c r="P119" s="62"/>
      <c r="Q119" s="62"/>
      <c r="R119" s="62"/>
      <c r="S119" s="62"/>
      <c r="T119" s="62"/>
      <c r="U119" s="62"/>
      <c r="V119" s="62"/>
      <c r="W119" s="62"/>
    </row>
    <row r="120" spans="2:23" x14ac:dyDescent="0.15">
      <c r="B120" s="168"/>
      <c r="C120" s="171"/>
      <c r="D120" s="62"/>
      <c r="E120" s="62"/>
      <c r="F120" s="62"/>
      <c r="G120" s="62"/>
      <c r="H120" s="62"/>
      <c r="I120" s="62"/>
      <c r="J120" s="62"/>
      <c r="K120" s="62"/>
      <c r="L120" s="62"/>
      <c r="M120" s="62"/>
      <c r="N120" s="62"/>
      <c r="O120" s="62"/>
      <c r="P120" s="62"/>
      <c r="Q120" s="62"/>
      <c r="R120" s="62"/>
      <c r="S120" s="62"/>
      <c r="T120" s="62"/>
      <c r="U120" s="62"/>
      <c r="V120" s="62"/>
      <c r="W120" s="62"/>
    </row>
    <row r="121" spans="2:23" x14ac:dyDescent="0.15">
      <c r="B121" s="168"/>
      <c r="C121" s="171"/>
      <c r="D121" s="62"/>
      <c r="E121" s="62"/>
      <c r="F121" s="62"/>
      <c r="G121" s="62"/>
      <c r="H121" s="62"/>
      <c r="I121" s="62"/>
      <c r="J121" s="62"/>
      <c r="K121" s="62"/>
      <c r="L121" s="62"/>
      <c r="M121" s="62"/>
      <c r="N121" s="62"/>
      <c r="O121" s="62"/>
      <c r="P121" s="62"/>
      <c r="Q121" s="62"/>
      <c r="R121" s="62"/>
      <c r="S121" s="62"/>
      <c r="T121" s="62"/>
      <c r="U121" s="62"/>
      <c r="V121" s="62"/>
      <c r="W121" s="62"/>
    </row>
    <row r="122" spans="2:23" x14ac:dyDescent="0.15">
      <c r="B122" s="168"/>
      <c r="C122" s="171"/>
      <c r="D122" s="62"/>
      <c r="E122" s="62"/>
      <c r="F122" s="62"/>
      <c r="G122" s="62"/>
      <c r="H122" s="62"/>
      <c r="I122" s="62"/>
      <c r="J122" s="62"/>
      <c r="K122" s="62"/>
      <c r="L122" s="62"/>
      <c r="M122" s="62"/>
      <c r="N122" s="62"/>
      <c r="O122" s="62"/>
      <c r="P122" s="62"/>
      <c r="Q122" s="62"/>
      <c r="R122" s="62"/>
      <c r="S122" s="62"/>
      <c r="T122" s="62"/>
      <c r="U122" s="62"/>
      <c r="V122" s="62"/>
      <c r="W122" s="62"/>
    </row>
    <row r="123" spans="2:23" x14ac:dyDescent="0.15">
      <c r="B123" s="168"/>
      <c r="C123" s="171"/>
      <c r="D123" s="62"/>
      <c r="E123" s="62"/>
      <c r="F123" s="62"/>
      <c r="G123" s="62"/>
      <c r="H123" s="62"/>
      <c r="I123" s="62"/>
      <c r="J123" s="62"/>
      <c r="K123" s="62"/>
      <c r="L123" s="62"/>
      <c r="M123" s="62"/>
      <c r="N123" s="62"/>
      <c r="O123" s="62"/>
      <c r="P123" s="62"/>
      <c r="Q123" s="62"/>
      <c r="R123" s="62"/>
      <c r="S123" s="62"/>
      <c r="T123" s="62"/>
      <c r="U123" s="62"/>
      <c r="V123" s="62"/>
      <c r="W123" s="62"/>
    </row>
    <row r="124" spans="2:23" x14ac:dyDescent="0.15">
      <c r="B124" s="168"/>
      <c r="C124" s="171"/>
      <c r="D124" s="62"/>
      <c r="E124" s="62"/>
      <c r="F124" s="62"/>
      <c r="G124" s="62"/>
      <c r="H124" s="62"/>
      <c r="I124" s="62"/>
      <c r="J124" s="62"/>
      <c r="K124" s="62"/>
      <c r="L124" s="62"/>
      <c r="M124" s="62"/>
      <c r="N124" s="62"/>
      <c r="O124" s="62"/>
      <c r="P124" s="62"/>
      <c r="Q124" s="62"/>
      <c r="R124" s="62"/>
      <c r="S124" s="62"/>
      <c r="T124" s="62"/>
      <c r="U124" s="62"/>
      <c r="V124" s="62"/>
      <c r="W124" s="62"/>
    </row>
    <row r="125" spans="2:23" x14ac:dyDescent="0.15">
      <c r="D125" s="62"/>
      <c r="E125" s="62"/>
      <c r="F125" s="62"/>
      <c r="G125" s="62"/>
      <c r="H125" s="62"/>
      <c r="I125" s="62"/>
      <c r="J125" s="62"/>
      <c r="K125" s="62"/>
      <c r="L125" s="62"/>
      <c r="M125" s="62"/>
      <c r="N125" s="62"/>
      <c r="O125" s="62"/>
      <c r="P125" s="62"/>
      <c r="Q125" s="62"/>
      <c r="R125" s="62"/>
      <c r="S125" s="62"/>
      <c r="T125" s="62"/>
      <c r="U125" s="62"/>
      <c r="V125" s="62"/>
      <c r="W125" s="62"/>
    </row>
    <row r="126" spans="2:23" x14ac:dyDescent="0.15">
      <c r="D126" s="62"/>
      <c r="E126" s="62"/>
      <c r="F126" s="62"/>
      <c r="G126" s="62"/>
      <c r="H126" s="62"/>
      <c r="I126" s="62"/>
      <c r="J126" s="62"/>
      <c r="K126" s="62"/>
      <c r="L126" s="62"/>
      <c r="M126" s="62"/>
      <c r="N126" s="62"/>
      <c r="O126" s="62"/>
      <c r="P126" s="62"/>
      <c r="Q126" s="62"/>
      <c r="R126" s="62"/>
      <c r="S126" s="62"/>
      <c r="T126" s="62"/>
      <c r="U126" s="62"/>
      <c r="V126" s="62"/>
      <c r="W126" s="62"/>
    </row>
    <row r="127" spans="2:23" x14ac:dyDescent="0.15">
      <c r="D127" s="62"/>
      <c r="E127" s="62"/>
      <c r="F127" s="62"/>
      <c r="G127" s="62"/>
      <c r="H127" s="62"/>
      <c r="I127" s="62"/>
      <c r="J127" s="62"/>
      <c r="K127" s="62"/>
      <c r="L127" s="62"/>
      <c r="M127" s="62"/>
      <c r="N127" s="62"/>
      <c r="O127" s="62"/>
      <c r="P127" s="62"/>
      <c r="Q127" s="62"/>
      <c r="R127" s="62"/>
      <c r="S127" s="62"/>
      <c r="T127" s="62"/>
      <c r="U127" s="62"/>
      <c r="V127" s="62"/>
      <c r="W127" s="62"/>
    </row>
    <row r="128" spans="2:23" x14ac:dyDescent="0.15">
      <c r="D128" s="62"/>
      <c r="E128" s="62"/>
      <c r="F128" s="62"/>
      <c r="G128" s="62"/>
      <c r="H128" s="62"/>
      <c r="I128" s="62"/>
      <c r="J128" s="62"/>
      <c r="K128" s="62"/>
      <c r="L128" s="62"/>
      <c r="M128" s="62"/>
      <c r="N128" s="62"/>
      <c r="O128" s="62"/>
      <c r="P128" s="62"/>
      <c r="Q128" s="62"/>
      <c r="R128" s="62"/>
      <c r="S128" s="62"/>
      <c r="T128" s="62"/>
      <c r="U128" s="62"/>
      <c r="V128" s="62"/>
      <c r="W128" s="62"/>
    </row>
    <row r="129" spans="4:23" x14ac:dyDescent="0.15">
      <c r="D129" s="62"/>
      <c r="E129" s="62"/>
      <c r="F129" s="62"/>
      <c r="G129" s="62"/>
      <c r="H129" s="62"/>
      <c r="I129" s="62"/>
      <c r="J129" s="62"/>
      <c r="K129" s="62"/>
      <c r="L129" s="62"/>
      <c r="M129" s="62"/>
      <c r="N129" s="62"/>
      <c r="O129" s="62"/>
      <c r="P129" s="62"/>
      <c r="Q129" s="62"/>
      <c r="R129" s="62"/>
      <c r="S129" s="62"/>
      <c r="T129" s="62"/>
      <c r="U129" s="62"/>
      <c r="V129" s="62"/>
      <c r="W129" s="62"/>
    </row>
    <row r="130" spans="4:23" x14ac:dyDescent="0.15">
      <c r="D130" s="62"/>
      <c r="E130" s="62"/>
      <c r="F130" s="62"/>
      <c r="G130" s="62"/>
      <c r="H130" s="62"/>
      <c r="I130" s="62"/>
      <c r="J130" s="62"/>
      <c r="K130" s="62"/>
      <c r="L130" s="62"/>
      <c r="M130" s="62"/>
      <c r="N130" s="62"/>
      <c r="O130" s="62"/>
      <c r="P130" s="62"/>
      <c r="Q130" s="62"/>
      <c r="R130" s="62"/>
      <c r="S130" s="62"/>
      <c r="T130" s="62"/>
      <c r="U130" s="62"/>
      <c r="V130" s="62"/>
      <c r="W130" s="62"/>
    </row>
    <row r="131" spans="4:23" x14ac:dyDescent="0.15">
      <c r="D131" s="62"/>
      <c r="E131" s="62"/>
      <c r="F131" s="62"/>
      <c r="G131" s="62"/>
      <c r="H131" s="62"/>
      <c r="I131" s="62"/>
      <c r="J131" s="62"/>
      <c r="K131" s="62"/>
      <c r="L131" s="62"/>
      <c r="M131" s="62"/>
      <c r="N131" s="62"/>
      <c r="O131" s="62"/>
      <c r="P131" s="62"/>
      <c r="Q131" s="62"/>
      <c r="R131" s="62"/>
      <c r="S131" s="62"/>
      <c r="T131" s="62"/>
      <c r="U131" s="62"/>
      <c r="V131" s="62"/>
      <c r="W131" s="62"/>
    </row>
    <row r="132" spans="4:23" x14ac:dyDescent="0.15">
      <c r="D132" s="62"/>
      <c r="E132" s="62"/>
      <c r="F132" s="62"/>
      <c r="G132" s="62"/>
      <c r="H132" s="62"/>
      <c r="I132" s="62"/>
      <c r="J132" s="62"/>
      <c r="K132" s="62"/>
      <c r="L132" s="62"/>
      <c r="M132" s="62"/>
      <c r="N132" s="62"/>
      <c r="O132" s="62"/>
      <c r="P132" s="62"/>
      <c r="Q132" s="62"/>
      <c r="R132" s="62"/>
      <c r="S132" s="62"/>
      <c r="T132" s="62"/>
      <c r="U132" s="62"/>
      <c r="V132" s="62"/>
      <c r="W132" s="62"/>
    </row>
    <row r="133" spans="4:23" x14ac:dyDescent="0.15">
      <c r="D133" s="62"/>
      <c r="E133" s="62"/>
      <c r="F133" s="62"/>
      <c r="G133" s="62"/>
      <c r="H133" s="62"/>
      <c r="I133" s="62"/>
      <c r="J133" s="62"/>
      <c r="K133" s="62"/>
      <c r="L133" s="62"/>
      <c r="M133" s="62"/>
      <c r="N133" s="62"/>
      <c r="O133" s="62"/>
      <c r="P133" s="62"/>
      <c r="Q133" s="62"/>
      <c r="R133" s="62"/>
      <c r="S133" s="62"/>
      <c r="T133" s="62"/>
      <c r="U133" s="62"/>
      <c r="V133" s="62"/>
      <c r="W133" s="62"/>
    </row>
    <row r="134" spans="4:23" x14ac:dyDescent="0.15">
      <c r="D134" s="62"/>
      <c r="E134" s="62"/>
      <c r="F134" s="62"/>
      <c r="G134" s="62"/>
      <c r="H134" s="62"/>
      <c r="I134" s="62"/>
      <c r="J134" s="62"/>
      <c r="K134" s="62"/>
      <c r="L134" s="62"/>
      <c r="M134" s="62"/>
      <c r="N134" s="62"/>
      <c r="O134" s="62"/>
      <c r="P134" s="62"/>
      <c r="Q134" s="62"/>
      <c r="R134" s="62"/>
      <c r="S134" s="62"/>
      <c r="T134" s="62"/>
      <c r="U134" s="62"/>
      <c r="V134" s="62"/>
      <c r="W134" s="62"/>
    </row>
    <row r="135" spans="4:23" x14ac:dyDescent="0.15">
      <c r="D135" s="62"/>
      <c r="E135" s="62"/>
      <c r="F135" s="62"/>
      <c r="G135" s="62"/>
      <c r="H135" s="62"/>
      <c r="I135" s="62"/>
      <c r="J135" s="62"/>
      <c r="K135" s="62"/>
      <c r="L135" s="62"/>
      <c r="M135" s="62"/>
      <c r="N135" s="62"/>
      <c r="O135" s="62"/>
      <c r="P135" s="62"/>
      <c r="Q135" s="62"/>
      <c r="R135" s="62"/>
      <c r="S135" s="62"/>
      <c r="T135" s="62"/>
      <c r="U135" s="62"/>
      <c r="V135" s="62"/>
      <c r="W135" s="62"/>
    </row>
    <row r="136" spans="4:23" x14ac:dyDescent="0.15">
      <c r="D136" s="62"/>
      <c r="E136" s="62"/>
      <c r="F136" s="62"/>
      <c r="G136" s="62"/>
      <c r="H136" s="62"/>
      <c r="I136" s="62"/>
      <c r="J136" s="62"/>
      <c r="K136" s="62"/>
      <c r="L136" s="62"/>
      <c r="M136" s="62"/>
      <c r="N136" s="62"/>
      <c r="O136" s="62"/>
      <c r="P136" s="62"/>
      <c r="Q136" s="62"/>
      <c r="R136" s="62"/>
      <c r="S136" s="62"/>
      <c r="T136" s="62"/>
      <c r="U136" s="62"/>
      <c r="V136" s="62"/>
      <c r="W136" s="62"/>
    </row>
    <row r="137" spans="4:23" x14ac:dyDescent="0.15">
      <c r="D137" s="62"/>
      <c r="E137" s="62"/>
      <c r="F137" s="62"/>
      <c r="G137" s="62"/>
      <c r="H137" s="62"/>
      <c r="I137" s="62"/>
      <c r="J137" s="62"/>
      <c r="K137" s="62"/>
      <c r="L137" s="62"/>
      <c r="M137" s="62"/>
      <c r="N137" s="62"/>
      <c r="O137" s="62"/>
      <c r="P137" s="62"/>
      <c r="Q137" s="62"/>
      <c r="R137" s="62"/>
      <c r="S137" s="62"/>
      <c r="T137" s="62"/>
      <c r="U137" s="62"/>
      <c r="V137" s="62"/>
      <c r="W137" s="62"/>
    </row>
    <row r="138" spans="4:23" x14ac:dyDescent="0.15">
      <c r="D138" s="62"/>
      <c r="E138" s="62"/>
      <c r="F138" s="62"/>
      <c r="G138" s="62"/>
      <c r="H138" s="62"/>
      <c r="I138" s="62"/>
      <c r="J138" s="62"/>
      <c r="K138" s="62"/>
      <c r="L138" s="62"/>
      <c r="M138" s="62"/>
      <c r="N138" s="62"/>
      <c r="O138" s="62"/>
      <c r="P138" s="62"/>
      <c r="Q138" s="62"/>
      <c r="R138" s="62"/>
      <c r="S138" s="62"/>
      <c r="T138" s="62"/>
      <c r="U138" s="62"/>
      <c r="V138" s="62"/>
      <c r="W138" s="62"/>
    </row>
    <row r="139" spans="4:23" x14ac:dyDescent="0.15">
      <c r="D139" s="62"/>
      <c r="E139" s="62"/>
      <c r="F139" s="62"/>
      <c r="G139" s="62"/>
      <c r="H139" s="62"/>
      <c r="I139" s="62"/>
      <c r="J139" s="62"/>
      <c r="K139" s="62"/>
      <c r="L139" s="62"/>
      <c r="M139" s="62"/>
      <c r="N139" s="62"/>
      <c r="O139" s="62"/>
      <c r="P139" s="62"/>
      <c r="Q139" s="62"/>
      <c r="R139" s="62"/>
      <c r="S139" s="62"/>
      <c r="T139" s="62"/>
      <c r="U139" s="62"/>
      <c r="V139" s="62"/>
      <c r="W139" s="62"/>
    </row>
    <row r="140" spans="4:23" x14ac:dyDescent="0.15">
      <c r="D140" s="62"/>
      <c r="E140" s="62"/>
      <c r="F140" s="62"/>
      <c r="G140" s="62"/>
      <c r="H140" s="62"/>
      <c r="I140" s="62"/>
      <c r="J140" s="62"/>
      <c r="K140" s="62"/>
      <c r="L140" s="62"/>
      <c r="M140" s="62"/>
      <c r="N140" s="62"/>
      <c r="O140" s="62"/>
      <c r="P140" s="62"/>
      <c r="Q140" s="62"/>
      <c r="R140" s="62"/>
      <c r="S140" s="62"/>
      <c r="T140" s="62"/>
      <c r="U140" s="62"/>
      <c r="V140" s="62"/>
      <c r="W140" s="62"/>
    </row>
    <row r="141" spans="4:23" x14ac:dyDescent="0.15">
      <c r="D141" s="62"/>
      <c r="E141" s="62"/>
      <c r="F141" s="62"/>
      <c r="G141" s="62"/>
      <c r="H141" s="62"/>
      <c r="I141" s="62"/>
      <c r="J141" s="62"/>
      <c r="K141" s="62"/>
      <c r="L141" s="62"/>
      <c r="M141" s="62"/>
      <c r="N141" s="62"/>
      <c r="O141" s="62"/>
      <c r="P141" s="62"/>
      <c r="Q141" s="62"/>
      <c r="R141" s="62"/>
      <c r="S141" s="62"/>
      <c r="T141" s="62"/>
      <c r="U141" s="62"/>
      <c r="V141" s="62"/>
      <c r="W141" s="62"/>
    </row>
  </sheetData>
  <mergeCells count="1">
    <mergeCell ref="B4:H4"/>
  </mergeCell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J179"/>
  <sheetViews>
    <sheetView workbookViewId="0">
      <selection activeCell="E88" sqref="E88"/>
    </sheetView>
  </sheetViews>
  <sheetFormatPr baseColWidth="10" defaultRowHeight="15" x14ac:dyDescent="0.2"/>
  <cols>
    <col min="1" max="1" width="10.83203125" style="358"/>
    <col min="2" max="2" width="25.6640625" style="358" bestFit="1" customWidth="1"/>
    <col min="3" max="3" width="15.83203125" style="358" bestFit="1" customWidth="1"/>
    <col min="4" max="4" width="55.6640625" style="358" customWidth="1"/>
    <col min="5" max="5" width="10.83203125" style="358" customWidth="1"/>
    <col min="6" max="6" width="11.6640625" style="358" customWidth="1"/>
    <col min="7" max="7" width="11" style="358" customWidth="1"/>
    <col min="8" max="8" width="17.6640625" style="358" customWidth="1"/>
    <col min="9" max="9" width="58.1640625" style="358" bestFit="1" customWidth="1"/>
    <col min="10" max="10" width="19.33203125" style="358" bestFit="1" customWidth="1"/>
    <col min="11" max="11" width="13.6640625" style="358" customWidth="1"/>
    <col min="12" max="16384" width="10.83203125" style="358"/>
  </cols>
  <sheetData>
    <row r="1" spans="1:36" ht="61" customHeight="1" thickBot="1" x14ac:dyDescent="0.3">
      <c r="A1" s="352"/>
      <c r="B1" s="351" t="s">
        <v>621</v>
      </c>
      <c r="C1" s="352"/>
      <c r="D1" s="354"/>
      <c r="E1" s="355"/>
      <c r="F1" s="355"/>
      <c r="G1" s="355"/>
      <c r="H1" s="355"/>
      <c r="I1" s="355"/>
      <c r="J1" s="355"/>
      <c r="K1" s="355"/>
      <c r="L1" s="355"/>
      <c r="M1" s="355"/>
      <c r="N1" s="355"/>
      <c r="O1" s="355"/>
      <c r="P1" s="355"/>
      <c r="Q1" s="355"/>
      <c r="R1" s="355"/>
      <c r="S1" s="355"/>
      <c r="T1" s="355"/>
      <c r="U1" s="355"/>
      <c r="V1" s="355"/>
      <c r="W1" s="355"/>
      <c r="X1" s="355"/>
      <c r="Y1" s="355"/>
      <c r="Z1" s="355"/>
      <c r="AA1" s="355"/>
      <c r="AB1" s="356"/>
      <c r="AC1" s="357"/>
    </row>
    <row r="2" spans="1:36" x14ac:dyDescent="0.2">
      <c r="A2" s="352"/>
      <c r="B2" s="353"/>
      <c r="C2" s="352"/>
      <c r="D2" s="354"/>
      <c r="E2" s="355"/>
      <c r="F2" s="355"/>
      <c r="G2" s="359"/>
      <c r="H2" s="355"/>
      <c r="I2" s="355"/>
      <c r="J2" s="355"/>
      <c r="K2" s="355"/>
      <c r="L2" s="355"/>
      <c r="M2" s="355"/>
      <c r="N2" s="355"/>
      <c r="O2" s="355"/>
      <c r="P2" s="355"/>
      <c r="Q2" s="355"/>
      <c r="R2" s="355"/>
      <c r="S2" s="355"/>
      <c r="T2" s="355"/>
      <c r="U2" s="355"/>
      <c r="V2" s="355"/>
      <c r="W2" s="355"/>
      <c r="X2" s="355"/>
      <c r="Y2" s="355"/>
      <c r="Z2" s="355"/>
      <c r="AA2" s="355"/>
    </row>
    <row r="3" spans="1:36" x14ac:dyDescent="0.2">
      <c r="A3" s="352"/>
      <c r="B3" s="360" t="s">
        <v>744</v>
      </c>
      <c r="C3" s="361"/>
      <c r="D3" s="362"/>
      <c r="E3" s="363"/>
      <c r="F3" s="364"/>
      <c r="G3" s="359"/>
      <c r="H3" s="355"/>
      <c r="I3" s="364"/>
      <c r="J3" s="364"/>
      <c r="K3" s="364"/>
      <c r="L3" s="364"/>
      <c r="M3" s="364"/>
      <c r="N3" s="364"/>
      <c r="O3" s="364"/>
      <c r="P3" s="364"/>
      <c r="Q3" s="364"/>
      <c r="R3" s="364"/>
      <c r="S3" s="364"/>
      <c r="T3" s="355"/>
      <c r="U3" s="364"/>
      <c r="V3" s="364"/>
      <c r="W3" s="364"/>
      <c r="X3" s="364"/>
      <c r="Y3" s="364"/>
      <c r="Z3" s="364"/>
      <c r="AA3" s="364"/>
    </row>
    <row r="4" spans="1:36" ht="12" customHeight="1" x14ac:dyDescent="0.2">
      <c r="A4" s="352"/>
      <c r="B4" s="592" t="s">
        <v>788</v>
      </c>
      <c r="C4" s="593"/>
      <c r="D4" s="593"/>
      <c r="E4" s="594"/>
      <c r="F4" s="359"/>
      <c r="G4" s="359"/>
      <c r="H4" s="355"/>
      <c r="I4" s="359"/>
      <c r="J4" s="359"/>
      <c r="K4" s="359"/>
      <c r="L4" s="359"/>
      <c r="M4" s="359"/>
      <c r="N4" s="359"/>
      <c r="O4" s="359"/>
      <c r="P4" s="359"/>
      <c r="Q4" s="359"/>
      <c r="R4" s="359"/>
      <c r="S4" s="359"/>
      <c r="T4" s="355"/>
      <c r="U4" s="359"/>
      <c r="V4" s="359"/>
      <c r="W4" s="359"/>
      <c r="X4" s="359"/>
      <c r="Y4" s="359"/>
      <c r="Z4" s="359"/>
      <c r="AA4" s="359"/>
    </row>
    <row r="5" spans="1:36" ht="12" customHeight="1" x14ac:dyDescent="0.2">
      <c r="A5" s="352"/>
      <c r="B5" s="359"/>
      <c r="C5" s="359"/>
      <c r="D5" s="359"/>
      <c r="E5" s="359"/>
      <c r="F5" s="359"/>
      <c r="G5" s="359"/>
      <c r="H5" s="355"/>
      <c r="I5" s="359"/>
      <c r="J5" s="359"/>
      <c r="K5" s="359"/>
      <c r="L5" s="359"/>
      <c r="M5" s="359"/>
      <c r="N5" s="359"/>
      <c r="O5" s="359"/>
      <c r="P5" s="359"/>
      <c r="Q5" s="359"/>
      <c r="R5" s="359"/>
      <c r="S5" s="359"/>
      <c r="T5" s="355"/>
      <c r="U5" s="359"/>
      <c r="V5" s="359"/>
      <c r="W5" s="359"/>
      <c r="X5" s="359"/>
      <c r="Y5" s="359"/>
      <c r="Z5" s="359"/>
      <c r="AA5" s="359"/>
    </row>
    <row r="6" spans="1:36" ht="12" customHeight="1" x14ac:dyDescent="0.2">
      <c r="A6" s="352"/>
      <c r="B6" s="365" t="s">
        <v>886</v>
      </c>
      <c r="C6" s="359"/>
      <c r="D6" s="359"/>
      <c r="E6" s="359"/>
      <c r="F6" s="359"/>
      <c r="G6" s="359"/>
      <c r="H6" s="355"/>
      <c r="I6" s="359"/>
      <c r="J6" s="359"/>
      <c r="K6" s="359"/>
      <c r="L6" s="359"/>
      <c r="M6" s="359"/>
      <c r="N6" s="359"/>
      <c r="O6" s="359"/>
      <c r="P6" s="359"/>
      <c r="Q6" s="359"/>
      <c r="R6" s="359"/>
      <c r="S6" s="359"/>
      <c r="T6" s="355"/>
      <c r="U6" s="359"/>
      <c r="V6" s="359"/>
      <c r="W6" s="359"/>
      <c r="X6" s="359"/>
      <c r="Y6" s="359"/>
      <c r="Z6" s="359"/>
      <c r="AA6" s="359"/>
    </row>
    <row r="7" spans="1:36" ht="12" customHeight="1" x14ac:dyDescent="0.2">
      <c r="A7" s="352"/>
      <c r="B7" s="366" t="s">
        <v>884</v>
      </c>
      <c r="C7" s="359"/>
      <c r="D7" s="359"/>
      <c r="E7" s="359"/>
      <c r="F7" s="359"/>
      <c r="G7" s="359"/>
      <c r="H7" s="355"/>
      <c r="I7" s="359"/>
      <c r="J7" s="359"/>
      <c r="K7" s="359"/>
      <c r="L7" s="359"/>
      <c r="M7" s="359"/>
      <c r="N7" s="359"/>
      <c r="O7" s="359"/>
      <c r="P7" s="359"/>
      <c r="Q7" s="359"/>
      <c r="R7" s="359"/>
      <c r="S7" s="359"/>
      <c r="T7" s="355"/>
      <c r="U7" s="359"/>
      <c r="V7" s="359"/>
      <c r="W7" s="359"/>
      <c r="X7" s="359"/>
      <c r="Y7" s="359"/>
      <c r="Z7" s="359"/>
      <c r="AA7" s="359"/>
    </row>
    <row r="8" spans="1:36" ht="12" customHeight="1" x14ac:dyDescent="0.2">
      <c r="A8" s="352"/>
      <c r="B8" s="367" t="s">
        <v>885</v>
      </c>
      <c r="C8" s="359"/>
      <c r="D8" s="359"/>
      <c r="E8" s="359"/>
      <c r="F8" s="359"/>
      <c r="G8" s="359"/>
      <c r="H8" s="355"/>
      <c r="I8" s="359"/>
      <c r="J8" s="359"/>
      <c r="K8" s="359"/>
      <c r="L8" s="359"/>
      <c r="M8" s="359"/>
      <c r="N8" s="359"/>
      <c r="O8" s="359"/>
      <c r="P8" s="359"/>
      <c r="Q8" s="359"/>
      <c r="R8" s="359"/>
      <c r="S8" s="359"/>
      <c r="T8" s="355"/>
      <c r="U8" s="359"/>
      <c r="V8" s="359"/>
      <c r="W8" s="359"/>
      <c r="X8" s="359"/>
      <c r="Y8" s="359"/>
      <c r="Z8" s="359"/>
      <c r="AA8" s="359"/>
    </row>
    <row r="9" spans="1:36" ht="12" customHeight="1" x14ac:dyDescent="0.2">
      <c r="A9" s="352"/>
      <c r="B9" s="368" t="s">
        <v>889</v>
      </c>
      <c r="C9" s="359"/>
      <c r="D9" s="359"/>
      <c r="E9" s="359"/>
      <c r="F9" s="359"/>
      <c r="G9" s="359"/>
      <c r="H9" s="355"/>
      <c r="I9" s="359"/>
      <c r="J9" s="359"/>
      <c r="K9" s="359"/>
      <c r="L9" s="359"/>
      <c r="M9" s="359"/>
      <c r="N9" s="359"/>
      <c r="O9" s="359"/>
      <c r="P9" s="359"/>
      <c r="Q9" s="359"/>
      <c r="R9" s="359"/>
      <c r="S9" s="359"/>
      <c r="T9" s="355"/>
      <c r="U9" s="359"/>
      <c r="V9" s="359"/>
      <c r="W9" s="359"/>
      <c r="X9" s="359"/>
      <c r="Y9" s="359"/>
      <c r="Z9" s="359"/>
      <c r="AA9" s="359"/>
    </row>
    <row r="10" spans="1:36" ht="16" thickBot="1" x14ac:dyDescent="0.25">
      <c r="B10" s="356"/>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row>
    <row r="11" spans="1:36" x14ac:dyDescent="0.2">
      <c r="A11" s="369"/>
      <c r="B11" s="370"/>
      <c r="C11" s="370"/>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row>
    <row r="12" spans="1:36" x14ac:dyDescent="0.2">
      <c r="A12" s="369"/>
      <c r="B12" s="370"/>
      <c r="C12" s="370"/>
      <c r="D12" s="370"/>
      <c r="E12" s="370"/>
      <c r="F12" s="370"/>
      <c r="G12" s="370"/>
      <c r="H12" s="370"/>
      <c r="I12" s="370"/>
      <c r="J12" s="359"/>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row>
    <row r="13" spans="1:36" x14ac:dyDescent="0.2">
      <c r="A13" s="369"/>
      <c r="B13" s="370"/>
      <c r="D13" s="370"/>
      <c r="E13" s="370"/>
      <c r="F13" s="370"/>
      <c r="G13" s="370"/>
      <c r="H13" s="370"/>
      <c r="I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row>
    <row r="14" spans="1:36" x14ac:dyDescent="0.2">
      <c r="A14" s="371"/>
      <c r="B14" s="370"/>
      <c r="C14" s="372" t="s">
        <v>686</v>
      </c>
      <c r="D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row>
    <row r="15" spans="1:36" x14ac:dyDescent="0.2">
      <c r="A15" s="369"/>
      <c r="B15" s="370"/>
      <c r="C15" s="370"/>
      <c r="D15" s="370"/>
      <c r="E15" s="373" t="s">
        <v>476</v>
      </c>
      <c r="F15" s="370" t="s">
        <v>888</v>
      </c>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row>
    <row r="16" spans="1:36" x14ac:dyDescent="0.2">
      <c r="A16" s="371"/>
      <c r="B16" s="370"/>
      <c r="C16" s="370"/>
      <c r="D16" s="374" t="s">
        <v>785</v>
      </c>
      <c r="E16" s="365">
        <v>0</v>
      </c>
      <c r="F16" s="375">
        <f>SUM(E37,E60,E52,E65)</f>
        <v>0</v>
      </c>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row>
    <row r="17" spans="1:36" x14ac:dyDescent="0.2">
      <c r="A17" s="369"/>
      <c r="B17" s="370"/>
      <c r="C17" s="370"/>
      <c r="D17" s="376" t="s">
        <v>786</v>
      </c>
      <c r="E17" s="377">
        <v>0</v>
      </c>
      <c r="F17" s="375">
        <f>SUM(E42,E27,E66,E41)</f>
        <v>0</v>
      </c>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row>
    <row r="18" spans="1:36" x14ac:dyDescent="0.2">
      <c r="A18" s="369"/>
      <c r="B18" s="370"/>
      <c r="C18" s="370"/>
      <c r="D18" s="376" t="s">
        <v>455</v>
      </c>
      <c r="E18" s="378">
        <f>E16+E17</f>
        <v>0</v>
      </c>
      <c r="F18" s="370"/>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row>
    <row r="19" spans="1:36" x14ac:dyDescent="0.2">
      <c r="A19" s="369"/>
      <c r="B19" s="370"/>
      <c r="C19" s="372" t="s">
        <v>479</v>
      </c>
      <c r="D19" s="370"/>
      <c r="E19" s="370"/>
      <c r="F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row>
    <row r="20" spans="1:36" x14ac:dyDescent="0.2">
      <c r="A20" s="369"/>
      <c r="B20" s="370"/>
      <c r="C20" s="370"/>
      <c r="D20" s="370"/>
      <c r="E20" s="370"/>
      <c r="F20" s="370"/>
      <c r="G20" s="373" t="s">
        <v>480</v>
      </c>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row>
    <row r="21" spans="1:36" x14ac:dyDescent="0.2">
      <c r="A21" s="369"/>
      <c r="B21" s="370"/>
      <c r="C21" s="370"/>
      <c r="D21" s="370" t="s">
        <v>477</v>
      </c>
      <c r="E21" s="370"/>
      <c r="F21" s="370"/>
      <c r="G21" s="379">
        <v>0</v>
      </c>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row>
    <row r="22" spans="1:36" x14ac:dyDescent="0.2">
      <c r="A22" s="369"/>
      <c r="B22" s="370"/>
      <c r="C22" s="370"/>
      <c r="D22" s="370" t="s">
        <v>753</v>
      </c>
      <c r="E22" s="370"/>
      <c r="F22" s="375"/>
      <c r="G22" s="379">
        <v>0</v>
      </c>
      <c r="H22" s="370"/>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row>
    <row r="23" spans="1:36" x14ac:dyDescent="0.2">
      <c r="A23" s="369"/>
      <c r="B23" s="370"/>
      <c r="C23" s="370"/>
      <c r="D23" s="370" t="s">
        <v>754</v>
      </c>
      <c r="E23" s="370"/>
      <c r="F23" s="375"/>
      <c r="G23" s="358">
        <f>G21-G22</f>
        <v>0</v>
      </c>
      <c r="H23" s="370"/>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row>
    <row r="24" spans="1:36" x14ac:dyDescent="0.2">
      <c r="A24" s="369"/>
      <c r="B24" s="370"/>
      <c r="C24" s="370"/>
      <c r="D24" s="370"/>
      <c r="E24" s="370"/>
      <c r="F24" s="370"/>
      <c r="G24" s="375"/>
      <c r="H24" s="370"/>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row>
    <row r="25" spans="1:36" x14ac:dyDescent="0.2">
      <c r="A25" s="369"/>
      <c r="B25" s="370"/>
      <c r="C25" s="370"/>
      <c r="D25" s="372" t="s">
        <v>621</v>
      </c>
      <c r="E25" s="373" t="s">
        <v>476</v>
      </c>
      <c r="F25" s="373" t="s">
        <v>291</v>
      </c>
      <c r="G25" s="380" t="s">
        <v>480</v>
      </c>
      <c r="H25" s="373" t="s">
        <v>444</v>
      </c>
      <c r="I25" s="370"/>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row>
    <row r="26" spans="1:36" x14ac:dyDescent="0.2">
      <c r="A26" s="369"/>
      <c r="B26" s="370"/>
      <c r="C26" s="370"/>
      <c r="D26" s="374" t="s">
        <v>487</v>
      </c>
      <c r="E26" s="381"/>
      <c r="F26" s="382"/>
      <c r="G26" s="381"/>
      <c r="H26" s="383" t="e">
        <f>G26/SUM($G$26:$G$30)</f>
        <v>#DIV/0!</v>
      </c>
      <c r="I26" s="370"/>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row>
    <row r="27" spans="1:36" x14ac:dyDescent="0.2">
      <c r="A27" s="369"/>
      <c r="B27" s="370"/>
      <c r="C27" s="370"/>
      <c r="D27" s="384" t="s">
        <v>481</v>
      </c>
      <c r="E27" s="385">
        <f>G27/F27</f>
        <v>0</v>
      </c>
      <c r="F27" s="386">
        <v>0.47</v>
      </c>
      <c r="H27" s="383" t="e">
        <f>G27/SUM($G$26:$G$30)</f>
        <v>#DIV/0!</v>
      </c>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row>
    <row r="28" spans="1:36" x14ac:dyDescent="0.2">
      <c r="A28" s="369"/>
      <c r="B28" s="370"/>
      <c r="C28" s="370"/>
      <c r="D28" s="384" t="s">
        <v>486</v>
      </c>
      <c r="E28" s="385"/>
      <c r="F28" s="386"/>
      <c r="G28" s="385"/>
      <c r="H28" s="383" t="e">
        <f>G28/SUM($G$26:$G$30)</f>
        <v>#DIV/0!</v>
      </c>
      <c r="I28" s="370"/>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row>
    <row r="29" spans="1:36" x14ac:dyDescent="0.2">
      <c r="A29" s="369"/>
      <c r="B29" s="370"/>
      <c r="C29" s="370"/>
      <c r="D29" s="384" t="s">
        <v>655</v>
      </c>
      <c r="E29" s="385"/>
      <c r="F29" s="386"/>
      <c r="G29" s="385"/>
      <c r="H29" s="383" t="e">
        <f>G29/SUM($G$26:$G$30)</f>
        <v>#DIV/0!</v>
      </c>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row>
    <row r="30" spans="1:36" x14ac:dyDescent="0.2">
      <c r="A30" s="369"/>
      <c r="B30" s="370"/>
      <c r="C30" s="370"/>
      <c r="D30" s="376" t="s">
        <v>685</v>
      </c>
      <c r="E30" s="387">
        <f>E39</f>
        <v>0</v>
      </c>
      <c r="F30" s="388">
        <v>1</v>
      </c>
      <c r="G30" s="358">
        <f>G23</f>
        <v>0</v>
      </c>
      <c r="H30" s="383" t="e">
        <f>G30/SUM($G$26:$G$30)</f>
        <v>#DIV/0!</v>
      </c>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row>
    <row r="31" spans="1:36" x14ac:dyDescent="0.2">
      <c r="A31" s="371"/>
      <c r="B31" s="370"/>
      <c r="C31" s="370"/>
      <c r="D31" s="389" t="s">
        <v>455</v>
      </c>
      <c r="E31" s="390">
        <f>SUM(E26:E30)</f>
        <v>0</v>
      </c>
      <c r="F31" s="391"/>
      <c r="G31" s="390">
        <f>SUM(G26:G30)</f>
        <v>0</v>
      </c>
      <c r="H31" s="392"/>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row>
    <row r="32" spans="1:36" x14ac:dyDescent="0.2">
      <c r="A32" s="369"/>
      <c r="B32" s="370"/>
      <c r="C32" s="370"/>
      <c r="D32" s="370"/>
      <c r="E32" s="375"/>
      <c r="F32" s="370"/>
      <c r="G32" s="375"/>
      <c r="H32" s="393"/>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row>
    <row r="33" spans="1:36" x14ac:dyDescent="0.2">
      <c r="A33" s="369"/>
      <c r="B33" s="370"/>
      <c r="C33" s="370"/>
      <c r="D33" s="370"/>
      <c r="E33" s="370"/>
      <c r="F33" s="370"/>
      <c r="G33" s="370"/>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row>
    <row r="34" spans="1:36" x14ac:dyDescent="0.2">
      <c r="A34" s="369"/>
      <c r="B34" s="370"/>
      <c r="D34" s="370"/>
      <c r="E34" s="375"/>
      <c r="F34" s="370"/>
      <c r="G34" s="375"/>
      <c r="H34" s="393"/>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row>
    <row r="35" spans="1:36" x14ac:dyDescent="0.2">
      <c r="A35" s="371"/>
      <c r="B35" s="370"/>
      <c r="C35" s="372" t="s">
        <v>588</v>
      </c>
      <c r="D35" s="370"/>
      <c r="E35" s="380" t="s">
        <v>476</v>
      </c>
      <c r="F35" s="373" t="s">
        <v>291</v>
      </c>
      <c r="G35" s="380" t="s">
        <v>480</v>
      </c>
      <c r="H35" s="394" t="s">
        <v>444</v>
      </c>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row>
    <row r="36" spans="1:36" x14ac:dyDescent="0.2">
      <c r="A36" s="369"/>
      <c r="B36" s="370"/>
      <c r="D36" s="374" t="s">
        <v>718</v>
      </c>
      <c r="E36" s="379">
        <v>0</v>
      </c>
      <c r="F36" s="382"/>
      <c r="G36" s="381"/>
      <c r="H36" s="383" t="e">
        <f t="shared" ref="H36:H44" si="0">G36/SUM($G$36:$G$44)</f>
        <v>#DIV/0!</v>
      </c>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row>
    <row r="37" spans="1:36" x14ac:dyDescent="0.2">
      <c r="A37" s="369"/>
      <c r="B37" s="370"/>
      <c r="C37" s="370"/>
      <c r="D37" s="384" t="s">
        <v>623</v>
      </c>
      <c r="E37" s="395">
        <f>G37/F37</f>
        <v>0</v>
      </c>
      <c r="F37" s="386">
        <v>9</v>
      </c>
      <c r="G37" s="366">
        <f>Hernieuwbare_energie!E16</f>
        <v>0</v>
      </c>
      <c r="H37" s="383" t="e">
        <f t="shared" si="0"/>
        <v>#DIV/0!</v>
      </c>
      <c r="I37" s="370"/>
      <c r="J37" s="370"/>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row>
    <row r="38" spans="1:36" x14ac:dyDescent="0.2">
      <c r="A38" s="371"/>
      <c r="B38" s="370"/>
      <c r="C38" s="370"/>
      <c r="D38" s="384" t="s">
        <v>490</v>
      </c>
      <c r="E38" s="379">
        <v>0</v>
      </c>
      <c r="F38" s="386"/>
      <c r="G38" s="385"/>
      <c r="H38" s="383" t="e">
        <f t="shared" si="0"/>
        <v>#DIV/0!</v>
      </c>
      <c r="I38" s="370"/>
      <c r="J38" s="370"/>
      <c r="K38" s="370"/>
      <c r="L38" s="370"/>
      <c r="M38" s="370"/>
      <c r="N38" s="370"/>
      <c r="O38" s="370"/>
      <c r="P38" s="370"/>
      <c r="Q38" s="370"/>
      <c r="R38" s="396"/>
      <c r="S38" s="370"/>
      <c r="T38" s="370"/>
      <c r="U38" s="370"/>
      <c r="V38" s="370"/>
      <c r="W38" s="370"/>
      <c r="X38" s="370"/>
      <c r="Y38" s="370"/>
      <c r="Z38" s="370"/>
      <c r="AA38" s="370"/>
      <c r="AB38" s="370"/>
      <c r="AC38" s="370"/>
      <c r="AD38" s="370"/>
      <c r="AE38" s="370"/>
      <c r="AF38" s="370"/>
      <c r="AG38" s="370"/>
      <c r="AH38" s="370"/>
      <c r="AI38" s="370"/>
      <c r="AJ38" s="370"/>
    </row>
    <row r="39" spans="1:36" x14ac:dyDescent="0.2">
      <c r="A39" s="369"/>
      <c r="B39" s="370"/>
      <c r="C39" s="370"/>
      <c r="D39" s="384" t="s">
        <v>685</v>
      </c>
      <c r="E39" s="395">
        <f>G39/F39</f>
        <v>0</v>
      </c>
      <c r="F39" s="386">
        <v>1</v>
      </c>
      <c r="G39" s="358">
        <f>G23</f>
        <v>0</v>
      </c>
      <c r="H39" s="383" t="e">
        <f t="shared" si="0"/>
        <v>#DIV/0!</v>
      </c>
      <c r="I39" s="370"/>
      <c r="J39" s="370"/>
      <c r="K39" s="370"/>
      <c r="L39" s="370"/>
      <c r="M39" s="370"/>
      <c r="N39" s="370"/>
      <c r="O39" s="370"/>
      <c r="P39" s="370"/>
      <c r="Q39" s="370"/>
      <c r="R39" s="397"/>
      <c r="S39" s="370"/>
      <c r="T39" s="370"/>
      <c r="U39" s="370"/>
      <c r="V39" s="370"/>
      <c r="W39" s="370"/>
      <c r="X39" s="370"/>
      <c r="Y39" s="370"/>
      <c r="Z39" s="370"/>
      <c r="AA39" s="370"/>
      <c r="AB39" s="370"/>
      <c r="AC39" s="370"/>
      <c r="AD39" s="370"/>
      <c r="AE39" s="370"/>
      <c r="AF39" s="370"/>
      <c r="AG39" s="370"/>
      <c r="AH39" s="370"/>
      <c r="AI39" s="370"/>
      <c r="AJ39" s="370"/>
    </row>
    <row r="40" spans="1:36" x14ac:dyDescent="0.2">
      <c r="A40" s="369"/>
      <c r="B40" s="370"/>
      <c r="C40" s="370"/>
      <c r="D40" s="384" t="s">
        <v>441</v>
      </c>
      <c r="E40" s="395"/>
      <c r="F40" s="386"/>
      <c r="G40" s="385"/>
      <c r="H40" s="383" t="e">
        <f t="shared" si="0"/>
        <v>#DIV/0!</v>
      </c>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row>
    <row r="41" spans="1:36" x14ac:dyDescent="0.2">
      <c r="A41" s="369"/>
      <c r="B41" s="370"/>
      <c r="C41" s="370"/>
      <c r="D41" s="384" t="s">
        <v>750</v>
      </c>
      <c r="E41" s="379">
        <v>0</v>
      </c>
      <c r="F41" s="386"/>
      <c r="G41" s="385"/>
      <c r="H41" s="383" t="e">
        <f t="shared" si="0"/>
        <v>#DIV/0!</v>
      </c>
      <c r="I41" s="370"/>
      <c r="J41" s="370"/>
      <c r="K41" s="370"/>
      <c r="L41" s="370"/>
      <c r="M41" s="370"/>
      <c r="N41" s="370"/>
      <c r="O41" s="370"/>
      <c r="P41" s="370"/>
      <c r="Q41" s="370"/>
      <c r="R41" s="370"/>
      <c r="S41" s="370"/>
      <c r="T41" s="370"/>
      <c r="U41" s="370"/>
      <c r="V41" s="370"/>
      <c r="W41" s="370"/>
      <c r="X41" s="370"/>
      <c r="Y41" s="370"/>
      <c r="Z41" s="370"/>
      <c r="AA41" s="370"/>
      <c r="AB41" s="370"/>
      <c r="AC41" s="370"/>
      <c r="AD41" s="370"/>
      <c r="AE41" s="370"/>
      <c r="AF41" s="370"/>
      <c r="AG41" s="370"/>
      <c r="AH41" s="370"/>
      <c r="AI41" s="370"/>
      <c r="AJ41" s="370"/>
    </row>
    <row r="42" spans="1:36" x14ac:dyDescent="0.2">
      <c r="A42" s="369"/>
      <c r="B42" s="370"/>
      <c r="C42" s="370"/>
      <c r="D42" s="384" t="s">
        <v>626</v>
      </c>
      <c r="E42" s="395">
        <f>E17-E66-E27</f>
        <v>0</v>
      </c>
      <c r="F42" s="386">
        <v>1.0669999999999999</v>
      </c>
      <c r="G42" s="385">
        <f>E42*F42</f>
        <v>0</v>
      </c>
      <c r="H42" s="383" t="e">
        <f t="shared" si="0"/>
        <v>#DIV/0!</v>
      </c>
      <c r="I42" s="370" t="s">
        <v>887</v>
      </c>
      <c r="J42" s="370"/>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row>
    <row r="43" spans="1:36" x14ac:dyDescent="0.2">
      <c r="A43" s="369"/>
      <c r="B43" s="370"/>
      <c r="C43" s="370"/>
      <c r="D43" s="384" t="s">
        <v>751</v>
      </c>
      <c r="E43" s="395"/>
      <c r="F43" s="386"/>
      <c r="G43" s="385"/>
      <c r="H43" s="383" t="e">
        <f t="shared" si="0"/>
        <v>#DIV/0!</v>
      </c>
      <c r="I43" s="370"/>
      <c r="J43" s="370"/>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row>
    <row r="44" spans="1:36" x14ac:dyDescent="0.2">
      <c r="A44" s="369"/>
      <c r="B44" s="370"/>
      <c r="C44" s="370"/>
      <c r="D44" s="376" t="s">
        <v>752</v>
      </c>
      <c r="E44" s="398">
        <f>G44/F44</f>
        <v>0</v>
      </c>
      <c r="F44" s="388">
        <v>0.82</v>
      </c>
      <c r="G44" s="399">
        <f>Hernieuwbare_energie!E15</f>
        <v>0</v>
      </c>
      <c r="H44" s="383" t="e">
        <f t="shared" si="0"/>
        <v>#DIV/0!</v>
      </c>
      <c r="I44" s="370"/>
      <c r="J44" s="370"/>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c r="AI44" s="370"/>
      <c r="AJ44" s="370"/>
    </row>
    <row r="45" spans="1:36" x14ac:dyDescent="0.2">
      <c r="A45" s="369"/>
      <c r="B45" s="370"/>
      <c r="C45" s="370"/>
      <c r="D45" s="376" t="s">
        <v>455</v>
      </c>
      <c r="E45" s="400">
        <f>SUM(E36:E44)</f>
        <v>0</v>
      </c>
      <c r="F45" s="388"/>
      <c r="G45" s="401">
        <f>SUM(G36:G44)</f>
        <v>0</v>
      </c>
      <c r="H45" s="402"/>
      <c r="I45" s="370"/>
      <c r="J45" s="370"/>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row>
    <row r="46" spans="1:36" x14ac:dyDescent="0.2">
      <c r="A46" s="371"/>
      <c r="B46" s="370"/>
      <c r="C46" s="370"/>
      <c r="D46" s="370"/>
      <c r="E46" s="375"/>
      <c r="F46" s="370"/>
      <c r="G46" s="375"/>
      <c r="H46" s="393"/>
      <c r="I46" s="370"/>
      <c r="J46" s="370"/>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c r="AI46" s="370"/>
      <c r="AJ46" s="370"/>
    </row>
    <row r="47" spans="1:36" x14ac:dyDescent="0.2">
      <c r="A47" s="369"/>
      <c r="B47" s="370"/>
      <c r="C47" s="370"/>
      <c r="D47" s="370"/>
      <c r="E47" s="375"/>
      <c r="F47" s="370"/>
      <c r="G47" s="375"/>
      <c r="H47" s="393"/>
      <c r="I47" s="370"/>
      <c r="J47" s="370"/>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c r="AI47" s="370"/>
      <c r="AJ47" s="370"/>
    </row>
    <row r="48" spans="1:36" x14ac:dyDescent="0.2">
      <c r="A48" s="371"/>
      <c r="B48" s="370"/>
      <c r="C48" s="372" t="s">
        <v>590</v>
      </c>
      <c r="D48" s="370"/>
      <c r="E48" s="380" t="s">
        <v>476</v>
      </c>
      <c r="F48" s="373" t="s">
        <v>291</v>
      </c>
      <c r="G48" s="380" t="s">
        <v>480</v>
      </c>
      <c r="H48" s="394" t="s">
        <v>444</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row>
    <row r="49" spans="1:36" x14ac:dyDescent="0.2">
      <c r="A49" s="369"/>
      <c r="B49" s="370"/>
      <c r="D49" s="374" t="s">
        <v>482</v>
      </c>
      <c r="E49" s="379">
        <v>0</v>
      </c>
      <c r="F49" s="382">
        <v>4</v>
      </c>
      <c r="G49" s="381">
        <f>E49*F49</f>
        <v>0</v>
      </c>
      <c r="H49" s="383" t="e">
        <f>G49/(SUM($G$49:$G$51))</f>
        <v>#DIV/0!</v>
      </c>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c r="AJ49" s="370"/>
    </row>
    <row r="50" spans="1:36" x14ac:dyDescent="0.2">
      <c r="A50" s="371"/>
      <c r="B50" s="370"/>
      <c r="C50" s="370"/>
      <c r="D50" s="384" t="s">
        <v>623</v>
      </c>
      <c r="E50" s="379">
        <v>0</v>
      </c>
      <c r="F50" s="386">
        <v>19</v>
      </c>
      <c r="G50" s="385">
        <f>E50*F50</f>
        <v>0</v>
      </c>
      <c r="H50" s="383" t="e">
        <f>G50/(SUM($G$49:$G$51))</f>
        <v>#DIV/0!</v>
      </c>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row>
    <row r="51" spans="1:36" x14ac:dyDescent="0.2">
      <c r="A51" s="369"/>
      <c r="B51" s="370"/>
      <c r="C51" s="370"/>
      <c r="D51" s="376" t="s">
        <v>483</v>
      </c>
      <c r="E51" s="379">
        <v>0</v>
      </c>
      <c r="F51" s="388"/>
      <c r="G51" s="387"/>
      <c r="H51" s="383" t="e">
        <f>G51/(SUM($G$49:$G$51))</f>
        <v>#DIV/0!</v>
      </c>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c r="AJ51" s="370"/>
    </row>
    <row r="52" spans="1:36" x14ac:dyDescent="0.2">
      <c r="A52" s="369"/>
      <c r="B52" s="370"/>
      <c r="C52" s="370"/>
      <c r="D52" s="376" t="s">
        <v>455</v>
      </c>
      <c r="E52" s="383">
        <f>SUM(E49:E51)</f>
        <v>0</v>
      </c>
      <c r="F52" s="388"/>
      <c r="G52" s="383">
        <f>SUM(G49:G51)</f>
        <v>0</v>
      </c>
      <c r="H52" s="402"/>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row>
    <row r="53" spans="1:36" x14ac:dyDescent="0.2">
      <c r="A53" s="369"/>
      <c r="B53" s="370"/>
      <c r="C53" s="370"/>
      <c r="D53" s="370"/>
      <c r="E53" s="375"/>
      <c r="F53" s="370"/>
      <c r="G53" s="375"/>
      <c r="H53" s="393"/>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row>
    <row r="54" spans="1:36" x14ac:dyDescent="0.2">
      <c r="A54" s="369"/>
      <c r="B54" s="370"/>
      <c r="C54" s="370"/>
      <c r="D54" s="370"/>
      <c r="E54" s="375"/>
      <c r="F54" s="370"/>
      <c r="G54" s="375"/>
      <c r="H54" s="393"/>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c r="AJ54" s="370"/>
    </row>
    <row r="55" spans="1:36" x14ac:dyDescent="0.2">
      <c r="A55" s="371"/>
      <c r="B55" s="370"/>
      <c r="C55" s="370"/>
      <c r="D55" s="370"/>
      <c r="E55" s="375"/>
      <c r="F55" s="370"/>
      <c r="G55" s="375"/>
      <c r="H55" s="393"/>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c r="AJ55" s="370"/>
    </row>
    <row r="56" spans="1:36" x14ac:dyDescent="0.2">
      <c r="A56" s="369"/>
      <c r="B56" s="370"/>
      <c r="C56" s="372" t="s">
        <v>591</v>
      </c>
      <c r="D56" s="370"/>
      <c r="E56" s="380" t="s">
        <v>476</v>
      </c>
      <c r="F56" s="373" t="s">
        <v>291</v>
      </c>
      <c r="G56" s="380" t="s">
        <v>480</v>
      </c>
      <c r="H56" s="394" t="s">
        <v>444</v>
      </c>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c r="AJ56" s="370"/>
    </row>
    <row r="57" spans="1:36" x14ac:dyDescent="0.2">
      <c r="A57" s="371"/>
      <c r="B57" s="370"/>
      <c r="D57" s="374" t="s">
        <v>630</v>
      </c>
      <c r="E57" s="379">
        <v>0</v>
      </c>
      <c r="F57" s="382">
        <v>0.2</v>
      </c>
      <c r="G57" s="381">
        <f>L57*F57</f>
        <v>0</v>
      </c>
      <c r="H57" s="383">
        <v>6.5000000000000002E-2</v>
      </c>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c r="AJ57" s="370"/>
    </row>
    <row r="58" spans="1:36" x14ac:dyDescent="0.2">
      <c r="A58" s="369"/>
      <c r="B58" s="370"/>
      <c r="C58" s="370"/>
      <c r="D58" s="384" t="s">
        <v>485</v>
      </c>
      <c r="E58" s="379">
        <v>0</v>
      </c>
      <c r="F58" s="386">
        <v>0.45</v>
      </c>
      <c r="G58" s="385">
        <f>L58*F58</f>
        <v>0</v>
      </c>
      <c r="H58" s="383">
        <v>1.6E-2</v>
      </c>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c r="AJ58" s="370"/>
    </row>
    <row r="59" spans="1:36" x14ac:dyDescent="0.2">
      <c r="A59" s="369"/>
      <c r="B59" s="370"/>
      <c r="C59" s="370"/>
      <c r="D59" s="376" t="s">
        <v>484</v>
      </c>
      <c r="E59" s="379">
        <v>0</v>
      </c>
      <c r="F59" s="388">
        <v>0.16</v>
      </c>
      <c r="G59" s="387">
        <f>L59*F59</f>
        <v>0</v>
      </c>
      <c r="H59" s="383">
        <v>0.91900000000000004</v>
      </c>
      <c r="I59" s="370"/>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row>
    <row r="60" spans="1:36" x14ac:dyDescent="0.2">
      <c r="A60" s="369"/>
      <c r="B60" s="370"/>
      <c r="C60" s="370"/>
      <c r="D60" s="376" t="s">
        <v>455</v>
      </c>
      <c r="E60" s="383">
        <f>SUM(E57:E59)</f>
        <v>0</v>
      </c>
      <c r="F60" s="388"/>
      <c r="G60" s="383">
        <f>SUM(G57:G59)/0.961/0.947</f>
        <v>0</v>
      </c>
      <c r="H60" s="402"/>
      <c r="I60" s="370"/>
      <c r="J60" s="370"/>
      <c r="K60" s="403"/>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row>
    <row r="61" spans="1:36" x14ac:dyDescent="0.2">
      <c r="A61" s="369"/>
      <c r="B61" s="370"/>
      <c r="C61" s="370"/>
      <c r="D61" s="370"/>
      <c r="E61" s="375"/>
      <c r="F61" s="370"/>
      <c r="G61" s="370"/>
      <c r="H61" s="370"/>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row>
    <row r="62" spans="1:36" x14ac:dyDescent="0.2">
      <c r="A62" s="369"/>
      <c r="B62" s="370"/>
      <c r="C62" s="370"/>
      <c r="D62" s="370"/>
      <c r="E62" s="375"/>
      <c r="F62" s="370"/>
      <c r="G62" s="370"/>
      <c r="H62" s="370"/>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row>
    <row r="63" spans="1:36" x14ac:dyDescent="0.2">
      <c r="A63" s="371"/>
      <c r="B63" s="370"/>
      <c r="C63" s="370"/>
      <c r="D63" s="370"/>
      <c r="E63" s="375"/>
      <c r="F63" s="370"/>
      <c r="G63" s="404"/>
      <c r="H63" s="370"/>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row>
    <row r="64" spans="1:36" x14ac:dyDescent="0.2">
      <c r="A64" s="369"/>
      <c r="B64" s="370"/>
      <c r="C64" s="372" t="s">
        <v>680</v>
      </c>
      <c r="D64" s="370"/>
      <c r="E64" s="380" t="s">
        <v>476</v>
      </c>
      <c r="F64" s="380" t="s">
        <v>291</v>
      </c>
      <c r="G64" s="380" t="s">
        <v>480</v>
      </c>
      <c r="H64" s="405"/>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row>
    <row r="65" spans="1:36" x14ac:dyDescent="0.2">
      <c r="A65" s="371"/>
      <c r="B65" s="370"/>
      <c r="D65" s="374" t="s">
        <v>462</v>
      </c>
      <c r="E65" s="379">
        <v>0</v>
      </c>
      <c r="F65" s="382"/>
      <c r="G65" s="406">
        <f>E65</f>
        <v>0</v>
      </c>
      <c r="H65" s="370"/>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row>
    <row r="66" spans="1:36" x14ac:dyDescent="0.2">
      <c r="A66" s="369"/>
      <c r="B66" s="370"/>
      <c r="C66" s="370"/>
      <c r="D66" s="384" t="s">
        <v>483</v>
      </c>
      <c r="E66" s="407"/>
      <c r="F66" s="386"/>
      <c r="G66" s="408"/>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row>
    <row r="67" spans="1:36" x14ac:dyDescent="0.2">
      <c r="A67" s="369"/>
      <c r="B67" s="370"/>
      <c r="C67" s="370"/>
      <c r="D67" s="384" t="s">
        <v>634</v>
      </c>
      <c r="E67" s="407"/>
      <c r="F67" s="386"/>
      <c r="G67" s="408"/>
      <c r="H67" s="370"/>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row>
    <row r="68" spans="1:36" x14ac:dyDescent="0.2">
      <c r="A68" s="369"/>
      <c r="B68" s="370"/>
      <c r="C68" s="370"/>
      <c r="D68" s="376" t="s">
        <v>450</v>
      </c>
      <c r="E68" s="409"/>
      <c r="F68" s="388"/>
      <c r="G68" s="410"/>
      <c r="H68" s="370"/>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row>
    <row r="69" spans="1:36" x14ac:dyDescent="0.2">
      <c r="A69" s="369"/>
      <c r="B69" s="370"/>
      <c r="C69" s="370"/>
      <c r="D69" s="376" t="s">
        <v>455</v>
      </c>
      <c r="E69" s="383">
        <f>SUM(E65:E68)</f>
        <v>0</v>
      </c>
      <c r="F69" s="410"/>
      <c r="G69" s="411">
        <f>SUM(G65:G68)</f>
        <v>0</v>
      </c>
      <c r="H69" s="370"/>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row>
    <row r="70" spans="1:36" x14ac:dyDescent="0.2">
      <c r="A70" s="369"/>
      <c r="B70" s="370"/>
      <c r="C70" s="370"/>
      <c r="D70" s="370"/>
      <c r="E70" s="370"/>
      <c r="F70" s="370"/>
      <c r="G70" s="370"/>
      <c r="H70" s="370"/>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row>
    <row r="71" spans="1:36" x14ac:dyDescent="0.2">
      <c r="A71" s="369"/>
      <c r="B71" s="370"/>
      <c r="C71" s="370"/>
      <c r="D71" s="370"/>
      <c r="E71" s="370"/>
      <c r="F71" s="370"/>
      <c r="G71" s="370"/>
      <c r="H71" s="370"/>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row>
    <row r="72" spans="1:36" x14ac:dyDescent="0.2">
      <c r="A72" s="371"/>
      <c r="B72" s="370"/>
      <c r="C72" s="370"/>
      <c r="D72" s="370"/>
      <c r="E72" s="370"/>
      <c r="F72" s="370"/>
      <c r="G72" s="370"/>
      <c r="H72" s="370"/>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row>
    <row r="73" spans="1:36" x14ac:dyDescent="0.2">
      <c r="A73" s="369"/>
      <c r="B73" s="370"/>
      <c r="C73" s="370"/>
      <c r="D73" s="370"/>
      <c r="E73" s="370"/>
      <c r="F73" s="370"/>
      <c r="G73" s="370"/>
      <c r="H73" s="370"/>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row>
    <row r="74" spans="1:36" x14ac:dyDescent="0.2">
      <c r="A74" s="371"/>
      <c r="B74" s="370"/>
      <c r="C74" s="370"/>
      <c r="D74" s="370"/>
      <c r="E74" s="370"/>
      <c r="F74" s="370"/>
      <c r="G74" s="370"/>
      <c r="H74" s="370"/>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row>
    <row r="75" spans="1:36" x14ac:dyDescent="0.2">
      <c r="A75" s="369"/>
      <c r="B75" s="370"/>
      <c r="C75" s="370"/>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row>
    <row r="76" spans="1:36" x14ac:dyDescent="0.2">
      <c r="A76" s="369"/>
      <c r="B76" s="370"/>
      <c r="C76" s="370"/>
      <c r="D76" s="370"/>
      <c r="E76" s="370"/>
      <c r="F76" s="370"/>
      <c r="G76" s="370"/>
      <c r="H76" s="370"/>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row>
    <row r="77" spans="1:36" x14ac:dyDescent="0.2">
      <c r="A77" s="369"/>
      <c r="B77" s="370"/>
      <c r="C77" s="370"/>
      <c r="D77" s="370"/>
      <c r="E77" s="370"/>
      <c r="F77" s="370"/>
      <c r="G77" s="370"/>
      <c r="H77" s="370"/>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row>
    <row r="78" spans="1:36" x14ac:dyDescent="0.2">
      <c r="A78" s="369"/>
      <c r="B78" s="370"/>
      <c r="C78" s="370"/>
      <c r="D78" s="370"/>
      <c r="E78" s="370"/>
      <c r="F78" s="370"/>
      <c r="G78" s="370"/>
      <c r="H78" s="370"/>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row>
    <row r="79" spans="1:36" x14ac:dyDescent="0.2">
      <c r="A79" s="369"/>
      <c r="B79" s="370"/>
      <c r="C79" s="370"/>
      <c r="D79" s="370"/>
      <c r="E79" s="370"/>
      <c r="F79" s="370"/>
      <c r="G79" s="370"/>
      <c r="H79" s="370"/>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row>
    <row r="80" spans="1:36" x14ac:dyDescent="0.2">
      <c r="A80" s="369"/>
      <c r="B80" s="370"/>
      <c r="C80" s="370"/>
      <c r="D80" s="370"/>
      <c r="E80" s="370"/>
      <c r="F80" s="370"/>
      <c r="G80" s="370"/>
      <c r="H80" s="370"/>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row>
    <row r="81" spans="1:36" x14ac:dyDescent="0.2">
      <c r="A81" s="369"/>
      <c r="B81" s="370"/>
      <c r="C81" s="370"/>
      <c r="D81" s="370"/>
      <c r="E81" s="370"/>
      <c r="F81" s="370"/>
      <c r="G81" s="370"/>
      <c r="H81" s="370"/>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row>
    <row r="82" spans="1:36" x14ac:dyDescent="0.2">
      <c r="A82" s="371"/>
      <c r="B82" s="370"/>
      <c r="C82" s="370"/>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row>
    <row r="83" spans="1:36" x14ac:dyDescent="0.2">
      <c r="A83" s="369"/>
      <c r="B83" s="370"/>
      <c r="C83" s="370"/>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row>
    <row r="84" spans="1:36" x14ac:dyDescent="0.2">
      <c r="A84" s="371"/>
      <c r="B84" s="370"/>
      <c r="C84" s="370"/>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row>
    <row r="85" spans="1:36" x14ac:dyDescent="0.2">
      <c r="A85" s="369"/>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row>
    <row r="86" spans="1:36"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row>
    <row r="87" spans="1:36" x14ac:dyDescent="0.2">
      <c r="A87" s="369"/>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row>
    <row r="88" spans="1:36" x14ac:dyDescent="0.2">
      <c r="A88" s="371"/>
      <c r="B88" s="370"/>
      <c r="C88" s="370"/>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row>
    <row r="89" spans="1:36" x14ac:dyDescent="0.2">
      <c r="A89" s="369"/>
      <c r="B89" s="370"/>
      <c r="C89" s="370"/>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row>
    <row r="90" spans="1:36" x14ac:dyDescent="0.2">
      <c r="A90" s="371"/>
      <c r="B90" s="370"/>
      <c r="C90" s="370"/>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row>
    <row r="91" spans="1:36" x14ac:dyDescent="0.2">
      <c r="A91" s="369"/>
      <c r="B91" s="370"/>
      <c r="C91" s="370"/>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row>
    <row r="92" spans="1:36" x14ac:dyDescent="0.2">
      <c r="A92" s="369"/>
      <c r="B92" s="370"/>
      <c r="C92" s="370"/>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row>
    <row r="93" spans="1:36" x14ac:dyDescent="0.2">
      <c r="A93" s="369"/>
      <c r="B93" s="370"/>
      <c r="C93" s="370"/>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row>
    <row r="94" spans="1:36" x14ac:dyDescent="0.2">
      <c r="A94" s="371"/>
      <c r="B94" s="370"/>
      <c r="C94" s="370"/>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row>
    <row r="95" spans="1:36"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row>
    <row r="96" spans="1:36" x14ac:dyDescent="0.2">
      <c r="A96" s="371"/>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row>
    <row r="97" spans="1:36" x14ac:dyDescent="0.2">
      <c r="A97" s="369"/>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row>
    <row r="98" spans="1:36" x14ac:dyDescent="0.2">
      <c r="A98" s="369"/>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c r="AI98" s="370"/>
      <c r="AJ98" s="370"/>
    </row>
    <row r="99" spans="1:36" x14ac:dyDescent="0.2">
      <c r="A99" s="369"/>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c r="AI99" s="370"/>
      <c r="AJ99" s="370"/>
    </row>
    <row r="100" spans="1:36"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c r="AI100" s="370"/>
      <c r="AJ100" s="370"/>
    </row>
    <row r="101" spans="1:36"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c r="AI101" s="370"/>
      <c r="AJ101" s="370"/>
    </row>
    <row r="102" spans="1:36"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c r="AI102" s="370"/>
      <c r="AJ102" s="370"/>
    </row>
    <row r="103" spans="1:36"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c r="AI103" s="370"/>
      <c r="AJ103" s="370"/>
    </row>
    <row r="104" spans="1:36" x14ac:dyDescent="0.2">
      <c r="A104" s="371"/>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c r="AI104" s="370"/>
      <c r="AJ104" s="370"/>
    </row>
    <row r="105" spans="1:36" x14ac:dyDescent="0.2">
      <c r="A105" s="369"/>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c r="AI105" s="370"/>
      <c r="AJ105" s="370"/>
    </row>
    <row r="106" spans="1:36" x14ac:dyDescent="0.2">
      <c r="A106" s="371"/>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c r="AI106" s="370"/>
      <c r="AJ106" s="370"/>
    </row>
    <row r="107" spans="1:36" x14ac:dyDescent="0.2">
      <c r="A107" s="369"/>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c r="AI107" s="370"/>
      <c r="AJ107" s="370"/>
    </row>
    <row r="108" spans="1:36" x14ac:dyDescent="0.2">
      <c r="A108" s="369"/>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c r="AI108" s="370"/>
      <c r="AJ108" s="370"/>
    </row>
    <row r="109" spans="1:36" x14ac:dyDescent="0.2">
      <c r="A109" s="371"/>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c r="AI109" s="370"/>
      <c r="AJ109" s="370"/>
    </row>
    <row r="110" spans="1:36"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c r="AI110" s="370"/>
      <c r="AJ110" s="370"/>
    </row>
    <row r="111" spans="1:36"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c r="AI111" s="370"/>
      <c r="AJ111" s="370"/>
    </row>
    <row r="112" spans="1:36" x14ac:dyDescent="0.2">
      <c r="A112" s="369"/>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c r="AI112" s="370"/>
      <c r="AJ112" s="370"/>
    </row>
    <row r="113" spans="1:36"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c r="AI113" s="370"/>
      <c r="AJ113" s="370"/>
    </row>
    <row r="114" spans="1:36" x14ac:dyDescent="0.2">
      <c r="A114" s="369"/>
      <c r="B114" s="370"/>
      <c r="C114" s="370"/>
      <c r="D114" s="370"/>
      <c r="E114" s="370"/>
      <c r="F114" s="370"/>
      <c r="G114" s="370"/>
      <c r="H114" s="370"/>
      <c r="I114" s="370"/>
      <c r="J114" s="370"/>
      <c r="K114" s="370"/>
      <c r="L114" s="370"/>
      <c r="M114" s="370"/>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c r="AI114" s="370"/>
      <c r="AJ114" s="370"/>
    </row>
    <row r="115" spans="1:36" x14ac:dyDescent="0.2">
      <c r="A115" s="371"/>
      <c r="B115" s="370"/>
      <c r="C115" s="370"/>
      <c r="D115" s="370"/>
      <c r="E115" s="370"/>
      <c r="F115" s="370"/>
      <c r="G115" s="370"/>
      <c r="H115" s="370"/>
      <c r="I115" s="370"/>
      <c r="J115" s="370"/>
      <c r="K115" s="370"/>
      <c r="L115" s="370"/>
      <c r="M115" s="370"/>
      <c r="N115" s="370"/>
      <c r="O115" s="370"/>
      <c r="P115" s="370"/>
      <c r="Q115" s="370"/>
      <c r="R115" s="370"/>
      <c r="S115" s="370"/>
      <c r="T115" s="370"/>
      <c r="U115" s="370"/>
      <c r="V115" s="370"/>
      <c r="W115" s="370"/>
      <c r="X115" s="370"/>
      <c r="Y115" s="370"/>
      <c r="Z115" s="370"/>
      <c r="AA115" s="370"/>
      <c r="AB115" s="370"/>
      <c r="AC115" s="370"/>
      <c r="AD115" s="370"/>
      <c r="AE115" s="370"/>
      <c r="AF115" s="370"/>
      <c r="AG115" s="370"/>
      <c r="AH115" s="370"/>
      <c r="AI115" s="370"/>
      <c r="AJ115" s="370"/>
    </row>
    <row r="116" spans="1:36" x14ac:dyDescent="0.2">
      <c r="A116" s="369"/>
      <c r="B116" s="370"/>
      <c r="C116" s="370"/>
      <c r="D116" s="370"/>
      <c r="E116" s="370"/>
      <c r="F116" s="370"/>
      <c r="G116" s="370"/>
      <c r="H116" s="370"/>
      <c r="I116" s="370"/>
      <c r="J116" s="370"/>
      <c r="K116" s="370"/>
      <c r="L116" s="370"/>
      <c r="M116" s="370"/>
      <c r="N116" s="370"/>
      <c r="O116" s="370"/>
      <c r="P116" s="370"/>
      <c r="Q116" s="370"/>
      <c r="R116" s="370"/>
      <c r="S116" s="370"/>
      <c r="T116" s="370"/>
      <c r="U116" s="370"/>
      <c r="V116" s="370"/>
      <c r="W116" s="370"/>
      <c r="X116" s="370"/>
      <c r="Y116" s="370"/>
      <c r="Z116" s="370"/>
      <c r="AA116" s="370"/>
      <c r="AB116" s="370"/>
      <c r="AC116" s="370"/>
      <c r="AD116" s="370"/>
      <c r="AE116" s="370"/>
      <c r="AF116" s="370"/>
      <c r="AG116" s="370"/>
      <c r="AH116" s="370"/>
      <c r="AI116" s="370"/>
      <c r="AJ116" s="370"/>
    </row>
    <row r="117" spans="1:36" x14ac:dyDescent="0.2">
      <c r="A117" s="371"/>
      <c r="B117" s="370"/>
      <c r="C117" s="370"/>
      <c r="D117" s="370"/>
      <c r="E117" s="370"/>
      <c r="F117" s="370"/>
      <c r="G117" s="370"/>
      <c r="H117" s="370"/>
      <c r="I117" s="370"/>
      <c r="J117" s="370"/>
      <c r="K117" s="370"/>
      <c r="L117" s="370"/>
      <c r="M117" s="370"/>
      <c r="N117" s="370"/>
      <c r="O117" s="370"/>
      <c r="P117" s="370"/>
      <c r="Q117" s="370"/>
      <c r="R117" s="370"/>
      <c r="S117" s="370"/>
      <c r="T117" s="370"/>
      <c r="U117" s="370"/>
      <c r="V117" s="370"/>
      <c r="W117" s="370"/>
      <c r="X117" s="370"/>
      <c r="Y117" s="370"/>
      <c r="Z117" s="370"/>
      <c r="AA117" s="370"/>
      <c r="AB117" s="370"/>
      <c r="AC117" s="370"/>
      <c r="AD117" s="370"/>
      <c r="AE117" s="370"/>
      <c r="AF117" s="370"/>
      <c r="AG117" s="370"/>
      <c r="AH117" s="370"/>
      <c r="AI117" s="370"/>
      <c r="AJ117" s="370"/>
    </row>
    <row r="118" spans="1:36" x14ac:dyDescent="0.2">
      <c r="A118" s="369"/>
      <c r="B118" s="370"/>
      <c r="C118" s="370"/>
      <c r="D118" s="370"/>
      <c r="E118" s="370"/>
      <c r="F118" s="370"/>
      <c r="G118" s="370"/>
      <c r="H118" s="370"/>
      <c r="I118" s="370"/>
      <c r="J118" s="370"/>
      <c r="K118" s="370"/>
      <c r="L118" s="370"/>
      <c r="M118" s="370"/>
      <c r="N118" s="370"/>
      <c r="O118" s="370"/>
      <c r="P118" s="370"/>
      <c r="Q118" s="370"/>
      <c r="R118" s="370"/>
      <c r="S118" s="370"/>
      <c r="T118" s="370"/>
      <c r="U118" s="370"/>
      <c r="V118" s="370"/>
      <c r="W118" s="370"/>
      <c r="X118" s="370"/>
      <c r="Y118" s="370"/>
      <c r="Z118" s="370"/>
      <c r="AA118" s="370"/>
      <c r="AB118" s="370"/>
      <c r="AC118" s="370"/>
      <c r="AD118" s="370"/>
      <c r="AE118" s="370"/>
      <c r="AF118" s="370"/>
      <c r="AG118" s="370"/>
      <c r="AH118" s="370"/>
      <c r="AI118" s="370"/>
      <c r="AJ118" s="370"/>
    </row>
    <row r="119" spans="1:36" x14ac:dyDescent="0.2">
      <c r="A119" s="369"/>
      <c r="B119" s="370"/>
      <c r="C119" s="370"/>
      <c r="D119" s="370"/>
      <c r="E119" s="370"/>
      <c r="F119" s="370"/>
      <c r="G119" s="370"/>
      <c r="H119" s="370"/>
      <c r="I119" s="370"/>
      <c r="J119" s="370"/>
      <c r="K119" s="370"/>
      <c r="L119" s="370"/>
      <c r="M119" s="370"/>
      <c r="N119" s="370"/>
      <c r="O119" s="370"/>
      <c r="P119" s="370"/>
      <c r="Q119" s="370"/>
      <c r="R119" s="370"/>
      <c r="S119" s="370"/>
      <c r="T119" s="370"/>
      <c r="U119" s="370"/>
      <c r="V119" s="370"/>
      <c r="W119" s="370"/>
      <c r="X119" s="370"/>
      <c r="Y119" s="370"/>
      <c r="Z119" s="370"/>
      <c r="AA119" s="370"/>
      <c r="AB119" s="370"/>
      <c r="AC119" s="370"/>
      <c r="AD119" s="370"/>
      <c r="AE119" s="370"/>
      <c r="AF119" s="370"/>
      <c r="AG119" s="370"/>
      <c r="AH119" s="370"/>
      <c r="AI119" s="370"/>
      <c r="AJ119" s="370"/>
    </row>
    <row r="120" spans="1:36" x14ac:dyDescent="0.2">
      <c r="A120" s="369"/>
      <c r="B120" s="370"/>
      <c r="C120" s="370"/>
      <c r="D120" s="370"/>
      <c r="E120" s="370"/>
      <c r="F120" s="370"/>
      <c r="G120" s="370"/>
      <c r="H120" s="370"/>
      <c r="I120" s="370"/>
      <c r="J120" s="370"/>
      <c r="K120" s="370"/>
      <c r="L120" s="370"/>
      <c r="M120" s="370"/>
      <c r="N120" s="370"/>
      <c r="O120" s="370"/>
      <c r="P120" s="370"/>
      <c r="Q120" s="370"/>
      <c r="R120" s="370"/>
      <c r="S120" s="370"/>
      <c r="T120" s="370"/>
      <c r="U120" s="370"/>
      <c r="V120" s="370"/>
      <c r="W120" s="370"/>
      <c r="X120" s="370"/>
      <c r="Y120" s="370"/>
      <c r="Z120" s="370"/>
      <c r="AA120" s="370"/>
      <c r="AB120" s="370"/>
      <c r="AC120" s="370"/>
      <c r="AD120" s="370"/>
      <c r="AE120" s="370"/>
      <c r="AF120" s="370"/>
      <c r="AG120" s="370"/>
      <c r="AH120" s="370"/>
      <c r="AI120" s="370"/>
      <c r="AJ120" s="370"/>
    </row>
    <row r="121" spans="1:36" x14ac:dyDescent="0.2">
      <c r="A121" s="369"/>
      <c r="B121" s="370"/>
      <c r="C121" s="370"/>
      <c r="D121" s="370"/>
      <c r="E121" s="370"/>
      <c r="F121" s="370"/>
      <c r="G121" s="370"/>
      <c r="H121" s="370"/>
      <c r="I121" s="370"/>
      <c r="J121" s="370"/>
      <c r="K121" s="370"/>
      <c r="L121" s="370"/>
      <c r="M121" s="370"/>
      <c r="N121" s="370"/>
      <c r="O121" s="37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row>
    <row r="122" spans="1:36" x14ac:dyDescent="0.2">
      <c r="A122" s="369"/>
      <c r="B122" s="370"/>
      <c r="C122" s="370"/>
      <c r="D122" s="370"/>
      <c r="E122" s="370"/>
      <c r="F122" s="370"/>
      <c r="G122" s="370"/>
      <c r="H122" s="370"/>
      <c r="I122" s="370"/>
      <c r="J122" s="370"/>
      <c r="K122" s="370"/>
      <c r="L122" s="370"/>
      <c r="M122" s="370"/>
      <c r="N122" s="370"/>
      <c r="O122" s="37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row>
    <row r="123" spans="1:36" x14ac:dyDescent="0.2">
      <c r="A123" s="371"/>
      <c r="B123" s="370"/>
      <c r="C123" s="370"/>
      <c r="D123" s="370"/>
      <c r="E123" s="370"/>
      <c r="F123" s="370"/>
      <c r="G123" s="370"/>
      <c r="H123" s="370"/>
      <c r="I123" s="370"/>
      <c r="J123" s="370"/>
      <c r="K123" s="370"/>
      <c r="L123" s="370"/>
      <c r="M123" s="370"/>
      <c r="N123" s="370"/>
      <c r="O123" s="37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row>
    <row r="124" spans="1:36" x14ac:dyDescent="0.2">
      <c r="A124" s="369"/>
      <c r="B124" s="370"/>
      <c r="C124" s="370"/>
      <c r="D124" s="370"/>
      <c r="E124" s="370"/>
      <c r="F124" s="370"/>
      <c r="G124" s="370"/>
      <c r="H124" s="370"/>
      <c r="I124" s="370"/>
      <c r="J124" s="370"/>
      <c r="K124" s="370"/>
      <c r="L124" s="370"/>
      <c r="M124" s="370"/>
      <c r="N124" s="370"/>
      <c r="O124" s="37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row>
    <row r="125" spans="1:36" x14ac:dyDescent="0.2">
      <c r="A125" s="371"/>
      <c r="B125" s="370"/>
      <c r="C125" s="370"/>
      <c r="D125" s="370"/>
      <c r="E125" s="370"/>
      <c r="F125" s="370"/>
      <c r="G125" s="370"/>
      <c r="H125" s="370"/>
      <c r="I125" s="370"/>
      <c r="J125" s="370"/>
      <c r="K125" s="370"/>
      <c r="L125" s="370"/>
      <c r="M125" s="370"/>
      <c r="N125" s="370"/>
      <c r="O125" s="37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row>
    <row r="126" spans="1:36" x14ac:dyDescent="0.2">
      <c r="A126" s="369"/>
      <c r="B126" s="370"/>
      <c r="C126" s="370"/>
      <c r="D126" s="370"/>
      <c r="E126" s="370"/>
      <c r="F126" s="370"/>
      <c r="G126" s="370"/>
      <c r="H126" s="370"/>
      <c r="I126" s="370"/>
      <c r="J126" s="370"/>
      <c r="K126" s="370"/>
      <c r="L126" s="370"/>
      <c r="M126" s="370"/>
      <c r="N126" s="370"/>
      <c r="O126" s="37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row>
    <row r="127" spans="1:36" x14ac:dyDescent="0.2">
      <c r="A127" s="369"/>
      <c r="B127" s="370"/>
      <c r="C127" s="370"/>
      <c r="D127" s="370"/>
      <c r="E127" s="370"/>
      <c r="F127" s="370"/>
      <c r="G127" s="370"/>
      <c r="H127" s="370"/>
      <c r="I127" s="370"/>
      <c r="J127" s="370"/>
      <c r="K127" s="370"/>
      <c r="L127" s="370"/>
      <c r="M127" s="370"/>
      <c r="N127" s="370"/>
      <c r="O127" s="370"/>
      <c r="P127" s="370"/>
      <c r="Q127" s="370"/>
      <c r="R127" s="370"/>
      <c r="S127" s="370"/>
      <c r="T127" s="370"/>
      <c r="U127" s="370"/>
      <c r="V127" s="370"/>
      <c r="W127" s="370"/>
      <c r="X127" s="370"/>
      <c r="Y127" s="370"/>
      <c r="Z127" s="370"/>
      <c r="AA127" s="370"/>
      <c r="AB127" s="370"/>
      <c r="AC127" s="370"/>
      <c r="AD127" s="370"/>
      <c r="AE127" s="370"/>
      <c r="AF127" s="370"/>
      <c r="AG127" s="370"/>
      <c r="AH127" s="370"/>
      <c r="AI127" s="370"/>
      <c r="AJ127" s="370"/>
    </row>
    <row r="128" spans="1:36" x14ac:dyDescent="0.2">
      <c r="A128" s="369"/>
      <c r="B128" s="370"/>
      <c r="C128" s="370"/>
      <c r="D128" s="370"/>
      <c r="E128" s="370"/>
      <c r="F128" s="370"/>
      <c r="G128" s="370"/>
      <c r="H128" s="370"/>
      <c r="I128" s="370"/>
      <c r="J128" s="370"/>
      <c r="K128" s="370"/>
      <c r="L128" s="370"/>
      <c r="M128" s="370"/>
      <c r="N128" s="370"/>
      <c r="O128" s="370"/>
      <c r="P128" s="370"/>
      <c r="Q128" s="370"/>
      <c r="R128" s="370"/>
      <c r="S128" s="370"/>
      <c r="T128" s="370"/>
      <c r="U128" s="370"/>
      <c r="V128" s="370"/>
      <c r="W128" s="370"/>
      <c r="X128" s="370"/>
      <c r="Y128" s="370"/>
      <c r="Z128" s="370"/>
      <c r="AA128" s="370"/>
      <c r="AB128" s="370"/>
      <c r="AC128" s="370"/>
      <c r="AD128" s="370"/>
      <c r="AE128" s="370"/>
      <c r="AF128" s="370"/>
      <c r="AG128" s="370"/>
      <c r="AH128" s="370"/>
      <c r="AI128" s="370"/>
      <c r="AJ128" s="370"/>
    </row>
    <row r="129" spans="1:36" x14ac:dyDescent="0.2">
      <c r="A129" s="369"/>
      <c r="B129" s="370"/>
      <c r="C129" s="370"/>
      <c r="D129" s="370"/>
      <c r="E129" s="370"/>
      <c r="F129" s="370"/>
      <c r="G129" s="370"/>
      <c r="H129" s="370"/>
      <c r="I129" s="370"/>
      <c r="J129" s="370"/>
      <c r="K129" s="370"/>
      <c r="L129" s="370"/>
      <c r="M129" s="370"/>
      <c r="N129" s="370"/>
      <c r="O129" s="370"/>
      <c r="P129" s="370"/>
      <c r="Q129" s="370"/>
      <c r="R129" s="370"/>
      <c r="S129" s="370"/>
      <c r="T129" s="370"/>
      <c r="U129" s="370"/>
      <c r="V129" s="370"/>
      <c r="W129" s="370"/>
      <c r="X129" s="370"/>
      <c r="Y129" s="370"/>
      <c r="Z129" s="370"/>
      <c r="AA129" s="370"/>
      <c r="AB129" s="370"/>
      <c r="AC129" s="370"/>
      <c r="AD129" s="370"/>
      <c r="AE129" s="370"/>
      <c r="AF129" s="370"/>
      <c r="AG129" s="370"/>
      <c r="AH129" s="370"/>
      <c r="AI129" s="370"/>
      <c r="AJ129" s="370"/>
    </row>
    <row r="130" spans="1:36" x14ac:dyDescent="0.2">
      <c r="A130" s="369"/>
      <c r="B130" s="370"/>
      <c r="C130" s="370"/>
      <c r="D130" s="370"/>
      <c r="E130" s="370"/>
      <c r="F130" s="370"/>
      <c r="G130" s="370"/>
      <c r="H130" s="370"/>
      <c r="I130" s="370"/>
      <c r="J130" s="370"/>
      <c r="K130" s="370"/>
      <c r="L130" s="370"/>
      <c r="M130" s="370"/>
      <c r="N130" s="370"/>
      <c r="O130" s="370"/>
      <c r="P130" s="370"/>
      <c r="Q130" s="370"/>
      <c r="R130" s="370"/>
      <c r="S130" s="370"/>
      <c r="T130" s="370"/>
      <c r="U130" s="370"/>
      <c r="V130" s="370"/>
      <c r="W130" s="370"/>
      <c r="X130" s="370"/>
      <c r="Y130" s="370"/>
      <c r="Z130" s="370"/>
      <c r="AA130" s="370"/>
      <c r="AB130" s="370"/>
      <c r="AC130" s="370"/>
      <c r="AD130" s="370"/>
      <c r="AE130" s="370"/>
      <c r="AF130" s="370"/>
      <c r="AG130" s="370"/>
      <c r="AH130" s="370"/>
      <c r="AI130" s="370"/>
      <c r="AJ130" s="370"/>
    </row>
    <row r="131" spans="1:36" x14ac:dyDescent="0.2">
      <c r="A131" s="371"/>
      <c r="B131" s="370"/>
      <c r="C131" s="370"/>
      <c r="D131" s="370"/>
      <c r="E131" s="370"/>
      <c r="F131" s="370"/>
      <c r="G131" s="370"/>
      <c r="H131" s="370"/>
      <c r="I131" s="370"/>
      <c r="J131" s="370"/>
      <c r="K131" s="370"/>
      <c r="L131" s="370"/>
      <c r="M131" s="370"/>
      <c r="N131" s="370"/>
      <c r="O131" s="370"/>
      <c r="P131" s="370"/>
      <c r="Q131" s="370"/>
      <c r="R131" s="370"/>
      <c r="S131" s="370"/>
      <c r="T131" s="370"/>
      <c r="U131" s="370"/>
      <c r="V131" s="370"/>
      <c r="W131" s="370"/>
      <c r="X131" s="370"/>
      <c r="Y131" s="370"/>
      <c r="Z131" s="370"/>
      <c r="AA131" s="370"/>
      <c r="AB131" s="370"/>
      <c r="AC131" s="370"/>
      <c r="AD131" s="370"/>
      <c r="AE131" s="370"/>
      <c r="AF131" s="370"/>
      <c r="AG131" s="370"/>
      <c r="AH131" s="370"/>
      <c r="AI131" s="370"/>
      <c r="AJ131" s="370"/>
    </row>
    <row r="132" spans="1:36" x14ac:dyDescent="0.2">
      <c r="A132" s="369"/>
      <c r="B132" s="370"/>
      <c r="C132" s="370"/>
      <c r="D132" s="370"/>
      <c r="E132" s="370"/>
      <c r="F132" s="370"/>
      <c r="G132" s="370"/>
      <c r="H132" s="370"/>
      <c r="I132" s="370"/>
      <c r="J132" s="370"/>
      <c r="K132" s="370"/>
      <c r="L132" s="370"/>
      <c r="M132" s="370"/>
      <c r="N132" s="370"/>
      <c r="O132" s="370"/>
      <c r="P132" s="370"/>
      <c r="Q132" s="370"/>
      <c r="R132" s="370"/>
      <c r="S132" s="370"/>
      <c r="T132" s="370"/>
      <c r="U132" s="370"/>
      <c r="V132" s="370"/>
      <c r="W132" s="370"/>
      <c r="X132" s="370"/>
      <c r="Y132" s="370"/>
      <c r="Z132" s="370"/>
      <c r="AA132" s="370"/>
      <c r="AB132" s="370"/>
      <c r="AC132" s="370"/>
      <c r="AD132" s="370"/>
      <c r="AE132" s="370"/>
      <c r="AF132" s="370"/>
      <c r="AG132" s="370"/>
      <c r="AH132" s="370"/>
      <c r="AI132" s="370"/>
      <c r="AJ132" s="370"/>
    </row>
    <row r="133" spans="1:36" x14ac:dyDescent="0.2">
      <c r="A133" s="371"/>
      <c r="B133" s="370"/>
      <c r="C133" s="370"/>
      <c r="D133" s="370"/>
      <c r="E133" s="370"/>
      <c r="F133" s="370"/>
      <c r="G133" s="370"/>
      <c r="H133" s="370"/>
      <c r="I133" s="370"/>
      <c r="J133" s="370"/>
      <c r="K133" s="370"/>
      <c r="L133" s="370"/>
      <c r="M133" s="370"/>
      <c r="N133" s="370"/>
      <c r="O133" s="370"/>
      <c r="P133" s="370"/>
      <c r="Q133" s="370"/>
      <c r="R133" s="370"/>
      <c r="S133" s="370"/>
      <c r="T133" s="370"/>
      <c r="U133" s="370"/>
      <c r="V133" s="370"/>
      <c r="W133" s="370"/>
      <c r="X133" s="370"/>
      <c r="Y133" s="370"/>
      <c r="Z133" s="370"/>
      <c r="AA133" s="370"/>
      <c r="AB133" s="370"/>
      <c r="AC133" s="370"/>
      <c r="AD133" s="370"/>
      <c r="AE133" s="370"/>
      <c r="AF133" s="370"/>
      <c r="AG133" s="370"/>
      <c r="AH133" s="370"/>
      <c r="AI133" s="370"/>
      <c r="AJ133" s="370"/>
    </row>
    <row r="134" spans="1:36" x14ac:dyDescent="0.2">
      <c r="A134" s="369"/>
      <c r="B134" s="370"/>
      <c r="C134" s="370"/>
      <c r="D134" s="370"/>
      <c r="E134" s="370"/>
      <c r="F134" s="370"/>
      <c r="G134" s="370"/>
      <c r="H134" s="370"/>
      <c r="I134" s="370"/>
      <c r="J134" s="370"/>
      <c r="K134" s="370"/>
      <c r="L134" s="370"/>
      <c r="M134" s="370"/>
      <c r="N134" s="370"/>
      <c r="O134" s="370"/>
      <c r="P134" s="370"/>
      <c r="Q134" s="370"/>
      <c r="R134" s="370"/>
      <c r="S134" s="370"/>
      <c r="T134" s="370"/>
      <c r="U134" s="370"/>
      <c r="V134" s="370"/>
      <c r="W134" s="370"/>
      <c r="X134" s="370"/>
      <c r="Y134" s="370"/>
      <c r="Z134" s="370"/>
      <c r="AA134" s="370"/>
      <c r="AB134" s="370"/>
      <c r="AC134" s="370"/>
      <c r="AD134" s="370"/>
      <c r="AE134" s="370"/>
      <c r="AF134" s="370"/>
      <c r="AG134" s="370"/>
      <c r="AH134" s="370"/>
      <c r="AI134" s="370"/>
      <c r="AJ134" s="370"/>
    </row>
    <row r="135" spans="1:36" x14ac:dyDescent="0.2">
      <c r="A135" s="369"/>
      <c r="B135" s="370"/>
      <c r="C135" s="370"/>
      <c r="D135" s="370"/>
      <c r="E135" s="370"/>
      <c r="F135" s="370"/>
      <c r="G135" s="370"/>
      <c r="H135" s="370"/>
      <c r="I135" s="370"/>
      <c r="J135" s="370"/>
      <c r="K135" s="370"/>
      <c r="L135" s="370"/>
      <c r="M135" s="370"/>
      <c r="N135" s="370"/>
      <c r="O135" s="370"/>
      <c r="P135" s="370"/>
      <c r="Q135" s="370"/>
      <c r="R135" s="370"/>
      <c r="S135" s="370"/>
      <c r="T135" s="370"/>
      <c r="U135" s="370"/>
      <c r="V135" s="370"/>
      <c r="W135" s="370"/>
      <c r="X135" s="370"/>
      <c r="Y135" s="370"/>
      <c r="Z135" s="370"/>
      <c r="AA135" s="370"/>
      <c r="AB135" s="370"/>
      <c r="AC135" s="370"/>
      <c r="AD135" s="370"/>
      <c r="AE135" s="370"/>
      <c r="AF135" s="370"/>
      <c r="AG135" s="370"/>
      <c r="AH135" s="370"/>
      <c r="AI135" s="370"/>
      <c r="AJ135" s="370"/>
    </row>
    <row r="136" spans="1:36" x14ac:dyDescent="0.2">
      <c r="A136" s="369"/>
      <c r="B136" s="370"/>
      <c r="C136" s="370"/>
      <c r="D136" s="370"/>
      <c r="E136" s="370"/>
      <c r="F136" s="370"/>
      <c r="G136" s="370"/>
      <c r="H136" s="370"/>
      <c r="I136" s="370"/>
      <c r="J136" s="370"/>
      <c r="K136" s="370"/>
      <c r="L136" s="370"/>
      <c r="M136" s="370"/>
      <c r="N136" s="370"/>
      <c r="O136" s="370"/>
      <c r="P136" s="370"/>
      <c r="Q136" s="370"/>
      <c r="R136" s="370"/>
      <c r="S136" s="370"/>
      <c r="T136" s="370"/>
      <c r="U136" s="370"/>
      <c r="V136" s="370"/>
      <c r="W136" s="370"/>
      <c r="X136" s="370"/>
      <c r="Y136" s="370"/>
      <c r="Z136" s="370"/>
      <c r="AA136" s="370"/>
      <c r="AB136" s="370"/>
      <c r="AC136" s="370"/>
      <c r="AD136" s="370"/>
      <c r="AE136" s="370"/>
      <c r="AF136" s="370"/>
      <c r="AG136" s="370"/>
      <c r="AH136" s="370"/>
      <c r="AI136" s="370"/>
      <c r="AJ136" s="370"/>
    </row>
    <row r="137" spans="1:36" x14ac:dyDescent="0.2">
      <c r="A137" s="369"/>
      <c r="B137" s="370"/>
      <c r="C137" s="370"/>
      <c r="D137" s="370"/>
      <c r="E137" s="370"/>
      <c r="F137" s="370"/>
      <c r="G137" s="370"/>
      <c r="H137" s="370"/>
      <c r="I137" s="370"/>
      <c r="J137" s="370"/>
      <c r="K137" s="370"/>
      <c r="L137" s="370"/>
      <c r="M137" s="370"/>
      <c r="N137" s="370"/>
      <c r="O137" s="370"/>
      <c r="P137" s="370"/>
      <c r="Q137" s="370"/>
      <c r="R137" s="370"/>
      <c r="S137" s="370"/>
      <c r="T137" s="370"/>
      <c r="U137" s="370"/>
      <c r="V137" s="370"/>
      <c r="W137" s="370"/>
      <c r="X137" s="370"/>
      <c r="Y137" s="370"/>
      <c r="Z137" s="370"/>
      <c r="AA137" s="370"/>
      <c r="AB137" s="370"/>
      <c r="AC137" s="370"/>
      <c r="AD137" s="370"/>
      <c r="AE137" s="370"/>
      <c r="AF137" s="370"/>
      <c r="AG137" s="370"/>
      <c r="AH137" s="370"/>
      <c r="AI137" s="370"/>
      <c r="AJ137" s="370"/>
    </row>
    <row r="138" spans="1:36" x14ac:dyDescent="0.2">
      <c r="A138" s="371"/>
      <c r="B138" s="370"/>
      <c r="C138" s="370"/>
      <c r="D138" s="370"/>
      <c r="E138" s="370"/>
      <c r="F138" s="370"/>
      <c r="G138" s="370"/>
      <c r="H138" s="370"/>
      <c r="I138" s="370"/>
      <c r="J138" s="370"/>
      <c r="K138" s="370"/>
      <c r="L138" s="370"/>
      <c r="M138" s="370"/>
      <c r="N138" s="370"/>
      <c r="O138" s="370"/>
      <c r="P138" s="370"/>
      <c r="Q138" s="370"/>
      <c r="R138" s="370"/>
      <c r="S138" s="370"/>
      <c r="T138" s="370"/>
      <c r="U138" s="370"/>
      <c r="V138" s="370"/>
      <c r="W138" s="370"/>
      <c r="X138" s="370"/>
      <c r="Y138" s="370"/>
      <c r="Z138" s="370"/>
      <c r="AA138" s="370"/>
      <c r="AB138" s="370"/>
      <c r="AC138" s="370"/>
      <c r="AD138" s="370"/>
      <c r="AE138" s="370"/>
      <c r="AF138" s="370"/>
      <c r="AG138" s="370"/>
      <c r="AH138" s="370"/>
      <c r="AI138" s="370"/>
      <c r="AJ138" s="370"/>
    </row>
    <row r="139" spans="1:36" x14ac:dyDescent="0.2">
      <c r="A139" s="371"/>
      <c r="B139" s="370"/>
      <c r="C139" s="370"/>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c r="AA139" s="370"/>
      <c r="AB139" s="370"/>
      <c r="AC139" s="370"/>
      <c r="AD139" s="370"/>
      <c r="AE139" s="370"/>
      <c r="AF139" s="370"/>
      <c r="AG139" s="370"/>
      <c r="AH139" s="370"/>
      <c r="AI139" s="370"/>
      <c r="AJ139" s="370"/>
    </row>
    <row r="140" spans="1:36" x14ac:dyDescent="0.2">
      <c r="A140" s="412"/>
      <c r="B140" s="370"/>
      <c r="C140" s="370"/>
      <c r="D140" s="370"/>
      <c r="E140" s="370"/>
      <c r="F140" s="370"/>
      <c r="G140" s="370"/>
      <c r="H140" s="370"/>
      <c r="I140" s="370"/>
      <c r="J140" s="370"/>
      <c r="K140" s="370"/>
      <c r="L140" s="370"/>
      <c r="M140" s="370"/>
      <c r="N140" s="370"/>
      <c r="O140" s="370"/>
      <c r="P140" s="370"/>
      <c r="Q140" s="370"/>
      <c r="R140" s="370"/>
      <c r="S140" s="370"/>
      <c r="T140" s="370"/>
      <c r="U140" s="370"/>
      <c r="V140" s="370"/>
      <c r="W140" s="370"/>
      <c r="X140" s="370"/>
      <c r="Y140" s="370"/>
      <c r="Z140" s="370"/>
      <c r="AA140" s="370"/>
      <c r="AB140" s="370"/>
      <c r="AC140" s="370"/>
      <c r="AD140" s="370"/>
      <c r="AE140" s="370"/>
      <c r="AF140" s="370"/>
      <c r="AG140" s="370"/>
      <c r="AH140" s="370"/>
      <c r="AI140" s="370"/>
      <c r="AJ140" s="370"/>
    </row>
    <row r="141" spans="1:36" x14ac:dyDescent="0.2">
      <c r="A141" s="412"/>
      <c r="B141" s="370"/>
      <c r="C141" s="370"/>
      <c r="D141" s="370"/>
      <c r="E141" s="370"/>
      <c r="F141" s="370"/>
      <c r="G141" s="370"/>
      <c r="H141" s="370"/>
      <c r="I141" s="370"/>
      <c r="J141" s="370"/>
      <c r="K141" s="370"/>
      <c r="L141" s="370"/>
      <c r="M141" s="370"/>
      <c r="N141" s="370"/>
      <c r="O141" s="370"/>
      <c r="P141" s="370"/>
      <c r="Q141" s="370"/>
      <c r="R141" s="370"/>
      <c r="S141" s="370"/>
      <c r="T141" s="370"/>
      <c r="U141" s="370"/>
      <c r="V141" s="370"/>
      <c r="W141" s="370"/>
      <c r="X141" s="370"/>
      <c r="Y141" s="370"/>
      <c r="Z141" s="370"/>
      <c r="AA141" s="370"/>
      <c r="AB141" s="370"/>
      <c r="AC141" s="370"/>
      <c r="AD141" s="370"/>
      <c r="AE141" s="370"/>
      <c r="AF141" s="370"/>
      <c r="AG141" s="370"/>
      <c r="AH141" s="370"/>
      <c r="AI141" s="370"/>
      <c r="AJ141" s="370"/>
    </row>
    <row r="142" spans="1:36" x14ac:dyDescent="0.2">
      <c r="A142" s="412"/>
      <c r="B142" s="370"/>
      <c r="C142" s="370"/>
      <c r="D142" s="370"/>
      <c r="E142" s="370"/>
      <c r="F142" s="370"/>
      <c r="G142" s="370"/>
      <c r="H142" s="370"/>
      <c r="I142" s="370"/>
      <c r="J142" s="370"/>
      <c r="K142" s="370"/>
      <c r="L142" s="370"/>
      <c r="M142" s="370"/>
      <c r="N142" s="370"/>
      <c r="O142" s="370"/>
      <c r="P142" s="370"/>
      <c r="Q142" s="370"/>
      <c r="R142" s="370"/>
      <c r="S142" s="370"/>
      <c r="T142" s="370"/>
      <c r="U142" s="370"/>
      <c r="V142" s="370"/>
      <c r="W142" s="370"/>
      <c r="X142" s="370"/>
      <c r="Y142" s="370"/>
      <c r="Z142" s="370"/>
      <c r="AA142" s="370"/>
      <c r="AB142" s="370"/>
      <c r="AC142" s="370"/>
      <c r="AD142" s="370"/>
      <c r="AE142" s="370"/>
      <c r="AF142" s="370"/>
      <c r="AG142" s="370"/>
      <c r="AH142" s="370"/>
      <c r="AI142" s="370"/>
      <c r="AJ142" s="370"/>
    </row>
    <row r="143" spans="1:36" x14ac:dyDescent="0.2">
      <c r="A143" s="412"/>
      <c r="B143" s="370"/>
      <c r="C143" s="370"/>
      <c r="D143" s="370"/>
      <c r="E143" s="370"/>
      <c r="F143" s="370"/>
      <c r="G143" s="370"/>
      <c r="H143" s="370"/>
      <c r="I143" s="370"/>
      <c r="J143" s="370"/>
      <c r="K143" s="370"/>
      <c r="L143" s="370"/>
      <c r="M143" s="370"/>
      <c r="N143" s="370"/>
      <c r="O143" s="370"/>
      <c r="P143" s="370"/>
      <c r="Q143" s="370"/>
      <c r="R143" s="370"/>
      <c r="S143" s="370"/>
      <c r="T143" s="370"/>
      <c r="U143" s="370"/>
      <c r="V143" s="370"/>
      <c r="W143" s="370"/>
      <c r="X143" s="370"/>
      <c r="Y143" s="370"/>
      <c r="Z143" s="370"/>
      <c r="AA143" s="370"/>
      <c r="AB143" s="370"/>
      <c r="AC143" s="370"/>
      <c r="AD143" s="370"/>
      <c r="AE143" s="370"/>
      <c r="AF143" s="370"/>
      <c r="AG143" s="370"/>
      <c r="AH143" s="370"/>
      <c r="AI143" s="370"/>
      <c r="AJ143" s="370"/>
    </row>
    <row r="144" spans="1:36" x14ac:dyDescent="0.2">
      <c r="A144" s="412"/>
      <c r="B144" s="370"/>
      <c r="C144" s="370"/>
      <c r="D144" s="370"/>
      <c r="E144" s="370"/>
      <c r="F144" s="370"/>
      <c r="G144" s="370"/>
      <c r="H144" s="370"/>
      <c r="I144" s="370"/>
      <c r="J144" s="370"/>
      <c r="K144" s="370"/>
      <c r="L144" s="370"/>
      <c r="M144" s="370"/>
      <c r="N144" s="370"/>
      <c r="O144" s="370"/>
      <c r="P144" s="370"/>
      <c r="Q144" s="370"/>
      <c r="R144" s="370"/>
      <c r="S144" s="370"/>
      <c r="T144" s="370"/>
      <c r="U144" s="370"/>
      <c r="V144" s="370"/>
      <c r="W144" s="370"/>
      <c r="X144" s="370"/>
      <c r="Y144" s="370"/>
      <c r="Z144" s="370"/>
      <c r="AA144" s="370"/>
      <c r="AB144" s="370"/>
      <c r="AC144" s="370"/>
      <c r="AD144" s="370"/>
      <c r="AE144" s="370"/>
      <c r="AF144" s="370"/>
      <c r="AG144" s="370"/>
      <c r="AH144" s="370"/>
      <c r="AI144" s="370"/>
      <c r="AJ144" s="370"/>
    </row>
    <row r="145" spans="1:36" x14ac:dyDescent="0.2">
      <c r="A145" s="371"/>
      <c r="B145" s="370"/>
      <c r="C145" s="370"/>
      <c r="D145" s="370"/>
      <c r="E145" s="370"/>
      <c r="F145" s="370"/>
      <c r="G145" s="370"/>
      <c r="H145" s="370"/>
      <c r="I145" s="370"/>
      <c r="J145" s="370"/>
      <c r="K145" s="370"/>
      <c r="L145" s="370"/>
      <c r="M145" s="370"/>
      <c r="N145" s="370"/>
      <c r="O145" s="370"/>
      <c r="P145" s="370"/>
      <c r="Q145" s="370"/>
      <c r="R145" s="370"/>
      <c r="S145" s="370"/>
      <c r="T145" s="370"/>
      <c r="U145" s="370"/>
      <c r="V145" s="370"/>
      <c r="W145" s="370"/>
      <c r="X145" s="370"/>
      <c r="Y145" s="370"/>
      <c r="Z145" s="370"/>
      <c r="AA145" s="370"/>
      <c r="AB145" s="370"/>
      <c r="AC145" s="370"/>
      <c r="AD145" s="370"/>
      <c r="AE145" s="370"/>
      <c r="AF145" s="370"/>
      <c r="AG145" s="370"/>
      <c r="AH145" s="370"/>
      <c r="AI145" s="370"/>
      <c r="AJ145" s="370"/>
    </row>
    <row r="146" spans="1:36" x14ac:dyDescent="0.2">
      <c r="A146" s="412"/>
      <c r="B146" s="370"/>
      <c r="C146" s="370"/>
      <c r="D146" s="370"/>
      <c r="E146" s="370"/>
      <c r="F146" s="370"/>
      <c r="G146" s="370"/>
      <c r="H146" s="370"/>
      <c r="I146" s="370"/>
      <c r="J146" s="370"/>
      <c r="K146" s="370"/>
      <c r="L146" s="370"/>
      <c r="M146" s="370"/>
      <c r="N146" s="370"/>
      <c r="O146" s="370"/>
      <c r="P146" s="370"/>
      <c r="Q146" s="370"/>
      <c r="R146" s="370"/>
      <c r="S146" s="370"/>
      <c r="T146" s="370"/>
      <c r="U146" s="370"/>
      <c r="V146" s="370"/>
      <c r="W146" s="370"/>
      <c r="X146" s="370"/>
      <c r="Y146" s="370"/>
      <c r="Z146" s="370"/>
      <c r="AA146" s="370"/>
      <c r="AB146" s="370"/>
      <c r="AC146" s="370"/>
      <c r="AD146" s="370"/>
      <c r="AE146" s="370"/>
      <c r="AF146" s="370"/>
      <c r="AG146" s="370"/>
      <c r="AH146" s="370"/>
      <c r="AI146" s="370"/>
      <c r="AJ146" s="370"/>
    </row>
    <row r="147" spans="1:36" x14ac:dyDescent="0.2">
      <c r="A147" s="371"/>
      <c r="B147" s="370"/>
      <c r="C147" s="370"/>
      <c r="D147" s="370"/>
      <c r="E147" s="370"/>
      <c r="F147" s="370"/>
      <c r="G147" s="370"/>
      <c r="H147" s="370"/>
      <c r="I147" s="370"/>
      <c r="J147" s="370"/>
      <c r="K147" s="370"/>
      <c r="L147" s="370"/>
      <c r="M147" s="370"/>
      <c r="N147" s="370"/>
      <c r="O147" s="370"/>
      <c r="P147" s="370"/>
      <c r="Q147" s="370"/>
      <c r="R147" s="370"/>
      <c r="S147" s="370"/>
      <c r="T147" s="370"/>
      <c r="U147" s="370"/>
      <c r="V147" s="370"/>
      <c r="W147" s="370"/>
      <c r="X147" s="370"/>
      <c r="Y147" s="370"/>
      <c r="Z147" s="370"/>
      <c r="AA147" s="370"/>
      <c r="AB147" s="370"/>
      <c r="AC147" s="370"/>
      <c r="AD147" s="370"/>
      <c r="AE147" s="370"/>
      <c r="AF147" s="370"/>
      <c r="AG147" s="370"/>
      <c r="AH147" s="370"/>
      <c r="AI147" s="370"/>
      <c r="AJ147" s="370"/>
    </row>
    <row r="148" spans="1:36" x14ac:dyDescent="0.2">
      <c r="A148" s="412"/>
      <c r="B148" s="370"/>
      <c r="C148" s="370"/>
      <c r="D148" s="370"/>
      <c r="E148" s="370"/>
      <c r="F148" s="370"/>
      <c r="G148" s="370"/>
      <c r="H148" s="370"/>
      <c r="I148" s="370"/>
      <c r="J148" s="370"/>
      <c r="K148" s="370"/>
      <c r="L148" s="370"/>
      <c r="M148" s="370"/>
      <c r="N148" s="370"/>
      <c r="O148" s="370"/>
      <c r="P148" s="370"/>
      <c r="Q148" s="370"/>
      <c r="R148" s="370"/>
      <c r="S148" s="370"/>
      <c r="T148" s="370"/>
      <c r="U148" s="370"/>
      <c r="V148" s="370"/>
      <c r="W148" s="370"/>
      <c r="X148" s="370"/>
      <c r="Y148" s="370"/>
      <c r="Z148" s="370"/>
      <c r="AA148" s="370"/>
      <c r="AB148" s="370"/>
      <c r="AC148" s="370"/>
      <c r="AD148" s="370"/>
      <c r="AE148" s="370"/>
      <c r="AF148" s="370"/>
      <c r="AG148" s="370"/>
      <c r="AH148" s="370"/>
      <c r="AI148" s="370"/>
      <c r="AJ148" s="370"/>
    </row>
    <row r="149" spans="1:36" x14ac:dyDescent="0.2">
      <c r="A149" s="412"/>
      <c r="B149" s="370"/>
      <c r="C149" s="370"/>
      <c r="D149" s="370"/>
      <c r="E149" s="370"/>
      <c r="F149" s="370"/>
      <c r="G149" s="370"/>
      <c r="H149" s="370"/>
      <c r="I149" s="370"/>
      <c r="J149" s="370"/>
      <c r="K149" s="370"/>
      <c r="L149" s="370"/>
      <c r="M149" s="370"/>
      <c r="N149" s="370"/>
      <c r="O149" s="370"/>
      <c r="P149" s="370"/>
      <c r="Q149" s="370"/>
      <c r="R149" s="370"/>
      <c r="S149" s="370"/>
      <c r="T149" s="370"/>
      <c r="U149" s="370"/>
      <c r="V149" s="370"/>
      <c r="W149" s="370"/>
      <c r="X149" s="370"/>
      <c r="Y149" s="370"/>
      <c r="Z149" s="370"/>
      <c r="AA149" s="370"/>
      <c r="AB149" s="370"/>
      <c r="AC149" s="370"/>
      <c r="AD149" s="370"/>
      <c r="AE149" s="370"/>
      <c r="AF149" s="370"/>
      <c r="AG149" s="370"/>
      <c r="AH149" s="370"/>
      <c r="AI149" s="370"/>
      <c r="AJ149" s="370"/>
    </row>
    <row r="150" spans="1:36" x14ac:dyDescent="0.2">
      <c r="A150" s="412"/>
      <c r="B150" s="370"/>
      <c r="C150" s="370"/>
      <c r="D150" s="370"/>
      <c r="E150" s="370"/>
      <c r="F150" s="370"/>
      <c r="G150" s="370"/>
      <c r="H150" s="370"/>
      <c r="I150" s="370"/>
      <c r="J150" s="370"/>
      <c r="K150" s="370"/>
      <c r="L150" s="370"/>
      <c r="M150" s="370"/>
      <c r="N150" s="370"/>
      <c r="O150" s="370"/>
      <c r="P150" s="370"/>
      <c r="Q150" s="370"/>
      <c r="R150" s="370"/>
      <c r="S150" s="370"/>
      <c r="T150" s="370"/>
      <c r="U150" s="370"/>
      <c r="V150" s="370"/>
      <c r="W150" s="370"/>
      <c r="X150" s="370"/>
      <c r="Y150" s="370"/>
      <c r="Z150" s="370"/>
      <c r="AA150" s="370"/>
      <c r="AB150" s="370"/>
      <c r="AC150" s="370"/>
      <c r="AD150" s="370"/>
      <c r="AE150" s="370"/>
      <c r="AF150" s="370"/>
      <c r="AG150" s="370"/>
      <c r="AH150" s="370"/>
      <c r="AI150" s="370"/>
      <c r="AJ150" s="370"/>
    </row>
    <row r="151" spans="1:36" x14ac:dyDescent="0.2">
      <c r="A151" s="412"/>
      <c r="B151" s="370"/>
      <c r="C151" s="370"/>
      <c r="D151" s="370"/>
      <c r="E151" s="370"/>
      <c r="F151" s="370"/>
      <c r="G151" s="370"/>
      <c r="H151" s="370"/>
      <c r="I151" s="370"/>
      <c r="J151" s="370"/>
      <c r="K151" s="370"/>
      <c r="L151" s="370"/>
      <c r="M151" s="370"/>
      <c r="N151" s="370"/>
      <c r="O151" s="370"/>
      <c r="P151" s="370"/>
      <c r="Q151" s="370"/>
      <c r="R151" s="370"/>
      <c r="S151" s="370"/>
      <c r="T151" s="370"/>
      <c r="U151" s="370"/>
      <c r="V151" s="370"/>
      <c r="W151" s="370"/>
      <c r="X151" s="370"/>
      <c r="Y151" s="370"/>
      <c r="Z151" s="370"/>
      <c r="AA151" s="370"/>
      <c r="AB151" s="370"/>
      <c r="AC151" s="370"/>
      <c r="AD151" s="370"/>
      <c r="AE151" s="370"/>
      <c r="AF151" s="370"/>
      <c r="AG151" s="370"/>
      <c r="AH151" s="370"/>
      <c r="AI151" s="370"/>
      <c r="AJ151" s="370"/>
    </row>
    <row r="152" spans="1:36" x14ac:dyDescent="0.2">
      <c r="A152" s="412"/>
      <c r="B152" s="370"/>
      <c r="C152" s="370"/>
      <c r="D152" s="370"/>
      <c r="E152" s="370"/>
      <c r="F152" s="370"/>
      <c r="G152" s="370"/>
      <c r="H152" s="370"/>
      <c r="I152" s="370"/>
      <c r="J152" s="370"/>
      <c r="K152" s="370"/>
      <c r="L152" s="370"/>
      <c r="M152" s="370"/>
      <c r="N152" s="370"/>
      <c r="O152" s="370"/>
      <c r="P152" s="370"/>
      <c r="Q152" s="370"/>
      <c r="R152" s="370"/>
      <c r="S152" s="370"/>
      <c r="T152" s="370"/>
      <c r="U152" s="370"/>
      <c r="V152" s="370"/>
      <c r="W152" s="370"/>
      <c r="X152" s="370"/>
      <c r="Y152" s="370"/>
      <c r="Z152" s="370"/>
      <c r="AA152" s="370"/>
      <c r="AB152" s="370"/>
      <c r="AC152" s="370"/>
      <c r="AD152" s="370"/>
      <c r="AE152" s="370"/>
      <c r="AF152" s="370"/>
      <c r="AG152" s="370"/>
      <c r="AH152" s="370"/>
      <c r="AI152" s="370"/>
      <c r="AJ152" s="370"/>
    </row>
    <row r="153" spans="1:36" x14ac:dyDescent="0.2">
      <c r="A153" s="371"/>
      <c r="B153" s="370"/>
      <c r="C153" s="370"/>
      <c r="D153" s="370"/>
      <c r="E153" s="370"/>
      <c r="F153" s="370"/>
      <c r="G153" s="370"/>
      <c r="H153" s="370"/>
      <c r="I153" s="370"/>
      <c r="J153" s="370"/>
      <c r="K153" s="370"/>
      <c r="L153" s="370"/>
      <c r="M153" s="370"/>
      <c r="N153" s="370"/>
      <c r="O153" s="370"/>
      <c r="P153" s="370"/>
      <c r="Q153" s="370"/>
      <c r="R153" s="370"/>
      <c r="S153" s="370"/>
      <c r="T153" s="370"/>
      <c r="U153" s="370"/>
      <c r="V153" s="370"/>
      <c r="W153" s="370"/>
      <c r="X153" s="370"/>
      <c r="Y153" s="370"/>
      <c r="Z153" s="370"/>
      <c r="AA153" s="370"/>
      <c r="AB153" s="370"/>
      <c r="AC153" s="370"/>
      <c r="AD153" s="370"/>
      <c r="AE153" s="370"/>
      <c r="AF153" s="370"/>
      <c r="AG153" s="370"/>
      <c r="AH153" s="370"/>
      <c r="AI153" s="370"/>
      <c r="AJ153" s="370"/>
    </row>
    <row r="154" spans="1:36" x14ac:dyDescent="0.2">
      <c r="A154" s="412"/>
      <c r="B154" s="370"/>
      <c r="C154" s="370"/>
      <c r="D154" s="370"/>
      <c r="E154" s="370"/>
      <c r="F154" s="370"/>
      <c r="G154" s="370"/>
      <c r="H154" s="370"/>
      <c r="I154" s="370"/>
      <c r="J154" s="370"/>
      <c r="K154" s="370"/>
      <c r="L154" s="370"/>
      <c r="M154" s="370"/>
      <c r="N154" s="370"/>
      <c r="O154" s="370"/>
      <c r="P154" s="370"/>
      <c r="Q154" s="370"/>
      <c r="R154" s="370"/>
      <c r="S154" s="370"/>
      <c r="T154" s="370"/>
      <c r="U154" s="370"/>
      <c r="V154" s="370"/>
      <c r="W154" s="370"/>
      <c r="X154" s="370"/>
      <c r="Y154" s="370"/>
      <c r="Z154" s="370"/>
      <c r="AA154" s="370"/>
      <c r="AB154" s="370"/>
      <c r="AC154" s="370"/>
      <c r="AD154" s="370"/>
      <c r="AE154" s="370"/>
      <c r="AF154" s="370"/>
      <c r="AG154" s="370"/>
      <c r="AH154" s="370"/>
      <c r="AI154" s="370"/>
      <c r="AJ154" s="370"/>
    </row>
    <row r="155" spans="1:36" x14ac:dyDescent="0.2">
      <c r="A155" s="371"/>
      <c r="B155" s="370"/>
      <c r="C155" s="370"/>
      <c r="D155" s="370"/>
      <c r="E155" s="370"/>
      <c r="F155" s="370"/>
      <c r="G155" s="370"/>
      <c r="H155" s="370"/>
      <c r="I155" s="370"/>
      <c r="J155" s="370"/>
      <c r="K155" s="370"/>
      <c r="L155" s="370"/>
      <c r="M155" s="370"/>
      <c r="N155" s="370"/>
      <c r="O155" s="370"/>
      <c r="P155" s="370"/>
      <c r="Q155" s="370"/>
      <c r="R155" s="370"/>
      <c r="S155" s="370"/>
      <c r="T155" s="370"/>
      <c r="U155" s="370"/>
      <c r="V155" s="370"/>
      <c r="W155" s="370"/>
      <c r="X155" s="370"/>
      <c r="Y155" s="370"/>
      <c r="Z155" s="370"/>
      <c r="AA155" s="370"/>
      <c r="AB155" s="370"/>
      <c r="AC155" s="370"/>
      <c r="AD155" s="370"/>
      <c r="AE155" s="370"/>
      <c r="AF155" s="370"/>
      <c r="AG155" s="370"/>
      <c r="AH155" s="370"/>
      <c r="AI155" s="370"/>
      <c r="AJ155" s="370"/>
    </row>
    <row r="156" spans="1:36" x14ac:dyDescent="0.2">
      <c r="A156" s="412"/>
      <c r="B156" s="370"/>
      <c r="C156" s="370"/>
      <c r="D156" s="370"/>
      <c r="E156" s="370"/>
      <c r="F156" s="370"/>
      <c r="G156" s="370"/>
      <c r="H156" s="370"/>
      <c r="I156" s="370"/>
      <c r="J156" s="370"/>
      <c r="K156" s="370"/>
      <c r="L156" s="370"/>
      <c r="M156" s="370"/>
      <c r="N156" s="370"/>
      <c r="O156" s="370"/>
      <c r="P156" s="370"/>
      <c r="Q156" s="370"/>
      <c r="R156" s="370"/>
      <c r="S156" s="370"/>
      <c r="T156" s="370"/>
      <c r="U156" s="370"/>
      <c r="V156" s="370"/>
      <c r="W156" s="370"/>
      <c r="X156" s="370"/>
      <c r="Y156" s="370"/>
      <c r="Z156" s="370"/>
      <c r="AA156" s="370"/>
      <c r="AB156" s="370"/>
      <c r="AC156" s="370"/>
      <c r="AD156" s="370"/>
      <c r="AE156" s="370"/>
      <c r="AF156" s="370"/>
      <c r="AG156" s="370"/>
      <c r="AH156" s="370"/>
      <c r="AI156" s="370"/>
      <c r="AJ156" s="370"/>
    </row>
    <row r="157" spans="1:36" x14ac:dyDescent="0.2">
      <c r="A157" s="412"/>
      <c r="B157" s="370"/>
      <c r="C157" s="370"/>
      <c r="D157" s="370"/>
      <c r="E157" s="370"/>
      <c r="F157" s="370"/>
      <c r="G157" s="370"/>
      <c r="H157" s="370"/>
      <c r="I157" s="370"/>
      <c r="J157" s="370"/>
      <c r="K157" s="370"/>
      <c r="L157" s="370"/>
      <c r="M157" s="370"/>
      <c r="N157" s="370"/>
      <c r="O157" s="370"/>
      <c r="P157" s="370"/>
      <c r="Q157" s="370"/>
      <c r="R157" s="370"/>
      <c r="S157" s="370"/>
      <c r="T157" s="370"/>
      <c r="U157" s="370"/>
      <c r="V157" s="370"/>
      <c r="W157" s="370"/>
      <c r="X157" s="370"/>
      <c r="Y157" s="370"/>
      <c r="Z157" s="370"/>
      <c r="AA157" s="370"/>
      <c r="AB157" s="370"/>
      <c r="AC157" s="370"/>
      <c r="AD157" s="370"/>
      <c r="AE157" s="370"/>
      <c r="AF157" s="370"/>
      <c r="AG157" s="370"/>
      <c r="AH157" s="370"/>
      <c r="AI157" s="370"/>
      <c r="AJ157" s="370"/>
    </row>
    <row r="158" spans="1:36" x14ac:dyDescent="0.2">
      <c r="A158" s="412"/>
      <c r="B158" s="370"/>
      <c r="C158" s="370"/>
      <c r="D158" s="370"/>
      <c r="E158" s="370"/>
      <c r="F158" s="370"/>
      <c r="G158" s="370"/>
      <c r="H158" s="370"/>
      <c r="I158" s="370"/>
      <c r="J158" s="370"/>
      <c r="K158" s="370"/>
      <c r="L158" s="370"/>
      <c r="M158" s="370"/>
      <c r="N158" s="370"/>
      <c r="O158" s="370"/>
      <c r="P158" s="370"/>
      <c r="Q158" s="370"/>
      <c r="R158" s="370"/>
      <c r="S158" s="370"/>
      <c r="T158" s="370"/>
      <c r="U158" s="370"/>
      <c r="V158" s="370"/>
      <c r="W158" s="370"/>
      <c r="X158" s="370"/>
      <c r="Y158" s="370"/>
      <c r="Z158" s="370"/>
      <c r="AA158" s="370"/>
      <c r="AB158" s="370"/>
      <c r="AC158" s="370"/>
      <c r="AD158" s="370"/>
      <c r="AE158" s="370"/>
      <c r="AF158" s="370"/>
      <c r="AG158" s="370"/>
      <c r="AH158" s="370"/>
      <c r="AI158" s="370"/>
      <c r="AJ158" s="370"/>
    </row>
    <row r="159" spans="1:36" x14ac:dyDescent="0.2">
      <c r="A159" s="412"/>
      <c r="B159" s="370"/>
      <c r="C159" s="370"/>
      <c r="D159" s="370"/>
      <c r="E159" s="370"/>
      <c r="F159" s="370"/>
      <c r="G159" s="370"/>
      <c r="H159" s="370"/>
      <c r="I159" s="370"/>
      <c r="J159" s="370"/>
      <c r="K159" s="370"/>
      <c r="L159" s="370"/>
      <c r="M159" s="370"/>
      <c r="N159" s="370"/>
      <c r="O159" s="370"/>
      <c r="P159" s="370"/>
      <c r="Q159" s="370"/>
      <c r="R159" s="370"/>
      <c r="S159" s="370"/>
      <c r="T159" s="370"/>
      <c r="U159" s="370"/>
      <c r="V159" s="370"/>
      <c r="W159" s="370"/>
      <c r="X159" s="370"/>
      <c r="Y159" s="370"/>
      <c r="Z159" s="370"/>
      <c r="AA159" s="370"/>
      <c r="AB159" s="370"/>
      <c r="AC159" s="370"/>
      <c r="AD159" s="370"/>
      <c r="AE159" s="370"/>
      <c r="AF159" s="370"/>
      <c r="AG159" s="370"/>
      <c r="AH159" s="370"/>
      <c r="AI159" s="370"/>
      <c r="AJ159" s="370"/>
    </row>
    <row r="160" spans="1:36" x14ac:dyDescent="0.2">
      <c r="A160" s="371"/>
      <c r="B160" s="370"/>
      <c r="C160" s="370"/>
      <c r="D160" s="370"/>
      <c r="E160" s="370"/>
      <c r="F160" s="370"/>
      <c r="G160" s="370"/>
      <c r="H160" s="370"/>
      <c r="I160" s="370"/>
      <c r="J160" s="370"/>
      <c r="K160" s="370"/>
      <c r="L160" s="370"/>
      <c r="M160" s="370"/>
      <c r="N160" s="370"/>
      <c r="O160" s="370"/>
      <c r="P160" s="370"/>
      <c r="Q160" s="370"/>
      <c r="R160" s="370"/>
      <c r="S160" s="370"/>
      <c r="T160" s="370"/>
      <c r="U160" s="370"/>
      <c r="V160" s="370"/>
      <c r="W160" s="370"/>
      <c r="X160" s="370"/>
      <c r="Y160" s="370"/>
      <c r="Z160" s="370"/>
      <c r="AA160" s="370"/>
      <c r="AB160" s="370"/>
      <c r="AC160" s="370"/>
      <c r="AD160" s="370"/>
      <c r="AE160" s="370"/>
      <c r="AF160" s="370"/>
      <c r="AG160" s="370"/>
      <c r="AH160" s="370"/>
      <c r="AI160" s="370"/>
      <c r="AJ160" s="370"/>
    </row>
    <row r="161" spans="1:36" x14ac:dyDescent="0.2">
      <c r="A161" s="412"/>
      <c r="B161" s="370"/>
      <c r="C161" s="370"/>
      <c r="D161" s="370"/>
      <c r="E161" s="370"/>
      <c r="F161" s="370"/>
      <c r="G161" s="370"/>
      <c r="H161" s="370"/>
      <c r="I161" s="370"/>
      <c r="J161" s="370"/>
      <c r="K161" s="370"/>
      <c r="L161" s="370"/>
      <c r="M161" s="370"/>
      <c r="N161" s="370"/>
      <c r="O161" s="370"/>
      <c r="P161" s="370"/>
      <c r="Q161" s="370"/>
      <c r="R161" s="370"/>
      <c r="S161" s="370"/>
      <c r="T161" s="370"/>
      <c r="U161" s="370"/>
      <c r="V161" s="370"/>
      <c r="W161" s="370"/>
      <c r="X161" s="370"/>
      <c r="Y161" s="370"/>
      <c r="Z161" s="370"/>
      <c r="AA161" s="370"/>
      <c r="AB161" s="370"/>
      <c r="AC161" s="370"/>
      <c r="AD161" s="370"/>
      <c r="AE161" s="370"/>
      <c r="AF161" s="370"/>
      <c r="AG161" s="370"/>
      <c r="AH161" s="370"/>
      <c r="AI161" s="370"/>
      <c r="AJ161" s="370"/>
    </row>
    <row r="162" spans="1:36" x14ac:dyDescent="0.2">
      <c r="A162" s="412"/>
      <c r="B162" s="370"/>
      <c r="C162" s="370"/>
      <c r="D162" s="370"/>
      <c r="E162" s="370"/>
      <c r="F162" s="370"/>
      <c r="G162" s="370"/>
      <c r="H162" s="370"/>
      <c r="I162" s="370"/>
      <c r="J162" s="370"/>
      <c r="K162" s="370"/>
      <c r="L162" s="370"/>
      <c r="M162" s="370"/>
      <c r="N162" s="370"/>
      <c r="O162" s="370"/>
      <c r="P162" s="370"/>
      <c r="Q162" s="370"/>
      <c r="R162" s="370"/>
      <c r="S162" s="370"/>
      <c r="T162" s="370"/>
      <c r="U162" s="370"/>
      <c r="V162" s="370"/>
      <c r="W162" s="370"/>
      <c r="X162" s="370"/>
      <c r="Y162" s="370"/>
      <c r="Z162" s="370"/>
      <c r="AA162" s="370"/>
      <c r="AB162" s="370"/>
      <c r="AC162" s="370"/>
      <c r="AD162" s="370"/>
      <c r="AE162" s="370"/>
      <c r="AF162" s="370"/>
      <c r="AG162" s="370"/>
      <c r="AH162" s="370"/>
      <c r="AI162" s="370"/>
      <c r="AJ162" s="370"/>
    </row>
    <row r="163" spans="1:36" x14ac:dyDescent="0.2">
      <c r="A163" s="412"/>
      <c r="B163" s="370"/>
      <c r="C163" s="370"/>
      <c r="D163" s="370"/>
      <c r="E163" s="370"/>
      <c r="F163" s="370"/>
      <c r="G163" s="370"/>
      <c r="H163" s="370"/>
      <c r="I163" s="370"/>
      <c r="J163" s="370"/>
      <c r="K163" s="370"/>
      <c r="L163" s="370"/>
      <c r="M163" s="370"/>
      <c r="N163" s="370"/>
      <c r="O163" s="370"/>
      <c r="P163" s="370"/>
      <c r="Q163" s="370"/>
      <c r="R163" s="370"/>
      <c r="S163" s="370"/>
      <c r="T163" s="370"/>
      <c r="U163" s="370"/>
      <c r="V163" s="370"/>
      <c r="W163" s="370"/>
      <c r="X163" s="370"/>
      <c r="Y163" s="370"/>
      <c r="Z163" s="370"/>
      <c r="AA163" s="370"/>
      <c r="AB163" s="370"/>
      <c r="AC163" s="370"/>
      <c r="AD163" s="370"/>
      <c r="AE163" s="370"/>
      <c r="AF163" s="370"/>
      <c r="AG163" s="370"/>
      <c r="AH163" s="370"/>
      <c r="AI163" s="370"/>
      <c r="AJ163" s="370"/>
    </row>
    <row r="164" spans="1:36" x14ac:dyDescent="0.2">
      <c r="A164" s="371"/>
      <c r="B164" s="370"/>
      <c r="C164" s="370"/>
      <c r="D164" s="370"/>
      <c r="E164" s="370"/>
      <c r="F164" s="370"/>
      <c r="G164" s="370"/>
      <c r="H164" s="370"/>
      <c r="I164" s="370"/>
      <c r="J164" s="370"/>
      <c r="K164" s="370"/>
      <c r="L164" s="370"/>
      <c r="M164" s="370"/>
      <c r="N164" s="370"/>
      <c r="O164" s="370"/>
      <c r="P164" s="370"/>
      <c r="Q164" s="370"/>
      <c r="R164" s="370"/>
      <c r="S164" s="370"/>
      <c r="T164" s="370"/>
      <c r="U164" s="370"/>
      <c r="V164" s="370"/>
      <c r="W164" s="370"/>
      <c r="X164" s="370"/>
      <c r="Y164" s="370"/>
      <c r="Z164" s="370"/>
      <c r="AA164" s="370"/>
      <c r="AB164" s="370"/>
      <c r="AC164" s="370"/>
      <c r="AD164" s="370"/>
      <c r="AE164" s="370"/>
      <c r="AF164" s="370"/>
      <c r="AG164" s="370"/>
      <c r="AH164" s="370"/>
      <c r="AI164" s="370"/>
      <c r="AJ164" s="370"/>
    </row>
    <row r="165" spans="1:36" x14ac:dyDescent="0.2">
      <c r="A165" s="412"/>
      <c r="B165" s="370"/>
      <c r="C165" s="370"/>
      <c r="D165" s="370"/>
      <c r="E165" s="370"/>
      <c r="F165" s="370"/>
      <c r="G165" s="370"/>
      <c r="H165" s="370"/>
    </row>
    <row r="166" spans="1:36" x14ac:dyDescent="0.2">
      <c r="A166" s="371"/>
    </row>
    <row r="167" spans="1:36" x14ac:dyDescent="0.2">
      <c r="A167" s="412"/>
    </row>
    <row r="168" spans="1:36" x14ac:dyDescent="0.2">
      <c r="A168" s="412"/>
    </row>
    <row r="169" spans="1:36" x14ac:dyDescent="0.2">
      <c r="A169" s="412"/>
    </row>
    <row r="170" spans="1:36" x14ac:dyDescent="0.2">
      <c r="A170" s="412"/>
    </row>
    <row r="171" spans="1:36" x14ac:dyDescent="0.2">
      <c r="A171" s="412"/>
    </row>
    <row r="172" spans="1:36" x14ac:dyDescent="0.2">
      <c r="A172" s="371"/>
    </row>
    <row r="173" spans="1:36" x14ac:dyDescent="0.2">
      <c r="A173" s="412"/>
    </row>
    <row r="174" spans="1:36" x14ac:dyDescent="0.2">
      <c r="A174" s="371"/>
    </row>
    <row r="175" spans="1:36" x14ac:dyDescent="0.2">
      <c r="A175" s="412"/>
    </row>
    <row r="176" spans="1:36" x14ac:dyDescent="0.2">
      <c r="A176" s="412"/>
    </row>
    <row r="177" spans="1:1" x14ac:dyDescent="0.2">
      <c r="A177" s="412"/>
    </row>
    <row r="178" spans="1:1" x14ac:dyDescent="0.2">
      <c r="A178" s="371"/>
    </row>
    <row r="179" spans="1:1" x14ac:dyDescent="0.2">
      <c r="A179" s="412"/>
    </row>
  </sheetData>
  <mergeCells count="1">
    <mergeCell ref="B4:E4"/>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P141"/>
  <sheetViews>
    <sheetView topLeftCell="A34" workbookViewId="0">
      <selection activeCell="G41" sqref="G41"/>
    </sheetView>
  </sheetViews>
  <sheetFormatPr baseColWidth="10" defaultRowHeight="15" x14ac:dyDescent="0.2"/>
  <cols>
    <col min="1" max="1" width="10.83203125" style="358"/>
    <col min="2" max="2" width="25.6640625" style="358" bestFit="1" customWidth="1"/>
    <col min="3" max="3" width="25" style="358" customWidth="1"/>
    <col min="4" max="4" width="21.1640625" style="358" customWidth="1"/>
    <col min="5" max="5" width="14.1640625" style="358" customWidth="1"/>
    <col min="6" max="7" width="15.6640625" style="358" customWidth="1"/>
    <col min="8" max="9" width="10.83203125" style="358"/>
    <col min="10" max="10" width="12.1640625" style="358" bestFit="1" customWidth="1"/>
    <col min="11" max="11" width="12.1640625" style="358" customWidth="1"/>
    <col min="12" max="12" width="11.6640625" style="358" customWidth="1"/>
    <col min="13" max="13" width="19.6640625" style="358" customWidth="1"/>
    <col min="14" max="18" width="10.83203125" style="358"/>
    <col min="19" max="19" width="24" style="358" customWidth="1"/>
    <col min="20" max="20" width="6.5" style="358" customWidth="1"/>
    <col min="21" max="16384" width="10.83203125" style="358"/>
  </cols>
  <sheetData>
    <row r="1" spans="1:42" ht="42" customHeight="1" thickBot="1" x14ac:dyDescent="0.3">
      <c r="A1" s="352"/>
      <c r="B1" s="351" t="s">
        <v>286</v>
      </c>
      <c r="C1" s="353"/>
      <c r="D1" s="352"/>
      <c r="E1" s="354"/>
      <c r="F1" s="355"/>
      <c r="G1" s="355"/>
      <c r="H1" s="355"/>
      <c r="I1" s="355"/>
      <c r="J1" s="355"/>
      <c r="K1" s="355"/>
      <c r="L1" s="355"/>
      <c r="M1" s="355"/>
      <c r="N1" s="355"/>
      <c r="O1" s="355"/>
      <c r="P1" s="355"/>
      <c r="Q1" s="355"/>
      <c r="R1" s="355"/>
      <c r="S1" s="355"/>
      <c r="T1" s="355"/>
      <c r="U1" s="355"/>
      <c r="V1" s="355"/>
      <c r="W1" s="355"/>
      <c r="X1" s="355"/>
      <c r="Y1" s="355"/>
      <c r="Z1" s="355"/>
      <c r="AA1" s="355"/>
      <c r="AB1" s="355"/>
      <c r="AC1" s="355"/>
      <c r="AD1" s="357"/>
      <c r="AE1" s="357"/>
      <c r="AF1" s="357"/>
      <c r="AG1" s="357"/>
      <c r="AH1" s="357"/>
      <c r="AI1" s="357"/>
      <c r="AJ1" s="357"/>
      <c r="AK1" s="357"/>
      <c r="AL1" s="357"/>
      <c r="AM1" s="357"/>
      <c r="AN1" s="357"/>
      <c r="AO1" s="357"/>
      <c r="AP1" s="357"/>
    </row>
    <row r="2" spans="1:42" x14ac:dyDescent="0.2">
      <c r="A2" s="352"/>
      <c r="B2" s="353"/>
      <c r="C2" s="353"/>
      <c r="D2" s="352"/>
      <c r="E2" s="354"/>
      <c r="F2" s="355"/>
      <c r="G2" s="355"/>
      <c r="H2" s="355"/>
      <c r="I2" s="355"/>
      <c r="J2" s="355"/>
      <c r="K2" s="355"/>
      <c r="L2" s="355"/>
      <c r="M2" s="355"/>
      <c r="N2" s="355"/>
      <c r="O2" s="355"/>
      <c r="P2" s="355"/>
      <c r="Q2" s="355"/>
      <c r="R2" s="355"/>
      <c r="S2" s="355"/>
      <c r="T2" s="355"/>
      <c r="U2" s="355"/>
      <c r="V2" s="355"/>
      <c r="W2" s="355"/>
      <c r="X2" s="355"/>
      <c r="Y2" s="355"/>
      <c r="Z2" s="355"/>
      <c r="AA2" s="355"/>
      <c r="AB2" s="355"/>
      <c r="AC2" s="355"/>
    </row>
    <row r="3" spans="1:42" x14ac:dyDescent="0.2">
      <c r="A3" s="352"/>
      <c r="B3" s="459" t="s">
        <v>744</v>
      </c>
      <c r="C3" s="460"/>
      <c r="D3" s="361"/>
      <c r="E3" s="362"/>
      <c r="F3" s="363"/>
      <c r="G3" s="364"/>
      <c r="H3" s="364"/>
      <c r="I3" s="355"/>
      <c r="J3" s="364"/>
      <c r="K3" s="364"/>
      <c r="L3" s="364"/>
      <c r="M3" s="364"/>
      <c r="N3" s="364"/>
      <c r="O3" s="364"/>
      <c r="P3" s="364"/>
      <c r="Q3" s="364"/>
      <c r="R3" s="364"/>
      <c r="S3" s="364"/>
      <c r="T3" s="364"/>
      <c r="U3" s="364"/>
      <c r="V3" s="355"/>
      <c r="W3" s="364"/>
      <c r="X3" s="364"/>
      <c r="Y3" s="364"/>
      <c r="Z3" s="364"/>
      <c r="AA3" s="364"/>
      <c r="AB3" s="364"/>
      <c r="AC3" s="364"/>
    </row>
    <row r="4" spans="1:42" ht="12" customHeight="1" x14ac:dyDescent="0.2">
      <c r="A4" s="352"/>
      <c r="B4" s="592" t="s">
        <v>791</v>
      </c>
      <c r="C4" s="593"/>
      <c r="D4" s="593"/>
      <c r="E4" s="593"/>
      <c r="F4" s="594"/>
      <c r="G4" s="359"/>
      <c r="H4" s="359"/>
      <c r="I4" s="355"/>
      <c r="J4" s="359"/>
      <c r="K4" s="359"/>
      <c r="L4" s="359"/>
      <c r="M4" s="359"/>
      <c r="N4" s="359"/>
      <c r="O4" s="359"/>
      <c r="P4" s="359"/>
      <c r="Q4" s="359"/>
      <c r="R4" s="359"/>
      <c r="S4" s="359"/>
      <c r="T4" s="359"/>
      <c r="U4" s="359"/>
      <c r="V4" s="355"/>
      <c r="W4" s="359"/>
      <c r="X4" s="359"/>
      <c r="Y4" s="359"/>
      <c r="Z4" s="359"/>
      <c r="AA4" s="359"/>
      <c r="AB4" s="359"/>
      <c r="AC4" s="359"/>
    </row>
    <row r="5" spans="1:42" ht="12" customHeight="1" x14ac:dyDescent="0.2">
      <c r="A5" s="352"/>
      <c r="B5" s="359"/>
      <c r="C5" s="359"/>
      <c r="D5" s="359"/>
      <c r="E5" s="359"/>
      <c r="F5" s="359"/>
      <c r="G5" s="359"/>
      <c r="H5" s="359"/>
      <c r="I5" s="355"/>
      <c r="J5" s="359"/>
      <c r="K5" s="359"/>
      <c r="L5" s="359"/>
      <c r="M5" s="359"/>
      <c r="N5" s="359"/>
      <c r="O5" s="359"/>
      <c r="P5" s="359"/>
      <c r="Q5" s="359"/>
      <c r="R5" s="359"/>
      <c r="S5" s="359"/>
      <c r="T5" s="359"/>
      <c r="U5" s="359"/>
      <c r="V5" s="355"/>
      <c r="W5" s="359"/>
      <c r="X5" s="359"/>
      <c r="Y5" s="359"/>
      <c r="Z5" s="359"/>
      <c r="AA5" s="359"/>
      <c r="AB5" s="359"/>
      <c r="AC5" s="359"/>
    </row>
    <row r="6" spans="1:42" ht="12" customHeight="1" x14ac:dyDescent="0.2">
      <c r="A6" s="352"/>
      <c r="B6" s="365" t="s">
        <v>886</v>
      </c>
      <c r="C6" s="359"/>
      <c r="D6" s="359"/>
      <c r="E6" s="359"/>
      <c r="F6" s="359"/>
      <c r="G6" s="359"/>
      <c r="H6" s="359"/>
      <c r="I6" s="355"/>
      <c r="J6" s="359"/>
      <c r="K6" s="359"/>
      <c r="L6" s="359"/>
      <c r="M6" s="359"/>
      <c r="N6" s="359"/>
      <c r="O6" s="359"/>
      <c r="P6" s="359"/>
      <c r="Q6" s="359"/>
      <c r="R6" s="359"/>
      <c r="S6" s="359"/>
      <c r="T6" s="359"/>
      <c r="U6" s="359"/>
      <c r="V6" s="355"/>
      <c r="W6" s="359"/>
      <c r="X6" s="359"/>
      <c r="Y6" s="359"/>
      <c r="Z6" s="359"/>
      <c r="AA6" s="359"/>
      <c r="AB6" s="359"/>
      <c r="AC6" s="359"/>
    </row>
    <row r="7" spans="1:42" ht="12" customHeight="1" x14ac:dyDescent="0.2">
      <c r="A7" s="352"/>
      <c r="B7" s="366" t="s">
        <v>884</v>
      </c>
      <c r="C7" s="359"/>
      <c r="D7" s="359"/>
      <c r="E7" s="359"/>
      <c r="F7" s="359"/>
      <c r="G7" s="359"/>
      <c r="H7" s="359"/>
      <c r="I7" s="355"/>
      <c r="J7" s="359"/>
      <c r="K7" s="359"/>
      <c r="L7" s="359"/>
      <c r="M7" s="359"/>
      <c r="N7" s="359"/>
      <c r="O7" s="359"/>
      <c r="P7" s="359"/>
      <c r="Q7" s="359"/>
      <c r="R7" s="359"/>
      <c r="S7" s="359"/>
      <c r="T7" s="359"/>
      <c r="U7" s="359"/>
      <c r="V7" s="355"/>
      <c r="W7" s="359"/>
      <c r="X7" s="359"/>
      <c r="Y7" s="359"/>
      <c r="Z7" s="359"/>
      <c r="AA7" s="359"/>
      <c r="AB7" s="359"/>
      <c r="AC7" s="359"/>
    </row>
    <row r="8" spans="1:42" ht="12" customHeight="1" x14ac:dyDescent="0.2">
      <c r="A8" s="352"/>
      <c r="B8" s="367" t="s">
        <v>885</v>
      </c>
      <c r="C8" s="359"/>
      <c r="D8" s="359"/>
      <c r="E8" s="359"/>
      <c r="F8" s="359"/>
      <c r="G8" s="359"/>
      <c r="H8" s="359"/>
      <c r="I8" s="355"/>
      <c r="J8" s="359"/>
      <c r="K8" s="359"/>
      <c r="L8" s="359"/>
      <c r="M8" s="359"/>
      <c r="N8" s="359"/>
      <c r="O8" s="359"/>
      <c r="P8" s="359"/>
      <c r="Q8" s="359"/>
      <c r="R8" s="359"/>
      <c r="S8" s="359"/>
      <c r="T8" s="359"/>
      <c r="U8" s="359"/>
      <c r="V8" s="355"/>
      <c r="W8" s="359"/>
      <c r="X8" s="359"/>
      <c r="Y8" s="359"/>
      <c r="Z8" s="359"/>
      <c r="AA8" s="359"/>
      <c r="AB8" s="359"/>
      <c r="AC8" s="359"/>
    </row>
    <row r="9" spans="1:42" ht="12" customHeight="1" x14ac:dyDescent="0.2">
      <c r="A9" s="352"/>
      <c r="B9" s="368" t="s">
        <v>889</v>
      </c>
      <c r="C9" s="359"/>
      <c r="D9" s="359"/>
      <c r="E9" s="359"/>
      <c r="F9" s="359"/>
      <c r="G9" s="359"/>
      <c r="H9" s="359"/>
      <c r="I9" s="355"/>
      <c r="J9" s="359"/>
      <c r="K9" s="359"/>
      <c r="L9" s="359"/>
      <c r="M9" s="359"/>
      <c r="N9" s="359"/>
      <c r="O9" s="359"/>
      <c r="P9" s="359"/>
      <c r="Q9" s="359"/>
      <c r="R9" s="359"/>
      <c r="S9" s="359"/>
      <c r="T9" s="359"/>
      <c r="U9" s="359"/>
      <c r="V9" s="355"/>
      <c r="W9" s="359"/>
      <c r="X9" s="359"/>
      <c r="Y9" s="359"/>
      <c r="Z9" s="359"/>
      <c r="AA9" s="359"/>
      <c r="AB9" s="359"/>
      <c r="AC9" s="359"/>
    </row>
    <row r="10" spans="1:42" ht="16" thickBot="1" x14ac:dyDescent="0.25">
      <c r="A10" s="352"/>
      <c r="B10" s="356"/>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row>
    <row r="11" spans="1:42" x14ac:dyDescent="0.2">
      <c r="A11" s="369"/>
      <c r="B11" s="352"/>
      <c r="C11" s="352"/>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row>
    <row r="12" spans="1:42" x14ac:dyDescent="0.2">
      <c r="A12" s="369"/>
      <c r="B12" s="352"/>
      <c r="C12" s="352"/>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row>
    <row r="13" spans="1:42" x14ac:dyDescent="0.2">
      <c r="A13" s="369"/>
      <c r="B13" s="352"/>
      <c r="C13" s="352"/>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row>
    <row r="14" spans="1:42" x14ac:dyDescent="0.2">
      <c r="A14" s="369"/>
      <c r="B14" s="352"/>
      <c r="C14" s="372" t="s">
        <v>440</v>
      </c>
      <c r="D14" s="487"/>
      <c r="E14" s="403"/>
      <c r="F14" s="403"/>
      <c r="G14" s="403"/>
      <c r="H14" s="403"/>
      <c r="I14" s="403"/>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row>
    <row r="15" spans="1:42" x14ac:dyDescent="0.2">
      <c r="A15" s="369"/>
      <c r="B15" s="352"/>
      <c r="C15" s="352"/>
      <c r="D15" s="466" t="s">
        <v>803</v>
      </c>
      <c r="E15" s="466" t="s">
        <v>687</v>
      </c>
      <c r="F15" s="466" t="s">
        <v>476</v>
      </c>
      <c r="G15" s="465" t="s">
        <v>789</v>
      </c>
      <c r="H15" s="464" t="s">
        <v>480</v>
      </c>
      <c r="I15" s="466" t="s">
        <v>444</v>
      </c>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row>
    <row r="16" spans="1:42" x14ac:dyDescent="0.2">
      <c r="A16" s="369"/>
      <c r="B16" s="352"/>
      <c r="C16" s="352"/>
      <c r="D16" s="384" t="s">
        <v>450</v>
      </c>
      <c r="E16" s="479"/>
      <c r="F16" s="385">
        <v>0</v>
      </c>
      <c r="G16" s="435">
        <v>0.3</v>
      </c>
      <c r="H16" s="385">
        <f>F16*G16</f>
        <v>0</v>
      </c>
      <c r="I16" s="436">
        <v>0</v>
      </c>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row>
    <row r="17" spans="1:36" x14ac:dyDescent="0.2">
      <c r="A17" s="369"/>
      <c r="B17" s="352"/>
      <c r="C17" s="352"/>
      <c r="D17" s="384" t="s">
        <v>442</v>
      </c>
      <c r="E17" s="461"/>
      <c r="F17" s="422">
        <v>0</v>
      </c>
      <c r="G17" s="435">
        <v>0.3</v>
      </c>
      <c r="H17" s="385">
        <f>F17*G17</f>
        <v>0</v>
      </c>
      <c r="I17" s="436" t="e">
        <f>H17/(H$18+H$17)</f>
        <v>#DIV/0!</v>
      </c>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row>
    <row r="18" spans="1:36" x14ac:dyDescent="0.2">
      <c r="A18" s="369"/>
      <c r="B18" s="352"/>
      <c r="C18" s="352"/>
      <c r="D18" s="376" t="s">
        <v>441</v>
      </c>
      <c r="E18" s="461"/>
      <c r="F18" s="422">
        <v>0</v>
      </c>
      <c r="G18" s="438">
        <v>0.9</v>
      </c>
      <c r="H18" s="387">
        <f>F18*G18</f>
        <v>0</v>
      </c>
      <c r="I18" s="436" t="e">
        <f>H18/(H$18+H$17)</f>
        <v>#DIV/0!</v>
      </c>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row>
    <row r="19" spans="1:36" x14ac:dyDescent="0.2">
      <c r="A19" s="369"/>
      <c r="B19" s="352"/>
      <c r="C19" s="352"/>
      <c r="D19" s="376" t="s">
        <v>455</v>
      </c>
      <c r="E19" s="461"/>
      <c r="F19" s="387">
        <f>SUM(F16:F18)</f>
        <v>0</v>
      </c>
      <c r="G19" s="438"/>
      <c r="H19" s="439">
        <f>SUM(H16:H18)</f>
        <v>0</v>
      </c>
      <c r="I19" s="402" t="e">
        <f>SUM(I16:I18)</f>
        <v>#DIV/0!</v>
      </c>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row>
    <row r="20" spans="1:36" x14ac:dyDescent="0.2">
      <c r="A20" s="369"/>
      <c r="B20" s="352"/>
      <c r="D20" s="372"/>
      <c r="E20" s="463"/>
      <c r="F20" s="375"/>
      <c r="G20" s="393"/>
      <c r="H20" s="375"/>
      <c r="I20" s="370"/>
      <c r="J20" s="370"/>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row>
    <row r="21" spans="1:36" x14ac:dyDescent="0.2">
      <c r="A21" s="369"/>
      <c r="B21" s="352"/>
      <c r="C21" s="372" t="s">
        <v>451</v>
      </c>
      <c r="D21" s="370"/>
      <c r="E21" s="463"/>
      <c r="F21" s="375"/>
      <c r="G21" s="393"/>
      <c r="H21" s="375"/>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row>
    <row r="22" spans="1:36" x14ac:dyDescent="0.2">
      <c r="A22" s="369"/>
      <c r="B22" s="352"/>
      <c r="D22" s="370" t="s">
        <v>688</v>
      </c>
      <c r="E22" s="462">
        <v>0</v>
      </c>
      <c r="F22" s="375" t="s">
        <v>45</v>
      </c>
      <c r="G22" s="393"/>
      <c r="H22" s="375"/>
      <c r="I22" s="370"/>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row>
    <row r="23" spans="1:36" x14ac:dyDescent="0.2">
      <c r="A23" s="369"/>
      <c r="B23" s="352"/>
      <c r="C23" s="352"/>
      <c r="D23" s="370"/>
      <c r="E23" s="463"/>
      <c r="F23" s="375"/>
      <c r="G23" s="393"/>
      <c r="H23" s="375"/>
      <c r="I23" s="370"/>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row>
    <row r="24" spans="1:36" x14ac:dyDescent="0.2">
      <c r="A24" s="369"/>
      <c r="B24" s="352"/>
      <c r="C24" s="352"/>
      <c r="D24" s="370"/>
      <c r="E24" s="463"/>
      <c r="F24" s="375"/>
      <c r="G24" s="393"/>
      <c r="H24" s="375"/>
      <c r="I24" s="370"/>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row>
    <row r="25" spans="1:36" x14ac:dyDescent="0.2">
      <c r="A25" s="369"/>
      <c r="B25" s="352"/>
      <c r="C25" s="352"/>
      <c r="D25" s="466" t="s">
        <v>803</v>
      </c>
      <c r="E25" s="488" t="s">
        <v>476</v>
      </c>
      <c r="F25" s="464" t="s">
        <v>476</v>
      </c>
      <c r="G25" s="465" t="s">
        <v>789</v>
      </c>
      <c r="H25" s="464" t="s">
        <v>480</v>
      </c>
      <c r="I25" s="464" t="s">
        <v>444</v>
      </c>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row>
    <row r="26" spans="1:36" x14ac:dyDescent="0.2">
      <c r="A26" s="369"/>
      <c r="B26" s="352"/>
      <c r="C26" s="352"/>
      <c r="D26" s="384" t="s">
        <v>442</v>
      </c>
      <c r="E26" s="479">
        <f>E22</f>
        <v>0</v>
      </c>
      <c r="F26" s="485">
        <f>E22</f>
        <v>0</v>
      </c>
      <c r="G26" s="435">
        <v>1.66389351081531E-3</v>
      </c>
      <c r="H26" s="485">
        <f>F26*G26</f>
        <v>0</v>
      </c>
      <c r="I26" s="472" t="e">
        <f>H26/SUM(H26:H27)</f>
        <v>#DIV/0!</v>
      </c>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row>
    <row r="27" spans="1:36" x14ac:dyDescent="0.2">
      <c r="A27" s="369"/>
      <c r="B27" s="352"/>
      <c r="C27" s="352"/>
      <c r="D27" s="376" t="s">
        <v>461</v>
      </c>
      <c r="E27" s="461">
        <v>0</v>
      </c>
      <c r="F27" s="387">
        <v>0</v>
      </c>
      <c r="G27" s="438">
        <v>1.66389351081531E-3</v>
      </c>
      <c r="H27" s="387">
        <f>F27*G27</f>
        <v>0</v>
      </c>
      <c r="I27" s="411" t="e">
        <f>H27/SUM(H26:H27)</f>
        <v>#DIV/0!</v>
      </c>
      <c r="J27" s="370"/>
      <c r="K27" s="370"/>
      <c r="L27" s="370"/>
      <c r="M27" s="370"/>
      <c r="N27" s="370"/>
      <c r="O27" s="370"/>
      <c r="P27" s="370"/>
      <c r="Q27" s="370"/>
      <c r="S27" s="370"/>
      <c r="T27" s="370"/>
      <c r="U27" s="370"/>
      <c r="V27" s="370"/>
      <c r="W27" s="370"/>
      <c r="X27" s="370"/>
      <c r="Y27" s="370"/>
      <c r="Z27" s="370"/>
      <c r="AA27" s="370"/>
      <c r="AB27" s="370"/>
      <c r="AC27" s="370"/>
      <c r="AD27" s="370"/>
      <c r="AE27" s="370"/>
      <c r="AF27" s="370"/>
      <c r="AG27" s="370"/>
      <c r="AH27" s="370"/>
      <c r="AI27" s="370"/>
      <c r="AJ27" s="370"/>
    </row>
    <row r="28" spans="1:36" x14ac:dyDescent="0.2">
      <c r="A28" s="369"/>
      <c r="B28" s="352"/>
      <c r="C28" s="352"/>
      <c r="D28" s="376" t="s">
        <v>455</v>
      </c>
      <c r="E28" s="461">
        <f>SUM(E26:E27)</f>
        <v>0</v>
      </c>
      <c r="F28" s="387">
        <f>SUM(F26:F27)</f>
        <v>0</v>
      </c>
      <c r="G28" s="438"/>
      <c r="H28" s="387">
        <f>SUM(H26:H27)</f>
        <v>0</v>
      </c>
      <c r="I28" s="411"/>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row>
    <row r="29" spans="1:36" x14ac:dyDescent="0.2">
      <c r="A29" s="369"/>
      <c r="B29" s="352"/>
      <c r="C29" s="352"/>
      <c r="D29" s="370"/>
      <c r="E29" s="463"/>
      <c r="F29" s="375"/>
      <c r="G29" s="393"/>
      <c r="H29" s="375"/>
      <c r="I29" s="370"/>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row>
    <row r="30" spans="1:36" x14ac:dyDescent="0.2">
      <c r="A30" s="369"/>
      <c r="B30" s="352"/>
      <c r="C30" s="352"/>
      <c r="D30" s="370"/>
      <c r="E30" s="463"/>
      <c r="F30" s="375"/>
      <c r="G30" s="393"/>
      <c r="H30" s="375"/>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row>
    <row r="31" spans="1:36" x14ac:dyDescent="0.2">
      <c r="A31" s="369"/>
      <c r="B31" s="352"/>
      <c r="C31" s="352"/>
      <c r="D31" s="370"/>
      <c r="E31" s="463"/>
      <c r="F31" s="375"/>
      <c r="G31" s="393"/>
      <c r="H31" s="375"/>
      <c r="I31" s="370"/>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row>
    <row r="32" spans="1:36" x14ac:dyDescent="0.2">
      <c r="A32" s="369"/>
      <c r="B32" s="352"/>
      <c r="C32" s="372" t="s">
        <v>452</v>
      </c>
      <c r="D32" s="464" t="s">
        <v>480</v>
      </c>
      <c r="E32" s="372"/>
      <c r="F32" s="372"/>
      <c r="G32" s="393"/>
      <c r="H32" s="370"/>
      <c r="I32" s="370"/>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row>
    <row r="33" spans="1:36" x14ac:dyDescent="0.2">
      <c r="A33" s="369"/>
      <c r="B33" s="352"/>
      <c r="C33" s="352"/>
      <c r="D33" s="486">
        <v>0</v>
      </c>
      <c r="E33" s="463"/>
      <c r="F33" s="375"/>
      <c r="G33" s="393"/>
      <c r="H33" s="370"/>
      <c r="I33" s="370"/>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row>
    <row r="34" spans="1:36" x14ac:dyDescent="0.2">
      <c r="A34" s="369"/>
      <c r="B34" s="352"/>
      <c r="C34" s="352"/>
      <c r="D34" s="370"/>
      <c r="E34" s="463"/>
      <c r="F34" s="375"/>
      <c r="G34" s="393"/>
      <c r="H34" s="375"/>
      <c r="I34" s="370"/>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row>
    <row r="35" spans="1:36" x14ac:dyDescent="0.2">
      <c r="A35" s="369"/>
      <c r="B35" s="352"/>
      <c r="C35" s="372" t="s">
        <v>458</v>
      </c>
      <c r="D35" s="372"/>
      <c r="E35" s="463"/>
      <c r="F35" s="375"/>
      <c r="G35" s="393"/>
      <c r="H35" s="375"/>
      <c r="I35" s="370"/>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row>
    <row r="36" spans="1:36" x14ac:dyDescent="0.2">
      <c r="A36" s="369"/>
      <c r="B36" s="352"/>
      <c r="C36" s="352"/>
      <c r="D36" s="466"/>
      <c r="E36" s="489">
        <v>2014</v>
      </c>
      <c r="F36" s="375"/>
      <c r="G36" s="393"/>
      <c r="H36" s="375"/>
      <c r="I36" s="370"/>
      <c r="J36" s="370"/>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row>
    <row r="37" spans="1:36" x14ac:dyDescent="0.2">
      <c r="A37" s="369"/>
      <c r="B37" s="352"/>
      <c r="C37" s="352"/>
      <c r="D37" s="384" t="s">
        <v>579</v>
      </c>
      <c r="E37" s="368">
        <v>0</v>
      </c>
      <c r="F37" s="375"/>
      <c r="H37" s="375"/>
      <c r="I37" s="370"/>
      <c r="J37" s="370"/>
      <c r="K37" s="370"/>
      <c r="L37" s="352"/>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row>
    <row r="38" spans="1:36" x14ac:dyDescent="0.2">
      <c r="A38" s="369"/>
      <c r="B38" s="352"/>
      <c r="C38" s="352"/>
      <c r="D38" s="386"/>
      <c r="E38" s="479"/>
      <c r="F38" s="375"/>
      <c r="G38" s="393"/>
      <c r="H38" s="375"/>
      <c r="I38" s="370"/>
      <c r="J38" s="370"/>
      <c r="K38" s="370"/>
      <c r="L38" s="352"/>
      <c r="M38" s="370"/>
      <c r="N38" s="370"/>
      <c r="O38" s="370"/>
      <c r="P38" s="370"/>
      <c r="Q38" s="370"/>
      <c r="R38" s="370"/>
      <c r="S38" s="370"/>
      <c r="T38" s="370"/>
      <c r="U38" s="370"/>
      <c r="V38" s="370"/>
      <c r="W38" s="370"/>
      <c r="X38" s="370"/>
      <c r="Y38" s="370"/>
      <c r="Z38" s="370"/>
      <c r="AA38" s="370"/>
      <c r="AB38" s="370"/>
      <c r="AC38" s="370"/>
      <c r="AD38" s="370"/>
      <c r="AE38" s="370"/>
      <c r="AF38" s="370"/>
      <c r="AG38" s="370"/>
      <c r="AH38" s="370"/>
      <c r="AI38" s="370"/>
      <c r="AJ38" s="370"/>
    </row>
    <row r="39" spans="1:36" x14ac:dyDescent="0.2">
      <c r="A39" s="369"/>
      <c r="B39" s="352"/>
      <c r="C39" s="352"/>
      <c r="D39" s="386"/>
      <c r="E39" s="479"/>
      <c r="F39" s="375"/>
      <c r="G39" s="393"/>
      <c r="H39" s="375"/>
      <c r="I39" s="370"/>
      <c r="J39" s="370"/>
      <c r="K39" s="370"/>
      <c r="L39" s="352"/>
      <c r="M39" s="370"/>
      <c r="N39" s="370"/>
      <c r="O39" s="370"/>
      <c r="P39" s="370"/>
      <c r="Q39" s="370"/>
      <c r="R39" s="370"/>
      <c r="S39" s="370"/>
      <c r="T39" s="370"/>
      <c r="U39" s="370"/>
      <c r="V39" s="370"/>
      <c r="W39" s="370"/>
      <c r="X39" s="370"/>
      <c r="Y39" s="370"/>
      <c r="Z39" s="370"/>
      <c r="AA39" s="370"/>
      <c r="AB39" s="370"/>
      <c r="AC39" s="370"/>
      <c r="AD39" s="370"/>
      <c r="AE39" s="370"/>
      <c r="AF39" s="370"/>
      <c r="AG39" s="370"/>
      <c r="AH39" s="370"/>
      <c r="AI39" s="370"/>
      <c r="AJ39" s="370"/>
    </row>
    <row r="40" spans="1:36" x14ac:dyDescent="0.2">
      <c r="A40" s="369"/>
      <c r="B40" s="352"/>
      <c r="C40" s="467" t="s">
        <v>453</v>
      </c>
      <c r="D40" s="370"/>
      <c r="E40" s="463"/>
      <c r="F40" s="375"/>
      <c r="G40" s="393"/>
      <c r="H40" s="375"/>
      <c r="I40" s="370"/>
      <c r="J40" s="370"/>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row>
    <row r="41" spans="1:36" x14ac:dyDescent="0.2">
      <c r="A41" s="369"/>
      <c r="B41" s="352"/>
      <c r="C41" s="352"/>
      <c r="D41" s="373" t="s">
        <v>803</v>
      </c>
      <c r="E41" s="464" t="s">
        <v>476</v>
      </c>
      <c r="F41" s="465" t="s">
        <v>789</v>
      </c>
      <c r="G41" s="464" t="s">
        <v>480</v>
      </c>
      <c r="H41" s="466" t="s">
        <v>444</v>
      </c>
      <c r="I41" s="370"/>
      <c r="J41" s="370"/>
      <c r="K41" s="370"/>
      <c r="L41" s="370"/>
      <c r="M41" s="370"/>
      <c r="N41" s="370"/>
      <c r="O41" s="370"/>
      <c r="P41" s="370" t="s">
        <v>993</v>
      </c>
      <c r="Q41" s="370"/>
      <c r="R41" s="370"/>
      <c r="S41" s="370"/>
      <c r="T41" s="370"/>
      <c r="U41" s="370"/>
      <c r="V41" s="370"/>
      <c r="W41" s="370"/>
      <c r="X41" s="370"/>
      <c r="Y41" s="370"/>
      <c r="Z41" s="370"/>
      <c r="AA41" s="370"/>
      <c r="AB41" s="370"/>
      <c r="AC41" s="370"/>
      <c r="AD41" s="370"/>
      <c r="AE41" s="370"/>
      <c r="AF41" s="370"/>
      <c r="AG41" s="370"/>
      <c r="AH41" s="370"/>
      <c r="AI41" s="370"/>
    </row>
    <row r="42" spans="1:36" x14ac:dyDescent="0.2">
      <c r="A42" s="369"/>
      <c r="C42" s="577">
        <v>1E-3</v>
      </c>
      <c r="D42" s="374" t="s">
        <v>454</v>
      </c>
      <c r="E42" s="516">
        <f>P42/SUM(P$42:P$47)*Q$43</f>
        <v>3.019669900389117E-3</v>
      </c>
      <c r="F42" s="474">
        <v>0.47599999999999998</v>
      </c>
      <c r="G42" s="581">
        <f>E42*F42</f>
        <v>1.4373628725852195E-3</v>
      </c>
      <c r="H42" s="580">
        <f t="shared" ref="H42:H48" si="0">G42/SUM(G$42:G$47)</f>
        <v>9.769669843916549E-4</v>
      </c>
      <c r="I42" s="525" t="s">
        <v>911</v>
      </c>
      <c r="J42" s="370"/>
      <c r="K42" s="370"/>
      <c r="L42" s="370"/>
      <c r="M42" s="370"/>
      <c r="N42" s="370"/>
      <c r="O42" s="370"/>
      <c r="P42" s="516">
        <v>3.9500000000000004E-3</v>
      </c>
      <c r="Q42" s="370" t="s">
        <v>994</v>
      </c>
      <c r="R42" s="370"/>
      <c r="S42" s="370"/>
      <c r="T42" s="370"/>
      <c r="U42" s="370"/>
      <c r="V42" s="370"/>
      <c r="W42" s="370"/>
      <c r="X42" s="370"/>
      <c r="Y42" s="370"/>
      <c r="Z42" s="370"/>
      <c r="AA42" s="370"/>
      <c r="AB42" s="370"/>
      <c r="AC42" s="370"/>
      <c r="AD42" s="370"/>
      <c r="AE42" s="370"/>
      <c r="AF42" s="370"/>
      <c r="AG42" s="370"/>
      <c r="AH42" s="370"/>
      <c r="AI42" s="370"/>
    </row>
    <row r="43" spans="1:36" x14ac:dyDescent="0.2">
      <c r="A43" s="369"/>
      <c r="B43" s="352"/>
      <c r="C43" s="578">
        <v>0.27100000000000002</v>
      </c>
      <c r="D43" s="384" t="s">
        <v>442</v>
      </c>
      <c r="E43" s="516">
        <f t="shared" ref="E43:E47" si="1">P43/SUM(P$42:P$47)*Q$43</f>
        <v>0.75760842143889173</v>
      </c>
      <c r="F43" s="475">
        <v>0.52629999999999999</v>
      </c>
      <c r="G43" s="582">
        <f>E43*F43</f>
        <v>0.39872931220328872</v>
      </c>
      <c r="H43" s="580">
        <f>G43/SUM(G$42:G$47)</f>
        <v>0.27101393890269004</v>
      </c>
      <c r="I43" s="525" t="s">
        <v>911</v>
      </c>
      <c r="J43" s="370"/>
      <c r="K43" s="370"/>
      <c r="L43" s="370"/>
      <c r="M43" s="370"/>
      <c r="N43" s="370"/>
      <c r="O43" s="370"/>
      <c r="P43" s="515">
        <v>0.99102000000000001</v>
      </c>
      <c r="Q43" s="370">
        <v>3</v>
      </c>
      <c r="R43" s="370" t="s">
        <v>45</v>
      </c>
      <c r="S43" s="370"/>
      <c r="T43" s="370"/>
      <c r="U43" s="370"/>
      <c r="V43" s="370"/>
      <c r="W43" s="370"/>
      <c r="X43" s="370"/>
      <c r="Y43" s="370"/>
      <c r="Z43" s="370"/>
      <c r="AA43" s="370"/>
      <c r="AB43" s="370"/>
      <c r="AC43" s="370"/>
      <c r="AD43" s="370"/>
      <c r="AE43" s="370"/>
      <c r="AF43" s="370"/>
      <c r="AG43" s="370"/>
      <c r="AH43" s="370"/>
      <c r="AI43" s="370"/>
    </row>
    <row r="44" spans="1:36" x14ac:dyDescent="0.2">
      <c r="A44" s="369"/>
      <c r="B44" s="352"/>
      <c r="C44" s="578">
        <v>1E-3</v>
      </c>
      <c r="D44" s="384" t="s">
        <v>462</v>
      </c>
      <c r="E44" s="516">
        <f t="shared" si="1"/>
        <v>9.938154102546459E-4</v>
      </c>
      <c r="F44" s="475">
        <v>1.5385</v>
      </c>
      <c r="G44" s="582">
        <f>E44*F44</f>
        <v>1.5289850086767727E-3</v>
      </c>
      <c r="H44" s="580">
        <f t="shared" si="0"/>
        <v>1.0392420046444683E-3</v>
      </c>
      <c r="I44" s="525" t="s">
        <v>911</v>
      </c>
      <c r="J44" s="370"/>
      <c r="K44" s="370"/>
      <c r="L44" s="370"/>
      <c r="M44" s="370"/>
      <c r="N44" s="370"/>
      <c r="O44" s="370"/>
      <c r="P44" s="516">
        <v>1.2999999999999999E-3</v>
      </c>
      <c r="Q44" s="370"/>
      <c r="R44" s="370"/>
      <c r="S44" s="370"/>
      <c r="T44" s="370"/>
      <c r="U44" s="370"/>
      <c r="V44" s="370"/>
      <c r="W44" s="370"/>
      <c r="X44" s="370"/>
      <c r="Y44" s="370"/>
      <c r="Z44" s="370"/>
      <c r="AA44" s="370"/>
      <c r="AB44" s="370"/>
      <c r="AC44" s="370"/>
      <c r="AD44" s="370"/>
      <c r="AE44" s="370"/>
      <c r="AF44" s="370"/>
      <c r="AG44" s="370"/>
      <c r="AH44" s="370"/>
      <c r="AI44" s="370"/>
    </row>
    <row r="45" spans="1:36" x14ac:dyDescent="0.2">
      <c r="A45" s="369"/>
      <c r="B45" s="352"/>
      <c r="C45" s="578">
        <v>0.67500000000000004</v>
      </c>
      <c r="D45" s="384" t="s">
        <v>456</v>
      </c>
      <c r="E45" s="516">
        <f t="shared" si="1"/>
        <v>2.0854834147497496</v>
      </c>
      <c r="F45" s="475">
        <v>0.47620000000000001</v>
      </c>
      <c r="G45" s="582">
        <f>E45*F45</f>
        <v>0.99310720210383086</v>
      </c>
      <c r="H45" s="580">
        <f t="shared" si="0"/>
        <v>0.67500905089608088</v>
      </c>
      <c r="I45" s="525" t="s">
        <v>911</v>
      </c>
      <c r="J45" s="370"/>
      <c r="K45" s="370"/>
      <c r="L45" s="370"/>
      <c r="M45" s="370"/>
      <c r="N45" s="370"/>
      <c r="O45" s="370"/>
      <c r="P45" s="515">
        <v>2.7280000000000002</v>
      </c>
      <c r="Q45" s="370"/>
      <c r="R45" s="370"/>
      <c r="S45" s="370"/>
      <c r="T45" s="370"/>
      <c r="U45" s="370"/>
      <c r="V45" s="370"/>
      <c r="W45" s="370"/>
      <c r="X45" s="370"/>
      <c r="Y45" s="370"/>
      <c r="Z45" s="370"/>
      <c r="AA45" s="370"/>
      <c r="AB45" s="370"/>
      <c r="AC45" s="370"/>
      <c r="AD45" s="370"/>
      <c r="AE45" s="370"/>
      <c r="AF45" s="370"/>
      <c r="AG45" s="370"/>
      <c r="AH45" s="370"/>
      <c r="AI45" s="370"/>
    </row>
    <row r="46" spans="1:36" x14ac:dyDescent="0.2">
      <c r="A46" s="369"/>
      <c r="B46" s="352"/>
      <c r="C46" s="578">
        <v>0</v>
      </c>
      <c r="D46" s="384" t="s">
        <v>464</v>
      </c>
      <c r="E46" s="516">
        <f t="shared" si="1"/>
        <v>0</v>
      </c>
      <c r="F46" s="475"/>
      <c r="G46" s="582">
        <v>0</v>
      </c>
      <c r="H46" s="580">
        <f t="shared" si="0"/>
        <v>0</v>
      </c>
      <c r="I46" s="525" t="s">
        <v>911</v>
      </c>
      <c r="J46" s="370"/>
      <c r="K46" s="370"/>
      <c r="L46" s="370"/>
      <c r="M46" s="370"/>
      <c r="N46" s="370"/>
      <c r="O46" s="370"/>
      <c r="P46" s="379">
        <v>0</v>
      </c>
      <c r="Q46" s="370"/>
      <c r="R46" s="370"/>
      <c r="S46" s="370"/>
      <c r="T46" s="370"/>
      <c r="U46" s="370"/>
      <c r="V46" s="370"/>
      <c r="W46" s="370"/>
      <c r="X46" s="370"/>
      <c r="Y46" s="370"/>
      <c r="Z46" s="370"/>
      <c r="AA46" s="370"/>
      <c r="AB46" s="370"/>
      <c r="AC46" s="370"/>
      <c r="AD46" s="370"/>
      <c r="AE46" s="370"/>
      <c r="AF46" s="370"/>
      <c r="AG46" s="370"/>
      <c r="AH46" s="370"/>
      <c r="AI46" s="370"/>
    </row>
    <row r="47" spans="1:36" x14ac:dyDescent="0.2">
      <c r="A47" s="369"/>
      <c r="B47" s="352"/>
      <c r="C47" s="578">
        <v>5.1999999999999998E-2</v>
      </c>
      <c r="D47" s="376" t="s">
        <v>457</v>
      </c>
      <c r="E47" s="516">
        <f t="shared" si="1"/>
        <v>0.15289467850071478</v>
      </c>
      <c r="F47" s="476">
        <v>0.5</v>
      </c>
      <c r="G47" s="583">
        <f>E47*F47</f>
        <v>7.6447339250357391E-2</v>
      </c>
      <c r="H47" s="580">
        <f t="shared" si="0"/>
        <v>5.1960801212193118E-2</v>
      </c>
      <c r="I47" s="525" t="s">
        <v>911</v>
      </c>
      <c r="J47" s="370"/>
      <c r="K47" s="370"/>
      <c r="L47" s="370"/>
      <c r="M47" s="370"/>
      <c r="N47" s="370"/>
      <c r="O47" s="370"/>
      <c r="P47" s="516">
        <v>0.2</v>
      </c>
      <c r="Q47" s="370"/>
      <c r="R47" s="370"/>
      <c r="S47" s="370"/>
      <c r="T47" s="370"/>
      <c r="U47" s="370"/>
      <c r="V47" s="370"/>
      <c r="W47" s="370"/>
      <c r="X47" s="370"/>
      <c r="Y47" s="370"/>
      <c r="Z47" s="370"/>
      <c r="AA47" s="370"/>
      <c r="AB47" s="370"/>
      <c r="AC47" s="370"/>
      <c r="AD47" s="370"/>
      <c r="AE47" s="370"/>
      <c r="AF47" s="370"/>
      <c r="AG47" s="370"/>
      <c r="AH47" s="370"/>
      <c r="AI47" s="370"/>
    </row>
    <row r="48" spans="1:36" x14ac:dyDescent="0.2">
      <c r="A48" s="369"/>
      <c r="B48" s="352"/>
      <c r="C48" s="352"/>
      <c r="D48" s="376" t="s">
        <v>455</v>
      </c>
      <c r="E48" s="527">
        <f>SUM(E42:E47)</f>
        <v>2.9999999999999996</v>
      </c>
      <c r="F48" s="476"/>
      <c r="G48" s="526">
        <f>SUM(G42:G47)</f>
        <v>1.4712502014387387</v>
      </c>
      <c r="H48" s="468">
        <f t="shared" si="0"/>
        <v>1</v>
      </c>
      <c r="I48" s="370"/>
      <c r="J48" s="370"/>
      <c r="K48" s="370"/>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row>
    <row r="49" spans="1:36" x14ac:dyDescent="0.2">
      <c r="A49" s="369"/>
      <c r="B49" s="352"/>
      <c r="C49" s="352"/>
      <c r="D49" s="370"/>
      <c r="E49" s="528"/>
      <c r="F49" s="463"/>
      <c r="G49" s="370"/>
      <c r="H49" s="435"/>
      <c r="I49" s="370"/>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row>
    <row r="50" spans="1:36" x14ac:dyDescent="0.2">
      <c r="A50" s="369"/>
      <c r="B50" s="352"/>
      <c r="C50" s="352"/>
      <c r="D50" s="370"/>
      <c r="E50" s="370"/>
      <c r="F50" s="393"/>
      <c r="G50" s="375"/>
      <c r="H50" s="370"/>
      <c r="I50" s="370"/>
      <c r="J50" s="370"/>
      <c r="K50" s="370"/>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row>
    <row r="51" spans="1:36" x14ac:dyDescent="0.2">
      <c r="A51" s="369"/>
      <c r="B51" s="352"/>
      <c r="C51" s="467" t="s">
        <v>707</v>
      </c>
      <c r="D51" s="370"/>
      <c r="E51" s="370"/>
      <c r="F51" s="393"/>
      <c r="G51" s="375"/>
      <c r="H51" s="370"/>
      <c r="I51" s="370"/>
      <c r="J51" s="370"/>
      <c r="K51" s="370"/>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row>
    <row r="52" spans="1:36" x14ac:dyDescent="0.2">
      <c r="A52" s="369"/>
      <c r="B52" s="352"/>
      <c r="C52" s="352"/>
      <c r="D52" s="373" t="s">
        <v>803</v>
      </c>
      <c r="E52" s="464" t="s">
        <v>476</v>
      </c>
      <c r="F52" s="465" t="s">
        <v>789</v>
      </c>
      <c r="G52" s="464" t="s">
        <v>480</v>
      </c>
      <c r="H52" s="466" t="s">
        <v>444</v>
      </c>
      <c r="I52" s="370"/>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row>
    <row r="53" spans="1:36" x14ac:dyDescent="0.2">
      <c r="A53" s="369"/>
      <c r="D53" s="374" t="s">
        <v>454</v>
      </c>
      <c r="E53" s="379">
        <v>0</v>
      </c>
      <c r="F53" s="474">
        <v>0.10638297872340401</v>
      </c>
      <c r="G53" s="381">
        <f>E53*F53</f>
        <v>0</v>
      </c>
      <c r="H53" s="480" t="e">
        <f>G53/SUM(G$53:G$56)</f>
        <v>#DIV/0!</v>
      </c>
      <c r="I53" s="370"/>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row>
    <row r="54" spans="1:36" x14ac:dyDescent="0.2">
      <c r="A54" s="369"/>
      <c r="B54" s="352"/>
      <c r="C54" s="352"/>
      <c r="D54" s="384" t="s">
        <v>442</v>
      </c>
      <c r="E54" s="379">
        <v>0</v>
      </c>
      <c r="F54" s="475">
        <v>0.10638297872340401</v>
      </c>
      <c r="G54" s="385">
        <f>E54*F54</f>
        <v>0</v>
      </c>
      <c r="H54" s="480" t="e">
        <f>G54/SUM(G$53:G$56)</f>
        <v>#DIV/0!</v>
      </c>
      <c r="I54" s="370"/>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row>
    <row r="55" spans="1:36" x14ac:dyDescent="0.2">
      <c r="A55" s="369"/>
      <c r="B55" s="352"/>
      <c r="C55" s="352"/>
      <c r="D55" s="384" t="s">
        <v>462</v>
      </c>
      <c r="E55" s="379">
        <v>0</v>
      </c>
      <c r="F55" s="477">
        <v>0.19157088122605401</v>
      </c>
      <c r="G55" s="385">
        <f>E55*F55</f>
        <v>0</v>
      </c>
      <c r="H55" s="480" t="e">
        <f>G55/SUM(G$53:G$56)</f>
        <v>#DIV/0!</v>
      </c>
      <c r="I55" s="370"/>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row>
    <row r="56" spans="1:36" x14ac:dyDescent="0.2">
      <c r="A56" s="369"/>
      <c r="B56" s="352"/>
      <c r="C56" s="352"/>
      <c r="D56" s="376" t="s">
        <v>456</v>
      </c>
      <c r="E56" s="379">
        <v>0</v>
      </c>
      <c r="F56" s="478">
        <v>9.6522852639873896E-2</v>
      </c>
      <c r="G56" s="387">
        <f>E56*F56</f>
        <v>0</v>
      </c>
      <c r="H56" s="480" t="e">
        <f>G56/SUM(G$53:G$56)</f>
        <v>#DIV/0!</v>
      </c>
      <c r="I56" s="370"/>
      <c r="J56" s="370"/>
      <c r="K56" s="370"/>
      <c r="L56" s="370"/>
      <c r="M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row>
    <row r="57" spans="1:36" x14ac:dyDescent="0.2">
      <c r="A57" s="369"/>
      <c r="B57" s="352"/>
      <c r="C57" s="352"/>
      <c r="D57" s="376" t="s">
        <v>455</v>
      </c>
      <c r="E57" s="387">
        <f>SUM(E53:E56)</f>
        <v>0</v>
      </c>
      <c r="F57" s="476"/>
      <c r="G57" s="481">
        <f>SUM(G53:G56)</f>
        <v>0</v>
      </c>
      <c r="H57" s="468" t="e">
        <f>G57/SUM(G$53:G$56)</f>
        <v>#DIV/0!</v>
      </c>
      <c r="I57" s="370"/>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row>
    <row r="58" spans="1:36" x14ac:dyDescent="0.2">
      <c r="A58" s="369"/>
      <c r="B58" s="352"/>
      <c r="C58" s="352"/>
      <c r="D58" s="370"/>
      <c r="E58" s="370"/>
      <c r="F58" s="393"/>
      <c r="G58" s="375"/>
      <c r="H58" s="370"/>
      <c r="I58" s="370"/>
      <c r="J58" s="370"/>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row>
    <row r="59" spans="1:36" x14ac:dyDescent="0.2">
      <c r="A59" s="369"/>
      <c r="B59" s="352"/>
      <c r="C59" s="352"/>
      <c r="D59" s="370"/>
      <c r="E59" s="370"/>
      <c r="F59" s="370"/>
      <c r="G59" s="370"/>
      <c r="H59" s="370"/>
      <c r="I59" s="370"/>
      <c r="J59" s="370"/>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row>
    <row r="60" spans="1:36" x14ac:dyDescent="0.2">
      <c r="A60" s="369"/>
      <c r="B60" s="352"/>
      <c r="C60" s="372" t="s">
        <v>495</v>
      </c>
      <c r="E60" s="370"/>
      <c r="F60" s="370"/>
      <c r="G60" s="370"/>
      <c r="H60" s="370"/>
      <c r="I60" s="370"/>
      <c r="J60" s="370"/>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row>
    <row r="61" spans="1:36" x14ac:dyDescent="0.2">
      <c r="A61" s="369"/>
      <c r="B61" s="352"/>
      <c r="C61" s="352"/>
      <c r="D61" s="373" t="s">
        <v>804</v>
      </c>
      <c r="E61" s="373" t="s">
        <v>476</v>
      </c>
      <c r="F61" s="373" t="s">
        <v>790</v>
      </c>
      <c r="G61" s="370"/>
      <c r="H61" s="370"/>
      <c r="I61" s="370"/>
      <c r="J61" s="370"/>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row>
    <row r="62" spans="1:36" x14ac:dyDescent="0.2">
      <c r="A62" s="369"/>
      <c r="B62" s="352"/>
      <c r="C62" s="352"/>
      <c r="D62" s="469" t="s">
        <v>496</v>
      </c>
      <c r="E62" s="379">
        <v>0</v>
      </c>
      <c r="F62" s="482">
        <f>E62/(E62+E63)</f>
        <v>0</v>
      </c>
      <c r="G62" s="370"/>
      <c r="H62" s="370"/>
      <c r="I62" s="370"/>
      <c r="J62" s="370"/>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row>
    <row r="63" spans="1:36" x14ac:dyDescent="0.2">
      <c r="A63" s="369"/>
      <c r="B63" s="352"/>
      <c r="C63" s="352"/>
      <c r="D63" s="470" t="s">
        <v>460</v>
      </c>
      <c r="E63" s="449">
        <f>E43+E54</f>
        <v>0.75760842143889173</v>
      </c>
      <c r="F63" s="483">
        <f>1-F62</f>
        <v>1</v>
      </c>
      <c r="G63" s="370"/>
      <c r="H63" s="370"/>
      <c r="I63" s="370"/>
      <c r="J63" s="370"/>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row>
    <row r="64" spans="1:36" x14ac:dyDescent="0.2">
      <c r="A64" s="369"/>
      <c r="B64" s="352"/>
      <c r="C64" s="352"/>
      <c r="D64" s="470" t="s">
        <v>497</v>
      </c>
      <c r="E64" s="379">
        <v>0</v>
      </c>
      <c r="F64" s="483">
        <f>E64/(E64+E65)</f>
        <v>0</v>
      </c>
      <c r="G64" s="370"/>
      <c r="H64" s="370"/>
      <c r="I64" s="370"/>
      <c r="J64" s="370"/>
      <c r="K64" s="370"/>
      <c r="L64" s="370"/>
      <c r="M64" s="370"/>
      <c r="N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row>
    <row r="65" spans="1:36" x14ac:dyDescent="0.2">
      <c r="A65" s="369"/>
      <c r="B65" s="352"/>
      <c r="C65" s="352"/>
      <c r="D65" s="471" t="s">
        <v>463</v>
      </c>
      <c r="E65" s="473">
        <f>E45+E56</f>
        <v>2.0854834147497496</v>
      </c>
      <c r="F65" s="484">
        <f>1-F64</f>
        <v>1</v>
      </c>
      <c r="G65" s="370"/>
      <c r="H65" s="370"/>
      <c r="I65" s="370"/>
      <c r="J65" s="370"/>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row>
    <row r="66" spans="1:36" x14ac:dyDescent="0.2">
      <c r="A66" s="369"/>
      <c r="B66" s="352"/>
      <c r="C66" s="352"/>
      <c r="D66" s="370"/>
      <c r="E66" s="370"/>
      <c r="F66" s="370"/>
      <c r="G66" s="370"/>
      <c r="H66" s="370"/>
      <c r="I66" s="370"/>
      <c r="J66" s="370"/>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row>
    <row r="67" spans="1:36" x14ac:dyDescent="0.2">
      <c r="A67" s="369"/>
      <c r="B67" s="352"/>
      <c r="C67" s="352"/>
      <c r="D67" s="370"/>
      <c r="E67" s="370"/>
      <c r="F67" s="370"/>
      <c r="G67" s="370"/>
      <c r="H67" s="370"/>
      <c r="I67" s="370"/>
      <c r="J67" s="370"/>
      <c r="K67" s="370"/>
      <c r="L67" s="370"/>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row>
    <row r="68" spans="1:36" x14ac:dyDescent="0.2">
      <c r="A68" s="369"/>
      <c r="B68" s="352"/>
      <c r="C68" s="352"/>
      <c r="D68" s="370"/>
      <c r="E68" s="370"/>
      <c r="F68" s="370"/>
      <c r="G68" s="370"/>
      <c r="H68" s="370"/>
      <c r="I68" s="370"/>
      <c r="J68" s="370"/>
      <c r="K68" s="370"/>
      <c r="L68" s="370"/>
      <c r="M68" s="370"/>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row>
    <row r="69" spans="1:36" x14ac:dyDescent="0.2">
      <c r="A69" s="369"/>
      <c r="B69" s="352"/>
      <c r="C69" s="352"/>
      <c r="D69" s="370"/>
      <c r="E69" s="370"/>
      <c r="F69" s="370"/>
      <c r="G69" s="370"/>
      <c r="H69" s="370"/>
      <c r="I69" s="370"/>
      <c r="J69" s="370"/>
      <c r="K69" s="370"/>
      <c r="L69" s="370"/>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row>
    <row r="70" spans="1:36" x14ac:dyDescent="0.2">
      <c r="A70" s="369"/>
      <c r="B70" s="352"/>
      <c r="C70" s="352"/>
      <c r="D70" s="370"/>
      <c r="E70" s="370"/>
      <c r="F70" s="370"/>
      <c r="G70" s="370"/>
      <c r="H70" s="370"/>
      <c r="I70" s="370"/>
      <c r="J70" s="370"/>
      <c r="K70" s="370"/>
      <c r="L70" s="370"/>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row>
    <row r="71" spans="1:36" x14ac:dyDescent="0.2">
      <c r="A71" s="369"/>
      <c r="B71" s="352"/>
      <c r="C71" s="352"/>
      <c r="D71" s="370"/>
      <c r="E71" s="370"/>
      <c r="F71" s="370"/>
      <c r="G71" s="370"/>
      <c r="H71" s="370"/>
      <c r="I71" s="370"/>
      <c r="J71" s="370"/>
      <c r="K71" s="370"/>
      <c r="L71" s="370"/>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row>
    <row r="72" spans="1:36" x14ac:dyDescent="0.2">
      <c r="A72" s="369"/>
      <c r="B72" s="352"/>
      <c r="C72" s="352"/>
      <c r="D72" s="370"/>
      <c r="E72" s="370"/>
      <c r="F72" s="370"/>
      <c r="G72" s="370"/>
      <c r="H72" s="370"/>
      <c r="I72" s="370"/>
      <c r="J72" s="370"/>
      <c r="K72" s="370"/>
      <c r="L72" s="370"/>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row>
    <row r="73" spans="1:36" x14ac:dyDescent="0.2">
      <c r="A73" s="369"/>
      <c r="B73" s="352"/>
      <c r="C73" s="352"/>
      <c r="D73" s="370"/>
      <c r="E73" s="370"/>
      <c r="F73" s="370"/>
      <c r="G73" s="370"/>
      <c r="H73" s="370"/>
      <c r="I73" s="370"/>
      <c r="J73" s="370"/>
      <c r="K73" s="370"/>
      <c r="L73" s="370"/>
      <c r="M73" s="370"/>
      <c r="N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row>
    <row r="74" spans="1:36" x14ac:dyDescent="0.2">
      <c r="A74" s="369"/>
      <c r="B74" s="352"/>
      <c r="C74" s="352"/>
      <c r="D74" s="370"/>
      <c r="E74" s="370"/>
      <c r="F74" s="370"/>
      <c r="G74" s="370"/>
      <c r="H74" s="370"/>
      <c r="I74" s="370"/>
      <c r="J74" s="370"/>
      <c r="K74" s="370"/>
      <c r="L74" s="370"/>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row>
    <row r="75" spans="1:36" x14ac:dyDescent="0.2">
      <c r="A75" s="369"/>
      <c r="B75" s="352"/>
      <c r="C75" s="352"/>
      <c r="D75" s="370"/>
      <c r="E75" s="370"/>
      <c r="F75" s="370"/>
      <c r="G75" s="370"/>
      <c r="H75" s="370"/>
      <c r="I75" s="370"/>
      <c r="J75" s="370"/>
      <c r="K75" s="370"/>
      <c r="L75" s="370"/>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row>
    <row r="76" spans="1:36" x14ac:dyDescent="0.2">
      <c r="A76" s="369"/>
      <c r="B76" s="352"/>
      <c r="C76" s="352"/>
      <c r="D76" s="370"/>
      <c r="E76" s="370"/>
      <c r="F76" s="370"/>
      <c r="G76" s="370"/>
      <c r="H76" s="370"/>
      <c r="I76" s="370"/>
      <c r="J76" s="370"/>
      <c r="K76" s="370"/>
      <c r="L76" s="370"/>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row>
    <row r="77" spans="1:36" x14ac:dyDescent="0.2">
      <c r="A77" s="369"/>
      <c r="B77" s="352"/>
      <c r="C77" s="352"/>
      <c r="D77" s="370"/>
      <c r="E77" s="370"/>
      <c r="F77" s="370"/>
      <c r="G77" s="370"/>
      <c r="H77" s="370"/>
      <c r="I77" s="370"/>
      <c r="J77" s="370"/>
      <c r="K77" s="370"/>
      <c r="L77" s="370"/>
      <c r="M77" s="370"/>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row>
    <row r="78" spans="1:36" x14ac:dyDescent="0.2">
      <c r="A78" s="369"/>
      <c r="B78" s="352"/>
      <c r="C78" s="352"/>
      <c r="D78" s="370"/>
      <c r="E78" s="370"/>
      <c r="F78" s="370"/>
      <c r="G78" s="370"/>
      <c r="H78" s="370"/>
      <c r="I78" s="370"/>
      <c r="J78" s="370"/>
      <c r="K78" s="370"/>
      <c r="L78" s="370"/>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row>
    <row r="79" spans="1:36" x14ac:dyDescent="0.2">
      <c r="A79" s="369"/>
      <c r="B79" s="352"/>
      <c r="C79" s="352"/>
      <c r="D79" s="370"/>
      <c r="E79" s="370"/>
      <c r="F79" s="370"/>
      <c r="G79" s="370"/>
      <c r="H79" s="370"/>
      <c r="I79" s="370"/>
      <c r="J79" s="370"/>
      <c r="K79" s="370"/>
      <c r="L79" s="370"/>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row>
    <row r="80" spans="1:36" x14ac:dyDescent="0.2">
      <c r="A80" s="369"/>
      <c r="B80" s="352"/>
      <c r="C80" s="352"/>
      <c r="D80" s="370"/>
      <c r="E80" s="370"/>
      <c r="F80" s="370"/>
      <c r="G80" s="370"/>
      <c r="H80" s="370"/>
      <c r="I80" s="370"/>
      <c r="J80" s="370"/>
      <c r="K80" s="370"/>
      <c r="L80" s="370"/>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row>
    <row r="81" spans="1:36" x14ac:dyDescent="0.2">
      <c r="A81" s="369"/>
      <c r="B81" s="352"/>
      <c r="C81" s="352"/>
      <c r="D81" s="370"/>
      <c r="E81" s="370"/>
      <c r="F81" s="370"/>
      <c r="G81" s="370"/>
      <c r="H81" s="370"/>
      <c r="I81" s="370"/>
      <c r="J81" s="370"/>
      <c r="K81" s="370"/>
      <c r="L81" s="370"/>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row>
    <row r="82" spans="1:36" x14ac:dyDescent="0.2">
      <c r="A82" s="369"/>
      <c r="B82" s="352"/>
      <c r="C82" s="352"/>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row>
    <row r="83" spans="1:36" x14ac:dyDescent="0.2">
      <c r="A83" s="369"/>
      <c r="B83" s="352"/>
      <c r="C83" s="352"/>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row>
    <row r="84" spans="1:36" x14ac:dyDescent="0.2">
      <c r="A84" s="369"/>
      <c r="B84" s="352"/>
      <c r="C84" s="352"/>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row>
    <row r="85" spans="1:36" x14ac:dyDescent="0.2">
      <c r="A85" s="369"/>
      <c r="B85" s="352"/>
      <c r="C85" s="352"/>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row>
    <row r="86" spans="1:36" x14ac:dyDescent="0.2">
      <c r="A86" s="369"/>
      <c r="B86" s="352"/>
      <c r="C86" s="352"/>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row>
    <row r="87" spans="1:36" x14ac:dyDescent="0.2">
      <c r="A87" s="369"/>
      <c r="B87" s="352"/>
      <c r="C87" s="352"/>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row>
    <row r="88" spans="1:36" x14ac:dyDescent="0.2">
      <c r="A88" s="369"/>
      <c r="B88" s="352"/>
      <c r="C88" s="352"/>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row>
    <row r="89" spans="1:36" x14ac:dyDescent="0.2">
      <c r="A89" s="369"/>
      <c r="B89" s="352"/>
      <c r="C89" s="352"/>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row>
    <row r="90" spans="1:36" x14ac:dyDescent="0.2">
      <c r="A90" s="369"/>
      <c r="B90" s="352"/>
      <c r="C90" s="352"/>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row>
    <row r="91" spans="1:36" x14ac:dyDescent="0.2">
      <c r="A91" s="369"/>
      <c r="B91" s="352"/>
      <c r="C91" s="352"/>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row>
    <row r="92" spans="1:36" x14ac:dyDescent="0.2">
      <c r="A92" s="369"/>
      <c r="B92" s="352"/>
      <c r="C92" s="352"/>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row>
    <row r="93" spans="1:36" x14ac:dyDescent="0.2">
      <c r="A93" s="369"/>
      <c r="B93" s="352"/>
      <c r="C93" s="352"/>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row>
    <row r="94" spans="1:36" x14ac:dyDescent="0.2">
      <c r="A94" s="352"/>
      <c r="B94" s="352"/>
      <c r="C94" s="352"/>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row>
    <row r="95" spans="1:36" x14ac:dyDescent="0.2">
      <c r="A95" s="352"/>
      <c r="B95" s="352"/>
      <c r="C95" s="352"/>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row>
    <row r="96" spans="1:36" x14ac:dyDescent="0.2">
      <c r="A96" s="352"/>
      <c r="B96" s="352"/>
      <c r="C96" s="352"/>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row>
    <row r="97" spans="1:36" x14ac:dyDescent="0.2">
      <c r="A97" s="352"/>
      <c r="B97" s="352"/>
      <c r="C97" s="352"/>
      <c r="D97" s="352"/>
      <c r="E97" s="352"/>
      <c r="F97" s="352"/>
      <c r="G97" s="352"/>
      <c r="H97" s="352"/>
      <c r="I97" s="352"/>
      <c r="J97" s="352"/>
      <c r="K97" s="352"/>
      <c r="L97" s="352"/>
      <c r="M97" s="352"/>
      <c r="N97" s="352"/>
      <c r="O97" s="352"/>
      <c r="P97" s="352"/>
      <c r="Q97" s="352"/>
      <c r="R97" s="352"/>
      <c r="S97" s="352"/>
      <c r="T97" s="352"/>
      <c r="U97" s="352"/>
      <c r="V97" s="352"/>
      <c r="W97" s="352"/>
      <c r="X97" s="352"/>
      <c r="Y97" s="352"/>
      <c r="Z97" s="352"/>
      <c r="AA97" s="352"/>
      <c r="AB97" s="352"/>
      <c r="AC97" s="352"/>
      <c r="AD97" s="352"/>
      <c r="AE97" s="352"/>
      <c r="AF97" s="352"/>
      <c r="AG97" s="352"/>
      <c r="AH97" s="352"/>
      <c r="AI97" s="352"/>
      <c r="AJ97" s="352"/>
    </row>
    <row r="98" spans="1:36" x14ac:dyDescent="0.2">
      <c r="A98" s="352"/>
      <c r="B98" s="352"/>
      <c r="C98" s="352"/>
      <c r="D98" s="352"/>
      <c r="E98" s="352"/>
      <c r="F98" s="352"/>
      <c r="G98" s="352"/>
      <c r="H98" s="352"/>
      <c r="I98" s="352"/>
      <c r="J98" s="352"/>
      <c r="K98" s="352"/>
      <c r="L98" s="352"/>
      <c r="M98" s="352"/>
      <c r="N98" s="352"/>
      <c r="O98" s="352"/>
      <c r="P98" s="352"/>
      <c r="Q98" s="352"/>
      <c r="R98" s="352"/>
      <c r="S98" s="352"/>
      <c r="T98" s="352"/>
      <c r="U98" s="352"/>
      <c r="V98" s="352"/>
      <c r="W98" s="352"/>
      <c r="X98" s="352"/>
      <c r="Y98" s="352"/>
      <c r="Z98" s="352"/>
      <c r="AA98" s="352"/>
      <c r="AB98" s="352"/>
      <c r="AC98" s="352"/>
      <c r="AD98" s="352"/>
      <c r="AE98" s="352"/>
      <c r="AF98" s="352"/>
      <c r="AG98" s="352"/>
      <c r="AH98" s="352"/>
      <c r="AI98" s="352"/>
      <c r="AJ98" s="352"/>
    </row>
    <row r="99" spans="1:36" x14ac:dyDescent="0.2">
      <c r="A99" s="352"/>
      <c r="B99" s="352"/>
      <c r="C99" s="352"/>
      <c r="D99" s="352"/>
      <c r="E99" s="352"/>
      <c r="F99" s="352"/>
      <c r="G99" s="352"/>
      <c r="H99" s="352"/>
      <c r="I99" s="352"/>
      <c r="J99" s="352"/>
      <c r="K99" s="352"/>
      <c r="L99" s="352"/>
      <c r="M99" s="352"/>
      <c r="N99" s="352"/>
      <c r="O99" s="352"/>
      <c r="P99" s="352"/>
      <c r="Q99" s="352"/>
      <c r="R99" s="352"/>
      <c r="S99" s="352"/>
      <c r="T99" s="352"/>
      <c r="U99" s="352"/>
      <c r="V99" s="352"/>
      <c r="W99" s="352"/>
      <c r="X99" s="352"/>
      <c r="Y99" s="352"/>
      <c r="Z99" s="352"/>
      <c r="AA99" s="352"/>
      <c r="AB99" s="352"/>
      <c r="AC99" s="352"/>
      <c r="AD99" s="352"/>
      <c r="AE99" s="352"/>
      <c r="AF99" s="352"/>
      <c r="AG99" s="352"/>
      <c r="AH99" s="352"/>
      <c r="AI99" s="352"/>
      <c r="AJ99" s="352"/>
    </row>
    <row r="100" spans="1:36" x14ac:dyDescent="0.2">
      <c r="A100" s="352"/>
      <c r="B100" s="352"/>
      <c r="C100" s="352"/>
      <c r="D100" s="352"/>
      <c r="E100" s="352"/>
      <c r="F100" s="352"/>
      <c r="G100" s="352"/>
      <c r="H100" s="352"/>
      <c r="I100" s="352"/>
      <c r="J100" s="352"/>
      <c r="K100" s="352"/>
      <c r="L100" s="352"/>
      <c r="M100" s="352"/>
      <c r="N100" s="352"/>
      <c r="O100" s="352"/>
      <c r="P100" s="352"/>
      <c r="Q100" s="352"/>
      <c r="R100" s="352"/>
      <c r="S100" s="352"/>
      <c r="T100" s="352"/>
      <c r="U100" s="352"/>
      <c r="V100" s="352"/>
      <c r="W100" s="352"/>
      <c r="X100" s="352"/>
      <c r="Y100" s="352"/>
      <c r="Z100" s="352"/>
      <c r="AA100" s="352"/>
      <c r="AB100" s="352"/>
      <c r="AC100" s="352"/>
      <c r="AD100" s="352"/>
      <c r="AE100" s="352"/>
      <c r="AF100" s="352"/>
      <c r="AG100" s="352"/>
      <c r="AH100" s="352"/>
      <c r="AI100" s="352"/>
      <c r="AJ100" s="352"/>
    </row>
    <row r="101" spans="1:36" x14ac:dyDescent="0.2">
      <c r="A101" s="352"/>
      <c r="B101" s="352"/>
      <c r="C101" s="352"/>
      <c r="D101" s="352"/>
      <c r="E101" s="352"/>
      <c r="F101" s="352"/>
      <c r="G101" s="352"/>
      <c r="H101" s="352"/>
      <c r="I101" s="352"/>
      <c r="J101" s="352"/>
      <c r="K101" s="352"/>
      <c r="L101" s="352"/>
      <c r="M101" s="352"/>
      <c r="N101" s="352"/>
      <c r="O101" s="352"/>
      <c r="P101" s="352"/>
      <c r="Q101" s="352"/>
      <c r="R101" s="352"/>
      <c r="S101" s="352"/>
      <c r="T101" s="352"/>
      <c r="U101" s="352"/>
      <c r="V101" s="352"/>
      <c r="W101" s="352"/>
      <c r="X101" s="352"/>
      <c r="Y101" s="352"/>
      <c r="Z101" s="352"/>
      <c r="AA101" s="352"/>
      <c r="AB101" s="352"/>
      <c r="AC101" s="352"/>
      <c r="AD101" s="352"/>
      <c r="AE101" s="352"/>
      <c r="AF101" s="352"/>
      <c r="AG101" s="352"/>
      <c r="AH101" s="352"/>
      <c r="AI101" s="352"/>
      <c r="AJ101" s="352"/>
    </row>
    <row r="102" spans="1:36" x14ac:dyDescent="0.2">
      <c r="A102" s="352"/>
      <c r="B102" s="352"/>
      <c r="C102" s="352"/>
      <c r="D102" s="352"/>
      <c r="E102" s="352"/>
      <c r="F102" s="352"/>
      <c r="G102" s="352"/>
      <c r="H102" s="352"/>
      <c r="I102" s="352"/>
      <c r="J102" s="352"/>
      <c r="K102" s="352"/>
      <c r="L102" s="352"/>
      <c r="M102" s="352"/>
      <c r="N102" s="352"/>
      <c r="O102" s="352"/>
      <c r="P102" s="352"/>
      <c r="Q102" s="352"/>
      <c r="R102" s="352"/>
      <c r="S102" s="352"/>
      <c r="T102" s="352"/>
      <c r="U102" s="352"/>
      <c r="V102" s="352"/>
      <c r="W102" s="352"/>
      <c r="X102" s="352"/>
      <c r="Y102" s="352"/>
      <c r="Z102" s="352"/>
      <c r="AA102" s="352"/>
      <c r="AB102" s="352"/>
      <c r="AC102" s="352"/>
      <c r="AD102" s="352"/>
      <c r="AE102" s="352"/>
      <c r="AF102" s="352"/>
      <c r="AG102" s="352"/>
      <c r="AH102" s="352"/>
      <c r="AI102" s="352"/>
      <c r="AJ102" s="352"/>
    </row>
    <row r="103" spans="1:36" x14ac:dyDescent="0.2">
      <c r="A103" s="352"/>
      <c r="B103" s="352"/>
      <c r="C103" s="352"/>
      <c r="D103" s="352"/>
      <c r="E103" s="352"/>
      <c r="F103" s="352"/>
      <c r="G103" s="352"/>
      <c r="H103" s="352"/>
      <c r="I103" s="352"/>
      <c r="J103" s="352"/>
      <c r="K103" s="352"/>
      <c r="L103" s="352"/>
      <c r="M103" s="352"/>
      <c r="N103" s="352"/>
      <c r="O103" s="352"/>
      <c r="P103" s="352"/>
      <c r="Q103" s="352"/>
      <c r="R103" s="352"/>
      <c r="S103" s="352"/>
      <c r="T103" s="352"/>
      <c r="U103" s="352"/>
      <c r="V103" s="352"/>
      <c r="W103" s="352"/>
      <c r="X103" s="352"/>
      <c r="Y103" s="352"/>
      <c r="Z103" s="352"/>
      <c r="AA103" s="352"/>
      <c r="AB103" s="352"/>
      <c r="AC103" s="352"/>
      <c r="AD103" s="352"/>
      <c r="AE103" s="352"/>
      <c r="AF103" s="352"/>
      <c r="AG103" s="352"/>
      <c r="AH103" s="352"/>
      <c r="AI103" s="352"/>
      <c r="AJ103" s="352"/>
    </row>
    <row r="104" spans="1:36" x14ac:dyDescent="0.2">
      <c r="A104" s="352"/>
      <c r="B104" s="352"/>
      <c r="C104" s="352"/>
      <c r="D104" s="352"/>
      <c r="E104" s="352"/>
      <c r="F104" s="352"/>
      <c r="G104" s="352"/>
      <c r="H104" s="352"/>
      <c r="I104" s="352"/>
      <c r="J104" s="352"/>
      <c r="K104" s="352"/>
      <c r="L104" s="352"/>
      <c r="M104" s="352"/>
      <c r="N104" s="352"/>
      <c r="O104" s="352"/>
      <c r="P104" s="352"/>
      <c r="Q104" s="352"/>
      <c r="R104" s="352"/>
      <c r="S104" s="352"/>
      <c r="T104" s="352"/>
      <c r="U104" s="352"/>
      <c r="V104" s="352"/>
      <c r="W104" s="352"/>
      <c r="X104" s="352"/>
      <c r="Y104" s="352"/>
      <c r="Z104" s="352"/>
      <c r="AA104" s="352"/>
      <c r="AB104" s="352"/>
      <c r="AC104" s="352"/>
      <c r="AD104" s="352"/>
      <c r="AE104" s="352"/>
      <c r="AF104" s="352"/>
      <c r="AG104" s="352"/>
      <c r="AH104" s="352"/>
      <c r="AI104" s="352"/>
      <c r="AJ104" s="352"/>
    </row>
    <row r="105" spans="1:36" x14ac:dyDescent="0.2">
      <c r="A105" s="352"/>
      <c r="B105" s="352"/>
      <c r="C105" s="352"/>
      <c r="D105" s="352"/>
      <c r="E105" s="352"/>
      <c r="F105" s="352"/>
      <c r="G105" s="352"/>
      <c r="H105" s="352"/>
      <c r="I105" s="352"/>
      <c r="J105" s="352"/>
      <c r="K105" s="352"/>
      <c r="L105" s="352"/>
      <c r="M105" s="352"/>
      <c r="N105" s="352"/>
      <c r="O105" s="352"/>
      <c r="P105" s="352"/>
      <c r="Q105" s="352"/>
      <c r="R105" s="352"/>
      <c r="S105" s="352"/>
      <c r="T105" s="352"/>
      <c r="U105" s="352"/>
      <c r="V105" s="352"/>
      <c r="W105" s="352"/>
      <c r="X105" s="352"/>
      <c r="Y105" s="352"/>
      <c r="Z105" s="352"/>
      <c r="AA105" s="352"/>
      <c r="AB105" s="352"/>
      <c r="AC105" s="352"/>
      <c r="AD105" s="352"/>
      <c r="AE105" s="352"/>
      <c r="AF105" s="352"/>
      <c r="AG105" s="352"/>
      <c r="AH105" s="352"/>
      <c r="AI105" s="352"/>
      <c r="AJ105" s="352"/>
    </row>
    <row r="106" spans="1:36" x14ac:dyDescent="0.2">
      <c r="A106" s="352"/>
      <c r="B106" s="352"/>
      <c r="C106" s="352"/>
      <c r="D106" s="352"/>
      <c r="E106" s="352"/>
      <c r="F106" s="352"/>
      <c r="G106" s="352"/>
      <c r="H106" s="352"/>
      <c r="I106" s="352"/>
      <c r="J106" s="352"/>
      <c r="K106" s="352"/>
      <c r="L106" s="352"/>
      <c r="M106" s="352"/>
      <c r="N106" s="352"/>
      <c r="O106" s="352"/>
      <c r="P106" s="352"/>
      <c r="Q106" s="352"/>
      <c r="R106" s="352"/>
      <c r="S106" s="352"/>
      <c r="T106" s="352"/>
      <c r="U106" s="352"/>
      <c r="V106" s="352"/>
      <c r="W106" s="352"/>
      <c r="X106" s="352"/>
      <c r="Y106" s="352"/>
      <c r="Z106" s="352"/>
      <c r="AA106" s="352"/>
      <c r="AB106" s="352"/>
      <c r="AC106" s="352"/>
      <c r="AD106" s="352"/>
      <c r="AE106" s="352"/>
      <c r="AF106" s="352"/>
      <c r="AG106" s="352"/>
      <c r="AH106" s="352"/>
      <c r="AI106" s="352"/>
      <c r="AJ106" s="352"/>
    </row>
    <row r="107" spans="1:36" x14ac:dyDescent="0.2">
      <c r="A107" s="352"/>
      <c r="B107" s="352"/>
      <c r="C107" s="352"/>
      <c r="D107" s="352"/>
      <c r="E107" s="352"/>
      <c r="F107" s="352"/>
      <c r="G107" s="352"/>
      <c r="H107" s="352"/>
      <c r="I107" s="352"/>
      <c r="J107" s="352"/>
      <c r="K107" s="352"/>
      <c r="L107" s="352"/>
      <c r="M107" s="352"/>
      <c r="N107" s="352"/>
      <c r="O107" s="352"/>
      <c r="P107" s="352"/>
      <c r="Q107" s="352"/>
      <c r="R107" s="352"/>
      <c r="S107" s="352"/>
      <c r="T107" s="352"/>
      <c r="U107" s="352"/>
      <c r="V107" s="352"/>
      <c r="W107" s="352"/>
      <c r="X107" s="352"/>
      <c r="Y107" s="352"/>
      <c r="Z107" s="352"/>
      <c r="AA107" s="352"/>
      <c r="AB107" s="352"/>
      <c r="AC107" s="352"/>
      <c r="AD107" s="352"/>
      <c r="AE107" s="352"/>
      <c r="AF107" s="352"/>
      <c r="AG107" s="352"/>
      <c r="AH107" s="352"/>
      <c r="AI107" s="352"/>
      <c r="AJ107" s="352"/>
    </row>
    <row r="108" spans="1:36" x14ac:dyDescent="0.2">
      <c r="A108" s="352"/>
      <c r="B108" s="352"/>
      <c r="C108" s="352"/>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c r="AA108" s="352"/>
      <c r="AB108" s="352"/>
      <c r="AC108" s="352"/>
      <c r="AD108" s="352"/>
      <c r="AE108" s="352"/>
      <c r="AF108" s="352"/>
      <c r="AG108" s="352"/>
      <c r="AH108" s="352"/>
      <c r="AI108" s="352"/>
      <c r="AJ108" s="352"/>
    </row>
    <row r="109" spans="1:36" x14ac:dyDescent="0.2">
      <c r="A109" s="352"/>
      <c r="B109" s="352"/>
      <c r="C109" s="352"/>
      <c r="D109" s="352"/>
      <c r="E109" s="352"/>
      <c r="F109" s="352"/>
      <c r="G109" s="352"/>
      <c r="H109" s="352"/>
      <c r="I109" s="352"/>
      <c r="J109" s="352"/>
      <c r="K109" s="352"/>
      <c r="L109" s="352"/>
      <c r="M109" s="352"/>
      <c r="N109" s="352"/>
      <c r="O109" s="352"/>
      <c r="P109" s="352"/>
      <c r="Q109" s="352"/>
      <c r="R109" s="352"/>
      <c r="S109" s="352"/>
      <c r="T109" s="352"/>
      <c r="U109" s="352"/>
      <c r="V109" s="352"/>
      <c r="W109" s="352"/>
      <c r="X109" s="352"/>
      <c r="Y109" s="352"/>
      <c r="Z109" s="352"/>
      <c r="AA109" s="352"/>
      <c r="AB109" s="352"/>
      <c r="AC109" s="352"/>
      <c r="AD109" s="352"/>
      <c r="AE109" s="352"/>
      <c r="AF109" s="352"/>
      <c r="AG109" s="352"/>
      <c r="AH109" s="352"/>
      <c r="AI109" s="352"/>
      <c r="AJ109" s="352"/>
    </row>
    <row r="110" spans="1:36" x14ac:dyDescent="0.2">
      <c r="A110" s="352"/>
      <c r="B110" s="352"/>
      <c r="C110" s="352"/>
      <c r="D110" s="352"/>
      <c r="E110" s="352"/>
      <c r="F110" s="352"/>
      <c r="G110" s="352"/>
      <c r="H110" s="352"/>
      <c r="I110" s="352"/>
      <c r="J110" s="352"/>
      <c r="K110" s="352"/>
      <c r="L110" s="352"/>
      <c r="M110" s="352"/>
      <c r="N110" s="352"/>
      <c r="O110" s="352"/>
      <c r="P110" s="352"/>
      <c r="Q110" s="352"/>
      <c r="R110" s="352"/>
      <c r="S110" s="352"/>
      <c r="T110" s="352"/>
      <c r="U110" s="352"/>
      <c r="V110" s="352"/>
      <c r="W110" s="352"/>
      <c r="X110" s="352"/>
      <c r="Y110" s="352"/>
      <c r="Z110" s="352"/>
      <c r="AA110" s="352"/>
      <c r="AB110" s="352"/>
      <c r="AC110" s="352"/>
      <c r="AD110" s="352"/>
      <c r="AE110" s="352"/>
      <c r="AF110" s="352"/>
      <c r="AG110" s="352"/>
      <c r="AH110" s="352"/>
      <c r="AI110" s="352"/>
      <c r="AJ110" s="352"/>
    </row>
    <row r="111" spans="1:36" x14ac:dyDescent="0.2">
      <c r="A111" s="352"/>
      <c r="B111" s="352"/>
      <c r="C111" s="352"/>
      <c r="D111" s="352"/>
      <c r="E111" s="352"/>
      <c r="F111" s="352"/>
      <c r="G111" s="352"/>
      <c r="H111" s="352"/>
      <c r="I111" s="352"/>
      <c r="J111" s="352"/>
      <c r="K111" s="352"/>
      <c r="L111" s="352"/>
      <c r="M111" s="352"/>
      <c r="N111" s="352"/>
      <c r="O111" s="352"/>
      <c r="P111" s="352"/>
      <c r="Q111" s="352"/>
      <c r="R111" s="352"/>
      <c r="S111" s="352"/>
      <c r="T111" s="352"/>
      <c r="U111" s="352"/>
      <c r="V111" s="352"/>
      <c r="W111" s="352"/>
      <c r="X111" s="352"/>
      <c r="Y111" s="352"/>
      <c r="Z111" s="352"/>
      <c r="AA111" s="352"/>
      <c r="AB111" s="352"/>
      <c r="AC111" s="352"/>
      <c r="AD111" s="352"/>
      <c r="AE111" s="352"/>
      <c r="AF111" s="352"/>
      <c r="AG111" s="352"/>
      <c r="AH111" s="352"/>
      <c r="AI111" s="352"/>
      <c r="AJ111" s="352"/>
    </row>
    <row r="112" spans="1:36" x14ac:dyDescent="0.2">
      <c r="A112" s="352"/>
      <c r="B112" s="352"/>
      <c r="C112" s="352"/>
      <c r="D112" s="352"/>
      <c r="E112" s="352"/>
      <c r="F112" s="352"/>
      <c r="G112" s="352"/>
      <c r="H112" s="352"/>
      <c r="I112" s="352"/>
      <c r="J112" s="352"/>
      <c r="K112" s="352"/>
      <c r="L112" s="352"/>
      <c r="M112" s="352"/>
      <c r="N112" s="352"/>
      <c r="O112" s="352"/>
      <c r="P112" s="352"/>
      <c r="Q112" s="352"/>
      <c r="R112" s="352"/>
      <c r="S112" s="352"/>
      <c r="T112" s="352"/>
      <c r="U112" s="352"/>
      <c r="V112" s="352"/>
      <c r="W112" s="352"/>
      <c r="X112" s="352"/>
      <c r="Y112" s="352"/>
      <c r="Z112" s="352"/>
      <c r="AA112" s="352"/>
      <c r="AB112" s="352"/>
      <c r="AC112" s="352"/>
      <c r="AD112" s="352"/>
      <c r="AE112" s="352"/>
      <c r="AF112" s="352"/>
      <c r="AG112" s="352"/>
      <c r="AH112" s="352"/>
      <c r="AI112" s="352"/>
      <c r="AJ112" s="352"/>
    </row>
    <row r="113" spans="1:36" x14ac:dyDescent="0.2">
      <c r="A113" s="352"/>
      <c r="B113" s="352"/>
      <c r="C113" s="352"/>
      <c r="D113" s="352"/>
      <c r="E113" s="352"/>
      <c r="F113" s="352"/>
      <c r="G113" s="352"/>
      <c r="H113" s="352"/>
      <c r="I113" s="352"/>
      <c r="J113" s="352"/>
      <c r="K113" s="352"/>
      <c r="L113" s="352"/>
      <c r="M113" s="352"/>
      <c r="N113" s="352"/>
      <c r="O113" s="352"/>
      <c r="P113" s="352"/>
      <c r="Q113" s="352"/>
      <c r="R113" s="352"/>
      <c r="S113" s="352"/>
      <c r="T113" s="352"/>
      <c r="U113" s="352"/>
      <c r="V113" s="352"/>
      <c r="W113" s="352"/>
      <c r="X113" s="352"/>
      <c r="Y113" s="352"/>
      <c r="Z113" s="352"/>
      <c r="AA113" s="352"/>
      <c r="AB113" s="352"/>
      <c r="AC113" s="352"/>
      <c r="AD113" s="352"/>
      <c r="AE113" s="352"/>
      <c r="AF113" s="352"/>
      <c r="AG113" s="352"/>
      <c r="AH113" s="352"/>
      <c r="AI113" s="352"/>
      <c r="AJ113" s="352"/>
    </row>
    <row r="114" spans="1:36" x14ac:dyDescent="0.2">
      <c r="A114" s="352"/>
      <c r="B114" s="352"/>
      <c r="C114" s="352"/>
      <c r="D114" s="352"/>
      <c r="E114" s="352"/>
      <c r="F114" s="352"/>
      <c r="G114" s="352"/>
      <c r="H114" s="352"/>
      <c r="I114" s="352"/>
      <c r="J114" s="352"/>
      <c r="K114" s="352"/>
      <c r="L114" s="352"/>
      <c r="M114" s="352"/>
      <c r="N114" s="352"/>
      <c r="O114" s="352"/>
      <c r="P114" s="352"/>
      <c r="Q114" s="352"/>
      <c r="R114" s="352"/>
      <c r="S114" s="352"/>
      <c r="T114" s="352"/>
      <c r="U114" s="352"/>
      <c r="V114" s="352"/>
      <c r="W114" s="352"/>
      <c r="X114" s="352"/>
      <c r="Y114" s="352"/>
      <c r="Z114" s="352"/>
      <c r="AA114" s="352"/>
      <c r="AB114" s="352"/>
      <c r="AC114" s="352"/>
      <c r="AD114" s="352"/>
      <c r="AE114" s="352"/>
      <c r="AF114" s="352"/>
      <c r="AG114" s="352"/>
      <c r="AH114" s="352"/>
      <c r="AI114" s="352"/>
      <c r="AJ114" s="352"/>
    </row>
    <row r="115" spans="1:36" x14ac:dyDescent="0.2">
      <c r="A115" s="352"/>
      <c r="B115" s="352"/>
      <c r="C115" s="352"/>
      <c r="D115" s="352"/>
      <c r="E115" s="352"/>
      <c r="F115" s="352"/>
      <c r="G115" s="352"/>
      <c r="H115" s="352"/>
      <c r="I115" s="352"/>
      <c r="J115" s="352"/>
      <c r="K115" s="352"/>
      <c r="L115" s="352"/>
      <c r="M115" s="352"/>
      <c r="N115" s="352"/>
      <c r="O115" s="352"/>
      <c r="P115" s="352"/>
      <c r="Q115" s="352"/>
      <c r="R115" s="352"/>
      <c r="S115" s="352"/>
      <c r="T115" s="352"/>
      <c r="U115" s="352"/>
      <c r="V115" s="352"/>
      <c r="W115" s="352"/>
      <c r="X115" s="352"/>
      <c r="Y115" s="352"/>
      <c r="Z115" s="352"/>
      <c r="AA115" s="352"/>
      <c r="AB115" s="352"/>
      <c r="AC115" s="352"/>
      <c r="AD115" s="352"/>
      <c r="AE115" s="352"/>
      <c r="AF115" s="352"/>
      <c r="AG115" s="352"/>
      <c r="AH115" s="352"/>
      <c r="AI115" s="352"/>
      <c r="AJ115" s="352"/>
    </row>
    <row r="116" spans="1:36" x14ac:dyDescent="0.2">
      <c r="A116" s="352"/>
      <c r="B116" s="352"/>
      <c r="C116" s="352"/>
      <c r="D116" s="352"/>
      <c r="E116" s="352"/>
      <c r="F116" s="352"/>
      <c r="G116" s="352"/>
      <c r="H116" s="352"/>
      <c r="I116" s="352"/>
      <c r="J116" s="352"/>
      <c r="K116" s="352"/>
      <c r="L116" s="352"/>
      <c r="M116" s="352"/>
      <c r="N116" s="352"/>
      <c r="O116" s="352"/>
      <c r="P116" s="352"/>
      <c r="Q116" s="352"/>
      <c r="R116" s="352"/>
      <c r="S116" s="352"/>
      <c r="T116" s="352"/>
      <c r="U116" s="352"/>
      <c r="V116" s="352"/>
      <c r="W116" s="352"/>
      <c r="X116" s="352"/>
      <c r="Y116" s="352"/>
      <c r="Z116" s="352"/>
      <c r="AA116" s="352"/>
      <c r="AB116" s="352"/>
      <c r="AC116" s="352"/>
      <c r="AD116" s="352"/>
      <c r="AE116" s="352"/>
      <c r="AF116" s="352"/>
      <c r="AG116" s="352"/>
      <c r="AH116" s="352"/>
      <c r="AI116" s="352"/>
      <c r="AJ116" s="352"/>
    </row>
    <row r="117" spans="1:36" x14ac:dyDescent="0.2">
      <c r="A117" s="352"/>
      <c r="B117" s="352"/>
      <c r="C117" s="352"/>
      <c r="D117" s="352"/>
      <c r="E117" s="352"/>
      <c r="F117" s="352"/>
      <c r="G117" s="352"/>
      <c r="H117" s="352"/>
      <c r="I117" s="352"/>
      <c r="J117" s="352"/>
      <c r="K117" s="352"/>
      <c r="L117" s="352"/>
      <c r="M117" s="352"/>
      <c r="N117" s="352"/>
      <c r="O117" s="352"/>
      <c r="P117" s="352"/>
      <c r="Q117" s="352"/>
      <c r="R117" s="352"/>
      <c r="S117" s="352"/>
      <c r="T117" s="352"/>
      <c r="U117" s="352"/>
      <c r="V117" s="352"/>
      <c r="W117" s="352"/>
      <c r="X117" s="352"/>
      <c r="Y117" s="352"/>
      <c r="Z117" s="352"/>
      <c r="AA117" s="352"/>
      <c r="AB117" s="352"/>
      <c r="AC117" s="352"/>
      <c r="AD117" s="352"/>
      <c r="AE117" s="352"/>
      <c r="AF117" s="352"/>
      <c r="AG117" s="352"/>
      <c r="AH117" s="352"/>
      <c r="AI117" s="352"/>
      <c r="AJ117" s="352"/>
    </row>
    <row r="118" spans="1:36" x14ac:dyDescent="0.2">
      <c r="A118" s="352"/>
      <c r="B118" s="352"/>
      <c r="C118" s="352"/>
      <c r="D118" s="352"/>
      <c r="E118" s="352"/>
      <c r="F118" s="352"/>
      <c r="G118" s="352"/>
      <c r="H118" s="352"/>
      <c r="I118" s="352"/>
      <c r="J118" s="352"/>
      <c r="K118" s="352"/>
      <c r="L118" s="352"/>
      <c r="M118" s="352"/>
      <c r="N118" s="352"/>
      <c r="O118" s="352"/>
      <c r="P118" s="352"/>
      <c r="Q118" s="352"/>
      <c r="R118" s="352"/>
      <c r="S118" s="352"/>
      <c r="T118" s="352"/>
      <c r="U118" s="352"/>
      <c r="V118" s="352"/>
      <c r="W118" s="352"/>
      <c r="X118" s="352"/>
      <c r="Y118" s="352"/>
      <c r="Z118" s="352"/>
      <c r="AA118" s="352"/>
      <c r="AB118" s="352"/>
      <c r="AC118" s="352"/>
      <c r="AD118" s="352"/>
      <c r="AE118" s="352"/>
      <c r="AF118" s="352"/>
      <c r="AG118" s="352"/>
      <c r="AH118" s="352"/>
      <c r="AI118" s="352"/>
      <c r="AJ118" s="352"/>
    </row>
    <row r="119" spans="1:36" x14ac:dyDescent="0.2">
      <c r="A119" s="352"/>
      <c r="B119" s="352"/>
      <c r="C119" s="352"/>
      <c r="D119" s="352"/>
      <c r="E119" s="352"/>
      <c r="F119" s="352"/>
      <c r="G119" s="352"/>
      <c r="H119" s="352"/>
      <c r="I119" s="352"/>
      <c r="J119" s="352"/>
      <c r="K119" s="352"/>
      <c r="L119" s="352"/>
      <c r="M119" s="352"/>
      <c r="N119" s="352"/>
      <c r="O119" s="352"/>
      <c r="P119" s="352"/>
      <c r="Q119" s="352"/>
      <c r="R119" s="352"/>
      <c r="S119" s="352"/>
      <c r="T119" s="352"/>
      <c r="U119" s="352"/>
      <c r="V119" s="352"/>
      <c r="W119" s="352"/>
      <c r="X119" s="352"/>
      <c r="Y119" s="352"/>
      <c r="Z119" s="352"/>
      <c r="AA119" s="352"/>
      <c r="AB119" s="352"/>
      <c r="AC119" s="352"/>
      <c r="AD119" s="352"/>
      <c r="AE119" s="352"/>
      <c r="AF119" s="352"/>
      <c r="AG119" s="352"/>
      <c r="AH119" s="352"/>
      <c r="AI119" s="352"/>
      <c r="AJ119" s="352"/>
    </row>
    <row r="120" spans="1:36" x14ac:dyDescent="0.2">
      <c r="A120" s="352"/>
      <c r="B120" s="352"/>
      <c r="C120" s="352"/>
      <c r="D120" s="352"/>
      <c r="E120" s="352"/>
      <c r="F120" s="352"/>
      <c r="G120" s="352"/>
      <c r="H120" s="352"/>
      <c r="I120" s="352"/>
      <c r="J120" s="352"/>
      <c r="K120" s="352"/>
      <c r="L120" s="352"/>
      <c r="M120" s="352"/>
      <c r="N120" s="352"/>
      <c r="O120" s="352"/>
      <c r="P120" s="352"/>
      <c r="Q120" s="352"/>
      <c r="R120" s="352"/>
      <c r="S120" s="352"/>
      <c r="T120" s="352"/>
      <c r="U120" s="352"/>
      <c r="V120" s="352"/>
      <c r="W120" s="352"/>
      <c r="X120" s="352"/>
      <c r="Y120" s="352"/>
      <c r="Z120" s="352"/>
      <c r="AA120" s="352"/>
      <c r="AB120" s="352"/>
      <c r="AC120" s="352"/>
      <c r="AD120" s="352"/>
      <c r="AE120" s="352"/>
      <c r="AF120" s="352"/>
      <c r="AG120" s="352"/>
      <c r="AH120" s="352"/>
      <c r="AI120" s="352"/>
      <c r="AJ120" s="352"/>
    </row>
    <row r="121" spans="1:36" x14ac:dyDescent="0.2">
      <c r="A121" s="352"/>
      <c r="B121" s="352"/>
      <c r="C121" s="352"/>
      <c r="D121" s="352"/>
      <c r="E121" s="352"/>
      <c r="F121" s="352"/>
      <c r="G121" s="352"/>
      <c r="H121" s="352"/>
      <c r="I121" s="352"/>
      <c r="J121" s="352"/>
      <c r="K121" s="352"/>
      <c r="L121" s="352"/>
      <c r="M121" s="352"/>
      <c r="N121" s="352"/>
      <c r="O121" s="352"/>
      <c r="P121" s="352"/>
      <c r="Q121" s="352"/>
      <c r="R121" s="352"/>
      <c r="S121" s="352"/>
      <c r="T121" s="352"/>
      <c r="U121" s="352"/>
      <c r="V121" s="352"/>
      <c r="W121" s="352"/>
      <c r="X121" s="352"/>
      <c r="Y121" s="352"/>
      <c r="Z121" s="352"/>
      <c r="AA121" s="352"/>
      <c r="AB121" s="352"/>
      <c r="AC121" s="352"/>
      <c r="AD121" s="352"/>
      <c r="AE121" s="352"/>
      <c r="AF121" s="352"/>
      <c r="AG121" s="352"/>
      <c r="AH121" s="352"/>
      <c r="AI121" s="352"/>
      <c r="AJ121" s="352"/>
    </row>
    <row r="122" spans="1:36" x14ac:dyDescent="0.2">
      <c r="A122" s="352"/>
      <c r="B122" s="352"/>
      <c r="C122" s="352"/>
      <c r="D122" s="352"/>
      <c r="E122" s="352"/>
      <c r="F122" s="352"/>
      <c r="G122" s="352"/>
      <c r="H122" s="352"/>
      <c r="I122" s="352"/>
      <c r="J122" s="352"/>
      <c r="K122" s="352"/>
      <c r="L122" s="352"/>
      <c r="M122" s="352"/>
      <c r="N122" s="352"/>
      <c r="O122" s="352"/>
      <c r="P122" s="352"/>
      <c r="Q122" s="352"/>
      <c r="R122" s="352"/>
      <c r="S122" s="352"/>
      <c r="T122" s="352"/>
      <c r="U122" s="352"/>
      <c r="V122" s="352"/>
      <c r="W122" s="352"/>
      <c r="X122" s="352"/>
      <c r="Y122" s="352"/>
      <c r="Z122" s="352"/>
      <c r="AA122" s="352"/>
      <c r="AB122" s="352"/>
      <c r="AC122" s="352"/>
      <c r="AD122" s="352"/>
      <c r="AE122" s="352"/>
      <c r="AF122" s="352"/>
      <c r="AG122" s="352"/>
      <c r="AH122" s="352"/>
      <c r="AI122" s="352"/>
      <c r="AJ122" s="352"/>
    </row>
    <row r="123" spans="1:36" x14ac:dyDescent="0.2">
      <c r="A123" s="352"/>
      <c r="B123" s="352"/>
      <c r="C123" s="352"/>
      <c r="D123" s="352"/>
      <c r="E123" s="352"/>
      <c r="F123" s="352"/>
      <c r="G123" s="352"/>
      <c r="H123" s="352"/>
      <c r="I123" s="352"/>
      <c r="J123" s="352"/>
      <c r="K123" s="352"/>
      <c r="L123" s="352"/>
      <c r="M123" s="352"/>
      <c r="N123" s="352"/>
      <c r="O123" s="352"/>
      <c r="P123" s="352"/>
      <c r="Q123" s="352"/>
      <c r="R123" s="352"/>
      <c r="S123" s="352"/>
      <c r="T123" s="352"/>
      <c r="U123" s="352"/>
      <c r="V123" s="352"/>
      <c r="W123" s="352"/>
      <c r="X123" s="352"/>
      <c r="Y123" s="352"/>
      <c r="Z123" s="352"/>
      <c r="AA123" s="352"/>
      <c r="AB123" s="352"/>
      <c r="AC123" s="352"/>
      <c r="AD123" s="352"/>
      <c r="AE123" s="352"/>
      <c r="AF123" s="352"/>
      <c r="AG123" s="352"/>
      <c r="AH123" s="352"/>
      <c r="AI123" s="352"/>
      <c r="AJ123" s="352"/>
    </row>
    <row r="124" spans="1:36" x14ac:dyDescent="0.2">
      <c r="A124" s="352"/>
      <c r="B124" s="352"/>
      <c r="C124" s="352"/>
      <c r="D124" s="352"/>
      <c r="E124" s="352"/>
      <c r="F124" s="352"/>
      <c r="G124" s="352"/>
      <c r="H124" s="352"/>
      <c r="I124" s="352"/>
      <c r="J124" s="352"/>
      <c r="K124" s="352"/>
      <c r="L124" s="352"/>
      <c r="M124" s="352"/>
      <c r="N124" s="352"/>
      <c r="O124" s="352"/>
      <c r="P124" s="352"/>
      <c r="Q124" s="352"/>
      <c r="R124" s="352"/>
      <c r="S124" s="352"/>
      <c r="T124" s="352"/>
      <c r="U124" s="352"/>
      <c r="V124" s="352"/>
      <c r="W124" s="352"/>
      <c r="X124" s="352"/>
      <c r="Y124" s="352"/>
      <c r="Z124" s="352"/>
      <c r="AA124" s="352"/>
      <c r="AB124" s="352"/>
      <c r="AC124" s="352"/>
      <c r="AD124" s="352"/>
      <c r="AE124" s="352"/>
      <c r="AF124" s="352"/>
      <c r="AG124" s="352"/>
      <c r="AH124" s="352"/>
      <c r="AI124" s="352"/>
      <c r="AJ124" s="352"/>
    </row>
    <row r="125" spans="1:36" x14ac:dyDescent="0.2">
      <c r="A125" s="352"/>
      <c r="B125" s="352"/>
      <c r="C125" s="352"/>
      <c r="D125" s="352"/>
      <c r="E125" s="352"/>
      <c r="F125" s="352"/>
      <c r="G125" s="352"/>
      <c r="H125" s="352"/>
      <c r="I125" s="352"/>
      <c r="J125" s="352"/>
      <c r="K125" s="352"/>
      <c r="L125" s="352"/>
      <c r="M125" s="352"/>
      <c r="N125" s="352"/>
      <c r="O125" s="352"/>
      <c r="P125" s="352"/>
      <c r="Q125" s="352"/>
      <c r="R125" s="352"/>
      <c r="S125" s="352"/>
      <c r="T125" s="352"/>
      <c r="U125" s="352"/>
      <c r="V125" s="352"/>
      <c r="W125" s="352"/>
      <c r="X125" s="352"/>
      <c r="Y125" s="352"/>
      <c r="Z125" s="352"/>
      <c r="AA125" s="352"/>
      <c r="AB125" s="352"/>
      <c r="AC125" s="352"/>
      <c r="AD125" s="352"/>
      <c r="AE125" s="352"/>
      <c r="AF125" s="352"/>
      <c r="AG125" s="352"/>
      <c r="AH125" s="352"/>
      <c r="AI125" s="352"/>
      <c r="AJ125" s="352"/>
    </row>
    <row r="126" spans="1:36" x14ac:dyDescent="0.2">
      <c r="A126" s="352"/>
      <c r="B126" s="352"/>
      <c r="C126" s="352"/>
      <c r="D126" s="352"/>
      <c r="E126" s="352"/>
      <c r="F126" s="352"/>
      <c r="G126" s="352"/>
      <c r="H126" s="352"/>
      <c r="I126" s="352"/>
      <c r="J126" s="352"/>
      <c r="K126" s="352"/>
      <c r="L126" s="352"/>
      <c r="M126" s="352"/>
      <c r="N126" s="352"/>
      <c r="O126" s="352"/>
      <c r="P126" s="352"/>
      <c r="Q126" s="352"/>
      <c r="R126" s="352"/>
      <c r="S126" s="352"/>
      <c r="T126" s="352"/>
      <c r="U126" s="352"/>
      <c r="V126" s="352"/>
      <c r="W126" s="352"/>
      <c r="X126" s="352"/>
      <c r="Y126" s="352"/>
      <c r="Z126" s="352"/>
      <c r="AA126" s="352"/>
      <c r="AB126" s="352"/>
      <c r="AC126" s="352"/>
      <c r="AD126" s="352"/>
      <c r="AE126" s="352"/>
      <c r="AF126" s="352"/>
      <c r="AG126" s="352"/>
      <c r="AH126" s="352"/>
      <c r="AI126" s="352"/>
      <c r="AJ126" s="352"/>
    </row>
    <row r="127" spans="1:36" x14ac:dyDescent="0.2">
      <c r="A127" s="352"/>
      <c r="B127" s="352"/>
      <c r="C127" s="352"/>
      <c r="D127" s="352"/>
      <c r="E127" s="352"/>
      <c r="F127" s="352"/>
      <c r="G127" s="352"/>
      <c r="H127" s="352"/>
      <c r="I127" s="352"/>
      <c r="J127" s="352"/>
      <c r="K127" s="352"/>
      <c r="L127" s="352"/>
      <c r="M127" s="352"/>
      <c r="N127" s="352"/>
      <c r="O127" s="352"/>
      <c r="P127" s="352"/>
      <c r="Q127" s="352"/>
      <c r="R127" s="352"/>
      <c r="S127" s="352"/>
      <c r="T127" s="352"/>
      <c r="U127" s="352"/>
      <c r="V127" s="352"/>
      <c r="W127" s="352"/>
      <c r="X127" s="352"/>
      <c r="Y127" s="352"/>
      <c r="Z127" s="352"/>
      <c r="AA127" s="352"/>
      <c r="AB127" s="352"/>
      <c r="AC127" s="352"/>
      <c r="AD127" s="352"/>
      <c r="AE127" s="352"/>
      <c r="AF127" s="352"/>
      <c r="AG127" s="352"/>
      <c r="AH127" s="352"/>
      <c r="AI127" s="352"/>
      <c r="AJ127" s="352"/>
    </row>
    <row r="128" spans="1:36" x14ac:dyDescent="0.2">
      <c r="A128" s="352"/>
      <c r="B128" s="352"/>
      <c r="C128" s="352"/>
      <c r="D128" s="352"/>
      <c r="E128" s="352"/>
      <c r="F128" s="352"/>
      <c r="G128" s="352"/>
      <c r="H128" s="352"/>
      <c r="I128" s="352"/>
      <c r="J128" s="352"/>
      <c r="K128" s="352"/>
      <c r="L128" s="352"/>
      <c r="M128" s="352"/>
      <c r="N128" s="352"/>
      <c r="O128" s="352"/>
      <c r="P128" s="352"/>
      <c r="Q128" s="352"/>
      <c r="R128" s="352"/>
      <c r="S128" s="352"/>
      <c r="T128" s="352"/>
      <c r="U128" s="352"/>
      <c r="V128" s="352"/>
      <c r="W128" s="352"/>
      <c r="X128" s="352"/>
      <c r="Y128" s="352"/>
      <c r="Z128" s="352"/>
      <c r="AA128" s="352"/>
      <c r="AB128" s="352"/>
      <c r="AC128" s="352"/>
      <c r="AD128" s="352"/>
      <c r="AE128" s="352"/>
      <c r="AF128" s="352"/>
      <c r="AG128" s="352"/>
      <c r="AH128" s="352"/>
      <c r="AI128" s="352"/>
      <c r="AJ128" s="352"/>
    </row>
    <row r="129" spans="1:36" x14ac:dyDescent="0.2">
      <c r="A129" s="352"/>
      <c r="B129" s="352"/>
      <c r="C129" s="352"/>
      <c r="D129" s="352"/>
      <c r="E129" s="352"/>
      <c r="F129" s="352"/>
      <c r="G129" s="352"/>
      <c r="H129" s="352"/>
      <c r="I129" s="352"/>
      <c r="J129" s="352"/>
      <c r="K129" s="352"/>
      <c r="L129" s="352"/>
      <c r="M129" s="352"/>
      <c r="N129" s="352"/>
      <c r="O129" s="352"/>
      <c r="P129" s="352"/>
      <c r="Q129" s="352"/>
      <c r="R129" s="352"/>
      <c r="S129" s="352"/>
      <c r="T129" s="352"/>
      <c r="U129" s="352"/>
      <c r="V129" s="352"/>
      <c r="W129" s="352"/>
      <c r="X129" s="352"/>
      <c r="Y129" s="352"/>
      <c r="Z129" s="352"/>
      <c r="AA129" s="352"/>
      <c r="AB129" s="352"/>
      <c r="AC129" s="352"/>
      <c r="AD129" s="352"/>
      <c r="AE129" s="352"/>
      <c r="AF129" s="352"/>
      <c r="AG129" s="352"/>
      <c r="AH129" s="352"/>
      <c r="AI129" s="352"/>
      <c r="AJ129" s="352"/>
    </row>
    <row r="130" spans="1:36" x14ac:dyDescent="0.2">
      <c r="A130" s="352"/>
      <c r="B130" s="352"/>
      <c r="C130" s="352"/>
      <c r="D130" s="352"/>
      <c r="E130" s="352"/>
      <c r="F130" s="352"/>
      <c r="G130" s="352"/>
      <c r="H130" s="352"/>
      <c r="I130" s="352"/>
      <c r="J130" s="352"/>
      <c r="K130" s="352"/>
      <c r="L130" s="352"/>
      <c r="M130" s="352"/>
      <c r="N130" s="352"/>
      <c r="O130" s="352"/>
      <c r="P130" s="352"/>
      <c r="Q130" s="352"/>
      <c r="R130" s="352"/>
      <c r="S130" s="352"/>
      <c r="T130" s="352"/>
      <c r="U130" s="352"/>
      <c r="V130" s="352"/>
      <c r="W130" s="352"/>
      <c r="X130" s="352"/>
      <c r="Y130" s="352"/>
      <c r="Z130" s="352"/>
      <c r="AA130" s="352"/>
      <c r="AB130" s="352"/>
      <c r="AC130" s="352"/>
      <c r="AD130" s="352"/>
      <c r="AE130" s="352"/>
      <c r="AF130" s="352"/>
      <c r="AG130" s="352"/>
      <c r="AH130" s="352"/>
      <c r="AI130" s="352"/>
      <c r="AJ130" s="352"/>
    </row>
    <row r="131" spans="1:36" x14ac:dyDescent="0.2">
      <c r="A131" s="352"/>
      <c r="B131" s="352"/>
      <c r="C131" s="352"/>
      <c r="D131" s="352"/>
      <c r="E131" s="352"/>
      <c r="F131" s="352"/>
      <c r="G131" s="352"/>
      <c r="H131" s="352"/>
      <c r="I131" s="352"/>
      <c r="J131" s="352"/>
      <c r="K131" s="352"/>
      <c r="L131" s="352"/>
      <c r="M131" s="352"/>
      <c r="N131" s="352"/>
      <c r="O131" s="352"/>
      <c r="P131" s="352"/>
      <c r="Q131" s="352"/>
      <c r="R131" s="352"/>
      <c r="S131" s="352"/>
      <c r="T131" s="352"/>
      <c r="U131" s="352"/>
      <c r="V131" s="352"/>
      <c r="W131" s="352"/>
      <c r="X131" s="352"/>
      <c r="Y131" s="352"/>
      <c r="Z131" s="352"/>
      <c r="AA131" s="352"/>
      <c r="AB131" s="352"/>
      <c r="AC131" s="352"/>
      <c r="AD131" s="352"/>
      <c r="AE131" s="352"/>
      <c r="AF131" s="352"/>
      <c r="AG131" s="352"/>
      <c r="AH131" s="352"/>
      <c r="AI131" s="352"/>
      <c r="AJ131" s="352"/>
    </row>
    <row r="132" spans="1:36" x14ac:dyDescent="0.2">
      <c r="A132" s="352"/>
      <c r="B132" s="352"/>
      <c r="C132" s="352"/>
      <c r="D132" s="352"/>
      <c r="E132" s="352"/>
      <c r="F132" s="352"/>
      <c r="G132" s="352"/>
      <c r="H132" s="352"/>
      <c r="I132" s="352"/>
      <c r="J132" s="352"/>
      <c r="K132" s="352"/>
      <c r="L132" s="352"/>
      <c r="M132" s="352"/>
      <c r="N132" s="352"/>
      <c r="O132" s="352"/>
      <c r="P132" s="352"/>
      <c r="Q132" s="352"/>
      <c r="R132" s="352"/>
      <c r="S132" s="352"/>
      <c r="T132" s="352"/>
      <c r="U132" s="352"/>
      <c r="V132" s="352"/>
      <c r="W132" s="352"/>
      <c r="X132" s="352"/>
      <c r="Y132" s="352"/>
      <c r="Z132" s="352"/>
      <c r="AA132" s="352"/>
      <c r="AB132" s="352"/>
      <c r="AC132" s="352"/>
      <c r="AD132" s="352"/>
      <c r="AE132" s="352"/>
      <c r="AF132" s="352"/>
      <c r="AG132" s="352"/>
      <c r="AH132" s="352"/>
      <c r="AI132" s="352"/>
      <c r="AJ132" s="352"/>
    </row>
    <row r="133" spans="1:36" x14ac:dyDescent="0.2">
      <c r="A133" s="352"/>
      <c r="B133" s="352"/>
      <c r="C133" s="352"/>
      <c r="D133" s="352"/>
      <c r="E133" s="352"/>
      <c r="F133" s="352"/>
      <c r="G133" s="352"/>
      <c r="H133" s="352"/>
      <c r="I133" s="352"/>
      <c r="J133" s="352"/>
      <c r="K133" s="352"/>
      <c r="L133" s="352"/>
      <c r="M133" s="352"/>
      <c r="N133" s="352"/>
      <c r="O133" s="352"/>
      <c r="P133" s="352"/>
      <c r="Q133" s="352"/>
      <c r="R133" s="352"/>
      <c r="S133" s="352"/>
      <c r="T133" s="352"/>
      <c r="U133" s="352"/>
      <c r="V133" s="352"/>
      <c r="W133" s="352"/>
      <c r="X133" s="352"/>
      <c r="Y133" s="352"/>
      <c r="Z133" s="352"/>
      <c r="AA133" s="352"/>
      <c r="AB133" s="352"/>
      <c r="AC133" s="352"/>
      <c r="AD133" s="352"/>
      <c r="AE133" s="352"/>
      <c r="AF133" s="352"/>
      <c r="AG133" s="352"/>
      <c r="AH133" s="352"/>
      <c r="AI133" s="352"/>
      <c r="AJ133" s="352"/>
    </row>
    <row r="134" spans="1:36" x14ac:dyDescent="0.2">
      <c r="A134" s="352"/>
      <c r="B134" s="352"/>
      <c r="C134" s="352"/>
      <c r="D134" s="352"/>
      <c r="E134" s="352"/>
      <c r="F134" s="352"/>
      <c r="G134" s="352"/>
      <c r="H134" s="352"/>
      <c r="I134" s="352"/>
      <c r="J134" s="352"/>
      <c r="K134" s="352"/>
      <c r="L134" s="352"/>
      <c r="M134" s="352"/>
      <c r="N134" s="352"/>
      <c r="O134" s="352"/>
      <c r="P134" s="352"/>
      <c r="Q134" s="352"/>
      <c r="R134" s="352"/>
      <c r="S134" s="352"/>
      <c r="T134" s="352"/>
      <c r="U134" s="352"/>
      <c r="V134" s="352"/>
      <c r="W134" s="352"/>
      <c r="X134" s="352"/>
      <c r="Y134" s="352"/>
      <c r="Z134" s="352"/>
      <c r="AA134" s="352"/>
      <c r="AB134" s="352"/>
      <c r="AC134" s="352"/>
      <c r="AD134" s="352"/>
      <c r="AE134" s="352"/>
      <c r="AF134" s="352"/>
      <c r="AG134" s="352"/>
      <c r="AH134" s="352"/>
      <c r="AI134" s="352"/>
      <c r="AJ134" s="352"/>
    </row>
    <row r="135" spans="1:36" x14ac:dyDescent="0.2">
      <c r="A135" s="352"/>
      <c r="B135" s="352"/>
      <c r="C135" s="352"/>
      <c r="D135" s="352"/>
      <c r="E135" s="352"/>
      <c r="F135" s="352"/>
      <c r="G135" s="352"/>
      <c r="H135" s="352"/>
      <c r="I135" s="352"/>
      <c r="J135" s="352"/>
      <c r="K135" s="352"/>
      <c r="L135" s="352"/>
      <c r="M135" s="352"/>
      <c r="N135" s="352"/>
      <c r="O135" s="352"/>
      <c r="P135" s="352"/>
      <c r="Q135" s="352"/>
      <c r="R135" s="352"/>
      <c r="S135" s="352"/>
      <c r="T135" s="352"/>
      <c r="U135" s="352"/>
      <c r="V135" s="352"/>
      <c r="W135" s="352"/>
      <c r="X135" s="352"/>
      <c r="Y135" s="352"/>
      <c r="Z135" s="352"/>
      <c r="AA135" s="352"/>
      <c r="AB135" s="352"/>
      <c r="AC135" s="352"/>
      <c r="AD135" s="352"/>
      <c r="AE135" s="352"/>
      <c r="AF135" s="352"/>
      <c r="AG135" s="352"/>
      <c r="AH135" s="352"/>
      <c r="AI135" s="352"/>
      <c r="AJ135" s="352"/>
    </row>
    <row r="136" spans="1:36" x14ac:dyDescent="0.2">
      <c r="A136" s="352"/>
      <c r="B136" s="352"/>
      <c r="C136" s="352"/>
      <c r="D136" s="352"/>
      <c r="E136" s="352"/>
      <c r="F136" s="352"/>
      <c r="G136" s="352"/>
      <c r="H136" s="352"/>
      <c r="I136" s="352"/>
      <c r="J136" s="352"/>
      <c r="K136" s="352"/>
      <c r="L136" s="352"/>
      <c r="M136" s="352"/>
      <c r="N136" s="352"/>
      <c r="O136" s="352"/>
      <c r="P136" s="352"/>
      <c r="Q136" s="352"/>
      <c r="R136" s="352"/>
      <c r="S136" s="352"/>
      <c r="T136" s="352"/>
      <c r="U136" s="352"/>
      <c r="V136" s="352"/>
      <c r="W136" s="352"/>
      <c r="X136" s="352"/>
      <c r="Y136" s="352"/>
      <c r="Z136" s="352"/>
      <c r="AA136" s="352"/>
      <c r="AB136" s="352"/>
      <c r="AC136" s="352"/>
      <c r="AD136" s="352"/>
      <c r="AE136" s="352"/>
      <c r="AF136" s="352"/>
      <c r="AG136" s="352"/>
      <c r="AH136" s="352"/>
      <c r="AI136" s="352"/>
      <c r="AJ136" s="352"/>
    </row>
    <row r="137" spans="1:36" x14ac:dyDescent="0.2">
      <c r="A137" s="352"/>
      <c r="B137" s="352"/>
      <c r="C137" s="352"/>
      <c r="D137" s="352"/>
      <c r="E137" s="352"/>
      <c r="F137" s="352"/>
      <c r="G137" s="352"/>
      <c r="H137" s="352"/>
      <c r="I137" s="352"/>
      <c r="J137" s="352"/>
      <c r="K137" s="352"/>
      <c r="L137" s="352"/>
      <c r="M137" s="352"/>
      <c r="N137" s="352"/>
      <c r="O137" s="352"/>
      <c r="P137" s="352"/>
      <c r="Q137" s="352"/>
      <c r="R137" s="352"/>
      <c r="S137" s="352"/>
      <c r="T137" s="352"/>
      <c r="U137" s="352"/>
      <c r="V137" s="352"/>
      <c r="W137" s="352"/>
      <c r="X137" s="352"/>
      <c r="Y137" s="352"/>
      <c r="Z137" s="352"/>
      <c r="AA137" s="352"/>
      <c r="AB137" s="352"/>
      <c r="AC137" s="352"/>
      <c r="AD137" s="352"/>
      <c r="AE137" s="352"/>
      <c r="AF137" s="352"/>
      <c r="AG137" s="352"/>
      <c r="AH137" s="352"/>
      <c r="AI137" s="352"/>
      <c r="AJ137" s="352"/>
    </row>
    <row r="138" spans="1:36" x14ac:dyDescent="0.2">
      <c r="A138" s="352"/>
      <c r="B138" s="352"/>
      <c r="C138" s="352"/>
      <c r="D138" s="352"/>
      <c r="E138" s="352"/>
      <c r="F138" s="352"/>
      <c r="G138" s="352"/>
      <c r="H138" s="352"/>
      <c r="I138" s="352"/>
      <c r="J138" s="352"/>
      <c r="K138" s="352"/>
      <c r="L138" s="352"/>
      <c r="M138" s="352"/>
      <c r="N138" s="352"/>
      <c r="O138" s="352"/>
      <c r="P138" s="352"/>
      <c r="Q138" s="352"/>
      <c r="R138" s="352"/>
      <c r="S138" s="352"/>
      <c r="T138" s="352"/>
      <c r="U138" s="352"/>
      <c r="V138" s="352"/>
      <c r="W138" s="352"/>
      <c r="X138" s="352"/>
      <c r="Y138" s="352"/>
      <c r="Z138" s="352"/>
      <c r="AA138" s="352"/>
      <c r="AB138" s="352"/>
      <c r="AC138" s="352"/>
      <c r="AD138" s="352"/>
      <c r="AE138" s="352"/>
      <c r="AF138" s="352"/>
      <c r="AG138" s="352"/>
      <c r="AH138" s="352"/>
      <c r="AI138" s="352"/>
      <c r="AJ138" s="352"/>
    </row>
    <row r="139" spans="1:36" x14ac:dyDescent="0.2">
      <c r="A139" s="352"/>
      <c r="B139" s="352"/>
      <c r="C139" s="352"/>
      <c r="D139" s="352"/>
      <c r="E139" s="352"/>
      <c r="F139" s="352"/>
      <c r="G139" s="352"/>
      <c r="H139" s="352"/>
      <c r="I139" s="352"/>
      <c r="J139" s="352"/>
      <c r="K139" s="352"/>
      <c r="L139" s="352"/>
      <c r="M139" s="352"/>
      <c r="N139" s="352"/>
      <c r="O139" s="352"/>
      <c r="P139" s="352"/>
      <c r="Q139" s="352"/>
      <c r="R139" s="352"/>
      <c r="S139" s="352"/>
      <c r="T139" s="352"/>
      <c r="U139" s="352"/>
      <c r="V139" s="352"/>
      <c r="W139" s="352"/>
      <c r="X139" s="352"/>
      <c r="Y139" s="352"/>
      <c r="Z139" s="352"/>
      <c r="AA139" s="352"/>
      <c r="AB139" s="352"/>
      <c r="AC139" s="352"/>
      <c r="AD139" s="352"/>
      <c r="AE139" s="352"/>
      <c r="AF139" s="352"/>
      <c r="AG139" s="352"/>
      <c r="AH139" s="352"/>
      <c r="AI139" s="352"/>
      <c r="AJ139" s="352"/>
    </row>
    <row r="140" spans="1:36" x14ac:dyDescent="0.2">
      <c r="A140" s="352"/>
      <c r="B140" s="352"/>
      <c r="C140" s="352"/>
      <c r="D140" s="352"/>
      <c r="E140" s="352"/>
      <c r="F140" s="352"/>
      <c r="G140" s="352"/>
      <c r="H140" s="352"/>
      <c r="I140" s="352"/>
      <c r="J140" s="352"/>
      <c r="K140" s="352"/>
      <c r="L140" s="352"/>
      <c r="M140" s="352"/>
      <c r="N140" s="352"/>
      <c r="O140" s="352"/>
      <c r="P140" s="352"/>
      <c r="Q140" s="352"/>
      <c r="R140" s="352"/>
      <c r="S140" s="352"/>
      <c r="T140" s="352"/>
      <c r="U140" s="352"/>
      <c r="V140" s="352"/>
      <c r="W140" s="352"/>
      <c r="X140" s="352"/>
      <c r="Y140" s="352"/>
      <c r="Z140" s="352"/>
      <c r="AA140" s="352"/>
      <c r="AB140" s="352"/>
      <c r="AC140" s="352"/>
      <c r="AD140" s="352"/>
      <c r="AE140" s="352"/>
      <c r="AF140" s="352"/>
      <c r="AG140" s="352"/>
      <c r="AH140" s="352"/>
      <c r="AI140" s="352"/>
      <c r="AJ140" s="352"/>
    </row>
    <row r="141" spans="1:36" x14ac:dyDescent="0.2">
      <c r="A141" s="352"/>
      <c r="B141" s="352"/>
      <c r="C141" s="352"/>
      <c r="D141" s="352"/>
      <c r="E141" s="352"/>
      <c r="F141" s="352"/>
      <c r="G141" s="352"/>
      <c r="H141" s="352"/>
      <c r="I141" s="352"/>
      <c r="J141" s="352"/>
      <c r="K141" s="352"/>
      <c r="L141" s="352"/>
      <c r="M141" s="352"/>
      <c r="N141" s="352"/>
      <c r="O141" s="352"/>
      <c r="P141" s="352"/>
      <c r="Q141" s="352"/>
      <c r="R141" s="352"/>
      <c r="S141" s="352"/>
      <c r="T141" s="352"/>
      <c r="U141" s="352"/>
      <c r="V141" s="352"/>
      <c r="W141" s="352"/>
      <c r="X141" s="352"/>
      <c r="Y141" s="352"/>
      <c r="Z141" s="352"/>
      <c r="AA141" s="352"/>
      <c r="AB141" s="352"/>
      <c r="AC141" s="352"/>
      <c r="AD141" s="352"/>
      <c r="AE141" s="352"/>
      <c r="AF141" s="352"/>
      <c r="AG141" s="352"/>
      <c r="AH141" s="352"/>
      <c r="AI141" s="352"/>
      <c r="AJ141" s="352"/>
    </row>
  </sheetData>
  <mergeCells count="1">
    <mergeCell ref="B4:F4"/>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306"/>
  <sheetViews>
    <sheetView topLeftCell="A150" workbookViewId="0">
      <selection activeCell="E123" sqref="E123"/>
    </sheetView>
  </sheetViews>
  <sheetFormatPr baseColWidth="10" defaultRowHeight="13" x14ac:dyDescent="0.15"/>
  <cols>
    <col min="3" max="3" width="20" customWidth="1"/>
    <col min="4" max="4" width="54.33203125" customWidth="1"/>
    <col min="5" max="5" width="15.1640625" customWidth="1"/>
    <col min="6" max="6" width="14.1640625" customWidth="1"/>
    <col min="7" max="7" width="14.5" customWidth="1"/>
    <col min="8" max="8" width="18.1640625" customWidth="1"/>
    <col min="9" max="9" width="20.5" customWidth="1"/>
    <col min="10" max="10" width="15.83203125" customWidth="1"/>
    <col min="11" max="11" width="17" customWidth="1"/>
  </cols>
  <sheetData>
    <row r="1" spans="1:32" ht="28" customHeight="1" thickBot="1" x14ac:dyDescent="0.3">
      <c r="A1" s="1"/>
      <c r="B1" s="33" t="s">
        <v>637</v>
      </c>
      <c r="C1" s="33"/>
      <c r="D1" s="34"/>
      <c r="E1" s="35"/>
      <c r="F1" s="36"/>
      <c r="G1" s="36"/>
      <c r="H1" s="36"/>
      <c r="I1" s="36"/>
      <c r="J1" s="36"/>
      <c r="K1" s="36"/>
      <c r="L1" s="36"/>
      <c r="M1" s="36"/>
      <c r="N1" s="36"/>
      <c r="O1" s="36"/>
      <c r="P1" s="36"/>
      <c r="Q1" s="36"/>
      <c r="R1" s="36"/>
      <c r="S1" s="36"/>
      <c r="T1" s="36"/>
      <c r="U1" s="36"/>
      <c r="V1" s="36"/>
      <c r="W1" s="36"/>
      <c r="X1" s="36"/>
      <c r="Y1" s="36"/>
      <c r="Z1" s="36"/>
      <c r="AA1" s="36"/>
      <c r="AB1" s="36"/>
      <c r="AC1" s="23"/>
      <c r="AD1" s="24"/>
      <c r="AE1" s="24"/>
    </row>
    <row r="2" spans="1:32" ht="16" x14ac:dyDescent="0.2">
      <c r="A2" s="1"/>
      <c r="B2" s="37"/>
      <c r="C2" s="37"/>
      <c r="D2" s="34"/>
      <c r="E2" s="35"/>
      <c r="F2" s="36"/>
      <c r="G2" s="36"/>
      <c r="H2" s="36"/>
      <c r="I2" s="36"/>
      <c r="J2" s="36"/>
      <c r="K2" s="36"/>
      <c r="L2" s="36"/>
      <c r="M2" s="36"/>
      <c r="N2" s="36"/>
      <c r="O2" s="36"/>
      <c r="P2" s="36"/>
      <c r="Q2" s="36"/>
      <c r="R2" s="36"/>
      <c r="S2" s="36"/>
      <c r="T2" s="36"/>
      <c r="U2" s="36"/>
      <c r="V2" s="36"/>
      <c r="W2" s="36"/>
      <c r="X2" s="36"/>
      <c r="Y2" s="36"/>
      <c r="Z2" s="36"/>
      <c r="AA2" s="36"/>
      <c r="AB2" s="36"/>
    </row>
    <row r="3" spans="1:32" ht="16" x14ac:dyDescent="0.2">
      <c r="A3" s="1"/>
      <c r="B3" s="338" t="s">
        <v>744</v>
      </c>
      <c r="C3" s="339"/>
      <c r="D3" s="340"/>
      <c r="E3" s="40"/>
      <c r="F3" s="41"/>
      <c r="G3" s="42"/>
      <c r="H3" s="42"/>
      <c r="I3" s="36"/>
      <c r="J3" s="42"/>
      <c r="K3" s="42"/>
      <c r="L3" s="42"/>
      <c r="M3" s="42"/>
      <c r="N3" s="42"/>
      <c r="O3" s="42"/>
      <c r="P3" s="42"/>
      <c r="Q3" s="42"/>
      <c r="R3" s="42"/>
      <c r="S3" s="42"/>
      <c r="T3" s="42"/>
      <c r="U3" s="36"/>
      <c r="V3" s="42"/>
      <c r="W3" s="42"/>
      <c r="X3" s="42"/>
      <c r="Y3" s="42"/>
      <c r="Z3" s="42"/>
      <c r="AA3" s="42"/>
      <c r="AB3" s="42"/>
    </row>
    <row r="4" spans="1:32" ht="12" customHeight="1" x14ac:dyDescent="0.15">
      <c r="A4" s="1"/>
      <c r="B4" s="595" t="s">
        <v>792</v>
      </c>
      <c r="C4" s="596"/>
      <c r="D4" s="596"/>
      <c r="E4" s="596"/>
      <c r="F4" s="597"/>
      <c r="G4" s="43"/>
      <c r="H4" s="43"/>
      <c r="I4" s="36"/>
      <c r="J4" s="43"/>
      <c r="K4" s="43"/>
      <c r="L4" s="43"/>
      <c r="M4" s="43"/>
      <c r="N4" s="43"/>
      <c r="O4" s="43"/>
      <c r="P4" s="43"/>
      <c r="Q4" s="43"/>
      <c r="R4" s="43"/>
      <c r="S4" s="43"/>
      <c r="T4" s="43"/>
      <c r="U4" s="36"/>
      <c r="V4" s="43"/>
      <c r="W4" s="43"/>
      <c r="X4" s="43"/>
      <c r="Y4" s="43"/>
      <c r="Z4" s="43"/>
      <c r="AA4" s="43"/>
      <c r="AB4" s="43"/>
    </row>
    <row r="5" spans="1:32" ht="14" thickBot="1" x14ac:dyDescent="0.2">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x14ac:dyDescent="0.15">
      <c r="A6" s="16"/>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row>
    <row r="7" spans="1:32" ht="29" customHeight="1" x14ac:dyDescent="0.15">
      <c r="A7" s="16"/>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row>
    <row r="8" spans="1:32" x14ac:dyDescent="0.15">
      <c r="A8" s="22"/>
      <c r="B8" s="62"/>
      <c r="C8" s="62"/>
      <c r="D8" s="25" t="s">
        <v>583</v>
      </c>
      <c r="E8" s="285">
        <v>2014</v>
      </c>
      <c r="F8" s="27"/>
      <c r="G8" s="62"/>
      <c r="H8" s="62"/>
      <c r="I8" s="62"/>
      <c r="J8" s="62"/>
      <c r="K8" s="62"/>
      <c r="L8" s="62"/>
      <c r="M8" s="62"/>
      <c r="N8" s="62"/>
      <c r="O8" s="62"/>
      <c r="P8" s="62"/>
      <c r="Q8" s="62"/>
      <c r="R8" s="62"/>
      <c r="S8" s="62"/>
      <c r="T8" s="62"/>
      <c r="U8" s="62"/>
      <c r="V8" s="62"/>
      <c r="W8" s="62"/>
      <c r="X8" s="62"/>
      <c r="Y8" s="62"/>
      <c r="Z8" s="62"/>
      <c r="AA8" s="62"/>
      <c r="AB8" s="62"/>
      <c r="AC8" s="62"/>
      <c r="AD8" s="62"/>
      <c r="AE8" s="62"/>
      <c r="AF8" s="62"/>
    </row>
    <row r="9" spans="1:32" x14ac:dyDescent="0.15">
      <c r="A9" s="16"/>
      <c r="B9" s="62"/>
      <c r="C9" s="62"/>
      <c r="D9" s="28"/>
      <c r="E9" s="286"/>
      <c r="F9" s="29"/>
      <c r="G9" s="62"/>
      <c r="H9" s="62"/>
      <c r="I9" s="62"/>
      <c r="J9" s="62"/>
      <c r="K9" s="62"/>
      <c r="L9" s="62"/>
      <c r="M9" s="62"/>
      <c r="N9" s="62"/>
      <c r="O9" s="62"/>
      <c r="P9" s="62"/>
      <c r="Q9" s="62"/>
      <c r="R9" s="62"/>
      <c r="S9" s="62"/>
      <c r="T9" s="62"/>
      <c r="U9" s="62"/>
      <c r="V9" s="62"/>
      <c r="W9" s="62"/>
      <c r="X9" s="62"/>
      <c r="Y9" s="62"/>
      <c r="Z9" s="62"/>
      <c r="AA9" s="62"/>
      <c r="AB9" s="62"/>
      <c r="AC9" s="62"/>
      <c r="AD9" s="62"/>
      <c r="AE9" s="62"/>
      <c r="AF9" s="62"/>
    </row>
    <row r="10" spans="1:32" ht="16" x14ac:dyDescent="0.2">
      <c r="A10" s="22"/>
      <c r="B10" s="62"/>
      <c r="C10" s="62"/>
      <c r="D10" s="32" t="s">
        <v>32</v>
      </c>
      <c r="E10" s="349">
        <v>0</v>
      </c>
      <c r="F10" s="29"/>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row>
    <row r="11" spans="1:32" ht="16" x14ac:dyDescent="0.2">
      <c r="A11" s="16"/>
      <c r="B11" s="62"/>
      <c r="C11" s="62"/>
      <c r="D11" s="28" t="s">
        <v>3</v>
      </c>
      <c r="E11" s="349">
        <v>0</v>
      </c>
      <c r="F11" s="29" t="s">
        <v>489</v>
      </c>
      <c r="G11" s="62"/>
      <c r="H11" s="62"/>
      <c r="I11" s="62"/>
      <c r="K11" s="62"/>
      <c r="L11" s="62"/>
      <c r="M11" s="62"/>
      <c r="N11" s="62"/>
      <c r="O11" s="62"/>
      <c r="P11" s="62"/>
      <c r="Q11" s="62"/>
      <c r="R11" s="62"/>
      <c r="S11" s="62"/>
      <c r="T11" s="62"/>
      <c r="U11" s="62"/>
      <c r="V11" s="62"/>
      <c r="W11" s="62"/>
      <c r="X11" s="62"/>
      <c r="Y11" s="62"/>
      <c r="Z11" s="62"/>
      <c r="AA11" s="62"/>
      <c r="AB11" s="62"/>
      <c r="AC11" s="62"/>
      <c r="AD11" s="62"/>
      <c r="AE11" s="62"/>
      <c r="AF11" s="62"/>
    </row>
    <row r="12" spans="1:32" ht="16" x14ac:dyDescent="0.2">
      <c r="A12" s="16"/>
      <c r="B12" s="62"/>
      <c r="C12" s="62"/>
      <c r="D12" s="28" t="s">
        <v>33</v>
      </c>
      <c r="E12" s="349">
        <v>0</v>
      </c>
      <c r="F12" s="29">
        <f>E12+E15+E18+E21</f>
        <v>0</v>
      </c>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row>
    <row r="13" spans="1:32" ht="16" x14ac:dyDescent="0.2">
      <c r="A13" s="16"/>
      <c r="B13" s="62"/>
      <c r="C13" s="62"/>
      <c r="D13" s="28" t="s">
        <v>34</v>
      </c>
      <c r="E13" s="349">
        <v>0</v>
      </c>
      <c r="F13" s="29">
        <f>E13+E16+E19+E22</f>
        <v>0</v>
      </c>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row>
    <row r="14" spans="1:32" ht="16" x14ac:dyDescent="0.2">
      <c r="A14" s="16"/>
      <c r="B14" s="62"/>
      <c r="C14" s="62"/>
      <c r="D14" s="28" t="s">
        <v>1</v>
      </c>
      <c r="E14" s="349">
        <v>0</v>
      </c>
      <c r="F14" s="29"/>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row>
    <row r="15" spans="1:32" ht="16" x14ac:dyDescent="0.2">
      <c r="A15" s="16"/>
      <c r="B15" s="62"/>
      <c r="C15" s="62"/>
      <c r="D15" s="28" t="s">
        <v>35</v>
      </c>
      <c r="E15" s="349">
        <v>0</v>
      </c>
      <c r="F15" s="29"/>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row>
    <row r="16" spans="1:32" ht="16" x14ac:dyDescent="0.2">
      <c r="A16" s="22"/>
      <c r="B16" s="62"/>
      <c r="C16" s="62"/>
      <c r="D16" s="28" t="s">
        <v>36</v>
      </c>
      <c r="E16" s="349">
        <v>0</v>
      </c>
      <c r="F16" s="29"/>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row>
    <row r="17" spans="1:39" ht="16" x14ac:dyDescent="0.2">
      <c r="A17" s="16"/>
      <c r="B17" s="62"/>
      <c r="C17" s="62"/>
      <c r="D17" s="28" t="s">
        <v>4</v>
      </c>
      <c r="E17" s="349">
        <v>0</v>
      </c>
      <c r="F17" s="29"/>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row>
    <row r="18" spans="1:39" ht="16" x14ac:dyDescent="0.2">
      <c r="A18" s="22"/>
      <c r="B18" s="62"/>
      <c r="C18" s="62"/>
      <c r="D18" s="28" t="s">
        <v>37</v>
      </c>
      <c r="E18" s="349">
        <v>0</v>
      </c>
      <c r="F18" s="29"/>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row>
    <row r="19" spans="1:39" ht="16" x14ac:dyDescent="0.2">
      <c r="A19" s="16"/>
      <c r="B19" s="62"/>
      <c r="C19" s="62"/>
      <c r="D19" s="28" t="s">
        <v>38</v>
      </c>
      <c r="E19" s="349">
        <v>0</v>
      </c>
      <c r="F19" s="29"/>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row>
    <row r="20" spans="1:39" ht="16" x14ac:dyDescent="0.2">
      <c r="A20" s="16"/>
      <c r="B20" s="62"/>
      <c r="C20" s="62"/>
      <c r="D20" s="28" t="s">
        <v>39</v>
      </c>
      <c r="E20" s="349">
        <v>0</v>
      </c>
      <c r="F20" s="29"/>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row>
    <row r="21" spans="1:39" ht="16" x14ac:dyDescent="0.2">
      <c r="A21" s="16"/>
      <c r="B21" s="62"/>
      <c r="C21" s="62"/>
      <c r="D21" s="28" t="s">
        <v>40</v>
      </c>
      <c r="E21" s="349">
        <v>0</v>
      </c>
      <c r="F21" s="29"/>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row>
    <row r="22" spans="1:39" ht="16" x14ac:dyDescent="0.2">
      <c r="A22" s="16"/>
      <c r="B22" s="62"/>
      <c r="C22" s="62"/>
      <c r="D22" s="28" t="s">
        <v>41</v>
      </c>
      <c r="E22" s="349">
        <v>0</v>
      </c>
      <c r="F22" s="29"/>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row>
    <row r="23" spans="1:39" ht="16" x14ac:dyDescent="0.2">
      <c r="A23" s="16"/>
      <c r="B23" s="62"/>
      <c r="C23" s="62"/>
      <c r="D23" s="30" t="s">
        <v>2</v>
      </c>
      <c r="E23" s="349">
        <v>0</v>
      </c>
      <c r="F23" s="3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row>
    <row r="24" spans="1:39" x14ac:dyDescent="0.15">
      <c r="A24" s="16"/>
      <c r="B24" s="62"/>
      <c r="C24" s="62"/>
      <c r="D24" s="171"/>
      <c r="E24" s="292"/>
      <c r="F24" s="1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row>
    <row r="25" spans="1:39" x14ac:dyDescent="0.15">
      <c r="A25" s="16"/>
      <c r="B25" s="62"/>
      <c r="C25" s="62"/>
      <c r="D25" s="62"/>
      <c r="E25" s="62"/>
      <c r="F25" s="1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row>
    <row r="26" spans="1:39" x14ac:dyDescent="0.15">
      <c r="A26" s="16"/>
      <c r="B26" s="62"/>
      <c r="C26" s="62"/>
      <c r="D26" s="62" t="s">
        <v>511</v>
      </c>
      <c r="E26" s="302">
        <f>E12</f>
        <v>0</v>
      </c>
      <c r="F26" s="1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row>
    <row r="27" spans="1:39" x14ac:dyDescent="0.15">
      <c r="A27" s="16"/>
      <c r="B27" s="62"/>
      <c r="C27" s="62"/>
      <c r="D27" s="62" t="s">
        <v>510</v>
      </c>
      <c r="E27" s="302">
        <f>E13</f>
        <v>0</v>
      </c>
      <c r="F27" s="1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row>
    <row r="28" spans="1:39" x14ac:dyDescent="0.15">
      <c r="A28" s="16"/>
      <c r="B28" s="62"/>
      <c r="C28" s="62"/>
      <c r="D28" s="62"/>
      <c r="E28" s="292"/>
      <c r="F28" s="1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row>
    <row r="29" spans="1:39" x14ac:dyDescent="0.15">
      <c r="A29" s="16"/>
      <c r="B29" s="62"/>
      <c r="C29" s="62"/>
      <c r="D29" s="62"/>
      <c r="E29" s="292"/>
      <c r="F29" s="171"/>
      <c r="G29" s="62"/>
      <c r="H29" s="62"/>
      <c r="I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row>
    <row r="30" spans="1:39" x14ac:dyDescent="0.15">
      <c r="A30" s="16"/>
      <c r="B30" s="62"/>
      <c r="C30" s="62"/>
      <c r="D30" s="62"/>
      <c r="E30" s="292"/>
      <c r="F30" s="1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row>
    <row r="31" spans="1:39" x14ac:dyDescent="0.15">
      <c r="A31" s="16"/>
      <c r="B31" s="62"/>
      <c r="C31" s="62"/>
      <c r="D31" s="62"/>
      <c r="E31" s="284"/>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row>
    <row r="32" spans="1:39" x14ac:dyDescent="0.15">
      <c r="A32" s="16"/>
      <c r="B32" s="62"/>
      <c r="C32" s="273" t="s">
        <v>488</v>
      </c>
      <c r="E32" s="284"/>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row>
    <row r="33" spans="1:39" x14ac:dyDescent="0.15">
      <c r="A33" s="16"/>
      <c r="B33" s="62"/>
      <c r="C33" s="62"/>
      <c r="D33" s="62"/>
      <c r="E33" s="284"/>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row>
    <row r="34" spans="1:39" ht="16" x14ac:dyDescent="0.2">
      <c r="A34" s="16"/>
      <c r="B34" s="62"/>
      <c r="C34" s="62"/>
      <c r="D34" s="62" t="s">
        <v>826</v>
      </c>
      <c r="E34" s="349">
        <v>0</v>
      </c>
      <c r="F34" t="s">
        <v>515</v>
      </c>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row>
    <row r="35" spans="1:39" x14ac:dyDescent="0.15">
      <c r="A35" s="16"/>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row>
    <row r="36" spans="1:39" x14ac:dyDescent="0.15">
      <c r="A36" s="16"/>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row>
    <row r="37" spans="1:39" x14ac:dyDescent="0.15">
      <c r="A37" s="16"/>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row>
    <row r="38" spans="1:39" x14ac:dyDescent="0.15">
      <c r="A38" s="16"/>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39" x14ac:dyDescent="0.15">
      <c r="A39" s="16"/>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x14ac:dyDescent="0.15">
      <c r="A40" s="16"/>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row>
    <row r="41" spans="1:39" x14ac:dyDescent="0.15">
      <c r="A41" s="16"/>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row>
    <row r="42" spans="1:39" x14ac:dyDescent="0.15">
      <c r="A42" s="16"/>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row>
    <row r="43" spans="1:39" x14ac:dyDescent="0.15">
      <c r="A43" s="16"/>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row>
    <row r="44" spans="1:39" x14ac:dyDescent="0.15">
      <c r="A44" s="16"/>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row>
    <row r="45" spans="1:39" x14ac:dyDescent="0.15">
      <c r="A45" s="16"/>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row>
    <row r="46" spans="1:39" x14ac:dyDescent="0.15">
      <c r="A46" s="16"/>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39" x14ac:dyDescent="0.15">
      <c r="A47" s="16"/>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row>
    <row r="48" spans="1:39" x14ac:dyDescent="0.15">
      <c r="A48" s="16"/>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15">
      <c r="A49" s="16"/>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row>
    <row r="50" spans="1:39" x14ac:dyDescent="0.15">
      <c r="A50" s="16"/>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row>
    <row r="51" spans="1:39" x14ac:dyDescent="0.15">
      <c r="A51" s="16"/>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row>
    <row r="52" spans="1:39" x14ac:dyDescent="0.15">
      <c r="A52" s="16"/>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row>
    <row r="53" spans="1:39" x14ac:dyDescent="0.15">
      <c r="A53" s="16"/>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row>
    <row r="54" spans="1:39" x14ac:dyDescent="0.15">
      <c r="A54" s="16"/>
      <c r="B54" s="62"/>
      <c r="C54" s="62"/>
      <c r="D54" s="62"/>
      <c r="E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row>
    <row r="55" spans="1:39" x14ac:dyDescent="0.15">
      <c r="A55" s="16"/>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row>
    <row r="56" spans="1:39" x14ac:dyDescent="0.15">
      <c r="A56" s="16"/>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row>
    <row r="57" spans="1:39" x14ac:dyDescent="0.15">
      <c r="A57" s="16"/>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row>
    <row r="58" spans="1:39" x14ac:dyDescent="0.15">
      <c r="A58" s="16"/>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row>
    <row r="59" spans="1:39" x14ac:dyDescent="0.15">
      <c r="A59" s="16"/>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row>
    <row r="60" spans="1:39" x14ac:dyDescent="0.15">
      <c r="A60" s="16"/>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row>
    <row r="61" spans="1:39" x14ac:dyDescent="0.15">
      <c r="A61" s="16"/>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row>
    <row r="62" spans="1:39" x14ac:dyDescent="0.15">
      <c r="A62" s="16"/>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row>
    <row r="63" spans="1:39" x14ac:dyDescent="0.15">
      <c r="A63" s="16"/>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row>
    <row r="64" spans="1:39" x14ac:dyDescent="0.15">
      <c r="A64" s="16"/>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row>
    <row r="65" spans="1:39" x14ac:dyDescent="0.15">
      <c r="A65" s="16"/>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row>
    <row r="66" spans="1:39" x14ac:dyDescent="0.15">
      <c r="A66" s="16"/>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row>
    <row r="67" spans="1:39" x14ac:dyDescent="0.15">
      <c r="A67" s="2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row>
    <row r="68" spans="1:39" x14ac:dyDescent="0.15">
      <c r="A68" s="16"/>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row>
    <row r="69" spans="1:39" x14ac:dyDescent="0.15">
      <c r="A69" s="16"/>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row>
    <row r="70" spans="1:39" x14ac:dyDescent="0.15">
      <c r="A70" s="16"/>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row>
    <row r="71" spans="1:39" x14ac:dyDescent="0.15">
      <c r="A71" s="16"/>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row>
    <row r="72" spans="1:39" x14ac:dyDescent="0.15">
      <c r="A72" s="16"/>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row>
    <row r="73" spans="1:39" x14ac:dyDescent="0.15">
      <c r="A73" s="16"/>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row>
    <row r="74" spans="1:39" x14ac:dyDescent="0.15">
      <c r="A74" s="16"/>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row>
    <row r="75" spans="1:39" x14ac:dyDescent="0.15">
      <c r="A75" s="16"/>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row>
    <row r="76" spans="1:39" x14ac:dyDescent="0.15">
      <c r="A76" s="16"/>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row>
    <row r="77" spans="1:39" x14ac:dyDescent="0.15">
      <c r="A77" s="16"/>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row>
    <row r="78" spans="1:39" x14ac:dyDescent="0.15">
      <c r="A78" s="16"/>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row>
    <row r="79" spans="1:39" x14ac:dyDescent="0.15">
      <c r="A79" s="16"/>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row>
    <row r="80" spans="1:39" x14ac:dyDescent="0.15">
      <c r="A80" s="16"/>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row>
    <row r="81" spans="1:39" x14ac:dyDescent="0.15">
      <c r="A81" s="16"/>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row>
    <row r="82" spans="1:39" x14ac:dyDescent="0.15">
      <c r="A82" s="16"/>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row>
    <row r="83" spans="1:39" x14ac:dyDescent="0.15">
      <c r="A83" s="16"/>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62"/>
      <c r="AK83" s="62"/>
      <c r="AL83" s="62"/>
      <c r="AM83" s="62"/>
    </row>
    <row r="84" spans="1:39" x14ac:dyDescent="0.15">
      <c r="A84" s="16"/>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row>
    <row r="85" spans="1:39" x14ac:dyDescent="0.15">
      <c r="A85" s="16"/>
      <c r="B85" s="62"/>
      <c r="C85" s="62"/>
      <c r="D85" s="62"/>
      <c r="E85" s="29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row>
    <row r="86" spans="1:39" x14ac:dyDescent="0.15">
      <c r="A86" s="16"/>
      <c r="B86" s="62"/>
      <c r="C86" s="62"/>
      <c r="D86" s="62"/>
      <c r="E86" s="292"/>
      <c r="F86" s="62"/>
      <c r="G86" s="62"/>
      <c r="H86" s="62"/>
      <c r="J86" s="62"/>
      <c r="K86" s="62"/>
      <c r="L86" s="62"/>
      <c r="M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row>
    <row r="87" spans="1:39" x14ac:dyDescent="0.15">
      <c r="A87" s="16"/>
      <c r="B87" s="62"/>
      <c r="C87" s="62"/>
      <c r="D87" s="62" t="s">
        <v>807</v>
      </c>
      <c r="E87" s="283">
        <v>100</v>
      </c>
      <c r="F87" s="62" t="s">
        <v>550</v>
      </c>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c r="AL87" s="62"/>
      <c r="AM87" s="62"/>
    </row>
    <row r="88" spans="1:39" x14ac:dyDescent="0.15">
      <c r="A88" s="22"/>
      <c r="B88" s="62"/>
      <c r="C88" s="62"/>
      <c r="D88" s="62" t="s">
        <v>808</v>
      </c>
      <c r="E88" s="283">
        <v>45</v>
      </c>
      <c r="F88" s="62" t="s">
        <v>550</v>
      </c>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62"/>
      <c r="AK88" s="62"/>
      <c r="AL88" s="62"/>
      <c r="AM88" s="62"/>
    </row>
    <row r="89" spans="1:39" x14ac:dyDescent="0.15">
      <c r="A89" s="16"/>
      <c r="B89" s="62"/>
      <c r="C89" s="62"/>
      <c r="D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62"/>
      <c r="AG89" s="62"/>
      <c r="AH89" s="62"/>
      <c r="AI89" s="62"/>
      <c r="AJ89" s="62"/>
      <c r="AK89" s="62"/>
      <c r="AL89" s="62"/>
      <c r="AM89" s="62"/>
    </row>
    <row r="90" spans="1:39" ht="16" x14ac:dyDescent="0.2">
      <c r="A90" s="16"/>
      <c r="B90" s="62"/>
      <c r="C90" s="62"/>
      <c r="D90" s="62" t="s">
        <v>555</v>
      </c>
      <c r="E90" s="349">
        <v>0</v>
      </c>
      <c r="F90" s="62" t="s">
        <v>529</v>
      </c>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row>
    <row r="91" spans="1:39" ht="16" x14ac:dyDescent="0.2">
      <c r="A91" s="22"/>
      <c r="B91" s="62"/>
      <c r="C91" s="62"/>
      <c r="D91" s="62" t="s">
        <v>556</v>
      </c>
      <c r="E91" s="349">
        <v>0</v>
      </c>
      <c r="F91" s="62" t="s">
        <v>529</v>
      </c>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62"/>
      <c r="AG91" s="62"/>
      <c r="AH91" s="62"/>
      <c r="AI91" s="62"/>
      <c r="AJ91" s="62"/>
      <c r="AK91" s="62"/>
      <c r="AL91" s="62"/>
      <c r="AM91" s="62"/>
    </row>
    <row r="92" spans="1:39" x14ac:dyDescent="0.15">
      <c r="A92" s="16"/>
      <c r="B92" s="62"/>
      <c r="C92" s="62"/>
      <c r="D92" s="62" t="s">
        <v>573</v>
      </c>
      <c r="E92" s="302">
        <v>0</v>
      </c>
      <c r="F92" s="62" t="s">
        <v>529</v>
      </c>
      <c r="G92" s="62"/>
      <c r="H92" s="62"/>
      <c r="I92" s="62"/>
      <c r="J92" s="62"/>
      <c r="K92" s="62"/>
      <c r="L92" s="62"/>
      <c r="M92" s="62"/>
      <c r="N92" s="62"/>
      <c r="O92" s="62"/>
      <c r="Q92" s="62"/>
      <c r="R92" s="62"/>
      <c r="S92" s="62"/>
      <c r="T92" s="62"/>
      <c r="U92" s="62"/>
      <c r="V92" s="62"/>
      <c r="W92" s="62"/>
      <c r="X92" s="62"/>
      <c r="Y92" s="62"/>
      <c r="Z92" s="62"/>
      <c r="AA92" s="62"/>
      <c r="AB92" s="62"/>
      <c r="AC92" s="62"/>
      <c r="AD92" s="62"/>
      <c r="AE92" s="62"/>
      <c r="AF92" s="62"/>
      <c r="AG92" s="62"/>
      <c r="AH92" s="62"/>
      <c r="AI92" s="62"/>
      <c r="AJ92" s="62"/>
      <c r="AK92" s="62"/>
      <c r="AL92" s="62"/>
      <c r="AM92" s="62"/>
    </row>
    <row r="93" spans="1:39" x14ac:dyDescent="0.15">
      <c r="A93" s="16"/>
      <c r="B93" s="62"/>
      <c r="C93" s="62"/>
      <c r="D93" s="62" t="s">
        <v>557</v>
      </c>
      <c r="E93" s="284"/>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2"/>
    </row>
    <row r="94" spans="1:39" x14ac:dyDescent="0.15">
      <c r="A94" s="22"/>
      <c r="B94" s="62"/>
      <c r="C94" s="62"/>
      <c r="D94" s="62"/>
      <c r="E94" s="284"/>
      <c r="F94" s="62"/>
      <c r="G94" s="62"/>
      <c r="H94" s="62"/>
      <c r="I94" s="62"/>
      <c r="J94" s="62"/>
      <c r="K94" s="62"/>
      <c r="L94" s="62"/>
      <c r="M94" s="62"/>
      <c r="O94" s="62"/>
      <c r="P94" s="62"/>
      <c r="Q94" s="62"/>
      <c r="R94" s="62"/>
      <c r="S94" s="62"/>
      <c r="T94" s="62"/>
      <c r="U94" s="62"/>
      <c r="V94" s="62"/>
      <c r="W94" s="62"/>
      <c r="X94" s="62"/>
      <c r="Y94" s="62"/>
      <c r="Z94" s="62"/>
      <c r="AA94" s="62"/>
      <c r="AB94" s="62"/>
      <c r="AC94" s="62"/>
      <c r="AD94" s="62"/>
      <c r="AE94" s="62"/>
      <c r="AF94" s="62"/>
      <c r="AG94" s="62"/>
      <c r="AH94" s="62"/>
      <c r="AI94" s="62"/>
      <c r="AJ94" s="62"/>
      <c r="AK94" s="62"/>
      <c r="AL94" s="62"/>
      <c r="AM94" s="62"/>
    </row>
    <row r="95" spans="1:39" x14ac:dyDescent="0.15">
      <c r="A95" s="16"/>
      <c r="B95" s="62"/>
      <c r="C95" s="62"/>
      <c r="D95" s="62" t="s">
        <v>576</v>
      </c>
      <c r="E95" s="284"/>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c r="AJ95" s="62"/>
      <c r="AK95" s="62"/>
      <c r="AL95" s="62"/>
      <c r="AM95" s="62"/>
    </row>
    <row r="96" spans="1:39" x14ac:dyDescent="0.15">
      <c r="A96" s="16"/>
      <c r="B96" s="62"/>
      <c r="C96" s="62"/>
      <c r="E96" s="295" t="s">
        <v>529</v>
      </c>
      <c r="F96" s="296" t="s">
        <v>288</v>
      </c>
      <c r="G96" s="296" t="s">
        <v>574</v>
      </c>
      <c r="H96" s="296" t="s">
        <v>756</v>
      </c>
      <c r="I96" s="296" t="s">
        <v>575</v>
      </c>
      <c r="J96" s="296" t="s">
        <v>757</v>
      </c>
      <c r="K96" s="296" t="s">
        <v>755</v>
      </c>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row>
    <row r="97" spans="1:39" ht="16" x14ac:dyDescent="0.2">
      <c r="A97" s="16"/>
      <c r="B97" s="62"/>
      <c r="C97" s="62"/>
      <c r="D97" s="62" t="s">
        <v>555</v>
      </c>
      <c r="E97" s="304">
        <f>E90</f>
        <v>0</v>
      </c>
      <c r="F97" s="349">
        <v>0</v>
      </c>
      <c r="G97" s="289">
        <f>E97*E87*F97*0.0036</f>
        <v>0</v>
      </c>
      <c r="H97" s="289">
        <v>0.42</v>
      </c>
      <c r="I97" s="289">
        <f>G97/H97</f>
        <v>0</v>
      </c>
      <c r="J97" s="289">
        <v>0.4</v>
      </c>
      <c r="K97" s="278">
        <f>I97*J97</f>
        <v>0</v>
      </c>
      <c r="L97" s="62"/>
      <c r="M97" s="62"/>
      <c r="N97" s="62"/>
      <c r="O97" s="62"/>
      <c r="P97" s="62"/>
      <c r="Q97" s="62"/>
      <c r="R97" s="62"/>
      <c r="S97" s="62"/>
      <c r="T97" s="62"/>
      <c r="U97" s="62"/>
      <c r="V97" s="62"/>
      <c r="W97" s="62"/>
      <c r="X97" s="62"/>
      <c r="Y97" s="62"/>
      <c r="Z97" s="62"/>
      <c r="AA97" s="62"/>
      <c r="AB97" s="62"/>
      <c r="AC97" s="62"/>
      <c r="AD97" s="62"/>
      <c r="AE97" s="62"/>
      <c r="AF97" s="62"/>
      <c r="AG97" s="62"/>
      <c r="AH97" s="62"/>
      <c r="AI97" s="62"/>
      <c r="AJ97" s="62"/>
      <c r="AK97" s="62"/>
      <c r="AL97" s="62"/>
      <c r="AM97" s="62"/>
    </row>
    <row r="98" spans="1:39" ht="16" x14ac:dyDescent="0.2">
      <c r="A98" s="16"/>
      <c r="B98" s="62"/>
      <c r="C98" s="62"/>
      <c r="D98" s="62" t="s">
        <v>556</v>
      </c>
      <c r="E98" s="305">
        <f>E91</f>
        <v>0</v>
      </c>
      <c r="F98" s="349">
        <v>0</v>
      </c>
      <c r="G98" s="286">
        <f>E98*E88*F98*0.0036</f>
        <v>0</v>
      </c>
      <c r="H98" s="286">
        <v>0.38</v>
      </c>
      <c r="I98" s="286">
        <f>G98/H98</f>
        <v>0</v>
      </c>
      <c r="J98" s="286">
        <v>0.42</v>
      </c>
      <c r="K98" s="279">
        <f>I98*J98</f>
        <v>0</v>
      </c>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row>
    <row r="99" spans="1:39" x14ac:dyDescent="0.15">
      <c r="A99" s="16"/>
      <c r="B99" s="62"/>
      <c r="C99" s="62"/>
      <c r="D99" s="62" t="s">
        <v>573</v>
      </c>
      <c r="E99" s="305">
        <v>0</v>
      </c>
      <c r="F99" s="10"/>
      <c r="G99" s="286"/>
      <c r="H99" s="286"/>
      <c r="I99" s="286"/>
      <c r="J99" s="286"/>
      <c r="K99" s="279"/>
      <c r="L99" s="62"/>
      <c r="M99" s="62"/>
      <c r="N99" s="62"/>
      <c r="O99" s="62"/>
      <c r="P99" s="62"/>
      <c r="Q99" s="62"/>
      <c r="R99" s="62"/>
      <c r="S99" s="62"/>
      <c r="T99" s="62"/>
      <c r="U99" s="62"/>
      <c r="V99" s="62"/>
      <c r="W99" s="62"/>
      <c r="X99" s="62"/>
      <c r="Y99" s="62"/>
      <c r="Z99" s="62"/>
      <c r="AA99" s="62"/>
      <c r="AB99" s="62"/>
      <c r="AC99" s="62"/>
      <c r="AD99" s="62"/>
      <c r="AE99" s="62"/>
      <c r="AF99" s="62"/>
      <c r="AG99" s="62"/>
      <c r="AH99" s="62"/>
      <c r="AI99" s="62"/>
      <c r="AJ99" s="62"/>
      <c r="AK99" s="62"/>
      <c r="AL99" s="62"/>
      <c r="AM99" s="62"/>
    </row>
    <row r="100" spans="1:39" x14ac:dyDescent="0.15">
      <c r="A100" s="16"/>
      <c r="B100" s="62"/>
      <c r="C100" s="62"/>
      <c r="D100" s="62" t="s">
        <v>557</v>
      </c>
      <c r="E100" s="281"/>
      <c r="F100" s="21"/>
      <c r="G100" s="287"/>
      <c r="H100" s="287" t="s">
        <v>577</v>
      </c>
      <c r="I100" s="287">
        <f>SUM(I97:I98)</f>
        <v>0</v>
      </c>
      <c r="J100" s="287"/>
      <c r="K100" s="280">
        <f>SUM(K97:K98)</f>
        <v>0</v>
      </c>
      <c r="L100" s="62"/>
      <c r="M100" s="62"/>
      <c r="N100" s="62"/>
      <c r="O100" s="62"/>
      <c r="P100" s="62"/>
      <c r="Q100" s="62"/>
      <c r="R100" s="62"/>
      <c r="S100" s="62"/>
      <c r="T100" s="62"/>
      <c r="U100" s="62"/>
      <c r="V100" s="62"/>
      <c r="W100" s="62"/>
      <c r="X100" s="62"/>
      <c r="Y100" s="62"/>
      <c r="Z100" s="62"/>
      <c r="AA100" s="62"/>
      <c r="AB100" s="62"/>
      <c r="AC100" s="62"/>
      <c r="AD100" s="62"/>
      <c r="AE100" s="62"/>
      <c r="AF100" s="62"/>
      <c r="AG100" s="62"/>
      <c r="AH100" s="62"/>
      <c r="AI100" s="62"/>
      <c r="AJ100" s="62"/>
      <c r="AK100" s="62"/>
      <c r="AL100" s="62"/>
      <c r="AM100" s="62"/>
    </row>
    <row r="101" spans="1:39" x14ac:dyDescent="0.15">
      <c r="A101" s="16"/>
      <c r="B101" s="62"/>
      <c r="C101" s="62"/>
      <c r="D101" s="62"/>
      <c r="E101" s="284"/>
      <c r="F101" s="62"/>
      <c r="G101" s="284"/>
      <c r="H101" s="284"/>
      <c r="I101" s="284"/>
      <c r="J101" s="284"/>
      <c r="K101" s="284"/>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row>
    <row r="102" spans="1:39" x14ac:dyDescent="0.15">
      <c r="A102" s="16"/>
      <c r="B102" s="62"/>
      <c r="C102" s="62"/>
      <c r="D102" s="62" t="s">
        <v>578</v>
      </c>
      <c r="E102" s="302">
        <f>E13-I100</f>
        <v>0</v>
      </c>
      <c r="F102" s="62" t="s">
        <v>45</v>
      </c>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row>
    <row r="103" spans="1:39" x14ac:dyDescent="0.15">
      <c r="A103" s="16"/>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62"/>
    </row>
    <row r="104" spans="1:39" x14ac:dyDescent="0.15">
      <c r="A104" s="16"/>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62"/>
    </row>
    <row r="105" spans="1:39" x14ac:dyDescent="0.15">
      <c r="A105" s="16"/>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62"/>
      <c r="AG105" s="62"/>
      <c r="AH105" s="62"/>
      <c r="AI105" s="62"/>
      <c r="AJ105" s="62"/>
      <c r="AK105" s="62"/>
      <c r="AL105" s="62"/>
    </row>
    <row r="106" spans="1:39" x14ac:dyDescent="0.15">
      <c r="A106" s="16"/>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62"/>
      <c r="AK106" s="62"/>
      <c r="AL106" s="62"/>
    </row>
    <row r="107" spans="1:39" x14ac:dyDescent="0.15">
      <c r="A107" s="16"/>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row>
    <row r="108" spans="1:39" x14ac:dyDescent="0.15">
      <c r="A108" s="16"/>
      <c r="B108" s="62"/>
      <c r="C108" s="62"/>
      <c r="D108" s="273" t="s">
        <v>795</v>
      </c>
      <c r="F108" s="62"/>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62"/>
      <c r="AK108" s="62"/>
      <c r="AL108" s="62"/>
    </row>
    <row r="109" spans="1:39" x14ac:dyDescent="0.15">
      <c r="A109" s="16"/>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row>
    <row r="110" spans="1:39" x14ac:dyDescent="0.15">
      <c r="A110" s="16"/>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row>
    <row r="111" spans="1:39" x14ac:dyDescent="0.15">
      <c r="A111" s="16"/>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row>
    <row r="112" spans="1:39" x14ac:dyDescent="0.15">
      <c r="A112" s="16"/>
      <c r="B112" s="62"/>
      <c r="C112" s="273" t="s">
        <v>441</v>
      </c>
      <c r="D112" s="273"/>
      <c r="E112" s="296" t="s">
        <v>480</v>
      </c>
      <c r="F112" s="296" t="s">
        <v>800</v>
      </c>
      <c r="G112" s="296" t="s">
        <v>806</v>
      </c>
      <c r="H112" s="296" t="s">
        <v>480</v>
      </c>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row>
    <row r="113" spans="1:39" x14ac:dyDescent="0.15">
      <c r="A113" s="16"/>
      <c r="B113" s="62"/>
      <c r="C113" s="62"/>
      <c r="D113" s="62" t="s">
        <v>810</v>
      </c>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row>
    <row r="114" spans="1:39" ht="16" x14ac:dyDescent="0.2">
      <c r="A114" s="16"/>
      <c r="B114" s="62"/>
      <c r="C114" s="62"/>
      <c r="D114" s="62" t="s">
        <v>638</v>
      </c>
      <c r="E114" s="304">
        <f>E203*1000</f>
        <v>0</v>
      </c>
      <c r="F114" s="289" t="e">
        <f>E114/$E$117</f>
        <v>#DIV/0!</v>
      </c>
      <c r="G114" s="312">
        <v>0</v>
      </c>
      <c r="H114" s="349">
        <v>0</v>
      </c>
      <c r="I114" s="284"/>
      <c r="J114" s="284"/>
      <c r="K114" s="62"/>
      <c r="L114" s="62"/>
      <c r="M114" s="62"/>
      <c r="N114" s="62"/>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row>
    <row r="115" spans="1:39" ht="16" x14ac:dyDescent="0.2">
      <c r="A115" s="16"/>
      <c r="B115" s="62"/>
      <c r="C115" s="62"/>
      <c r="D115" s="62" t="s">
        <v>639</v>
      </c>
      <c r="E115" s="305">
        <f>F203*1000</f>
        <v>0</v>
      </c>
      <c r="F115" s="286" t="e">
        <f>E115/$E$117</f>
        <v>#DIV/0!</v>
      </c>
      <c r="G115" s="313">
        <v>0</v>
      </c>
      <c r="H115" s="349">
        <v>0</v>
      </c>
      <c r="I115" s="284"/>
      <c r="J115" s="284"/>
      <c r="K115" s="62"/>
      <c r="L115" s="62"/>
      <c r="M115" s="62"/>
      <c r="N115" s="62"/>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row>
    <row r="116" spans="1:39" ht="16" x14ac:dyDescent="0.2">
      <c r="A116" s="16"/>
      <c r="B116" s="62"/>
      <c r="C116" s="62"/>
      <c r="D116" s="62" t="s">
        <v>640</v>
      </c>
      <c r="E116" s="281">
        <f>G203*1000</f>
        <v>0</v>
      </c>
      <c r="F116" s="287" t="e">
        <f>E116/$E$117</f>
        <v>#DIV/0!</v>
      </c>
      <c r="G116" s="311">
        <v>1</v>
      </c>
      <c r="H116" s="349">
        <v>0</v>
      </c>
      <c r="I116" s="284"/>
      <c r="J116" s="284"/>
      <c r="K116" s="62"/>
      <c r="L116" s="62"/>
      <c r="M116" s="62"/>
      <c r="N116" s="62"/>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row>
    <row r="117" spans="1:39" x14ac:dyDescent="0.15">
      <c r="A117" s="16"/>
      <c r="B117" s="62"/>
      <c r="C117" s="62"/>
      <c r="D117" s="62" t="s">
        <v>455</v>
      </c>
      <c r="E117" s="281">
        <f>SUM(E114:E116)</f>
        <v>0</v>
      </c>
      <c r="F117" s="287" t="e">
        <f>E117/$E$117</f>
        <v>#DIV/0!</v>
      </c>
      <c r="G117" s="287">
        <f>SUM(G114:G116)</f>
        <v>1</v>
      </c>
      <c r="H117" s="280">
        <f>E12</f>
        <v>0</v>
      </c>
      <c r="I117" s="284"/>
      <c r="J117" s="284"/>
      <c r="K117" s="62"/>
      <c r="L117" s="62"/>
      <c r="M117" s="62"/>
      <c r="N117" s="62"/>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row>
    <row r="118" spans="1:39" x14ac:dyDescent="0.15">
      <c r="A118" s="16"/>
      <c r="B118" s="62"/>
      <c r="C118" s="62"/>
      <c r="D118" s="62" t="s">
        <v>811</v>
      </c>
      <c r="E118" s="284"/>
      <c r="F118" s="284"/>
      <c r="G118" s="284"/>
      <c r="H118" s="284">
        <f>E15+E18+E21</f>
        <v>0</v>
      </c>
      <c r="I118" s="284"/>
      <c r="J118" s="284"/>
      <c r="K118" s="62"/>
      <c r="L118" s="62"/>
      <c r="M118" s="62"/>
      <c r="N118" s="62"/>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row>
    <row r="119" spans="1:39" x14ac:dyDescent="0.15">
      <c r="A119" s="16"/>
      <c r="B119" s="62"/>
      <c r="C119" s="62"/>
      <c r="D119" s="62"/>
      <c r="E119" s="284"/>
      <c r="F119" s="284"/>
      <c r="G119" s="284"/>
      <c r="H119" s="284"/>
      <c r="I119" s="284"/>
      <c r="J119" s="284"/>
      <c r="K119" s="62"/>
      <c r="L119" s="62"/>
      <c r="M119" s="62"/>
      <c r="N119" s="62"/>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row>
    <row r="120" spans="1:39" x14ac:dyDescent="0.15">
      <c r="A120" s="16"/>
      <c r="B120" s="62"/>
      <c r="C120" s="62"/>
      <c r="D120" s="62"/>
      <c r="E120" s="284"/>
      <c r="F120" s="284"/>
      <c r="G120" s="284"/>
      <c r="H120" s="284"/>
      <c r="I120" s="284"/>
      <c r="J120" s="284"/>
      <c r="K120" s="62"/>
      <c r="L120" s="62"/>
      <c r="M120" s="62"/>
      <c r="N120" s="62"/>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row>
    <row r="121" spans="1:39" x14ac:dyDescent="0.15">
      <c r="A121" s="16"/>
      <c r="B121" s="62"/>
      <c r="C121" s="273" t="s">
        <v>483</v>
      </c>
      <c r="D121" s="62" t="s">
        <v>712</v>
      </c>
      <c r="E121" s="295" t="s">
        <v>830</v>
      </c>
      <c r="F121" s="295" t="s">
        <v>476</v>
      </c>
      <c r="G121" s="295" t="s">
        <v>709</v>
      </c>
      <c r="H121" s="295" t="s">
        <v>710</v>
      </c>
      <c r="I121" s="284"/>
      <c r="J121" s="284"/>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row>
    <row r="122" spans="1:39" x14ac:dyDescent="0.15">
      <c r="A122" s="16"/>
      <c r="B122" s="62"/>
      <c r="C122" s="62"/>
      <c r="D122" s="62" t="s">
        <v>809</v>
      </c>
      <c r="E122" s="284">
        <f>IFERROR(F122/F125,0)</f>
        <v>0</v>
      </c>
      <c r="F122" s="284">
        <v>0</v>
      </c>
      <c r="G122" s="284"/>
      <c r="H122" s="284"/>
      <c r="I122" s="284"/>
      <c r="J122" s="284"/>
      <c r="K122" s="62"/>
      <c r="L122" s="62"/>
      <c r="M122" s="62"/>
      <c r="N122" s="62"/>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row>
    <row r="123" spans="1:39" ht="16" x14ac:dyDescent="0.2">
      <c r="A123" s="16"/>
      <c r="B123" s="62"/>
      <c r="C123" s="62"/>
      <c r="D123" s="62" t="s">
        <v>639</v>
      </c>
      <c r="E123" s="309">
        <f>(1-E122)*G115/(G115+G116)</f>
        <v>0</v>
      </c>
      <c r="F123" s="289">
        <f>E123*F125</f>
        <v>0</v>
      </c>
      <c r="G123" s="312">
        <v>0.8</v>
      </c>
      <c r="H123" s="349">
        <v>0</v>
      </c>
      <c r="I123" s="284"/>
      <c r="J123" s="284"/>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row>
    <row r="124" spans="1:39" ht="16" x14ac:dyDescent="0.2">
      <c r="A124" s="16"/>
      <c r="B124" s="62"/>
      <c r="C124" s="62"/>
      <c r="D124" s="62" t="s">
        <v>640</v>
      </c>
      <c r="E124" s="310">
        <f>1-E123-E122</f>
        <v>1</v>
      </c>
      <c r="F124" s="287">
        <f>E124*F125+F126</f>
        <v>0</v>
      </c>
      <c r="G124" s="287">
        <v>1</v>
      </c>
      <c r="H124" s="349">
        <v>0</v>
      </c>
      <c r="I124" s="284"/>
      <c r="J124" s="284"/>
      <c r="K124" s="62"/>
      <c r="L124" s="62"/>
      <c r="M124" s="62"/>
      <c r="N124" s="62"/>
      <c r="O124" s="62"/>
      <c r="P124" s="62"/>
      <c r="Q124" s="62"/>
      <c r="R124" s="62"/>
      <c r="S124" s="62"/>
      <c r="T124" s="62"/>
      <c r="U124" s="62"/>
      <c r="V124" s="62"/>
      <c r="W124" s="62"/>
      <c r="X124" s="62"/>
      <c r="Y124" s="62"/>
      <c r="Z124" s="62"/>
      <c r="AA124" s="62"/>
      <c r="AB124" s="62"/>
      <c r="AC124" s="62"/>
      <c r="AD124" s="62"/>
      <c r="AE124" s="62"/>
      <c r="AF124" s="62"/>
      <c r="AG124" s="62"/>
      <c r="AH124" s="62"/>
      <c r="AI124" s="62"/>
      <c r="AJ124" s="62"/>
      <c r="AK124" s="62"/>
      <c r="AL124" s="62"/>
      <c r="AM124" s="62"/>
    </row>
    <row r="125" spans="1:39" x14ac:dyDescent="0.15">
      <c r="A125" s="16"/>
      <c r="B125" s="62"/>
      <c r="C125" s="62"/>
      <c r="D125" s="62" t="s">
        <v>489</v>
      </c>
      <c r="E125" s="281">
        <f>SUM(E122:E124)</f>
        <v>1</v>
      </c>
      <c r="F125" s="287">
        <f>E102</f>
        <v>0</v>
      </c>
      <c r="G125" s="287"/>
      <c r="H125" s="280">
        <f>SUM(H123:H124)</f>
        <v>0</v>
      </c>
      <c r="I125" s="284"/>
      <c r="J125" s="284"/>
      <c r="K125" s="62"/>
      <c r="L125" s="62"/>
      <c r="M125" s="62"/>
      <c r="N125" s="62"/>
      <c r="O125" s="62"/>
      <c r="P125" s="62"/>
      <c r="Q125" s="62"/>
      <c r="R125" s="62"/>
      <c r="S125" s="62"/>
      <c r="T125" s="62"/>
      <c r="U125" s="62"/>
      <c r="V125" s="62"/>
      <c r="W125" s="62"/>
      <c r="X125" s="62"/>
      <c r="Y125" s="62"/>
      <c r="Z125" s="62"/>
      <c r="AA125" s="62"/>
      <c r="AB125" s="62"/>
      <c r="AC125" s="62"/>
      <c r="AD125" s="62"/>
      <c r="AE125" s="62"/>
      <c r="AF125" s="62"/>
      <c r="AG125" s="62"/>
      <c r="AH125" s="62"/>
      <c r="AI125" s="62"/>
      <c r="AJ125" s="62"/>
      <c r="AK125" s="62"/>
      <c r="AL125" s="62"/>
      <c r="AM125" s="62"/>
    </row>
    <row r="126" spans="1:39" x14ac:dyDescent="0.15">
      <c r="A126" s="16"/>
      <c r="B126" s="62"/>
      <c r="C126" s="62"/>
      <c r="D126" s="62" t="s">
        <v>708</v>
      </c>
      <c r="E126" s="284"/>
      <c r="F126" s="284">
        <f>E16+E19+E22</f>
        <v>0</v>
      </c>
      <c r="G126" s="284"/>
      <c r="H126" s="284"/>
      <c r="I126" s="284"/>
      <c r="J126" s="284"/>
      <c r="K126" s="62"/>
      <c r="L126" s="62"/>
      <c r="M126" s="62"/>
      <c r="N126" s="62"/>
      <c r="O126" s="62"/>
      <c r="P126" s="62"/>
      <c r="Q126" s="62"/>
      <c r="R126" s="62"/>
      <c r="S126" s="62"/>
      <c r="T126" s="62"/>
      <c r="U126" s="62"/>
      <c r="V126" s="62"/>
      <c r="W126" s="62"/>
      <c r="X126" s="62"/>
      <c r="Y126" s="62"/>
      <c r="Z126" s="62"/>
      <c r="AA126" s="62"/>
      <c r="AB126" s="62"/>
      <c r="AC126" s="62"/>
      <c r="AD126" s="62"/>
      <c r="AE126" s="62"/>
      <c r="AF126" s="62"/>
      <c r="AG126" s="62"/>
      <c r="AH126" s="62"/>
      <c r="AI126" s="62"/>
      <c r="AJ126" s="62"/>
      <c r="AK126" s="62"/>
      <c r="AL126" s="62"/>
      <c r="AM126" s="62"/>
    </row>
    <row r="127" spans="1:39" x14ac:dyDescent="0.15">
      <c r="A127" s="16"/>
      <c r="B127" s="62"/>
      <c r="C127" s="62"/>
      <c r="D127" s="62"/>
      <c r="E127" s="284"/>
      <c r="F127" s="284"/>
      <c r="G127" s="284"/>
      <c r="H127" s="284"/>
      <c r="I127" s="284"/>
      <c r="J127" s="284"/>
      <c r="K127" s="62"/>
      <c r="L127" s="62"/>
      <c r="M127" s="62"/>
      <c r="N127" s="62"/>
      <c r="O127" s="62"/>
      <c r="P127" s="62"/>
      <c r="Q127" s="62"/>
      <c r="R127" s="62"/>
      <c r="S127" s="62"/>
      <c r="T127" s="62"/>
      <c r="U127" s="62"/>
      <c r="V127" s="62"/>
      <c r="W127" s="62"/>
      <c r="X127" s="62"/>
      <c r="Y127" s="62"/>
      <c r="Z127" s="62"/>
      <c r="AA127" s="62"/>
      <c r="AB127" s="62"/>
      <c r="AC127" s="62"/>
      <c r="AD127" s="62"/>
      <c r="AE127" s="62"/>
      <c r="AF127" s="62"/>
      <c r="AG127" s="62"/>
      <c r="AH127" s="62"/>
      <c r="AI127" s="62"/>
      <c r="AJ127" s="62"/>
      <c r="AK127" s="62"/>
      <c r="AL127" s="62"/>
      <c r="AM127" s="62"/>
    </row>
    <row r="128" spans="1:39" x14ac:dyDescent="0.15">
      <c r="A128" s="16"/>
      <c r="B128" s="62"/>
      <c r="C128" s="62"/>
      <c r="D128" s="62"/>
      <c r="E128" s="284"/>
      <c r="F128" s="284"/>
      <c r="G128" s="284"/>
      <c r="H128" s="284"/>
      <c r="I128" s="284"/>
      <c r="J128" s="284"/>
      <c r="K128" s="62"/>
      <c r="L128" s="62"/>
      <c r="M128" s="62"/>
      <c r="N128" s="62"/>
      <c r="O128" s="62"/>
      <c r="P128" s="62"/>
      <c r="Q128" s="62"/>
      <c r="R128" s="62"/>
      <c r="S128" s="62"/>
      <c r="T128" s="62"/>
      <c r="U128" s="62"/>
      <c r="V128" s="62"/>
      <c r="W128" s="62"/>
      <c r="X128" s="62"/>
      <c r="Y128" s="62"/>
      <c r="Z128" s="62"/>
      <c r="AA128" s="62"/>
      <c r="AB128" s="62"/>
      <c r="AC128" s="62"/>
      <c r="AD128" s="62"/>
      <c r="AE128" s="62"/>
      <c r="AF128" s="62"/>
      <c r="AG128" s="62"/>
      <c r="AH128" s="62"/>
      <c r="AI128" s="62"/>
      <c r="AJ128" s="62"/>
      <c r="AK128" s="62"/>
      <c r="AL128" s="62"/>
      <c r="AM128" s="62"/>
    </row>
    <row r="129" spans="1:39" x14ac:dyDescent="0.15">
      <c r="A129" s="16"/>
      <c r="B129" s="62"/>
      <c r="C129" s="62"/>
      <c r="E129" s="284"/>
      <c r="F129" s="284"/>
      <c r="G129" s="284"/>
      <c r="H129" s="284"/>
      <c r="I129" s="284"/>
      <c r="J129" s="284"/>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row>
    <row r="130" spans="1:39" x14ac:dyDescent="0.15">
      <c r="A130" s="16"/>
      <c r="B130" s="62"/>
      <c r="C130" s="62"/>
      <c r="D130" s="273" t="s">
        <v>796</v>
      </c>
      <c r="E130" s="62" t="s">
        <v>702</v>
      </c>
      <c r="F130" s="284"/>
      <c r="G130" s="284"/>
      <c r="H130" s="284"/>
      <c r="I130" s="284"/>
      <c r="J130" s="284"/>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row>
    <row r="131" spans="1:39" x14ac:dyDescent="0.15">
      <c r="A131" s="16"/>
      <c r="B131" s="62"/>
      <c r="C131" s="62"/>
      <c r="D131" s="273"/>
      <c r="E131" s="62"/>
      <c r="F131" s="284"/>
      <c r="G131" s="284"/>
      <c r="H131" s="284"/>
      <c r="I131" s="284"/>
      <c r="J131" s="284"/>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row>
    <row r="132" spans="1:39" x14ac:dyDescent="0.15">
      <c r="A132" s="16"/>
      <c r="B132" s="62"/>
      <c r="C132" s="273"/>
      <c r="D132" s="62"/>
      <c r="E132" s="284"/>
      <c r="F132" s="284"/>
      <c r="G132" s="284"/>
      <c r="H132" s="284"/>
      <c r="I132" s="284"/>
      <c r="J132" s="284"/>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row>
    <row r="133" spans="1:39" x14ac:dyDescent="0.15">
      <c r="A133" s="16"/>
      <c r="B133" s="62"/>
      <c r="C133" s="303" t="s">
        <v>814</v>
      </c>
      <c r="D133" s="62"/>
      <c r="E133" s="284"/>
      <c r="F133" s="284"/>
      <c r="G133" s="284"/>
      <c r="H133" s="284"/>
      <c r="I133" s="284"/>
      <c r="J133" s="284"/>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row>
    <row r="134" spans="1:39" x14ac:dyDescent="0.15">
      <c r="A134" s="16"/>
      <c r="C134" s="62"/>
      <c r="D134" s="62"/>
      <c r="E134" s="284"/>
      <c r="F134" s="284"/>
      <c r="G134" s="284"/>
      <c r="H134" s="284"/>
      <c r="I134" s="284"/>
      <c r="J134" s="284"/>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row>
    <row r="135" spans="1:39" x14ac:dyDescent="0.15">
      <c r="A135" s="16"/>
      <c r="B135" s="62"/>
      <c r="C135" s="62"/>
      <c r="D135" s="273" t="s">
        <v>468</v>
      </c>
      <c r="E135" s="295" t="s">
        <v>476</v>
      </c>
      <c r="F135" s="295" t="s">
        <v>291</v>
      </c>
      <c r="G135" s="295" t="s">
        <v>444</v>
      </c>
      <c r="H135" s="295" t="s">
        <v>480</v>
      </c>
      <c r="I135" s="284"/>
      <c r="J135" s="284"/>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row>
    <row r="136" spans="1:39" x14ac:dyDescent="0.15">
      <c r="A136" s="16"/>
      <c r="B136" s="62"/>
      <c r="C136" s="274"/>
      <c r="E136" s="4"/>
      <c r="F136" s="284"/>
      <c r="G136" s="284"/>
      <c r="H136" s="284"/>
      <c r="I136" s="284"/>
      <c r="J136" s="284"/>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row>
    <row r="137" spans="1:39" ht="16" x14ac:dyDescent="0.2">
      <c r="A137" s="16"/>
      <c r="B137" s="62"/>
      <c r="D137" s="274" t="s">
        <v>483</v>
      </c>
      <c r="E137" s="349">
        <v>0</v>
      </c>
      <c r="F137" s="289">
        <v>0.9</v>
      </c>
      <c r="G137" s="314">
        <v>0.56979999999999997</v>
      </c>
      <c r="H137" s="349">
        <v>0</v>
      </c>
      <c r="I137" s="315"/>
      <c r="J137" s="315" t="s">
        <v>711</v>
      </c>
      <c r="K137" s="274"/>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row>
    <row r="138" spans="1:39" ht="16" x14ac:dyDescent="0.2">
      <c r="A138" s="16"/>
      <c r="B138" s="62"/>
      <c r="C138" s="274"/>
      <c r="D138" s="274" t="s">
        <v>490</v>
      </c>
      <c r="E138" s="349">
        <v>0</v>
      </c>
      <c r="F138" s="4">
        <v>0.83</v>
      </c>
      <c r="G138" s="316">
        <v>0.30059999999999998</v>
      </c>
      <c r="H138" s="284"/>
      <c r="I138" s="315"/>
      <c r="J138" s="315"/>
      <c r="K138" s="274"/>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row>
    <row r="139" spans="1:39" ht="16" x14ac:dyDescent="0.2">
      <c r="A139" s="16"/>
      <c r="B139" s="62"/>
      <c r="C139" s="274"/>
      <c r="D139" s="274" t="s">
        <v>450</v>
      </c>
      <c r="E139" s="349">
        <v>0</v>
      </c>
      <c r="F139" s="4">
        <v>0.8</v>
      </c>
      <c r="G139" s="316">
        <v>6.3E-3</v>
      </c>
      <c r="H139" s="284"/>
      <c r="I139" s="315"/>
      <c r="J139" s="315"/>
      <c r="K139" s="274"/>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row>
    <row r="140" spans="1:39" ht="16" x14ac:dyDescent="0.2">
      <c r="A140" s="22"/>
      <c r="B140" s="62"/>
      <c r="C140" s="274"/>
      <c r="D140" s="274" t="s">
        <v>647</v>
      </c>
      <c r="E140" s="349">
        <v>0</v>
      </c>
      <c r="F140" s="4">
        <v>0.8</v>
      </c>
      <c r="G140" s="316">
        <v>7.7000000000000002E-3</v>
      </c>
      <c r="H140" s="284"/>
      <c r="I140" s="284"/>
      <c r="J140" s="315"/>
      <c r="K140" s="274"/>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row>
    <row r="141" spans="1:39" ht="16" x14ac:dyDescent="0.2">
      <c r="A141" s="16"/>
      <c r="B141" s="62"/>
      <c r="C141" s="274"/>
      <c r="D141" s="274" t="s">
        <v>713</v>
      </c>
      <c r="E141" s="349">
        <v>0</v>
      </c>
      <c r="F141" s="287">
        <v>1</v>
      </c>
      <c r="G141" s="316">
        <v>0.11559999999999999</v>
      </c>
      <c r="H141" s="4"/>
      <c r="I141" s="315"/>
      <c r="J141" s="315"/>
      <c r="K141" s="274"/>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row>
    <row r="142" spans="1:39" x14ac:dyDescent="0.15">
      <c r="A142" s="87"/>
      <c r="B142" s="62"/>
      <c r="C142" s="62"/>
      <c r="D142" s="62"/>
      <c r="E142" s="284"/>
      <c r="F142" s="284"/>
      <c r="G142" s="284"/>
      <c r="H142" s="284"/>
      <c r="I142" s="284"/>
      <c r="J142" s="284"/>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row>
    <row r="143" spans="1:39" x14ac:dyDescent="0.15">
      <c r="A143" s="87"/>
      <c r="C143" s="62"/>
      <c r="D143" s="62" t="s">
        <v>797</v>
      </c>
      <c r="E143" s="295" t="s">
        <v>476</v>
      </c>
      <c r="F143" s="295" t="s">
        <v>812</v>
      </c>
      <c r="G143" s="295" t="s">
        <v>480</v>
      </c>
      <c r="H143" s="284"/>
      <c r="I143" s="284"/>
      <c r="J143" s="284"/>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row>
    <row r="144" spans="1:39" x14ac:dyDescent="0.15">
      <c r="A144" s="87"/>
      <c r="B144" s="62"/>
      <c r="C144" s="62"/>
      <c r="D144" s="62"/>
      <c r="E144" s="284"/>
      <c r="F144" s="284"/>
      <c r="G144" s="284"/>
      <c r="H144" s="284"/>
      <c r="I144" s="284"/>
      <c r="J144" s="284"/>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row>
    <row r="145" spans="1:39" x14ac:dyDescent="0.15">
      <c r="A145" s="87"/>
      <c r="B145" s="62"/>
      <c r="C145" s="62"/>
      <c r="D145" s="62" t="s">
        <v>813</v>
      </c>
      <c r="E145" s="304">
        <f>F124-H124</f>
        <v>0</v>
      </c>
      <c r="F145" s="289">
        <f>E145</f>
        <v>0</v>
      </c>
      <c r="G145" s="298">
        <f>F145</f>
        <v>0</v>
      </c>
      <c r="H145" s="284"/>
      <c r="I145" s="284"/>
      <c r="J145" s="284"/>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row>
    <row r="146" spans="1:39" x14ac:dyDescent="0.15">
      <c r="A146" s="87"/>
      <c r="B146" s="62"/>
      <c r="C146" s="62"/>
      <c r="D146" s="62" t="s">
        <v>798</v>
      </c>
      <c r="E146" s="326">
        <f>G209*1000</f>
        <v>0</v>
      </c>
      <c r="F146" s="292">
        <f>E146/1000</f>
        <v>0</v>
      </c>
      <c r="G146" s="299">
        <f>F146</f>
        <v>0</v>
      </c>
      <c r="H146" s="284"/>
      <c r="I146" s="284"/>
      <c r="J146" s="284"/>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row>
    <row r="147" spans="1:39" x14ac:dyDescent="0.15">
      <c r="A147" s="87"/>
      <c r="B147" s="62"/>
      <c r="C147" s="62"/>
      <c r="D147" s="62" t="s">
        <v>799</v>
      </c>
      <c r="E147" s="323">
        <v>0</v>
      </c>
      <c r="F147" s="324">
        <v>0</v>
      </c>
      <c r="G147" s="300"/>
      <c r="H147" s="284"/>
      <c r="I147" s="284"/>
      <c r="J147" s="284"/>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row>
    <row r="148" spans="1:39" x14ac:dyDescent="0.15">
      <c r="A148" s="87"/>
      <c r="B148" s="62"/>
      <c r="C148" s="62"/>
      <c r="D148" s="62"/>
      <c r="E148" s="292"/>
      <c r="F148" s="292"/>
      <c r="G148" s="292"/>
      <c r="H148" s="284"/>
      <c r="I148" s="284"/>
      <c r="J148" s="284"/>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row>
    <row r="149" spans="1:39" x14ac:dyDescent="0.15">
      <c r="A149" s="87"/>
      <c r="B149" s="62"/>
      <c r="C149" s="62"/>
      <c r="D149" s="62"/>
      <c r="E149" s="284"/>
      <c r="F149" s="284"/>
      <c r="G149" s="284"/>
      <c r="H149" s="284"/>
      <c r="I149" s="284"/>
      <c r="J149" s="284"/>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row>
    <row r="150" spans="1:39" x14ac:dyDescent="0.15">
      <c r="A150" s="87"/>
      <c r="B150" s="62"/>
      <c r="C150" s="62"/>
      <c r="D150" s="62"/>
      <c r="E150" s="284"/>
      <c r="F150" s="284"/>
      <c r="G150" s="284"/>
      <c r="H150" s="284"/>
      <c r="I150" s="284"/>
      <c r="J150" s="284"/>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row>
    <row r="151" spans="1:39" x14ac:dyDescent="0.15">
      <c r="A151" s="87"/>
      <c r="B151" s="62"/>
      <c r="C151" s="273" t="s">
        <v>815</v>
      </c>
      <c r="D151" s="62"/>
      <c r="E151" s="284"/>
      <c r="F151" s="284"/>
      <c r="G151" s="284"/>
      <c r="H151" s="284"/>
      <c r="I151" s="284"/>
      <c r="J151" s="284"/>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row>
    <row r="152" spans="1:39" x14ac:dyDescent="0.15">
      <c r="A152" s="87"/>
      <c r="B152" s="62"/>
      <c r="C152" s="62"/>
      <c r="D152" s="62"/>
      <c r="E152" s="284"/>
      <c r="F152" s="284"/>
      <c r="G152" s="284"/>
      <c r="H152" s="284"/>
      <c r="I152" s="284"/>
      <c r="J152" s="284"/>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row>
    <row r="153" spans="1:39" x14ac:dyDescent="0.15">
      <c r="A153" s="87"/>
      <c r="B153" s="62"/>
      <c r="C153" s="62"/>
      <c r="D153" s="273" t="s">
        <v>468</v>
      </c>
      <c r="E153" s="295" t="s">
        <v>476</v>
      </c>
      <c r="F153" s="295" t="s">
        <v>291</v>
      </c>
      <c r="G153" s="295" t="s">
        <v>444</v>
      </c>
      <c r="H153" s="295" t="s">
        <v>480</v>
      </c>
      <c r="I153" s="284"/>
      <c r="J153" s="284"/>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row>
    <row r="154" spans="1:39" x14ac:dyDescent="0.15">
      <c r="A154" s="87"/>
      <c r="B154" s="62"/>
      <c r="C154" s="62"/>
      <c r="E154" s="284"/>
      <c r="F154" s="284"/>
      <c r="G154" s="284"/>
      <c r="H154" s="284"/>
      <c r="I154" s="284"/>
      <c r="J154" s="284"/>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row>
    <row r="155" spans="1:39" x14ac:dyDescent="0.15">
      <c r="A155" s="87"/>
      <c r="B155" s="62"/>
      <c r="D155" s="62" t="s">
        <v>483</v>
      </c>
      <c r="E155" s="304">
        <f>H123</f>
        <v>0</v>
      </c>
      <c r="F155" s="289">
        <v>0.9</v>
      </c>
      <c r="G155" s="317">
        <v>0.37019999999999997</v>
      </c>
      <c r="H155" s="282">
        <f>E155*F155/G155</f>
        <v>0</v>
      </c>
      <c r="I155" s="284"/>
      <c r="J155" s="284" t="s">
        <v>711</v>
      </c>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row>
    <row r="156" spans="1:39" x14ac:dyDescent="0.15">
      <c r="A156" s="22"/>
      <c r="C156" s="62"/>
      <c r="D156" s="62" t="s">
        <v>490</v>
      </c>
      <c r="E156" s="305">
        <f>$H$155*G156/F156</f>
        <v>0</v>
      </c>
      <c r="F156" s="286">
        <v>0.83</v>
      </c>
      <c r="G156" s="318">
        <v>0.42109999999999997</v>
      </c>
      <c r="H156" s="284"/>
      <c r="I156" s="284"/>
      <c r="J156" s="284"/>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row>
    <row r="157" spans="1:39" x14ac:dyDescent="0.15">
      <c r="A157" s="16"/>
      <c r="B157" s="62"/>
      <c r="C157" s="62"/>
      <c r="D157" s="62" t="s">
        <v>450</v>
      </c>
      <c r="E157" s="305">
        <f>$H$155*G157/F157</f>
        <v>0</v>
      </c>
      <c r="F157" s="286">
        <v>0.8</v>
      </c>
      <c r="G157" s="318">
        <v>0</v>
      </c>
      <c r="H157" s="284"/>
      <c r="I157" s="284"/>
      <c r="J157" s="284"/>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row>
    <row r="158" spans="1:39" x14ac:dyDescent="0.15">
      <c r="A158" s="16"/>
      <c r="B158" s="62"/>
      <c r="C158" s="62"/>
      <c r="D158" s="62" t="s">
        <v>647</v>
      </c>
      <c r="E158" s="305">
        <f>$H$155*G158/F158</f>
        <v>0</v>
      </c>
      <c r="F158" s="286">
        <v>0.8</v>
      </c>
      <c r="G158" s="318">
        <v>0</v>
      </c>
      <c r="H158" s="284"/>
      <c r="I158" s="284"/>
      <c r="J158" s="284"/>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row>
    <row r="159" spans="1:39" x14ac:dyDescent="0.15">
      <c r="A159" s="22"/>
      <c r="B159" s="274"/>
      <c r="C159" s="62"/>
      <c r="D159" s="62" t="s">
        <v>713</v>
      </c>
      <c r="E159" s="281">
        <f>$H$155*G159/F159</f>
        <v>0</v>
      </c>
      <c r="F159" s="287">
        <v>1</v>
      </c>
      <c r="G159" s="319">
        <f>1-SUM(G155:G158)</f>
        <v>0.20870000000000011</v>
      </c>
      <c r="H159" s="4"/>
      <c r="I159" s="284"/>
      <c r="J159" s="284"/>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row>
    <row r="160" spans="1:39" x14ac:dyDescent="0.15">
      <c r="A160" s="16"/>
      <c r="C160" s="62"/>
      <c r="D160" s="62"/>
      <c r="E160" s="284"/>
      <c r="F160" s="284"/>
      <c r="G160" s="284"/>
      <c r="H160" s="284"/>
      <c r="I160" s="284"/>
      <c r="J160" s="284"/>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row>
    <row r="161" spans="1:39" x14ac:dyDescent="0.15">
      <c r="A161" s="16"/>
      <c r="B161" s="274"/>
      <c r="C161" s="62"/>
      <c r="D161" s="62"/>
      <c r="E161" s="284"/>
      <c r="F161" s="284"/>
      <c r="G161" s="284"/>
      <c r="H161" s="284"/>
      <c r="I161" s="284"/>
      <c r="J161" s="284"/>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row>
    <row r="162" spans="1:39" x14ac:dyDescent="0.15">
      <c r="A162" s="16"/>
      <c r="B162" s="274"/>
      <c r="C162" s="273"/>
      <c r="D162" s="62"/>
      <c r="E162" s="295" t="s">
        <v>476</v>
      </c>
      <c r="F162" s="295" t="s">
        <v>812</v>
      </c>
      <c r="G162" s="295" t="s">
        <v>480</v>
      </c>
      <c r="H162" s="284"/>
      <c r="I162" s="284"/>
      <c r="J162" s="284"/>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row>
    <row r="163" spans="1:39" x14ac:dyDescent="0.15">
      <c r="A163" s="87"/>
      <c r="B163" s="274"/>
      <c r="C163" s="273"/>
      <c r="D163" s="62"/>
      <c r="E163" s="294"/>
      <c r="F163" s="294"/>
      <c r="G163" s="294"/>
      <c r="H163" s="284"/>
      <c r="I163" s="284"/>
      <c r="J163" s="284"/>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row>
    <row r="164" spans="1:39" x14ac:dyDescent="0.15">
      <c r="A164" s="87"/>
      <c r="B164" s="274"/>
      <c r="C164" s="273"/>
      <c r="D164" s="62" t="s">
        <v>813</v>
      </c>
      <c r="E164" s="304">
        <f>F123-E155</f>
        <v>0</v>
      </c>
      <c r="F164" s="289">
        <f>E164</f>
        <v>0</v>
      </c>
      <c r="G164" s="325">
        <f>F164</f>
        <v>0</v>
      </c>
      <c r="H164" s="284"/>
      <c r="I164" s="284"/>
      <c r="J164" s="284"/>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row>
    <row r="165" spans="1:39" x14ac:dyDescent="0.15">
      <c r="A165" s="87"/>
      <c r="B165" s="62"/>
      <c r="C165" s="62"/>
      <c r="D165" s="62" t="s">
        <v>798</v>
      </c>
      <c r="E165" s="305">
        <f>F209*1000</f>
        <v>0</v>
      </c>
      <c r="F165" s="313">
        <v>0</v>
      </c>
      <c r="G165" s="279">
        <f>F165</f>
        <v>0</v>
      </c>
      <c r="H165" s="284"/>
      <c r="I165" s="284"/>
      <c r="J165" s="284"/>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row>
    <row r="166" spans="1:39" ht="16" x14ac:dyDescent="0.2">
      <c r="A166" s="87"/>
      <c r="B166" s="62"/>
      <c r="C166" s="62"/>
      <c r="D166" s="62" t="s">
        <v>799</v>
      </c>
      <c r="E166" s="349">
        <v>0</v>
      </c>
      <c r="F166" s="311">
        <v>0</v>
      </c>
      <c r="G166" s="280">
        <f>F166</f>
        <v>0</v>
      </c>
      <c r="H166" s="284"/>
      <c r="I166" s="284"/>
      <c r="J166" s="284"/>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row>
    <row r="167" spans="1:39" x14ac:dyDescent="0.15">
      <c r="A167" s="87"/>
      <c r="B167" s="62"/>
      <c r="C167" s="62"/>
      <c r="D167" s="62"/>
      <c r="E167" s="62"/>
      <c r="F167" s="284"/>
      <c r="G167" s="284"/>
      <c r="H167" s="284"/>
      <c r="I167" s="284"/>
      <c r="J167" s="284"/>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row>
    <row r="168" spans="1:39" x14ac:dyDescent="0.15">
      <c r="A168" s="87"/>
      <c r="B168" s="62"/>
      <c r="C168" s="273"/>
      <c r="D168" s="62"/>
      <c r="E168" s="62"/>
      <c r="F168" s="62"/>
      <c r="G168" s="284"/>
      <c r="H168" s="284"/>
      <c r="I168" s="284"/>
      <c r="J168" s="284"/>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row>
    <row r="169" spans="1:39" x14ac:dyDescent="0.15">
      <c r="A169" s="87"/>
      <c r="B169" s="62"/>
      <c r="C169" s="62"/>
      <c r="E169" s="62"/>
      <c r="F169" s="62"/>
      <c r="G169" s="284"/>
      <c r="H169" s="284"/>
      <c r="I169" s="284"/>
      <c r="J169" s="284"/>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row>
    <row r="170" spans="1:39" x14ac:dyDescent="0.15">
      <c r="A170" s="87"/>
      <c r="B170" s="62"/>
      <c r="C170" s="62"/>
      <c r="D170" s="62"/>
      <c r="E170" s="62"/>
      <c r="F170" s="62"/>
      <c r="G170" s="284"/>
      <c r="H170" s="284"/>
      <c r="I170" s="284"/>
      <c r="J170" s="284"/>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row>
    <row r="171" spans="1:39" x14ac:dyDescent="0.15">
      <c r="A171" s="87"/>
      <c r="B171" s="62"/>
      <c r="C171" s="62"/>
      <c r="D171" s="62"/>
      <c r="E171" s="62"/>
      <c r="F171" s="62"/>
      <c r="G171" s="284"/>
      <c r="H171" s="284"/>
      <c r="I171" s="284"/>
      <c r="J171" s="284"/>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row>
    <row r="172" spans="1:39" x14ac:dyDescent="0.15">
      <c r="A172" s="87"/>
      <c r="B172" s="62"/>
      <c r="C172" s="62"/>
      <c r="D172" s="62"/>
      <c r="E172" s="62"/>
      <c r="F172" s="62"/>
      <c r="G172" s="284"/>
      <c r="H172" s="284"/>
      <c r="I172" s="284"/>
      <c r="J172" s="284"/>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row>
    <row r="173" spans="1:39" x14ac:dyDescent="0.15">
      <c r="A173" s="87"/>
      <c r="B173" s="62"/>
      <c r="C173" s="62"/>
      <c r="D173" s="62"/>
      <c r="E173" s="62"/>
      <c r="F173" s="62"/>
      <c r="G173" s="284"/>
      <c r="H173" s="284"/>
      <c r="I173" s="284"/>
      <c r="J173" s="284"/>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row>
    <row r="174" spans="1:39" x14ac:dyDescent="0.15">
      <c r="A174" s="87"/>
      <c r="B174" s="62"/>
      <c r="C174" s="62"/>
      <c r="D174" s="62"/>
      <c r="E174" s="62"/>
      <c r="F174" s="62"/>
      <c r="G174" s="284"/>
      <c r="H174" s="284"/>
      <c r="I174" s="284"/>
      <c r="J174" s="284"/>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row>
    <row r="175" spans="1:39" x14ac:dyDescent="0.15">
      <c r="A175" s="16"/>
      <c r="C175" s="62"/>
      <c r="D175" s="62"/>
      <c r="E175" s="62"/>
      <c r="F175" s="62"/>
      <c r="G175" s="284"/>
      <c r="H175" s="284"/>
      <c r="I175" s="284"/>
      <c r="J175" s="284"/>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row>
    <row r="176" spans="1:39" x14ac:dyDescent="0.15">
      <c r="A176" s="16"/>
      <c r="B176" s="62"/>
      <c r="C176" s="62"/>
      <c r="D176" s="62"/>
      <c r="E176" s="62"/>
      <c r="F176" s="62"/>
      <c r="G176" s="284"/>
      <c r="H176" s="284"/>
      <c r="I176" s="284"/>
      <c r="J176" s="284"/>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row>
    <row r="177" spans="1:39" x14ac:dyDescent="0.15">
      <c r="A177" s="22"/>
      <c r="B177" s="62"/>
      <c r="C177" s="62"/>
      <c r="D177" s="62"/>
      <c r="E177" s="62"/>
      <c r="F177" s="62"/>
      <c r="G177" s="284"/>
      <c r="H177" s="284"/>
      <c r="I177" s="284"/>
      <c r="J177" s="284"/>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row>
    <row r="178" spans="1:39" x14ac:dyDescent="0.15">
      <c r="A178" s="87"/>
      <c r="B178" s="62"/>
      <c r="C178" s="62"/>
      <c r="D178" s="62"/>
      <c r="E178" s="62"/>
      <c r="F178" s="62"/>
      <c r="G178" s="284"/>
      <c r="H178" s="284"/>
      <c r="I178" s="284"/>
      <c r="J178" s="284"/>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row>
    <row r="179" spans="1:39" x14ac:dyDescent="0.15">
      <c r="A179" s="87"/>
      <c r="B179" s="62"/>
      <c r="C179" s="62"/>
      <c r="D179" s="62"/>
      <c r="E179" s="62"/>
      <c r="F179" s="62"/>
      <c r="G179" s="284"/>
      <c r="H179" s="284"/>
      <c r="I179" s="284"/>
      <c r="J179" s="284"/>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row>
    <row r="180" spans="1:39" x14ac:dyDescent="0.15">
      <c r="A180" s="22"/>
      <c r="B180" s="62"/>
      <c r="C180" s="273" t="s">
        <v>834</v>
      </c>
      <c r="D180" s="62"/>
      <c r="E180" s="62"/>
      <c r="F180" s="62"/>
      <c r="G180" s="284"/>
      <c r="H180" s="284"/>
      <c r="I180" s="284"/>
      <c r="J180" s="284"/>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row>
    <row r="181" spans="1:39" x14ac:dyDescent="0.15">
      <c r="A181" s="87"/>
      <c r="B181" s="62"/>
      <c r="C181" s="273"/>
      <c r="D181" s="62"/>
      <c r="E181" s="62"/>
      <c r="F181" s="62"/>
      <c r="G181" s="284"/>
      <c r="H181" s="284"/>
      <c r="I181" s="284"/>
      <c r="J181" s="284"/>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row>
    <row r="182" spans="1:39" x14ac:dyDescent="0.15">
      <c r="A182" s="22"/>
      <c r="B182" s="62"/>
      <c r="C182" s="62"/>
      <c r="D182" s="62" t="s">
        <v>706</v>
      </c>
      <c r="E182" s="62">
        <v>0</v>
      </c>
      <c r="F182" s="62"/>
      <c r="G182" s="284"/>
      <c r="H182" s="284" t="s">
        <v>835</v>
      </c>
      <c r="I182" s="284"/>
      <c r="J182" s="284"/>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row>
    <row r="183" spans="1:39" x14ac:dyDescent="0.15">
      <c r="A183" s="16"/>
      <c r="B183" s="62"/>
      <c r="C183" s="62"/>
      <c r="D183" s="62"/>
      <c r="E183" s="296" t="s">
        <v>790</v>
      </c>
      <c r="F183" s="296" t="s">
        <v>476</v>
      </c>
      <c r="G183" s="295" t="s">
        <v>443</v>
      </c>
      <c r="H183" s="295" t="s">
        <v>836</v>
      </c>
      <c r="I183" s="295" t="s">
        <v>291</v>
      </c>
      <c r="J183" s="295" t="s">
        <v>836</v>
      </c>
      <c r="K183" s="296" t="s">
        <v>480</v>
      </c>
      <c r="L183" s="296" t="s">
        <v>523</v>
      </c>
      <c r="M183" s="296" t="s">
        <v>465</v>
      </c>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row>
    <row r="184" spans="1:39" x14ac:dyDescent="0.15">
      <c r="A184" s="22"/>
      <c r="C184" s="62"/>
      <c r="D184" s="62" t="s">
        <v>831</v>
      </c>
      <c r="E184" s="230">
        <v>0</v>
      </c>
      <c r="F184" s="26">
        <f>$H$114*E184</f>
        <v>0</v>
      </c>
      <c r="G184" s="289" t="s">
        <v>520</v>
      </c>
      <c r="H184" s="320">
        <f>0.608/(0.608+0.0115)</f>
        <v>0.98143664245359163</v>
      </c>
      <c r="I184" s="289">
        <v>1.6299999999999999E-2</v>
      </c>
      <c r="J184" s="289">
        <v>0.94040000000000001</v>
      </c>
      <c r="K184" s="26">
        <f>F185*H184*I184/J184</f>
        <v>0</v>
      </c>
      <c r="L184" s="26" t="s">
        <v>516</v>
      </c>
      <c r="M184" s="8">
        <v>0</v>
      </c>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row>
    <row r="185" spans="1:39" x14ac:dyDescent="0.15">
      <c r="A185" s="16"/>
      <c r="B185" s="62"/>
      <c r="C185" s="62"/>
      <c r="D185" s="62" t="s">
        <v>832</v>
      </c>
      <c r="E185" s="321">
        <v>0.2</v>
      </c>
      <c r="F185" s="10">
        <f>$H$114*E185</f>
        <v>0</v>
      </c>
      <c r="G185" s="286" t="s">
        <v>522</v>
      </c>
      <c r="H185" s="322">
        <f>1-H184</f>
        <v>1.8563357546408366E-2</v>
      </c>
      <c r="I185" s="286">
        <v>0.12470000000000001</v>
      </c>
      <c r="J185" s="286">
        <v>0.54359999999999997</v>
      </c>
      <c r="K185" s="10">
        <f>F185*H185*I185/J185</f>
        <v>0</v>
      </c>
      <c r="L185" s="10" t="s">
        <v>517</v>
      </c>
      <c r="M185" s="8">
        <f>K184+K185</f>
        <v>0</v>
      </c>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row>
    <row r="186" spans="1:39" x14ac:dyDescent="0.15">
      <c r="A186" s="16"/>
      <c r="B186" s="62"/>
      <c r="C186" s="62"/>
      <c r="D186" s="62" t="s">
        <v>833</v>
      </c>
      <c r="E186" s="231">
        <v>0.8</v>
      </c>
      <c r="F186" s="21">
        <f>$H$114*E186</f>
        <v>0</v>
      </c>
      <c r="G186" s="287" t="s">
        <v>521</v>
      </c>
      <c r="H186" s="287">
        <v>1</v>
      </c>
      <c r="I186" s="287">
        <v>0.5</v>
      </c>
      <c r="J186" s="287"/>
      <c r="K186" s="21">
        <f>F186*H186*I186</f>
        <v>0</v>
      </c>
      <c r="L186" s="21" t="s">
        <v>524</v>
      </c>
      <c r="M186" s="8">
        <f>K186/0.3389</f>
        <v>0</v>
      </c>
      <c r="N186" s="62" t="s">
        <v>525</v>
      </c>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row>
    <row r="187" spans="1:39" x14ac:dyDescent="0.15">
      <c r="A187" s="16"/>
      <c r="B187" s="62"/>
      <c r="C187" s="62"/>
      <c r="D187" s="62"/>
      <c r="E187" s="62"/>
      <c r="F187" s="62"/>
      <c r="G187" s="284"/>
      <c r="H187" s="284"/>
      <c r="I187" s="284">
        <v>0.5</v>
      </c>
      <c r="J187" s="284"/>
      <c r="K187" s="62"/>
      <c r="L187" s="62"/>
      <c r="M187" s="62"/>
      <c r="N187" s="62"/>
      <c r="O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row>
    <row r="188" spans="1:39" x14ac:dyDescent="0.15">
      <c r="A188" s="16"/>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row>
    <row r="189" spans="1:39" x14ac:dyDescent="0.15">
      <c r="A189" s="16"/>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row>
    <row r="190" spans="1:39" x14ac:dyDescent="0.15">
      <c r="A190" s="2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row>
    <row r="191" spans="1:39" x14ac:dyDescent="0.15">
      <c r="A191" s="16"/>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row>
    <row r="192" spans="1:39" x14ac:dyDescent="0.15">
      <c r="A192" s="2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row>
    <row r="193" spans="1:39" x14ac:dyDescent="0.15">
      <c r="A193" s="16"/>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row>
    <row r="194" spans="1:39" x14ac:dyDescent="0.15">
      <c r="A194" s="16"/>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row>
    <row r="195" spans="1:39" x14ac:dyDescent="0.15">
      <c r="A195" s="16"/>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row>
    <row r="196" spans="1:39" x14ac:dyDescent="0.15">
      <c r="A196" s="16"/>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row>
    <row r="197" spans="1:39" x14ac:dyDescent="0.15">
      <c r="A197" s="16"/>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row>
    <row r="198" spans="1:39" x14ac:dyDescent="0.15">
      <c r="A198" s="2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row>
    <row r="199" spans="1:39" x14ac:dyDescent="0.15">
      <c r="A199" s="16"/>
      <c r="B199" s="62"/>
      <c r="C199" s="62"/>
      <c r="D199" s="303" t="s">
        <v>805</v>
      </c>
      <c r="E199" s="274"/>
      <c r="F199" s="274"/>
      <c r="G199" s="274"/>
      <c r="H199" s="274"/>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row>
    <row r="200" spans="1:39" x14ac:dyDescent="0.15">
      <c r="A200" s="16"/>
      <c r="C200" s="62"/>
      <c r="D200" s="274"/>
      <c r="E200" s="274"/>
      <c r="F200" s="274"/>
      <c r="G200" s="274"/>
      <c r="H200" s="274"/>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row>
    <row r="201" spans="1:39" x14ac:dyDescent="0.15">
      <c r="A201" s="16"/>
      <c r="B201" s="273"/>
      <c r="C201" s="62"/>
      <c r="D201" s="25" t="s">
        <v>518</v>
      </c>
      <c r="E201" s="26" t="s">
        <v>515</v>
      </c>
      <c r="F201" s="26" t="s">
        <v>515</v>
      </c>
      <c r="G201" s="26" t="s">
        <v>515</v>
      </c>
      <c r="H201" s="27"/>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row>
    <row r="202" spans="1:39" x14ac:dyDescent="0.15">
      <c r="A202" s="16"/>
      <c r="B202" s="62"/>
      <c r="C202" s="62"/>
      <c r="D202" s="28"/>
      <c r="E202" t="s">
        <v>512</v>
      </c>
      <c r="F202" t="s">
        <v>513</v>
      </c>
      <c r="G202" t="s">
        <v>514</v>
      </c>
      <c r="H202" s="29"/>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row>
    <row r="203" spans="1:39" ht="16" x14ac:dyDescent="0.2">
      <c r="A203" s="16"/>
      <c r="B203" s="62"/>
      <c r="C203" s="62"/>
      <c r="D203" s="28" t="s">
        <v>703</v>
      </c>
      <c r="E203" s="349">
        <v>0</v>
      </c>
      <c r="F203" s="349">
        <v>0</v>
      </c>
      <c r="G203" s="349">
        <v>0</v>
      </c>
      <c r="H203" s="279" t="s">
        <v>519</v>
      </c>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row>
    <row r="204" spans="1:39" x14ac:dyDescent="0.15">
      <c r="A204" s="16"/>
      <c r="C204" s="62"/>
      <c r="D204" s="28" t="s">
        <v>475</v>
      </c>
      <c r="E204" s="4"/>
      <c r="F204" s="308"/>
      <c r="G204" s="4"/>
      <c r="H204" s="279" t="s">
        <v>469</v>
      </c>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row>
    <row r="205" spans="1:39" x14ac:dyDescent="0.15">
      <c r="A205" s="16"/>
      <c r="B205" s="62"/>
      <c r="C205" s="62"/>
      <c r="D205" s="28"/>
      <c r="E205" s="4"/>
      <c r="F205" s="4"/>
      <c r="G205" s="4"/>
      <c r="H205" s="306" t="s">
        <v>443</v>
      </c>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row>
    <row r="206" spans="1:39" x14ac:dyDescent="0.15">
      <c r="A206" s="16"/>
      <c r="B206" s="62"/>
      <c r="C206" s="62"/>
      <c r="D206" s="28" t="s">
        <v>704</v>
      </c>
      <c r="E206" s="4"/>
      <c r="F206" s="4"/>
      <c r="G206" s="4"/>
      <c r="H206" s="279" t="s">
        <v>469</v>
      </c>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row>
    <row r="207" spans="1:39" x14ac:dyDescent="0.15">
      <c r="A207" s="22"/>
      <c r="B207" s="62"/>
      <c r="C207" s="62"/>
      <c r="D207" s="28"/>
      <c r="E207" s="4"/>
      <c r="F207" s="4"/>
      <c r="G207" s="4"/>
      <c r="H207" s="306" t="s">
        <v>443</v>
      </c>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row>
    <row r="208" spans="1:39" x14ac:dyDescent="0.15">
      <c r="A208" s="16"/>
      <c r="B208" s="62"/>
      <c r="C208" s="62"/>
      <c r="D208" s="28" t="s">
        <v>705</v>
      </c>
      <c r="E208" s="4"/>
      <c r="F208" s="4"/>
      <c r="G208" s="4"/>
      <c r="H208" s="279" t="s">
        <v>469</v>
      </c>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row>
    <row r="209" spans="1:39" ht="16" x14ac:dyDescent="0.2">
      <c r="A209" s="22"/>
      <c r="B209" s="62"/>
      <c r="C209" s="62"/>
      <c r="D209" s="30"/>
      <c r="E209" s="287"/>
      <c r="F209" s="349">
        <v>0</v>
      </c>
      <c r="G209" s="349">
        <v>0</v>
      </c>
      <c r="H209" s="307" t="s">
        <v>443</v>
      </c>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row>
    <row r="210" spans="1:39" x14ac:dyDescent="0.15">
      <c r="A210" s="16"/>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row>
    <row r="211" spans="1:39" x14ac:dyDescent="0.15">
      <c r="A211" s="16"/>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row>
    <row r="212" spans="1:39" x14ac:dyDescent="0.15">
      <c r="A212" s="16"/>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row>
    <row r="213" spans="1:39" x14ac:dyDescent="0.15">
      <c r="A213" s="16"/>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row>
    <row r="214" spans="1:39" x14ac:dyDescent="0.15">
      <c r="A214" s="16"/>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row>
    <row r="215" spans="1:39" x14ac:dyDescent="0.15">
      <c r="A215" s="2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row>
    <row r="216" spans="1:39" x14ac:dyDescent="0.15">
      <c r="A216" s="16"/>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row>
    <row r="217" spans="1:39" x14ac:dyDescent="0.15">
      <c r="A217" s="2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row>
    <row r="218" spans="1:39" x14ac:dyDescent="0.15">
      <c r="A218" s="16"/>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row>
    <row r="219" spans="1:39" x14ac:dyDescent="0.15">
      <c r="A219" s="16"/>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row>
    <row r="220" spans="1:39" x14ac:dyDescent="0.15">
      <c r="A220" s="16"/>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row>
    <row r="221" spans="1:39" x14ac:dyDescent="0.15">
      <c r="A221" s="16"/>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row>
    <row r="222" spans="1:39" x14ac:dyDescent="0.15">
      <c r="A222" s="2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row>
    <row r="223" spans="1:39" x14ac:dyDescent="0.15">
      <c r="A223" s="16"/>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row>
    <row r="224" spans="1:39" x14ac:dyDescent="0.15">
      <c r="A224" s="16"/>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row>
    <row r="225" spans="1:39" x14ac:dyDescent="0.15">
      <c r="A225" s="16"/>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row>
    <row r="226" spans="1:39" x14ac:dyDescent="0.15">
      <c r="A226" s="2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row>
    <row r="227" spans="1:39" x14ac:dyDescent="0.15">
      <c r="A227" s="16"/>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row>
    <row r="228" spans="1:39" x14ac:dyDescent="0.15">
      <c r="A228" s="2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row>
    <row r="229" spans="1:39" x14ac:dyDescent="0.15">
      <c r="A229" s="16"/>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row>
    <row r="230" spans="1:39" x14ac:dyDescent="0.15">
      <c r="A230" s="16"/>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row>
    <row r="231" spans="1:39" x14ac:dyDescent="0.15">
      <c r="A231" s="16"/>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row>
    <row r="232" spans="1:39" x14ac:dyDescent="0.15">
      <c r="A232" s="16"/>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row>
    <row r="233" spans="1:39" x14ac:dyDescent="0.15">
      <c r="A233" s="16"/>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row>
    <row r="234" spans="1:39" x14ac:dyDescent="0.15">
      <c r="A234" s="2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row>
    <row r="235" spans="1:39" x14ac:dyDescent="0.15">
      <c r="A235" s="16"/>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row>
    <row r="236" spans="1:39" x14ac:dyDescent="0.15">
      <c r="A236" s="2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row>
    <row r="237" spans="1:39" x14ac:dyDescent="0.15">
      <c r="A237" s="16"/>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row>
    <row r="238" spans="1:39" x14ac:dyDescent="0.15">
      <c r="A238" s="2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row>
    <row r="239" spans="1:39" x14ac:dyDescent="0.15">
      <c r="A239" s="16"/>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row>
    <row r="240" spans="1:39" x14ac:dyDescent="0.15">
      <c r="A240" s="16"/>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row>
    <row r="241" spans="1:48" x14ac:dyDescent="0.15">
      <c r="A241" s="16"/>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row>
    <row r="242" spans="1:48" x14ac:dyDescent="0.15">
      <c r="A242" s="2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row>
    <row r="243" spans="1:48" x14ac:dyDescent="0.15">
      <c r="A243" s="16"/>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row>
    <row r="244" spans="1:48" x14ac:dyDescent="0.15">
      <c r="A244" s="2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row>
    <row r="245" spans="1:48" x14ac:dyDescent="0.15">
      <c r="A245" s="16"/>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row>
    <row r="246" spans="1:48" x14ac:dyDescent="0.15">
      <c r="A246" s="16"/>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row>
    <row r="247" spans="1:48" x14ac:dyDescent="0.15">
      <c r="A247" s="16"/>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row>
    <row r="248" spans="1:48" x14ac:dyDescent="0.15">
      <c r="A248" s="16"/>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row>
    <row r="249" spans="1:48" x14ac:dyDescent="0.15">
      <c r="A249" s="2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row>
    <row r="250" spans="1:48" x14ac:dyDescent="0.15">
      <c r="A250" s="16"/>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row>
    <row r="251" spans="1:48" x14ac:dyDescent="0.15">
      <c r="A251" s="2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row>
    <row r="252" spans="1:48" x14ac:dyDescent="0.15">
      <c r="A252" s="16"/>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row>
    <row r="253" spans="1:48" x14ac:dyDescent="0.15">
      <c r="A253" s="16"/>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row>
    <row r="254" spans="1:48" x14ac:dyDescent="0.15">
      <c r="A254" s="16"/>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row>
    <row r="255" spans="1:48" x14ac:dyDescent="0.15">
      <c r="A255" s="16"/>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row>
    <row r="256" spans="1:48" x14ac:dyDescent="0.15">
      <c r="A256" s="16"/>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row>
    <row r="257" spans="1:48" x14ac:dyDescent="0.15">
      <c r="A257" s="2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row>
    <row r="258" spans="1:48" x14ac:dyDescent="0.15">
      <c r="A258" s="16"/>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row>
    <row r="259" spans="1:48" x14ac:dyDescent="0.15">
      <c r="A259" s="2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row>
    <row r="260" spans="1:48" x14ac:dyDescent="0.15">
      <c r="A260" s="16"/>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row>
    <row r="261" spans="1:48" x14ac:dyDescent="0.15">
      <c r="A261" s="16"/>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row>
    <row r="262" spans="1:48" x14ac:dyDescent="0.15">
      <c r="A262" s="16"/>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row>
    <row r="263" spans="1:48" x14ac:dyDescent="0.15">
      <c r="A263" s="16"/>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row>
    <row r="264" spans="1:48" x14ac:dyDescent="0.15">
      <c r="A264" s="16"/>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row>
    <row r="265" spans="1:48" x14ac:dyDescent="0.15">
      <c r="A265" s="2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row>
    <row r="266" spans="1:48" x14ac:dyDescent="0.15">
      <c r="A266" s="16"/>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row>
    <row r="267" spans="1:48" x14ac:dyDescent="0.15">
      <c r="A267" s="2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row>
    <row r="268" spans="1:48" x14ac:dyDescent="0.15">
      <c r="A268" s="16"/>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row>
    <row r="269" spans="1:48" x14ac:dyDescent="0.15">
      <c r="A269" s="16"/>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row>
    <row r="270" spans="1:48" x14ac:dyDescent="0.15">
      <c r="A270" s="16"/>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row>
    <row r="271" spans="1:48" x14ac:dyDescent="0.15">
      <c r="A271" s="16"/>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row>
    <row r="272" spans="1:48" x14ac:dyDescent="0.15">
      <c r="A272" s="16"/>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row>
    <row r="273" spans="1:48" x14ac:dyDescent="0.15">
      <c r="A273" s="2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row>
    <row r="274" spans="1:48" x14ac:dyDescent="0.15">
      <c r="A274" s="16"/>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row>
    <row r="275" spans="1:48" x14ac:dyDescent="0.15">
      <c r="A275" s="2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row>
    <row r="276" spans="1:48" x14ac:dyDescent="0.15">
      <c r="A276" s="16"/>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row>
    <row r="277" spans="1:48" x14ac:dyDescent="0.15">
      <c r="A277" s="16"/>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row>
    <row r="278" spans="1:48" x14ac:dyDescent="0.15">
      <c r="A278" s="16"/>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row>
    <row r="279" spans="1:48" x14ac:dyDescent="0.15">
      <c r="A279" s="16"/>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row>
    <row r="280" spans="1:48" x14ac:dyDescent="0.15">
      <c r="A280" s="16"/>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row>
    <row r="281" spans="1:48" x14ac:dyDescent="0.15">
      <c r="A281" s="2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row>
    <row r="282" spans="1:48" x14ac:dyDescent="0.15">
      <c r="A282" s="16"/>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row>
    <row r="283" spans="1:48" x14ac:dyDescent="0.15">
      <c r="A283" s="2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row>
    <row r="284" spans="1:48" x14ac:dyDescent="0.15">
      <c r="A284" s="16"/>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row>
    <row r="285" spans="1:48" x14ac:dyDescent="0.15">
      <c r="A285" s="16"/>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row>
    <row r="286" spans="1:48" x14ac:dyDescent="0.15">
      <c r="A286" s="16"/>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row>
    <row r="287" spans="1:48" x14ac:dyDescent="0.15">
      <c r="A287" s="16"/>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row>
    <row r="288" spans="1:48" x14ac:dyDescent="0.15">
      <c r="A288" s="2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row>
    <row r="289" spans="1:48" x14ac:dyDescent="0.15">
      <c r="A289" s="16"/>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row>
    <row r="290" spans="1:48" x14ac:dyDescent="0.15">
      <c r="A290" s="16"/>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row>
    <row r="291" spans="1:48" x14ac:dyDescent="0.15">
      <c r="A291" s="16"/>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row>
    <row r="292" spans="1:48" x14ac:dyDescent="0.15">
      <c r="A292" s="2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row>
    <row r="293" spans="1:48" x14ac:dyDescent="0.15">
      <c r="A293" s="16"/>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row>
    <row r="294" spans="1:48" x14ac:dyDescent="0.15">
      <c r="A294" s="2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row>
    <row r="295" spans="1:48" x14ac:dyDescent="0.15">
      <c r="A295" s="16"/>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row>
    <row r="296" spans="1:48" x14ac:dyDescent="0.15">
      <c r="A296" s="16"/>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row>
    <row r="297" spans="1:48" x14ac:dyDescent="0.15">
      <c r="A297" s="16"/>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row>
    <row r="298" spans="1:48" x14ac:dyDescent="0.15">
      <c r="A298" s="16"/>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row>
    <row r="299" spans="1:48" x14ac:dyDescent="0.15">
      <c r="A299" s="16"/>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row>
    <row r="300" spans="1:48" x14ac:dyDescent="0.15">
      <c r="A300" s="2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row>
    <row r="301" spans="1:48" x14ac:dyDescent="0.15">
      <c r="A301" s="16"/>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row>
    <row r="302" spans="1:48" x14ac:dyDescent="0.15">
      <c r="A302" s="2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row>
    <row r="303" spans="1:48" x14ac:dyDescent="0.15">
      <c r="A303" s="16"/>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row>
    <row r="304" spans="1:48" x14ac:dyDescent="0.15">
      <c r="A304" s="16"/>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row>
    <row r="305" spans="2:48" x14ac:dyDescent="0.15">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row>
    <row r="306" spans="2:48" x14ac:dyDescent="0.15">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row>
  </sheetData>
  <mergeCells count="1">
    <mergeCell ref="B4:F4"/>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V174"/>
  <sheetViews>
    <sheetView topLeftCell="A38" workbookViewId="0">
      <selection activeCell="C22" sqref="C22"/>
    </sheetView>
  </sheetViews>
  <sheetFormatPr baseColWidth="10" defaultRowHeight="15" x14ac:dyDescent="0.2"/>
  <cols>
    <col min="1" max="1" width="10.83203125" style="358"/>
    <col min="2" max="2" width="25.6640625" style="358" bestFit="1" customWidth="1"/>
    <col min="3" max="3" width="12.5" style="358" bestFit="1" customWidth="1"/>
    <col min="4" max="4" width="58" style="358" customWidth="1"/>
    <col min="5" max="6" width="10.83203125" style="358"/>
    <col min="7" max="7" width="12.83203125" style="358" customWidth="1"/>
    <col min="8" max="8" width="10.83203125" style="358"/>
    <col min="9" max="9" width="11.1640625" style="358" customWidth="1"/>
    <col min="10" max="16384" width="10.83203125" style="358"/>
  </cols>
  <sheetData>
    <row r="1" spans="1:48" ht="30" customHeight="1" thickBot="1" x14ac:dyDescent="0.3">
      <c r="A1" s="352"/>
      <c r="B1" s="351" t="s">
        <v>651</v>
      </c>
      <c r="C1" s="353"/>
      <c r="D1" s="352"/>
      <c r="E1" s="354"/>
      <c r="F1" s="355"/>
      <c r="G1" s="355"/>
      <c r="H1" s="355"/>
      <c r="I1" s="355"/>
      <c r="J1" s="355"/>
      <c r="K1" s="355"/>
      <c r="L1" s="355"/>
      <c r="M1" s="355"/>
      <c r="N1" s="355"/>
      <c r="O1" s="355"/>
      <c r="P1" s="355"/>
      <c r="Q1" s="355"/>
      <c r="R1" s="355"/>
      <c r="S1" s="355"/>
      <c r="T1" s="355"/>
      <c r="U1" s="355"/>
      <c r="V1" s="355"/>
      <c r="W1" s="355"/>
      <c r="X1" s="355"/>
      <c r="Y1" s="355"/>
      <c r="Z1" s="355"/>
      <c r="AA1" s="355"/>
      <c r="AB1" s="355"/>
      <c r="AC1" s="356"/>
      <c r="AD1" s="357"/>
      <c r="AE1" s="357"/>
    </row>
    <row r="2" spans="1:48" x14ac:dyDescent="0.2">
      <c r="A2" s="352"/>
      <c r="B2" s="353"/>
      <c r="C2" s="353"/>
      <c r="D2" s="352"/>
      <c r="E2" s="354"/>
      <c r="F2" s="355"/>
      <c r="G2" s="355"/>
      <c r="H2" s="355"/>
      <c r="I2" s="355"/>
      <c r="J2" s="355"/>
      <c r="K2" s="355"/>
      <c r="L2" s="355"/>
      <c r="M2" s="355"/>
      <c r="N2" s="355"/>
      <c r="O2" s="355"/>
      <c r="P2" s="355"/>
      <c r="Q2" s="355"/>
      <c r="R2" s="355"/>
      <c r="S2" s="355"/>
      <c r="T2" s="355"/>
      <c r="U2" s="355"/>
      <c r="V2" s="355"/>
      <c r="W2" s="355"/>
      <c r="X2" s="355"/>
      <c r="Y2" s="355"/>
      <c r="Z2" s="355"/>
      <c r="AA2" s="355"/>
      <c r="AB2" s="355"/>
    </row>
    <row r="3" spans="1:48" x14ac:dyDescent="0.2">
      <c r="A3" s="352"/>
      <c r="B3" s="459" t="s">
        <v>744</v>
      </c>
      <c r="C3" s="460"/>
      <c r="D3" s="361"/>
      <c r="E3" s="362"/>
      <c r="F3" s="363"/>
      <c r="G3" s="364"/>
      <c r="H3" s="364"/>
      <c r="I3" s="355"/>
      <c r="J3" s="364"/>
      <c r="K3" s="364"/>
      <c r="L3" s="364"/>
      <c r="M3" s="364"/>
      <c r="N3" s="364"/>
      <c r="O3" s="364"/>
      <c r="P3" s="364"/>
      <c r="Q3" s="364"/>
      <c r="R3" s="364"/>
      <c r="S3" s="364"/>
      <c r="T3" s="364"/>
      <c r="U3" s="355"/>
      <c r="V3" s="364"/>
      <c r="W3" s="364"/>
      <c r="X3" s="364"/>
      <c r="Y3" s="364"/>
      <c r="Z3" s="364"/>
      <c r="AA3" s="364"/>
      <c r="AB3" s="364"/>
    </row>
    <row r="4" spans="1:48" ht="12" customHeight="1" x14ac:dyDescent="0.2">
      <c r="A4" s="352"/>
      <c r="B4" s="598" t="s">
        <v>793</v>
      </c>
      <c r="C4" s="599"/>
      <c r="D4" s="599"/>
      <c r="E4" s="599"/>
      <c r="F4" s="600"/>
      <c r="G4" s="359"/>
      <c r="H4" s="359"/>
      <c r="I4" s="355"/>
      <c r="J4" s="359"/>
      <c r="K4" s="359"/>
      <c r="L4" s="359"/>
      <c r="M4" s="359"/>
      <c r="N4" s="359"/>
      <c r="O4" s="359"/>
      <c r="P4" s="359"/>
      <c r="Q4" s="359"/>
      <c r="R4" s="359"/>
      <c r="S4" s="359"/>
      <c r="T4" s="359"/>
      <c r="U4" s="355"/>
      <c r="V4" s="359"/>
      <c r="W4" s="359"/>
      <c r="X4" s="359"/>
      <c r="Y4" s="359"/>
      <c r="Z4" s="359"/>
      <c r="AA4" s="359"/>
      <c r="AB4" s="359"/>
    </row>
    <row r="5" spans="1:48" ht="12" customHeight="1" x14ac:dyDescent="0.2">
      <c r="A5" s="352"/>
      <c r="B5" s="490"/>
      <c r="C5" s="490"/>
      <c r="D5" s="490"/>
      <c r="E5" s="490"/>
      <c r="F5" s="490"/>
      <c r="G5" s="359"/>
      <c r="H5" s="359"/>
      <c r="I5" s="355"/>
      <c r="J5" s="359"/>
      <c r="K5" s="359"/>
      <c r="L5" s="359"/>
      <c r="M5" s="359"/>
      <c r="N5" s="359"/>
      <c r="O5" s="359"/>
      <c r="P5" s="359"/>
      <c r="Q5" s="359"/>
      <c r="R5" s="359"/>
      <c r="S5" s="359"/>
      <c r="T5" s="359"/>
      <c r="U5" s="355"/>
      <c r="V5" s="359"/>
      <c r="W5" s="359"/>
      <c r="X5" s="359"/>
      <c r="Y5" s="359"/>
      <c r="Z5" s="359"/>
      <c r="AA5" s="359"/>
      <c r="AB5" s="359"/>
    </row>
    <row r="6" spans="1:48" ht="12" customHeight="1" x14ac:dyDescent="0.2">
      <c r="A6" s="352"/>
      <c r="B6" s="365" t="s">
        <v>886</v>
      </c>
      <c r="C6" s="490"/>
      <c r="D6" s="490"/>
      <c r="E6" s="490"/>
      <c r="F6" s="490"/>
      <c r="G6" s="359"/>
      <c r="H6" s="359"/>
      <c r="I6" s="355"/>
      <c r="J6" s="359"/>
      <c r="K6" s="359"/>
      <c r="L6" s="359"/>
      <c r="M6" s="359"/>
      <c r="N6" s="359"/>
      <c r="O6" s="359"/>
      <c r="P6" s="359"/>
      <c r="Q6" s="359"/>
      <c r="R6" s="359"/>
      <c r="S6" s="359"/>
      <c r="T6" s="359"/>
      <c r="U6" s="355"/>
      <c r="V6" s="359"/>
      <c r="W6" s="359"/>
      <c r="X6" s="359"/>
      <c r="Y6" s="359"/>
      <c r="Z6" s="359"/>
      <c r="AA6" s="359"/>
      <c r="AB6" s="359"/>
    </row>
    <row r="7" spans="1:48" ht="12" customHeight="1" x14ac:dyDescent="0.2">
      <c r="A7" s="352"/>
      <c r="B7" s="366" t="s">
        <v>884</v>
      </c>
      <c r="C7" s="490"/>
      <c r="D7" s="490"/>
      <c r="E7" s="490"/>
      <c r="F7" s="490"/>
      <c r="G7" s="359"/>
      <c r="H7" s="359"/>
      <c r="I7" s="355"/>
      <c r="J7" s="359"/>
      <c r="K7" s="359"/>
      <c r="L7" s="359"/>
      <c r="M7" s="359"/>
      <c r="N7" s="359"/>
      <c r="O7" s="359"/>
      <c r="P7" s="359"/>
      <c r="Q7" s="359"/>
      <c r="R7" s="359"/>
      <c r="S7" s="359"/>
      <c r="T7" s="359"/>
      <c r="U7" s="355"/>
      <c r="V7" s="359"/>
      <c r="W7" s="359"/>
      <c r="X7" s="359"/>
      <c r="Y7" s="359"/>
      <c r="Z7" s="359"/>
      <c r="AA7" s="359"/>
      <c r="AB7" s="359"/>
    </row>
    <row r="8" spans="1:48" ht="12" customHeight="1" x14ac:dyDescent="0.2">
      <c r="A8" s="352"/>
      <c r="B8" s="367" t="s">
        <v>885</v>
      </c>
      <c r="C8" s="490"/>
      <c r="D8" s="490"/>
      <c r="E8" s="490"/>
      <c r="F8" s="490"/>
      <c r="G8" s="359"/>
      <c r="H8" s="359"/>
      <c r="I8" s="355"/>
      <c r="J8" s="359"/>
      <c r="K8" s="359"/>
      <c r="L8" s="359"/>
      <c r="M8" s="359"/>
      <c r="N8" s="359"/>
      <c r="O8" s="359"/>
      <c r="P8" s="359"/>
      <c r="Q8" s="359"/>
      <c r="R8" s="359"/>
      <c r="S8" s="359"/>
      <c r="T8" s="359"/>
      <c r="U8" s="355"/>
      <c r="V8" s="359"/>
      <c r="W8" s="359"/>
      <c r="X8" s="359"/>
      <c r="Y8" s="359"/>
      <c r="Z8" s="359"/>
      <c r="AA8" s="359"/>
      <c r="AB8" s="359"/>
    </row>
    <row r="9" spans="1:48" ht="12" customHeight="1" x14ac:dyDescent="0.2">
      <c r="A9" s="352"/>
      <c r="B9" s="368" t="s">
        <v>889</v>
      </c>
      <c r="C9" s="490"/>
      <c r="D9" s="490"/>
      <c r="E9" s="490"/>
      <c r="F9" s="490"/>
      <c r="G9" s="359"/>
      <c r="H9" s="359"/>
      <c r="I9" s="355"/>
      <c r="J9" s="359"/>
      <c r="K9" s="359"/>
      <c r="L9" s="359"/>
      <c r="M9" s="359"/>
      <c r="N9" s="359"/>
      <c r="O9" s="359"/>
      <c r="P9" s="359"/>
      <c r="Q9" s="359"/>
      <c r="R9" s="359"/>
      <c r="S9" s="359"/>
      <c r="T9" s="359"/>
      <c r="U9" s="355"/>
      <c r="V9" s="359"/>
      <c r="W9" s="359"/>
      <c r="X9" s="359"/>
      <c r="Y9" s="359"/>
      <c r="Z9" s="359"/>
      <c r="AA9" s="359"/>
      <c r="AB9" s="359"/>
    </row>
    <row r="10" spans="1:48" ht="12" customHeight="1" x14ac:dyDescent="0.2">
      <c r="A10" s="352"/>
      <c r="B10" s="490"/>
      <c r="C10" s="490"/>
      <c r="D10" s="490"/>
      <c r="E10" s="490"/>
      <c r="F10" s="490"/>
      <c r="G10" s="359"/>
      <c r="H10" s="359"/>
      <c r="I10" s="355"/>
      <c r="J10" s="359"/>
      <c r="K10" s="359"/>
      <c r="L10" s="359"/>
      <c r="M10" s="359"/>
      <c r="N10" s="359"/>
      <c r="O10" s="359"/>
      <c r="P10" s="359"/>
      <c r="Q10" s="359"/>
      <c r="R10" s="359"/>
      <c r="S10" s="359"/>
      <c r="T10" s="359"/>
      <c r="U10" s="355"/>
      <c r="V10" s="359"/>
      <c r="W10" s="359"/>
      <c r="X10" s="359"/>
      <c r="Y10" s="359"/>
      <c r="Z10" s="359"/>
      <c r="AA10" s="359"/>
      <c r="AB10" s="359"/>
    </row>
    <row r="11" spans="1:48" ht="16" thickBot="1" x14ac:dyDescent="0.25">
      <c r="B11" s="356"/>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row>
    <row r="12" spans="1:48" x14ac:dyDescent="0.2">
      <c r="A12" s="369"/>
      <c r="B12" s="370"/>
      <c r="C12" s="370"/>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row>
    <row r="13" spans="1:48" x14ac:dyDescent="0.2">
      <c r="A13" s="414"/>
      <c r="B13" s="370"/>
      <c r="C13" s="370"/>
      <c r="D13" s="372"/>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row>
    <row r="14" spans="1:48" x14ac:dyDescent="0.2">
      <c r="A14" s="414"/>
      <c r="B14" s="370"/>
      <c r="C14" s="370"/>
      <c r="D14" s="372"/>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row>
    <row r="15" spans="1:48" x14ac:dyDescent="0.2">
      <c r="A15" s="414"/>
      <c r="B15" s="370"/>
      <c r="C15" s="370"/>
      <c r="D15" s="374"/>
      <c r="E15" s="382"/>
      <c r="F15" s="420"/>
      <c r="G15" s="370"/>
      <c r="H15" s="370"/>
      <c r="I15" s="370"/>
      <c r="J15" s="370"/>
      <c r="K15" s="370"/>
      <c r="L15" s="370"/>
      <c r="M15" s="370"/>
      <c r="N15" s="370"/>
      <c r="O15" s="370"/>
      <c r="P15" s="370"/>
      <c r="Q15" s="370"/>
      <c r="R15" s="370"/>
      <c r="S15" s="370"/>
      <c r="T15" s="370"/>
      <c r="U15" s="370"/>
      <c r="V15" s="370"/>
      <c r="W15" s="370"/>
      <c r="X15" s="370"/>
      <c r="Y15" s="370"/>
      <c r="Z15" s="370"/>
      <c r="AA15" s="370"/>
      <c r="AB15" s="370"/>
      <c r="AC15" s="370"/>
      <c r="AD15" s="370"/>
      <c r="AE15" s="370"/>
      <c r="AF15" s="370"/>
      <c r="AG15" s="370"/>
      <c r="AH15" s="370"/>
      <c r="AI15" s="370"/>
      <c r="AJ15" s="370"/>
      <c r="AK15" s="370"/>
      <c r="AL15" s="370"/>
      <c r="AM15" s="370"/>
      <c r="AN15" s="370"/>
      <c r="AO15" s="370"/>
      <c r="AP15" s="370"/>
      <c r="AQ15" s="370"/>
      <c r="AR15" s="370"/>
      <c r="AS15" s="370"/>
      <c r="AT15" s="370"/>
      <c r="AU15" s="370"/>
      <c r="AV15" s="370"/>
    </row>
    <row r="16" spans="1:48" x14ac:dyDescent="0.2">
      <c r="A16" s="414"/>
      <c r="B16" s="370"/>
      <c r="C16" s="370"/>
      <c r="D16" s="384"/>
      <c r="E16" s="491">
        <v>2013</v>
      </c>
      <c r="F16" s="492"/>
      <c r="G16" s="370"/>
      <c r="H16" s="370"/>
      <c r="I16" s="370"/>
      <c r="J16" s="370"/>
      <c r="K16" s="370"/>
      <c r="L16" s="370"/>
      <c r="M16" s="370"/>
      <c r="N16" s="370"/>
      <c r="O16" s="370"/>
      <c r="P16" s="370"/>
      <c r="Q16" s="370"/>
      <c r="R16" s="370"/>
      <c r="S16" s="370"/>
      <c r="T16" s="370"/>
      <c r="U16" s="370"/>
      <c r="V16" s="370"/>
      <c r="W16" s="370"/>
      <c r="X16" s="370"/>
      <c r="Y16" s="370"/>
      <c r="Z16" s="370"/>
      <c r="AA16" s="370"/>
      <c r="AB16" s="370"/>
      <c r="AC16" s="370"/>
      <c r="AD16" s="370"/>
      <c r="AE16" s="370"/>
      <c r="AF16" s="370"/>
      <c r="AG16" s="370"/>
      <c r="AH16" s="370"/>
      <c r="AI16" s="370"/>
      <c r="AJ16" s="370"/>
      <c r="AK16" s="370"/>
      <c r="AL16" s="370"/>
      <c r="AM16" s="370"/>
      <c r="AN16" s="370"/>
      <c r="AO16" s="370"/>
      <c r="AP16" s="370"/>
      <c r="AQ16" s="370"/>
      <c r="AR16" s="370"/>
      <c r="AS16" s="370"/>
      <c r="AT16" s="370"/>
      <c r="AU16" s="370"/>
      <c r="AV16" s="370"/>
    </row>
    <row r="17" spans="1:48" x14ac:dyDescent="0.2">
      <c r="A17" s="414"/>
      <c r="B17" s="370"/>
      <c r="C17" s="370"/>
      <c r="D17" s="384" t="str">
        <f>[3]Nulmeting_klimaatmonitor!D73</f>
        <v>Totaal bekend energiegebruik Landbouw (gas en elektr.) [TJ]</v>
      </c>
      <c r="E17" s="358">
        <f>SUM(E18,E19)</f>
        <v>0</v>
      </c>
      <c r="F17" s="472"/>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row>
    <row r="18" spans="1:48" x14ac:dyDescent="0.2">
      <c r="A18" s="414"/>
      <c r="B18" s="370"/>
      <c r="C18" s="370"/>
      <c r="D18" s="384" t="str">
        <f>[3]Nulmeting_klimaatmonitor!D74</f>
        <v>Elektriciteitsgebruik Landbouw, bosbouw en visserij (SBI A) [TJ]</v>
      </c>
      <c r="E18" s="379">
        <v>0</v>
      </c>
      <c r="F18" s="472"/>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row>
    <row r="19" spans="1:48" x14ac:dyDescent="0.2">
      <c r="A19" s="414"/>
      <c r="B19" s="370"/>
      <c r="C19" s="370"/>
      <c r="D19" s="376" t="str">
        <f>[3]Nulmeting_klimaatmonitor!D75</f>
        <v>Gas geleverd aan Landbouw, bosbouw en visserij (SBI A) [TJ]</v>
      </c>
      <c r="E19" s="379">
        <v>0</v>
      </c>
      <c r="F19" s="411"/>
      <c r="G19" s="370"/>
      <c r="H19" s="370"/>
      <c r="I19" s="370"/>
      <c r="J19" s="370"/>
      <c r="K19" s="370"/>
      <c r="L19" s="370"/>
      <c r="M19" s="370"/>
      <c r="N19" s="370"/>
      <c r="O19" s="370"/>
      <c r="P19" s="370"/>
      <c r="Q19" s="370"/>
      <c r="R19" s="370"/>
      <c r="S19" s="370"/>
      <c r="T19" s="370"/>
      <c r="U19" s="370"/>
      <c r="V19" s="370"/>
      <c r="W19" s="370"/>
      <c r="X19" s="370"/>
      <c r="Y19" s="370"/>
      <c r="Z19" s="370"/>
      <c r="AA19" s="370"/>
      <c r="AB19" s="370"/>
      <c r="AC19" s="370"/>
      <c r="AD19" s="370"/>
      <c r="AE19" s="370"/>
      <c r="AF19" s="370"/>
      <c r="AG19" s="370"/>
      <c r="AH19" s="370"/>
      <c r="AI19" s="370"/>
      <c r="AJ19" s="370"/>
      <c r="AK19" s="370"/>
      <c r="AL19" s="370"/>
      <c r="AM19" s="370"/>
      <c r="AN19" s="370"/>
      <c r="AO19" s="370"/>
      <c r="AP19" s="370"/>
      <c r="AQ19" s="370"/>
      <c r="AR19" s="370"/>
      <c r="AS19" s="370"/>
      <c r="AT19" s="370"/>
      <c r="AU19" s="370"/>
      <c r="AV19" s="370"/>
    </row>
    <row r="20" spans="1:48" ht="14" customHeight="1" x14ac:dyDescent="0.2">
      <c r="A20" s="369"/>
      <c r="B20" s="352"/>
      <c r="C20" s="352"/>
      <c r="D20" s="352"/>
      <c r="E20" s="352"/>
      <c r="F20" s="352"/>
      <c r="G20" s="352"/>
      <c r="H20" s="352"/>
      <c r="I20" s="352"/>
      <c r="J20" s="352"/>
      <c r="K20" s="370"/>
      <c r="L20" s="370"/>
      <c r="M20" s="370"/>
      <c r="N20" s="370"/>
      <c r="O20" s="370"/>
      <c r="P20" s="370"/>
      <c r="Q20" s="370"/>
      <c r="R20" s="370"/>
      <c r="S20" s="370"/>
      <c r="T20" s="370"/>
      <c r="U20" s="370"/>
      <c r="V20" s="370"/>
      <c r="W20" s="370"/>
      <c r="X20" s="370"/>
      <c r="Y20" s="370"/>
      <c r="Z20" s="370"/>
      <c r="AA20" s="370"/>
      <c r="AB20" s="370"/>
      <c r="AC20" s="370"/>
      <c r="AD20" s="370"/>
      <c r="AE20" s="370"/>
      <c r="AF20" s="370"/>
      <c r="AG20" s="370"/>
      <c r="AH20" s="370"/>
      <c r="AI20" s="370"/>
      <c r="AJ20" s="370"/>
      <c r="AK20" s="370"/>
      <c r="AL20" s="370"/>
      <c r="AM20" s="370"/>
      <c r="AN20" s="370"/>
      <c r="AO20" s="370"/>
      <c r="AP20" s="370"/>
      <c r="AQ20" s="370"/>
      <c r="AR20" s="370"/>
      <c r="AS20" s="370"/>
      <c r="AT20" s="370"/>
      <c r="AU20" s="370"/>
      <c r="AV20" s="370"/>
    </row>
    <row r="21" spans="1:48" x14ac:dyDescent="0.2">
      <c r="A21" s="414"/>
      <c r="B21" s="370"/>
      <c r="C21" s="370"/>
      <c r="D21" s="370"/>
      <c r="E21" s="352"/>
      <c r="F21" s="370"/>
      <c r="G21" s="370"/>
      <c r="H21" s="370"/>
      <c r="I21" s="370"/>
      <c r="J21" s="370"/>
      <c r="K21" s="370"/>
      <c r="L21" s="370"/>
      <c r="M21" s="370"/>
      <c r="N21" s="370"/>
      <c r="O21" s="370"/>
      <c r="P21" s="370"/>
      <c r="Q21" s="370"/>
      <c r="R21" s="370"/>
      <c r="S21" s="370"/>
      <c r="T21" s="370"/>
      <c r="U21" s="370"/>
      <c r="V21" s="370"/>
      <c r="W21" s="370"/>
      <c r="X21" s="370"/>
      <c r="Y21" s="370"/>
      <c r="Z21" s="370"/>
      <c r="AA21" s="370"/>
      <c r="AB21" s="370"/>
      <c r="AC21" s="370"/>
      <c r="AD21" s="370"/>
      <c r="AE21" s="370"/>
      <c r="AF21" s="370"/>
      <c r="AG21" s="370"/>
      <c r="AH21" s="370"/>
      <c r="AI21" s="370"/>
      <c r="AJ21" s="370"/>
      <c r="AK21" s="370"/>
      <c r="AL21" s="370"/>
      <c r="AM21" s="370"/>
      <c r="AN21" s="370"/>
      <c r="AO21" s="370"/>
      <c r="AP21" s="370"/>
      <c r="AQ21" s="370"/>
      <c r="AR21" s="370"/>
      <c r="AS21" s="370"/>
      <c r="AT21" s="370"/>
      <c r="AU21" s="370"/>
      <c r="AV21" s="370"/>
    </row>
    <row r="22" spans="1:48" x14ac:dyDescent="0.2">
      <c r="A22" s="414"/>
      <c r="C22" s="372" t="s">
        <v>526</v>
      </c>
      <c r="D22" s="370"/>
      <c r="E22" s="370"/>
      <c r="F22" s="370"/>
      <c r="G22" s="370"/>
      <c r="H22" s="352"/>
      <c r="I22" s="352"/>
      <c r="J22" s="370"/>
      <c r="K22" s="370"/>
      <c r="L22" s="370"/>
      <c r="M22" s="370"/>
      <c r="N22" s="370"/>
      <c r="O22" s="370"/>
      <c r="P22" s="370"/>
      <c r="Q22" s="370"/>
      <c r="R22" s="370"/>
      <c r="S22" s="370"/>
      <c r="T22" s="370"/>
      <c r="U22" s="370"/>
      <c r="V22" s="370"/>
      <c r="W22" s="370"/>
      <c r="X22" s="370"/>
      <c r="Y22" s="370"/>
      <c r="Z22" s="370"/>
      <c r="AA22" s="370"/>
      <c r="AB22" s="370"/>
      <c r="AC22" s="370"/>
      <c r="AD22" s="370"/>
      <c r="AE22" s="370"/>
      <c r="AF22" s="370"/>
      <c r="AG22" s="370"/>
      <c r="AH22" s="370"/>
      <c r="AI22" s="370"/>
      <c r="AJ22" s="370"/>
      <c r="AK22" s="370"/>
      <c r="AL22" s="370"/>
      <c r="AM22" s="370"/>
      <c r="AN22" s="370"/>
      <c r="AO22" s="370"/>
      <c r="AP22" s="370"/>
      <c r="AQ22" s="370"/>
      <c r="AR22" s="370"/>
      <c r="AS22" s="370"/>
      <c r="AT22" s="370"/>
      <c r="AU22" s="370"/>
      <c r="AV22" s="370"/>
    </row>
    <row r="23" spans="1:48" x14ac:dyDescent="0.2">
      <c r="A23" s="369"/>
      <c r="B23" s="370"/>
      <c r="C23" s="370"/>
      <c r="D23" s="370"/>
      <c r="E23" s="370"/>
      <c r="F23" s="370"/>
      <c r="G23" s="370"/>
      <c r="H23" s="352"/>
      <c r="I23" s="352"/>
      <c r="J23" s="370"/>
      <c r="K23" s="370"/>
      <c r="L23" s="370"/>
      <c r="M23" s="370"/>
      <c r="N23" s="370"/>
      <c r="O23" s="370"/>
      <c r="P23" s="370"/>
      <c r="Q23" s="370"/>
      <c r="R23" s="370"/>
      <c r="S23" s="370"/>
      <c r="T23" s="370"/>
      <c r="U23" s="370"/>
      <c r="V23" s="370"/>
      <c r="W23" s="370"/>
      <c r="X23" s="370"/>
      <c r="Y23" s="370"/>
      <c r="Z23" s="370"/>
      <c r="AA23" s="370"/>
      <c r="AB23" s="370"/>
      <c r="AC23" s="370"/>
      <c r="AD23" s="370"/>
      <c r="AE23" s="370"/>
      <c r="AF23" s="370"/>
      <c r="AG23" s="370"/>
      <c r="AH23" s="370"/>
      <c r="AI23" s="370"/>
      <c r="AJ23" s="370"/>
      <c r="AK23" s="370"/>
      <c r="AL23" s="370"/>
      <c r="AM23" s="370"/>
      <c r="AN23" s="370"/>
      <c r="AO23" s="370"/>
      <c r="AP23" s="370"/>
      <c r="AQ23" s="370"/>
      <c r="AR23" s="370"/>
      <c r="AS23" s="370"/>
      <c r="AT23" s="370"/>
      <c r="AU23" s="370"/>
      <c r="AV23" s="370"/>
    </row>
    <row r="24" spans="1:48" x14ac:dyDescent="0.2">
      <c r="A24" s="369"/>
      <c r="B24" s="370"/>
      <c r="C24" s="370"/>
      <c r="D24" s="370" t="s">
        <v>526</v>
      </c>
      <c r="E24" s="379">
        <v>0</v>
      </c>
      <c r="F24" s="370" t="s">
        <v>550</v>
      </c>
      <c r="G24" s="370" t="s">
        <v>878</v>
      </c>
      <c r="H24" s="352"/>
      <c r="I24" s="352"/>
      <c r="J24" s="370"/>
      <c r="K24" s="370"/>
      <c r="L24" s="370"/>
      <c r="M24" s="370"/>
      <c r="N24" s="370"/>
      <c r="O24" s="370"/>
      <c r="P24" s="370"/>
      <c r="Q24" s="370"/>
      <c r="R24" s="370"/>
      <c r="S24" s="370"/>
      <c r="T24" s="370"/>
      <c r="U24" s="370"/>
      <c r="V24" s="370"/>
      <c r="W24" s="370"/>
      <c r="X24" s="370"/>
      <c r="Y24" s="370"/>
      <c r="Z24" s="370"/>
      <c r="AA24" s="370"/>
      <c r="AB24" s="370"/>
      <c r="AC24" s="370"/>
      <c r="AD24" s="370"/>
      <c r="AE24" s="370"/>
      <c r="AF24" s="370"/>
      <c r="AG24" s="370"/>
      <c r="AH24" s="370"/>
      <c r="AI24" s="370"/>
      <c r="AJ24" s="370"/>
      <c r="AK24" s="370"/>
      <c r="AL24" s="370"/>
      <c r="AM24" s="370"/>
      <c r="AN24" s="370"/>
      <c r="AO24" s="370"/>
      <c r="AP24" s="370"/>
      <c r="AQ24" s="370"/>
      <c r="AR24" s="370"/>
      <c r="AS24" s="370"/>
      <c r="AT24" s="370"/>
      <c r="AU24" s="370"/>
      <c r="AV24" s="370"/>
    </row>
    <row r="25" spans="1:48" x14ac:dyDescent="0.2">
      <c r="A25" s="369"/>
      <c r="B25" s="370"/>
      <c r="C25" s="370"/>
      <c r="D25" s="370"/>
      <c r="E25" s="370"/>
      <c r="F25" s="370"/>
      <c r="G25" s="370"/>
      <c r="H25" s="352"/>
      <c r="I25" s="352"/>
      <c r="J25" s="370"/>
      <c r="K25" s="370"/>
      <c r="L25" s="370"/>
      <c r="M25" s="370"/>
      <c r="N25" s="370"/>
      <c r="O25" s="370"/>
      <c r="P25" s="370"/>
      <c r="Q25" s="370"/>
      <c r="R25" s="370"/>
      <c r="S25" s="370"/>
      <c r="T25" s="370"/>
      <c r="U25" s="370"/>
      <c r="V25" s="370"/>
      <c r="W25" s="370"/>
      <c r="X25" s="370"/>
      <c r="Y25" s="370"/>
      <c r="Z25" s="370"/>
      <c r="AA25" s="370"/>
      <c r="AB25" s="370"/>
      <c r="AC25" s="370"/>
      <c r="AD25" s="370"/>
      <c r="AE25" s="370"/>
      <c r="AF25" s="370"/>
      <c r="AG25" s="370"/>
      <c r="AH25" s="370"/>
      <c r="AI25" s="370"/>
      <c r="AJ25" s="370"/>
      <c r="AK25" s="370"/>
      <c r="AL25" s="370"/>
      <c r="AM25" s="370"/>
      <c r="AN25" s="370"/>
      <c r="AO25" s="370"/>
      <c r="AP25" s="370"/>
      <c r="AQ25" s="370"/>
      <c r="AR25" s="370"/>
      <c r="AS25" s="370"/>
      <c r="AT25" s="370"/>
      <c r="AU25" s="370"/>
      <c r="AV25" s="370"/>
    </row>
    <row r="26" spans="1:48" x14ac:dyDescent="0.2">
      <c r="A26" s="371"/>
      <c r="B26" s="370"/>
      <c r="C26" s="370"/>
      <c r="D26" s="352"/>
      <c r="E26" s="352"/>
      <c r="F26" s="352"/>
      <c r="G26" s="352"/>
      <c r="H26" s="352"/>
      <c r="I26" s="352"/>
      <c r="J26" s="370"/>
      <c r="K26" s="370"/>
      <c r="L26" s="370"/>
      <c r="M26" s="370"/>
      <c r="N26" s="370"/>
      <c r="O26" s="37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row>
    <row r="27" spans="1:48" x14ac:dyDescent="0.2">
      <c r="A27" s="369"/>
      <c r="B27" s="370"/>
      <c r="C27" s="372" t="s">
        <v>801</v>
      </c>
      <c r="D27" s="352" t="s">
        <v>554</v>
      </c>
      <c r="E27" s="368">
        <v>0</v>
      </c>
      <c r="F27" s="352" t="s">
        <v>529</v>
      </c>
      <c r="G27" s="352"/>
      <c r="H27" s="352"/>
      <c r="I27" s="352"/>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row>
    <row r="28" spans="1:48" x14ac:dyDescent="0.2">
      <c r="A28" s="369"/>
      <c r="B28" s="370"/>
      <c r="C28" s="370"/>
      <c r="D28" s="352" t="s">
        <v>555</v>
      </c>
      <c r="E28" s="368">
        <v>0</v>
      </c>
      <c r="F28" s="352" t="s">
        <v>529</v>
      </c>
      <c r="G28" s="352"/>
      <c r="H28" s="352"/>
      <c r="I28" s="352"/>
      <c r="J28" s="370"/>
      <c r="K28" s="370"/>
      <c r="L28" s="370"/>
      <c r="M28" s="370"/>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c r="AK28" s="370"/>
      <c r="AL28" s="370"/>
      <c r="AM28" s="370"/>
      <c r="AN28" s="370"/>
      <c r="AO28" s="370"/>
      <c r="AP28" s="370"/>
      <c r="AQ28" s="370"/>
      <c r="AR28" s="370"/>
      <c r="AS28" s="370"/>
      <c r="AT28" s="370"/>
      <c r="AU28" s="370"/>
      <c r="AV28" s="370"/>
    </row>
    <row r="29" spans="1:48" x14ac:dyDescent="0.2">
      <c r="A29" s="371"/>
      <c r="B29" s="370"/>
      <c r="C29" s="370"/>
      <c r="D29" s="352"/>
      <c r="E29" s="493"/>
      <c r="F29" s="352"/>
      <c r="G29" s="352"/>
      <c r="H29" s="352"/>
      <c r="I29" s="352"/>
      <c r="J29" s="370"/>
      <c r="K29" s="370"/>
      <c r="L29" s="370"/>
      <c r="M29" s="370"/>
      <c r="N29" s="370"/>
      <c r="O29" s="370"/>
      <c r="P29" s="370"/>
      <c r="Q29" s="370"/>
      <c r="R29" s="370"/>
      <c r="S29" s="370"/>
      <c r="T29" s="370"/>
      <c r="U29" s="370"/>
      <c r="V29" s="370"/>
      <c r="W29" s="370"/>
      <c r="X29" s="370"/>
      <c r="Y29" s="370"/>
      <c r="Z29" s="370"/>
      <c r="AA29" s="370"/>
      <c r="AB29" s="370"/>
      <c r="AC29" s="370"/>
      <c r="AD29" s="370"/>
      <c r="AE29" s="370"/>
      <c r="AF29" s="370"/>
      <c r="AG29" s="370"/>
      <c r="AH29" s="370"/>
      <c r="AI29" s="370"/>
      <c r="AJ29" s="370"/>
      <c r="AK29" s="370"/>
      <c r="AL29" s="370"/>
      <c r="AM29" s="370"/>
      <c r="AN29" s="370"/>
      <c r="AO29" s="370"/>
      <c r="AP29" s="370"/>
      <c r="AQ29" s="370"/>
      <c r="AR29" s="370"/>
      <c r="AS29" s="370"/>
      <c r="AT29" s="370"/>
      <c r="AU29" s="370"/>
      <c r="AV29" s="370"/>
    </row>
    <row r="30" spans="1:48" x14ac:dyDescent="0.2">
      <c r="A30" s="369"/>
      <c r="B30" s="370"/>
      <c r="C30" s="370"/>
      <c r="D30" s="352" t="s">
        <v>837</v>
      </c>
      <c r="E30" s="494">
        <f>E24*3600</f>
        <v>0</v>
      </c>
      <c r="F30" s="352" t="s">
        <v>503</v>
      </c>
      <c r="G30" s="352"/>
      <c r="H30" s="352"/>
      <c r="I30" s="352"/>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c r="AH30" s="370"/>
      <c r="AI30" s="370"/>
      <c r="AJ30" s="370"/>
      <c r="AK30" s="370"/>
      <c r="AL30" s="370"/>
      <c r="AM30" s="370"/>
      <c r="AN30" s="370"/>
      <c r="AO30" s="370"/>
      <c r="AP30" s="370"/>
      <c r="AQ30" s="370"/>
      <c r="AR30" s="370"/>
      <c r="AS30" s="370"/>
      <c r="AT30" s="370"/>
      <c r="AU30" s="370"/>
      <c r="AV30" s="370"/>
    </row>
    <row r="31" spans="1:48" x14ac:dyDescent="0.2">
      <c r="A31" s="369"/>
      <c r="B31" s="370"/>
      <c r="C31" s="370"/>
      <c r="D31" s="352" t="s">
        <v>838</v>
      </c>
      <c r="E31" s="494">
        <f>E30*0.0036</f>
        <v>0</v>
      </c>
      <c r="F31" s="352" t="s">
        <v>45</v>
      </c>
      <c r="G31" s="352"/>
      <c r="H31" s="352"/>
      <c r="I31" s="352"/>
      <c r="J31" s="370"/>
      <c r="K31" s="370"/>
      <c r="L31" s="370"/>
      <c r="M31" s="370"/>
      <c r="N31" s="370"/>
      <c r="O31" s="370"/>
      <c r="P31" s="370"/>
      <c r="Q31" s="370"/>
      <c r="R31" s="370"/>
      <c r="S31" s="370"/>
      <c r="T31" s="370"/>
      <c r="U31" s="370"/>
      <c r="V31" s="370"/>
      <c r="W31" s="370"/>
      <c r="X31" s="370"/>
      <c r="Y31" s="370"/>
      <c r="Z31" s="370"/>
      <c r="AA31" s="370"/>
      <c r="AB31" s="370"/>
      <c r="AC31" s="370"/>
      <c r="AD31" s="370"/>
      <c r="AE31" s="370"/>
      <c r="AF31" s="370"/>
      <c r="AG31" s="370"/>
      <c r="AH31" s="370"/>
      <c r="AI31" s="370"/>
      <c r="AJ31" s="370"/>
      <c r="AK31" s="370"/>
      <c r="AL31" s="370"/>
      <c r="AM31" s="370"/>
      <c r="AN31" s="370"/>
      <c r="AO31" s="370"/>
      <c r="AP31" s="370"/>
      <c r="AQ31" s="370"/>
      <c r="AR31" s="370"/>
      <c r="AS31" s="370"/>
      <c r="AT31" s="370"/>
      <c r="AU31" s="370"/>
      <c r="AV31" s="370"/>
    </row>
    <row r="32" spans="1:48" x14ac:dyDescent="0.2">
      <c r="A32" s="369"/>
      <c r="B32" s="370"/>
      <c r="C32" s="370"/>
      <c r="D32" s="352" t="s">
        <v>839</v>
      </c>
      <c r="E32" s="367">
        <f>E31/0.43</f>
        <v>0</v>
      </c>
      <c r="F32" s="352" t="s">
        <v>45</v>
      </c>
      <c r="G32" s="352" t="s">
        <v>570</v>
      </c>
      <c r="H32" s="495">
        <f>E32*0.47</f>
        <v>0</v>
      </c>
      <c r="I32" s="352" t="s">
        <v>45</v>
      </c>
      <c r="J32" s="370"/>
      <c r="K32" s="370"/>
      <c r="L32" s="370"/>
      <c r="M32" s="370"/>
      <c r="N32" s="370"/>
      <c r="O32" s="370"/>
      <c r="P32" s="370"/>
      <c r="Q32" s="370"/>
      <c r="R32" s="370"/>
      <c r="S32" s="370"/>
      <c r="T32" s="370"/>
      <c r="U32" s="370"/>
      <c r="V32" s="370"/>
      <c r="W32" s="370"/>
      <c r="X32" s="370"/>
      <c r="Y32" s="370"/>
      <c r="Z32" s="370"/>
      <c r="AA32" s="370"/>
      <c r="AB32" s="370"/>
      <c r="AC32" s="370"/>
      <c r="AD32" s="370"/>
      <c r="AE32" s="370"/>
      <c r="AF32" s="370"/>
      <c r="AG32" s="370"/>
      <c r="AH32" s="370"/>
      <c r="AI32" s="370"/>
      <c r="AJ32" s="370"/>
      <c r="AK32" s="370"/>
      <c r="AL32" s="370"/>
      <c r="AM32" s="370"/>
      <c r="AN32" s="370"/>
      <c r="AO32" s="370"/>
      <c r="AP32" s="370"/>
      <c r="AQ32" s="370"/>
      <c r="AR32" s="370"/>
      <c r="AS32" s="370"/>
      <c r="AT32" s="370"/>
      <c r="AU32" s="370"/>
      <c r="AV32" s="370"/>
    </row>
    <row r="33" spans="1:48" x14ac:dyDescent="0.2">
      <c r="A33" s="369"/>
      <c r="B33" s="370"/>
      <c r="C33" s="370"/>
      <c r="D33" s="352"/>
      <c r="E33" s="496"/>
      <c r="F33" s="352"/>
      <c r="G33" s="352"/>
      <c r="H33" s="495"/>
      <c r="I33" s="352"/>
      <c r="J33" s="370"/>
      <c r="K33" s="370"/>
      <c r="L33" s="370"/>
      <c r="M33" s="370"/>
      <c r="N33" s="370"/>
      <c r="O33" s="370"/>
      <c r="P33" s="370"/>
      <c r="Q33" s="370"/>
      <c r="R33" s="370"/>
      <c r="S33" s="370"/>
      <c r="T33" s="370"/>
      <c r="U33" s="370"/>
      <c r="V33" s="370"/>
      <c r="W33" s="370"/>
      <c r="X33" s="370"/>
      <c r="Y33" s="370"/>
      <c r="Z33" s="370"/>
      <c r="AA33" s="370"/>
      <c r="AB33" s="370"/>
      <c r="AC33" s="370"/>
      <c r="AD33" s="370"/>
      <c r="AE33" s="370"/>
      <c r="AF33" s="370"/>
      <c r="AG33" s="370"/>
      <c r="AH33" s="370"/>
      <c r="AI33" s="370"/>
      <c r="AJ33" s="370"/>
      <c r="AK33" s="370"/>
      <c r="AL33" s="370"/>
      <c r="AM33" s="370"/>
      <c r="AN33" s="370"/>
      <c r="AO33" s="370"/>
      <c r="AP33" s="370"/>
      <c r="AQ33" s="370"/>
      <c r="AR33" s="370"/>
      <c r="AS33" s="370"/>
      <c r="AT33" s="370"/>
      <c r="AU33" s="370"/>
      <c r="AV33" s="370"/>
    </row>
    <row r="34" spans="1:48" x14ac:dyDescent="0.2">
      <c r="A34" s="369"/>
      <c r="B34" s="370"/>
      <c r="C34" s="370"/>
      <c r="D34" s="352" t="s">
        <v>561</v>
      </c>
      <c r="E34" s="494">
        <f>E19-E32</f>
        <v>0</v>
      </c>
      <c r="F34" s="352" t="s">
        <v>45</v>
      </c>
      <c r="G34" s="352" t="s">
        <v>571</v>
      </c>
      <c r="H34" s="495"/>
      <c r="I34" s="352"/>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row>
    <row r="35" spans="1:48" x14ac:dyDescent="0.2">
      <c r="A35" s="369"/>
      <c r="B35" s="370"/>
      <c r="C35" s="370"/>
      <c r="D35" s="352"/>
      <c r="E35" s="493"/>
      <c r="F35" s="352"/>
      <c r="G35" s="352"/>
      <c r="H35" s="495"/>
      <c r="I35" s="352"/>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row>
    <row r="36" spans="1:48" x14ac:dyDescent="0.2">
      <c r="A36" s="369"/>
      <c r="B36" s="370"/>
      <c r="C36" s="370"/>
      <c r="D36" s="352" t="s">
        <v>558</v>
      </c>
      <c r="E36" s="494">
        <f>E31</f>
        <v>0</v>
      </c>
      <c r="F36" s="352" t="s">
        <v>45</v>
      </c>
      <c r="G36" s="352"/>
      <c r="H36" s="495"/>
      <c r="I36" s="352"/>
      <c r="J36" s="352"/>
      <c r="K36" s="370"/>
      <c r="L36" s="370"/>
      <c r="M36" s="370"/>
      <c r="N36" s="370"/>
      <c r="O36" s="370"/>
      <c r="P36" s="370"/>
      <c r="Q36" s="370"/>
      <c r="R36" s="370"/>
      <c r="S36" s="370"/>
      <c r="T36" s="370"/>
      <c r="U36" s="370"/>
      <c r="V36" s="370"/>
      <c r="W36" s="370"/>
      <c r="X36" s="370"/>
      <c r="Y36" s="370"/>
      <c r="Z36" s="370"/>
      <c r="AA36" s="370"/>
      <c r="AB36" s="370"/>
      <c r="AC36" s="370"/>
      <c r="AD36" s="370"/>
      <c r="AE36" s="370"/>
      <c r="AF36" s="370"/>
      <c r="AG36" s="370"/>
      <c r="AH36" s="370"/>
      <c r="AI36" s="370"/>
      <c r="AJ36" s="370"/>
      <c r="AK36" s="370"/>
      <c r="AL36" s="370"/>
      <c r="AM36" s="370"/>
      <c r="AN36" s="370"/>
      <c r="AO36" s="370"/>
      <c r="AP36" s="370"/>
      <c r="AQ36" s="370"/>
      <c r="AR36" s="370"/>
      <c r="AS36" s="370"/>
      <c r="AT36" s="370"/>
      <c r="AU36" s="370"/>
      <c r="AV36" s="370"/>
    </row>
    <row r="37" spans="1:48" x14ac:dyDescent="0.2">
      <c r="A37" s="369"/>
      <c r="B37" s="370"/>
      <c r="C37" s="370"/>
      <c r="D37" s="352" t="s">
        <v>559</v>
      </c>
      <c r="E37" s="494">
        <f>E27*8000*0.0036</f>
        <v>0</v>
      </c>
      <c r="F37" s="352" t="s">
        <v>45</v>
      </c>
      <c r="G37" s="352" t="s">
        <v>570</v>
      </c>
      <c r="H37" s="495">
        <f>E27*8000*0.0036/0.43*0.35</f>
        <v>0</v>
      </c>
      <c r="I37" s="352" t="s">
        <v>45</v>
      </c>
      <c r="J37" s="352"/>
      <c r="K37" s="370"/>
      <c r="L37" s="370"/>
      <c r="M37" s="370"/>
      <c r="N37" s="370"/>
      <c r="O37" s="370"/>
      <c r="P37" s="370"/>
      <c r="Q37" s="370"/>
      <c r="R37" s="370"/>
      <c r="S37" s="370"/>
      <c r="T37" s="370"/>
      <c r="U37" s="370"/>
      <c r="V37" s="370"/>
      <c r="W37" s="370"/>
      <c r="X37" s="370"/>
      <c r="Y37" s="370"/>
      <c r="Z37" s="370"/>
      <c r="AA37" s="370"/>
      <c r="AB37" s="370"/>
      <c r="AC37" s="370"/>
      <c r="AD37" s="370"/>
      <c r="AE37" s="370"/>
      <c r="AF37" s="370"/>
      <c r="AG37" s="370"/>
      <c r="AH37" s="370"/>
      <c r="AI37" s="370"/>
      <c r="AJ37" s="370"/>
      <c r="AK37" s="370"/>
      <c r="AL37" s="370"/>
      <c r="AM37" s="370"/>
      <c r="AN37" s="370"/>
      <c r="AO37" s="370"/>
      <c r="AP37" s="370"/>
      <c r="AQ37" s="370"/>
      <c r="AR37" s="370"/>
      <c r="AS37" s="370"/>
      <c r="AT37" s="370"/>
      <c r="AU37" s="370"/>
      <c r="AV37" s="370"/>
    </row>
    <row r="38" spans="1:48" x14ac:dyDescent="0.2">
      <c r="A38" s="369"/>
      <c r="B38" s="352"/>
      <c r="C38" s="352"/>
      <c r="D38" s="352"/>
      <c r="E38" s="352"/>
      <c r="F38" s="352"/>
      <c r="G38" s="352"/>
      <c r="H38" s="352"/>
      <c r="I38" s="352"/>
      <c r="J38" s="352"/>
      <c r="K38" s="370"/>
      <c r="L38" s="370"/>
      <c r="M38" s="370"/>
      <c r="N38" s="370"/>
      <c r="O38" s="370"/>
      <c r="P38" s="370"/>
      <c r="Q38" s="370"/>
      <c r="R38" s="370"/>
      <c r="S38" s="370"/>
      <c r="T38" s="370"/>
      <c r="U38" s="370"/>
      <c r="V38" s="370"/>
      <c r="W38" s="370"/>
      <c r="X38" s="370"/>
      <c r="Y38" s="370"/>
      <c r="Z38" s="370"/>
      <c r="AA38" s="370"/>
      <c r="AB38" s="370"/>
      <c r="AC38" s="370"/>
      <c r="AD38" s="370"/>
      <c r="AE38" s="370"/>
      <c r="AF38" s="370"/>
      <c r="AG38" s="370"/>
      <c r="AH38" s="370"/>
      <c r="AI38" s="370"/>
      <c r="AJ38" s="370"/>
      <c r="AK38" s="370"/>
      <c r="AL38" s="370"/>
      <c r="AM38" s="370"/>
      <c r="AN38" s="370"/>
      <c r="AO38" s="370"/>
      <c r="AP38" s="370"/>
      <c r="AQ38" s="370"/>
      <c r="AR38" s="370"/>
      <c r="AS38" s="370"/>
      <c r="AT38" s="370"/>
      <c r="AU38" s="370"/>
      <c r="AV38" s="370"/>
    </row>
    <row r="39" spans="1:48" x14ac:dyDescent="0.2">
      <c r="A39" s="369"/>
      <c r="B39" s="352"/>
      <c r="C39" s="352"/>
      <c r="D39" s="352"/>
      <c r="E39" s="352"/>
      <c r="F39" s="352"/>
      <c r="G39" s="352"/>
      <c r="H39" s="352"/>
      <c r="I39" s="352"/>
      <c r="J39" s="352"/>
      <c r="K39" s="370"/>
      <c r="L39" s="370"/>
      <c r="M39" s="370"/>
      <c r="N39" s="370"/>
      <c r="O39" s="370"/>
      <c r="P39" s="370"/>
      <c r="Q39" s="370"/>
      <c r="R39" s="370"/>
      <c r="S39" s="370"/>
      <c r="T39" s="370"/>
      <c r="U39" s="370"/>
      <c r="V39" s="370"/>
      <c r="W39" s="370"/>
      <c r="X39" s="370"/>
      <c r="Y39" s="370"/>
      <c r="Z39" s="370"/>
      <c r="AA39" s="370"/>
      <c r="AB39" s="370"/>
      <c r="AC39" s="370"/>
      <c r="AD39" s="370"/>
      <c r="AE39" s="370"/>
      <c r="AF39" s="370"/>
      <c r="AG39" s="370"/>
      <c r="AH39" s="370"/>
      <c r="AI39" s="370"/>
      <c r="AJ39" s="370"/>
      <c r="AK39" s="370"/>
      <c r="AL39" s="370"/>
      <c r="AM39" s="370"/>
      <c r="AN39" s="370"/>
      <c r="AO39" s="370"/>
      <c r="AP39" s="370"/>
      <c r="AQ39" s="370"/>
      <c r="AR39" s="370"/>
      <c r="AS39" s="370"/>
      <c r="AT39" s="370"/>
      <c r="AU39" s="370"/>
      <c r="AV39" s="370"/>
    </row>
    <row r="40" spans="1:48" x14ac:dyDescent="0.2">
      <c r="A40" s="369"/>
      <c r="C40" s="467" t="s">
        <v>441</v>
      </c>
      <c r="D40" s="493"/>
      <c r="E40" s="493"/>
      <c r="F40" s="352"/>
      <c r="G40" s="352"/>
      <c r="H40" s="352"/>
      <c r="I40" s="352"/>
      <c r="J40" s="352"/>
      <c r="K40" s="370"/>
      <c r="L40" s="370"/>
      <c r="M40" s="370"/>
      <c r="N40" s="370"/>
      <c r="O40" s="370"/>
      <c r="P40" s="370"/>
      <c r="Q40" s="370"/>
      <c r="R40" s="370"/>
      <c r="S40" s="370"/>
      <c r="T40" s="370"/>
      <c r="U40" s="370"/>
      <c r="V40" s="370"/>
      <c r="W40" s="370"/>
      <c r="X40" s="370"/>
      <c r="Y40" s="370"/>
      <c r="Z40" s="370"/>
      <c r="AA40" s="370"/>
      <c r="AB40" s="370"/>
      <c r="AC40" s="370"/>
      <c r="AD40" s="370"/>
      <c r="AE40" s="370"/>
      <c r="AF40" s="370"/>
      <c r="AG40" s="370"/>
      <c r="AH40" s="370"/>
      <c r="AI40" s="370"/>
      <c r="AJ40" s="370"/>
      <c r="AK40" s="370"/>
      <c r="AL40" s="370"/>
      <c r="AM40" s="370"/>
      <c r="AN40" s="370"/>
      <c r="AO40" s="370"/>
      <c r="AP40" s="370"/>
      <c r="AQ40" s="370"/>
      <c r="AR40" s="370"/>
      <c r="AS40" s="370"/>
      <c r="AT40" s="370"/>
      <c r="AU40" s="370"/>
      <c r="AV40" s="370"/>
    </row>
    <row r="41" spans="1:48" x14ac:dyDescent="0.2">
      <c r="A41" s="369"/>
      <c r="B41" s="352"/>
      <c r="C41" s="352"/>
      <c r="D41" s="493" t="s">
        <v>560</v>
      </c>
      <c r="E41" s="494">
        <f>E37+E36</f>
        <v>0</v>
      </c>
      <c r="F41" s="352" t="s">
        <v>45</v>
      </c>
      <c r="G41" s="352"/>
      <c r="H41" s="352"/>
      <c r="I41" s="352"/>
      <c r="J41" s="352"/>
      <c r="K41" s="370"/>
      <c r="L41" s="370"/>
      <c r="N41" s="370"/>
      <c r="O41" s="37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row>
    <row r="42" spans="1:48" x14ac:dyDescent="0.2">
      <c r="A42" s="369"/>
      <c r="B42" s="352"/>
      <c r="C42" s="352"/>
      <c r="D42" s="493" t="s">
        <v>566</v>
      </c>
      <c r="E42" s="494">
        <f>E18</f>
        <v>0</v>
      </c>
      <c r="F42" s="352" t="s">
        <v>45</v>
      </c>
      <c r="G42" s="352" t="s">
        <v>565</v>
      </c>
      <c r="H42" s="352"/>
      <c r="I42" s="352"/>
      <c r="J42" s="352"/>
      <c r="K42" s="370"/>
      <c r="L42" s="370"/>
      <c r="M42" s="370"/>
      <c r="N42" s="370"/>
      <c r="O42" s="37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row>
    <row r="43" spans="1:48" x14ac:dyDescent="0.2">
      <c r="A43" s="369"/>
      <c r="B43" s="352"/>
      <c r="C43" s="352"/>
      <c r="D43" s="493"/>
      <c r="E43" s="493"/>
      <c r="F43" s="352"/>
      <c r="G43" s="352"/>
      <c r="H43" s="352"/>
      <c r="I43" s="352"/>
      <c r="J43" s="352"/>
      <c r="K43" s="370"/>
      <c r="L43" s="370"/>
      <c r="M43" s="370"/>
      <c r="N43" s="370"/>
      <c r="O43" s="370"/>
      <c r="P43" s="370"/>
      <c r="Q43" s="370"/>
      <c r="R43" s="370"/>
      <c r="S43" s="370"/>
      <c r="T43" s="370"/>
      <c r="U43" s="370"/>
      <c r="V43" s="370"/>
      <c r="W43" s="370"/>
      <c r="X43" s="370"/>
      <c r="Y43" s="370"/>
      <c r="Z43" s="370"/>
      <c r="AA43" s="370"/>
      <c r="AB43" s="370"/>
      <c r="AC43" s="370"/>
      <c r="AD43" s="370"/>
      <c r="AE43" s="370"/>
      <c r="AF43" s="370"/>
      <c r="AG43" s="370"/>
      <c r="AH43" s="370"/>
      <c r="AI43" s="370"/>
      <c r="AJ43" s="370"/>
      <c r="AK43" s="370"/>
      <c r="AL43" s="370"/>
      <c r="AM43" s="370"/>
      <c r="AN43" s="370"/>
      <c r="AO43" s="370"/>
      <c r="AP43" s="370"/>
      <c r="AQ43" s="370"/>
      <c r="AR43" s="370"/>
      <c r="AS43" s="370"/>
      <c r="AT43" s="370"/>
      <c r="AU43" s="370"/>
      <c r="AV43" s="370"/>
    </row>
    <row r="44" spans="1:48" x14ac:dyDescent="0.2">
      <c r="A44" s="369"/>
      <c r="B44" s="352"/>
      <c r="C44" s="352"/>
      <c r="D44" s="493" t="s">
        <v>564</v>
      </c>
      <c r="E44" s="497">
        <f>E42-E48-E49</f>
        <v>0</v>
      </c>
      <c r="F44" s="352" t="s">
        <v>45</v>
      </c>
      <c r="G44" s="352"/>
      <c r="H44" s="352"/>
      <c r="I44" s="352"/>
      <c r="J44" s="352"/>
      <c r="K44" s="370"/>
      <c r="L44" s="370"/>
      <c r="M44" s="370"/>
      <c r="N44" s="370"/>
      <c r="O44" s="370"/>
      <c r="P44" s="370"/>
      <c r="Q44" s="370"/>
      <c r="R44" s="370"/>
      <c r="S44" s="370"/>
      <c r="T44" s="370"/>
      <c r="U44" s="370"/>
      <c r="V44" s="370"/>
      <c r="W44" s="370"/>
      <c r="X44" s="370"/>
      <c r="Y44" s="370"/>
      <c r="Z44" s="370"/>
      <c r="AA44" s="370"/>
      <c r="AB44" s="370"/>
      <c r="AC44" s="370"/>
      <c r="AD44" s="370"/>
      <c r="AE44" s="370"/>
      <c r="AF44" s="370"/>
      <c r="AG44" s="370"/>
      <c r="AH44" s="370"/>
      <c r="AI44" s="370"/>
      <c r="AJ44" s="370"/>
      <c r="AK44" s="370"/>
      <c r="AL44" s="370"/>
      <c r="AM44" s="370"/>
      <c r="AN44" s="370"/>
      <c r="AO44" s="370"/>
      <c r="AP44" s="370"/>
      <c r="AQ44" s="370"/>
      <c r="AR44" s="370"/>
      <c r="AS44" s="370"/>
      <c r="AT44" s="370"/>
      <c r="AU44" s="370"/>
      <c r="AV44" s="370"/>
    </row>
    <row r="45" spans="1:48" x14ac:dyDescent="0.2">
      <c r="A45" s="369"/>
      <c r="B45" s="352"/>
      <c r="C45" s="352"/>
      <c r="D45" s="493"/>
      <c r="E45" s="352"/>
      <c r="F45" s="352"/>
      <c r="G45" s="352"/>
      <c r="H45" s="352"/>
      <c r="I45" s="352"/>
      <c r="J45" s="352"/>
      <c r="K45" s="370"/>
      <c r="L45" s="370"/>
      <c r="M45" s="370"/>
      <c r="N45" s="370"/>
      <c r="O45" s="37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row>
    <row r="46" spans="1:48" x14ac:dyDescent="0.2">
      <c r="A46" s="369"/>
      <c r="B46" s="352"/>
      <c r="C46" s="352"/>
      <c r="E46" s="380" t="s">
        <v>67</v>
      </c>
      <c r="F46" s="373" t="s">
        <v>291</v>
      </c>
      <c r="G46" s="373" t="s">
        <v>480</v>
      </c>
      <c r="H46" s="373" t="s">
        <v>444</v>
      </c>
      <c r="I46" s="373" t="s">
        <v>802</v>
      </c>
      <c r="J46" s="352"/>
      <c r="K46" s="370"/>
      <c r="L46" s="370"/>
      <c r="M46" s="370"/>
      <c r="N46" s="370"/>
      <c r="O46" s="370"/>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row>
    <row r="47" spans="1:48" x14ac:dyDescent="0.2">
      <c r="A47" s="369"/>
      <c r="B47" s="352"/>
      <c r="C47" s="352"/>
      <c r="D47" s="493"/>
      <c r="E47" s="493"/>
      <c r="F47" s="352"/>
      <c r="G47" s="352"/>
      <c r="H47" s="352"/>
      <c r="I47" s="352"/>
      <c r="J47" s="352"/>
      <c r="K47" s="370"/>
      <c r="L47" s="370"/>
      <c r="M47" s="370"/>
      <c r="N47" s="370"/>
      <c r="O47" s="370"/>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row>
    <row r="48" spans="1:48" x14ac:dyDescent="0.2">
      <c r="A48" s="369"/>
      <c r="C48" s="372" t="s">
        <v>468</v>
      </c>
      <c r="D48" s="498" t="s">
        <v>562</v>
      </c>
      <c r="E48" s="368">
        <v>0</v>
      </c>
      <c r="F48" s="381">
        <v>23</v>
      </c>
      <c r="G48" s="381">
        <f>E48*F48</f>
        <v>0</v>
      </c>
      <c r="H48" s="499" t="e">
        <f t="shared" ref="H48:H54" si="0">G48/$G$54</f>
        <v>#DIV/0!</v>
      </c>
      <c r="I48" s="500" t="e">
        <f>H48*100</f>
        <v>#DIV/0!</v>
      </c>
      <c r="J48" s="370"/>
      <c r="K48" s="370" t="s">
        <v>689</v>
      </c>
      <c r="L48" s="370"/>
      <c r="M48" s="370"/>
      <c r="N48" s="370"/>
      <c r="O48" s="370"/>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row>
    <row r="49" spans="1:48" x14ac:dyDescent="0.2">
      <c r="A49" s="369"/>
      <c r="B49" s="370"/>
      <c r="C49" s="370"/>
      <c r="D49" s="407" t="s">
        <v>563</v>
      </c>
      <c r="E49" s="501">
        <v>0</v>
      </c>
      <c r="F49" s="385">
        <v>24</v>
      </c>
      <c r="G49" s="385">
        <f>E49*F49</f>
        <v>0</v>
      </c>
      <c r="H49" s="501" t="e">
        <f t="shared" si="0"/>
        <v>#DIV/0!</v>
      </c>
      <c r="I49" s="502" t="e">
        <f t="shared" ref="I49:I53" si="1">H49*100</f>
        <v>#DIV/0!</v>
      </c>
      <c r="J49" s="370"/>
      <c r="K49" s="370"/>
      <c r="L49" s="370"/>
      <c r="M49" s="370"/>
      <c r="N49" s="370"/>
      <c r="O49" s="370"/>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row>
    <row r="50" spans="1:48" x14ac:dyDescent="0.2">
      <c r="A50" s="369"/>
      <c r="B50" s="370"/>
      <c r="C50" s="370"/>
      <c r="D50" s="407" t="s">
        <v>478</v>
      </c>
      <c r="E50" s="368">
        <v>0</v>
      </c>
      <c r="F50" s="385">
        <v>0.76080000000000003</v>
      </c>
      <c r="G50" s="385">
        <f>E50*F50</f>
        <v>0</v>
      </c>
      <c r="H50" s="501" t="e">
        <f t="shared" si="0"/>
        <v>#DIV/0!</v>
      </c>
      <c r="I50" s="502" t="e">
        <f t="shared" si="1"/>
        <v>#DIV/0!</v>
      </c>
      <c r="J50" s="370"/>
      <c r="K50" s="370" t="s">
        <v>689</v>
      </c>
      <c r="L50" s="370"/>
      <c r="M50" s="370"/>
      <c r="N50" s="370"/>
      <c r="O50" s="370"/>
      <c r="P50" s="370"/>
      <c r="Q50" s="370"/>
      <c r="R50" s="370"/>
      <c r="S50" s="370"/>
      <c r="T50" s="370"/>
      <c r="U50" s="370"/>
      <c r="V50" s="370"/>
      <c r="W50" s="370"/>
      <c r="X50" s="370"/>
      <c r="Y50" s="370"/>
      <c r="Z50" s="370"/>
      <c r="AA50" s="370"/>
      <c r="AB50" s="370"/>
      <c r="AC50" s="370"/>
      <c r="AD50" s="370"/>
      <c r="AE50" s="370"/>
      <c r="AF50" s="370"/>
      <c r="AG50" s="370"/>
      <c r="AH50" s="370"/>
      <c r="AI50" s="370"/>
      <c r="AJ50" s="370"/>
      <c r="AK50" s="370"/>
      <c r="AL50" s="370"/>
      <c r="AM50" s="370"/>
      <c r="AN50" s="370"/>
      <c r="AO50" s="370"/>
      <c r="AP50" s="370"/>
      <c r="AQ50" s="370"/>
      <c r="AR50" s="370"/>
      <c r="AS50" s="370"/>
      <c r="AT50" s="370"/>
      <c r="AU50" s="370"/>
      <c r="AV50" s="370"/>
    </row>
    <row r="51" spans="1:48" x14ac:dyDescent="0.2">
      <c r="A51" s="369"/>
      <c r="B51" s="370"/>
      <c r="C51" s="370"/>
      <c r="D51" s="407" t="s">
        <v>567</v>
      </c>
      <c r="E51" s="501">
        <f>Transport!E37</f>
        <v>0</v>
      </c>
      <c r="F51" s="385">
        <v>0.78869999999999996</v>
      </c>
      <c r="G51" s="385">
        <f>E51*F51</f>
        <v>0</v>
      </c>
      <c r="H51" s="501" t="e">
        <f t="shared" si="0"/>
        <v>#DIV/0!</v>
      </c>
      <c r="I51" s="502" t="e">
        <f t="shared" si="1"/>
        <v>#DIV/0!</v>
      </c>
      <c r="J51" s="370"/>
      <c r="K51" s="370" t="s">
        <v>581</v>
      </c>
      <c r="L51" s="370"/>
      <c r="M51" s="370"/>
      <c r="N51" s="370"/>
      <c r="O51" s="370"/>
      <c r="P51" s="370"/>
      <c r="Q51" s="370"/>
      <c r="R51" s="370"/>
      <c r="S51" s="370"/>
      <c r="T51" s="370"/>
      <c r="U51" s="370"/>
      <c r="V51" s="370"/>
      <c r="W51" s="370"/>
      <c r="X51" s="370"/>
      <c r="Y51" s="370"/>
      <c r="Z51" s="370"/>
      <c r="AA51" s="370"/>
      <c r="AB51" s="370"/>
      <c r="AC51" s="370"/>
      <c r="AD51" s="370"/>
      <c r="AE51" s="370"/>
      <c r="AF51" s="370"/>
      <c r="AG51" s="370"/>
      <c r="AH51" s="370"/>
      <c r="AI51" s="370"/>
      <c r="AJ51" s="370"/>
      <c r="AK51" s="370"/>
      <c r="AL51" s="370"/>
      <c r="AM51" s="370"/>
      <c r="AN51" s="370"/>
      <c r="AO51" s="370"/>
      <c r="AP51" s="370"/>
      <c r="AQ51" s="370"/>
      <c r="AR51" s="370"/>
      <c r="AS51" s="370"/>
      <c r="AT51" s="370"/>
      <c r="AU51" s="370"/>
      <c r="AV51" s="370"/>
    </row>
    <row r="52" spans="1:48" x14ac:dyDescent="0.2">
      <c r="A52" s="369"/>
      <c r="B52" s="370"/>
      <c r="C52" s="370"/>
      <c r="D52" s="407" t="s">
        <v>568</v>
      </c>
      <c r="E52" s="501">
        <f>E34</f>
        <v>0</v>
      </c>
      <c r="F52" s="385">
        <v>0.9</v>
      </c>
      <c r="G52" s="385">
        <f>E52*F52</f>
        <v>0</v>
      </c>
      <c r="H52" s="501" t="e">
        <f t="shared" si="0"/>
        <v>#DIV/0!</v>
      </c>
      <c r="I52" s="502" t="e">
        <f t="shared" si="1"/>
        <v>#DIV/0!</v>
      </c>
      <c r="J52" s="370"/>
      <c r="K52" s="370"/>
      <c r="L52" s="370"/>
      <c r="M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S52" s="370"/>
      <c r="AT52" s="370"/>
      <c r="AU52" s="370"/>
      <c r="AV52" s="370"/>
    </row>
    <row r="53" spans="1:48" x14ac:dyDescent="0.2">
      <c r="A53" s="369"/>
      <c r="B53" s="370"/>
      <c r="C53" s="370"/>
      <c r="D53" s="407" t="s">
        <v>569</v>
      </c>
      <c r="E53" s="503">
        <f>H37+H32</f>
        <v>0</v>
      </c>
      <c r="F53" s="385"/>
      <c r="G53" s="385">
        <f>E53</f>
        <v>0</v>
      </c>
      <c r="H53" s="501" t="e">
        <f t="shared" si="0"/>
        <v>#DIV/0!</v>
      </c>
      <c r="I53" s="502" t="e">
        <f t="shared" si="1"/>
        <v>#DIV/0!</v>
      </c>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c r="AK53" s="370"/>
      <c r="AL53" s="370"/>
      <c r="AM53" s="370"/>
      <c r="AN53" s="370"/>
      <c r="AO53" s="370"/>
      <c r="AP53" s="370"/>
      <c r="AQ53" s="370"/>
      <c r="AR53" s="370"/>
      <c r="AS53" s="370"/>
      <c r="AT53" s="370"/>
      <c r="AU53" s="370"/>
      <c r="AV53" s="370"/>
    </row>
    <row r="54" spans="1:48" x14ac:dyDescent="0.2">
      <c r="A54" s="369"/>
      <c r="B54" s="370"/>
      <c r="C54" s="370"/>
      <c r="D54" s="407" t="s">
        <v>691</v>
      </c>
      <c r="E54" s="385">
        <f>SUM(E48:E53)</f>
        <v>0</v>
      </c>
      <c r="F54" s="385"/>
      <c r="G54" s="501">
        <f>SUM(G48:G53)</f>
        <v>0</v>
      </c>
      <c r="H54" s="385" t="e">
        <f t="shared" si="0"/>
        <v>#DIV/0!</v>
      </c>
      <c r="I54" s="472"/>
      <c r="J54" s="370"/>
      <c r="K54" s="370"/>
      <c r="L54" s="370"/>
      <c r="M54" s="370"/>
      <c r="N54" s="370"/>
      <c r="O54" s="370"/>
      <c r="P54" s="370"/>
      <c r="Q54" s="370"/>
      <c r="R54" s="370"/>
      <c r="S54" s="370"/>
      <c r="T54" s="370"/>
      <c r="U54" s="370"/>
      <c r="V54" s="370"/>
      <c r="W54" s="370"/>
      <c r="X54" s="370"/>
      <c r="Y54" s="370"/>
      <c r="Z54" s="370"/>
      <c r="AA54" s="370"/>
      <c r="AB54" s="370"/>
      <c r="AC54" s="370"/>
      <c r="AD54" s="370"/>
      <c r="AE54" s="370"/>
      <c r="AF54" s="370"/>
      <c r="AG54" s="370"/>
      <c r="AH54" s="370"/>
      <c r="AI54" s="370"/>
      <c r="AJ54" s="370"/>
      <c r="AK54" s="370"/>
      <c r="AL54" s="370"/>
      <c r="AM54" s="370"/>
      <c r="AN54" s="370"/>
      <c r="AO54" s="370"/>
      <c r="AP54" s="370"/>
      <c r="AQ54" s="370"/>
      <c r="AR54" s="370"/>
      <c r="AS54" s="370"/>
      <c r="AT54" s="370"/>
      <c r="AU54" s="370"/>
      <c r="AV54" s="370"/>
    </row>
    <row r="55" spans="1:48" x14ac:dyDescent="0.2">
      <c r="A55" s="369"/>
      <c r="B55" s="370"/>
      <c r="C55" s="370"/>
      <c r="D55" s="409" t="s">
        <v>690</v>
      </c>
      <c r="E55" s="387">
        <f>SUM(E44:E49)</f>
        <v>0</v>
      </c>
      <c r="F55" s="387"/>
      <c r="G55" s="387"/>
      <c r="H55" s="387"/>
      <c r="I55" s="411"/>
      <c r="J55" s="370"/>
      <c r="K55" s="370"/>
      <c r="L55" s="370"/>
      <c r="M55" s="370"/>
      <c r="N55" s="370"/>
      <c r="O55" s="370"/>
      <c r="P55" s="370"/>
      <c r="Q55" s="370"/>
      <c r="R55" s="370"/>
      <c r="S55" s="370"/>
      <c r="T55" s="370"/>
      <c r="U55" s="370"/>
      <c r="V55" s="370"/>
      <c r="W55" s="370"/>
      <c r="X55" s="370"/>
      <c r="Y55" s="370"/>
      <c r="Z55" s="370"/>
      <c r="AA55" s="370"/>
      <c r="AB55" s="370"/>
      <c r="AC55" s="370"/>
      <c r="AD55" s="370"/>
      <c r="AE55" s="370"/>
      <c r="AF55" s="370"/>
      <c r="AG55" s="370"/>
      <c r="AH55" s="370"/>
      <c r="AI55" s="370"/>
      <c r="AJ55" s="370"/>
      <c r="AK55" s="370"/>
      <c r="AL55" s="370"/>
      <c r="AM55" s="370"/>
      <c r="AN55" s="370"/>
      <c r="AO55" s="370"/>
      <c r="AP55" s="370"/>
      <c r="AQ55" s="370"/>
      <c r="AR55" s="370"/>
      <c r="AS55" s="370"/>
      <c r="AT55" s="370"/>
      <c r="AU55" s="370"/>
      <c r="AV55" s="370"/>
    </row>
    <row r="56" spans="1:48" x14ac:dyDescent="0.2">
      <c r="A56" s="369"/>
      <c r="B56" s="370"/>
      <c r="C56" s="370"/>
      <c r="D56" s="375"/>
      <c r="E56" s="375"/>
      <c r="F56" s="370"/>
      <c r="G56" s="370"/>
      <c r="H56" s="370"/>
      <c r="I56" s="370"/>
      <c r="J56" s="370"/>
      <c r="K56" s="370"/>
      <c r="L56" s="370"/>
      <c r="N56" s="370"/>
      <c r="O56" s="370"/>
      <c r="P56" s="370"/>
      <c r="Q56" s="370"/>
      <c r="R56" s="370"/>
      <c r="S56" s="370"/>
      <c r="T56" s="370"/>
      <c r="U56" s="370"/>
      <c r="V56" s="370"/>
      <c r="W56" s="370"/>
      <c r="X56" s="370"/>
      <c r="Y56" s="370"/>
      <c r="Z56" s="370"/>
      <c r="AA56" s="370"/>
      <c r="AB56" s="370"/>
      <c r="AC56" s="370"/>
      <c r="AD56" s="370"/>
      <c r="AE56" s="370"/>
      <c r="AF56" s="370"/>
      <c r="AG56" s="370"/>
      <c r="AH56" s="370"/>
      <c r="AI56" s="370"/>
      <c r="AJ56" s="370"/>
      <c r="AK56" s="370"/>
      <c r="AL56" s="370"/>
      <c r="AM56" s="370"/>
      <c r="AN56" s="370"/>
      <c r="AO56" s="370"/>
      <c r="AP56" s="370"/>
      <c r="AQ56" s="370"/>
      <c r="AR56" s="370"/>
      <c r="AS56" s="370"/>
      <c r="AT56" s="370"/>
      <c r="AU56" s="370"/>
      <c r="AV56" s="370"/>
    </row>
    <row r="57" spans="1:48" x14ac:dyDescent="0.2">
      <c r="A57" s="369"/>
      <c r="B57" s="370"/>
      <c r="C57" s="370"/>
      <c r="D57" s="504"/>
      <c r="E57" s="505"/>
      <c r="F57" s="358" t="s">
        <v>692</v>
      </c>
      <c r="J57" s="370"/>
      <c r="K57" s="370"/>
      <c r="L57" s="370"/>
      <c r="M57" s="370"/>
      <c r="N57" s="370"/>
      <c r="O57" s="370"/>
      <c r="P57" s="370"/>
      <c r="Q57" s="370"/>
      <c r="R57" s="370"/>
      <c r="S57" s="370"/>
      <c r="T57" s="370"/>
      <c r="U57" s="370"/>
      <c r="V57" s="370"/>
      <c r="W57" s="370"/>
      <c r="X57" s="370"/>
      <c r="Y57" s="370"/>
      <c r="Z57" s="370"/>
      <c r="AA57" s="370"/>
      <c r="AB57" s="370"/>
      <c r="AC57" s="370"/>
      <c r="AD57" s="370"/>
      <c r="AE57" s="370"/>
      <c r="AF57" s="370"/>
      <c r="AG57" s="370"/>
      <c r="AH57" s="370"/>
      <c r="AI57" s="370"/>
      <c r="AJ57" s="370"/>
      <c r="AK57" s="370"/>
      <c r="AL57" s="370"/>
      <c r="AM57" s="370"/>
      <c r="AN57" s="370"/>
      <c r="AO57" s="370"/>
      <c r="AP57" s="370"/>
      <c r="AQ57" s="370"/>
      <c r="AR57" s="370"/>
      <c r="AS57" s="370"/>
      <c r="AT57" s="370"/>
      <c r="AU57" s="370"/>
      <c r="AV57" s="370"/>
    </row>
    <row r="58" spans="1:48" x14ac:dyDescent="0.2">
      <c r="A58" s="369"/>
      <c r="B58" s="352"/>
      <c r="C58" s="352"/>
      <c r="D58" s="352"/>
      <c r="E58" s="352"/>
      <c r="F58" s="352"/>
      <c r="G58" s="352"/>
      <c r="H58" s="352"/>
      <c r="I58" s="352"/>
      <c r="J58" s="352"/>
      <c r="K58" s="370"/>
      <c r="L58" s="370"/>
      <c r="M58" s="370"/>
      <c r="N58" s="370"/>
      <c r="O58" s="370"/>
      <c r="P58" s="370"/>
      <c r="Q58" s="370"/>
      <c r="R58" s="370"/>
      <c r="S58" s="370"/>
      <c r="T58" s="370"/>
      <c r="U58" s="370"/>
      <c r="V58" s="370"/>
      <c r="W58" s="370"/>
      <c r="X58" s="370"/>
      <c r="Y58" s="370"/>
      <c r="Z58" s="370"/>
      <c r="AA58" s="370"/>
      <c r="AB58" s="370"/>
      <c r="AC58" s="370"/>
      <c r="AD58" s="370"/>
      <c r="AE58" s="370"/>
      <c r="AF58" s="370"/>
      <c r="AG58" s="370"/>
      <c r="AH58" s="370"/>
      <c r="AI58" s="370"/>
      <c r="AJ58" s="370"/>
      <c r="AK58" s="370"/>
      <c r="AL58" s="370"/>
      <c r="AM58" s="370"/>
      <c r="AN58" s="370"/>
      <c r="AO58" s="370"/>
      <c r="AP58" s="370"/>
      <c r="AQ58" s="370"/>
      <c r="AR58" s="370"/>
      <c r="AS58" s="370"/>
      <c r="AT58" s="370"/>
      <c r="AU58" s="370"/>
      <c r="AV58" s="370"/>
    </row>
    <row r="59" spans="1:48" x14ac:dyDescent="0.2">
      <c r="A59" s="369"/>
      <c r="B59" s="352"/>
      <c r="C59" s="352"/>
      <c r="D59" s="352"/>
      <c r="E59" s="352"/>
      <c r="F59" s="352"/>
      <c r="G59" s="352"/>
      <c r="H59" s="352"/>
      <c r="I59" s="352"/>
      <c r="J59" s="352"/>
      <c r="K59" s="370"/>
      <c r="L59" s="370"/>
      <c r="M59" s="370"/>
      <c r="N59" s="370"/>
      <c r="O59" s="370"/>
      <c r="P59" s="370"/>
      <c r="Q59" s="370"/>
      <c r="R59" s="370"/>
      <c r="S59" s="370"/>
      <c r="T59" s="370"/>
      <c r="U59" s="370"/>
      <c r="V59" s="370"/>
      <c r="W59" s="370"/>
      <c r="X59" s="370"/>
      <c r="Y59" s="370"/>
      <c r="Z59" s="370"/>
      <c r="AA59" s="370"/>
      <c r="AB59" s="370"/>
      <c r="AC59" s="370"/>
      <c r="AD59" s="370"/>
      <c r="AE59" s="370"/>
      <c r="AF59" s="370"/>
      <c r="AG59" s="370"/>
      <c r="AH59" s="370"/>
      <c r="AI59" s="370"/>
      <c r="AJ59" s="370"/>
      <c r="AK59" s="370"/>
      <c r="AL59" s="370"/>
      <c r="AM59" s="370"/>
      <c r="AN59" s="370"/>
      <c r="AO59" s="370"/>
      <c r="AP59" s="370"/>
      <c r="AQ59" s="370"/>
      <c r="AR59" s="370"/>
      <c r="AS59" s="370"/>
      <c r="AT59" s="370"/>
      <c r="AU59" s="370"/>
      <c r="AV59" s="370"/>
    </row>
    <row r="60" spans="1:48" x14ac:dyDescent="0.2">
      <c r="A60" s="369"/>
      <c r="B60" s="352"/>
      <c r="C60" s="352"/>
      <c r="D60" s="352"/>
      <c r="E60" s="352"/>
      <c r="F60" s="352"/>
      <c r="G60" s="352"/>
      <c r="H60" s="352"/>
      <c r="I60" s="352"/>
      <c r="J60" s="352"/>
      <c r="K60" s="370"/>
      <c r="L60" s="370"/>
      <c r="M60" s="370"/>
      <c r="N60" s="370"/>
      <c r="O60" s="370"/>
      <c r="P60" s="370"/>
      <c r="Q60" s="370"/>
      <c r="R60" s="370"/>
      <c r="S60" s="370"/>
      <c r="T60" s="370"/>
      <c r="U60" s="370"/>
      <c r="V60" s="370"/>
      <c r="W60" s="370"/>
      <c r="X60" s="370"/>
      <c r="Y60" s="370"/>
      <c r="Z60" s="370"/>
      <c r="AA60" s="370"/>
      <c r="AB60" s="370"/>
      <c r="AC60" s="370"/>
      <c r="AD60" s="370"/>
      <c r="AE60" s="370"/>
      <c r="AF60" s="370"/>
      <c r="AG60" s="370"/>
      <c r="AH60" s="370"/>
      <c r="AI60" s="370"/>
      <c r="AJ60" s="370"/>
      <c r="AK60" s="370"/>
      <c r="AL60" s="370"/>
      <c r="AM60" s="370"/>
      <c r="AN60" s="370"/>
      <c r="AO60" s="370"/>
      <c r="AP60" s="370"/>
      <c r="AQ60" s="370"/>
      <c r="AR60" s="370"/>
      <c r="AS60" s="370"/>
      <c r="AT60" s="370"/>
      <c r="AU60" s="370"/>
      <c r="AV60" s="370"/>
    </row>
    <row r="61" spans="1:48" x14ac:dyDescent="0.2">
      <c r="A61" s="369"/>
      <c r="B61" s="352"/>
      <c r="C61" s="352"/>
      <c r="D61" s="352"/>
      <c r="E61" s="352"/>
      <c r="F61" s="352"/>
      <c r="G61" s="352"/>
      <c r="H61" s="352"/>
      <c r="I61" s="352"/>
      <c r="J61" s="352"/>
      <c r="K61" s="370"/>
      <c r="L61" s="370"/>
      <c r="M61" s="370"/>
      <c r="N61" s="370"/>
      <c r="O61" s="370"/>
      <c r="P61" s="370"/>
      <c r="Q61" s="370"/>
      <c r="R61" s="370"/>
      <c r="S61" s="370"/>
      <c r="T61" s="370"/>
      <c r="U61" s="370"/>
      <c r="V61" s="370"/>
      <c r="W61" s="370"/>
      <c r="X61" s="370"/>
      <c r="Y61" s="370"/>
      <c r="Z61" s="370"/>
      <c r="AA61" s="370"/>
      <c r="AB61" s="370"/>
      <c r="AC61" s="370"/>
      <c r="AD61" s="370"/>
      <c r="AE61" s="370"/>
      <c r="AF61" s="370"/>
      <c r="AG61" s="370"/>
      <c r="AH61" s="370"/>
      <c r="AI61" s="370"/>
      <c r="AJ61" s="370"/>
      <c r="AK61" s="370"/>
      <c r="AL61" s="370"/>
      <c r="AM61" s="370"/>
      <c r="AN61" s="370"/>
      <c r="AO61" s="370"/>
      <c r="AP61" s="370"/>
      <c r="AQ61" s="370"/>
      <c r="AR61" s="370"/>
      <c r="AS61" s="370"/>
      <c r="AT61" s="370"/>
      <c r="AU61" s="370"/>
      <c r="AV61" s="370"/>
    </row>
    <row r="62" spans="1:48" x14ac:dyDescent="0.2">
      <c r="A62" s="369"/>
      <c r="B62" s="352"/>
      <c r="C62" s="352"/>
      <c r="D62" s="352"/>
      <c r="E62" s="352"/>
      <c r="F62" s="352"/>
      <c r="G62" s="352"/>
      <c r="H62" s="352"/>
      <c r="I62" s="352"/>
      <c r="J62" s="352"/>
      <c r="K62" s="370"/>
      <c r="L62" s="370"/>
      <c r="M62" s="370"/>
      <c r="N62" s="370"/>
      <c r="O62" s="370"/>
      <c r="P62" s="370"/>
      <c r="Q62" s="370"/>
      <c r="R62" s="370"/>
      <c r="S62" s="370"/>
      <c r="T62" s="370"/>
      <c r="U62" s="370"/>
      <c r="V62" s="370"/>
      <c r="W62" s="370"/>
      <c r="X62" s="370"/>
      <c r="Y62" s="370"/>
      <c r="Z62" s="370"/>
      <c r="AA62" s="370"/>
      <c r="AB62" s="370"/>
      <c r="AC62" s="370"/>
      <c r="AD62" s="370"/>
      <c r="AE62" s="370"/>
      <c r="AF62" s="370"/>
      <c r="AG62" s="370"/>
      <c r="AH62" s="370"/>
      <c r="AI62" s="370"/>
      <c r="AJ62" s="370"/>
      <c r="AK62" s="370"/>
      <c r="AL62" s="370"/>
      <c r="AM62" s="370"/>
      <c r="AN62" s="370"/>
      <c r="AO62" s="370"/>
      <c r="AP62" s="370"/>
      <c r="AQ62" s="370"/>
      <c r="AR62" s="370"/>
      <c r="AS62" s="370"/>
      <c r="AT62" s="370"/>
      <c r="AU62" s="370"/>
      <c r="AV62" s="370"/>
    </row>
    <row r="63" spans="1:48" x14ac:dyDescent="0.2">
      <c r="A63" s="369"/>
      <c r="B63" s="352"/>
      <c r="C63" s="352"/>
      <c r="D63" s="352"/>
      <c r="E63" s="352"/>
      <c r="F63" s="352"/>
      <c r="G63" s="352"/>
      <c r="H63" s="352"/>
      <c r="I63" s="352"/>
      <c r="J63" s="352"/>
      <c r="K63" s="370"/>
      <c r="L63" s="370"/>
      <c r="M63" s="370"/>
      <c r="N63" s="370"/>
      <c r="O63" s="370"/>
      <c r="P63" s="370"/>
      <c r="Q63" s="370"/>
      <c r="R63" s="370"/>
      <c r="S63" s="370"/>
      <c r="T63" s="370"/>
      <c r="U63" s="370"/>
      <c r="V63" s="370"/>
      <c r="W63" s="370"/>
      <c r="X63" s="370"/>
      <c r="Y63" s="370"/>
      <c r="Z63" s="370"/>
      <c r="AA63" s="370"/>
      <c r="AB63" s="370"/>
      <c r="AC63" s="370"/>
      <c r="AD63" s="370"/>
      <c r="AE63" s="370"/>
      <c r="AF63" s="370"/>
      <c r="AG63" s="370"/>
      <c r="AH63" s="370"/>
      <c r="AI63" s="370"/>
      <c r="AJ63" s="370"/>
      <c r="AK63" s="370"/>
      <c r="AL63" s="370"/>
      <c r="AM63" s="370"/>
      <c r="AN63" s="370"/>
      <c r="AO63" s="370"/>
      <c r="AP63" s="370"/>
      <c r="AQ63" s="370"/>
      <c r="AR63" s="370"/>
      <c r="AS63" s="370"/>
      <c r="AT63" s="370"/>
      <c r="AU63" s="370"/>
      <c r="AV63" s="370"/>
    </row>
    <row r="64" spans="1:48" x14ac:dyDescent="0.2">
      <c r="A64" s="369"/>
      <c r="B64" s="352"/>
      <c r="C64" s="352"/>
      <c r="D64" s="352"/>
      <c r="E64" s="352"/>
      <c r="F64" s="352"/>
      <c r="G64" s="352"/>
      <c r="H64" s="352"/>
      <c r="I64" s="352"/>
      <c r="J64" s="352"/>
      <c r="K64" s="370"/>
      <c r="L64" s="370"/>
      <c r="M64" s="370"/>
      <c r="O64" s="370"/>
      <c r="P64" s="370"/>
      <c r="Q64" s="370"/>
      <c r="R64" s="370"/>
      <c r="S64" s="370"/>
      <c r="T64" s="370"/>
      <c r="U64" s="370"/>
      <c r="V64" s="370"/>
      <c r="W64" s="370"/>
      <c r="X64" s="370"/>
      <c r="Y64" s="370"/>
      <c r="Z64" s="370"/>
      <c r="AA64" s="370"/>
      <c r="AB64" s="370"/>
      <c r="AC64" s="370"/>
      <c r="AD64" s="370"/>
      <c r="AE64" s="370"/>
      <c r="AF64" s="370"/>
      <c r="AG64" s="370"/>
      <c r="AH64" s="370"/>
      <c r="AI64" s="370"/>
      <c r="AJ64" s="370"/>
      <c r="AK64" s="370"/>
      <c r="AL64" s="370"/>
      <c r="AM64" s="370"/>
      <c r="AN64" s="370"/>
      <c r="AO64" s="370"/>
      <c r="AP64" s="370"/>
      <c r="AQ64" s="370"/>
      <c r="AR64" s="370"/>
      <c r="AS64" s="370"/>
      <c r="AT64" s="370"/>
      <c r="AU64" s="370"/>
      <c r="AV64" s="370"/>
    </row>
    <row r="65" spans="1:48" x14ac:dyDescent="0.2">
      <c r="A65" s="369"/>
      <c r="B65" s="352"/>
      <c r="C65" s="352"/>
      <c r="D65" s="352"/>
      <c r="E65" s="352"/>
      <c r="F65" s="352"/>
      <c r="G65" s="352"/>
      <c r="H65" s="352"/>
      <c r="I65" s="352"/>
      <c r="J65" s="352"/>
      <c r="K65" s="370"/>
      <c r="L65" s="370"/>
      <c r="M65" s="370"/>
      <c r="N65" s="370"/>
      <c r="O65" s="370"/>
      <c r="P65" s="370"/>
      <c r="Q65" s="370"/>
      <c r="R65" s="370"/>
      <c r="S65" s="370"/>
      <c r="T65" s="370"/>
      <c r="U65" s="370"/>
      <c r="V65" s="370"/>
      <c r="W65" s="370"/>
      <c r="X65" s="370"/>
      <c r="Y65" s="370"/>
      <c r="Z65" s="370"/>
      <c r="AA65" s="370"/>
      <c r="AB65" s="370"/>
      <c r="AC65" s="370"/>
      <c r="AD65" s="370"/>
      <c r="AE65" s="370"/>
      <c r="AF65" s="370"/>
      <c r="AG65" s="370"/>
      <c r="AH65" s="370"/>
      <c r="AI65" s="370"/>
      <c r="AJ65" s="370"/>
      <c r="AK65" s="370"/>
      <c r="AL65" s="370"/>
      <c r="AM65" s="370"/>
      <c r="AN65" s="370"/>
      <c r="AO65" s="370"/>
      <c r="AP65" s="370"/>
      <c r="AQ65" s="370"/>
      <c r="AR65" s="370"/>
      <c r="AS65" s="370"/>
      <c r="AT65" s="370"/>
      <c r="AU65" s="370"/>
      <c r="AV65" s="370"/>
    </row>
    <row r="66" spans="1:48" x14ac:dyDescent="0.2">
      <c r="A66" s="369"/>
      <c r="B66" s="352"/>
      <c r="C66" s="352"/>
      <c r="D66" s="352"/>
      <c r="E66" s="352"/>
      <c r="F66" s="352"/>
      <c r="G66" s="352"/>
      <c r="H66" s="352"/>
      <c r="I66" s="352"/>
      <c r="J66" s="352"/>
      <c r="K66" s="370"/>
      <c r="L66" s="370"/>
      <c r="M66" s="370"/>
      <c r="N66" s="370"/>
      <c r="O66" s="370"/>
      <c r="P66" s="370"/>
      <c r="Q66" s="370"/>
      <c r="R66" s="370"/>
      <c r="S66" s="370"/>
      <c r="T66" s="370"/>
      <c r="U66" s="370"/>
      <c r="V66" s="370"/>
      <c r="W66" s="370"/>
      <c r="X66" s="370"/>
      <c r="Y66" s="370"/>
      <c r="Z66" s="370"/>
      <c r="AA66" s="370"/>
      <c r="AB66" s="370"/>
      <c r="AC66" s="370"/>
      <c r="AD66" s="370"/>
      <c r="AE66" s="370"/>
      <c r="AF66" s="370"/>
      <c r="AG66" s="370"/>
      <c r="AH66" s="370"/>
      <c r="AI66" s="370"/>
      <c r="AJ66" s="370"/>
      <c r="AK66" s="370"/>
      <c r="AL66" s="370"/>
      <c r="AM66" s="370"/>
      <c r="AN66" s="370"/>
      <c r="AO66" s="370"/>
      <c r="AP66" s="370"/>
      <c r="AQ66" s="370"/>
      <c r="AR66" s="370"/>
      <c r="AS66" s="370"/>
      <c r="AT66" s="370"/>
      <c r="AU66" s="370"/>
      <c r="AV66" s="370"/>
    </row>
    <row r="67" spans="1:48" x14ac:dyDescent="0.2">
      <c r="A67" s="369"/>
      <c r="B67" s="352"/>
      <c r="C67" s="352"/>
      <c r="D67" s="506"/>
      <c r="E67" s="506"/>
      <c r="F67" s="506"/>
      <c r="G67" s="506"/>
      <c r="H67" s="506"/>
      <c r="I67" s="506"/>
      <c r="J67" s="506"/>
      <c r="K67" s="405"/>
      <c r="L67" s="405"/>
      <c r="M67" s="370"/>
      <c r="N67" s="370"/>
      <c r="O67" s="370"/>
      <c r="P67" s="370"/>
      <c r="Q67" s="370"/>
      <c r="R67" s="370"/>
      <c r="S67" s="370"/>
      <c r="T67" s="370"/>
      <c r="U67" s="370"/>
      <c r="V67" s="370"/>
      <c r="W67" s="370"/>
      <c r="X67" s="370"/>
      <c r="Y67" s="370"/>
      <c r="Z67" s="370"/>
      <c r="AA67" s="370"/>
      <c r="AB67" s="370"/>
      <c r="AC67" s="370"/>
      <c r="AD67" s="370"/>
      <c r="AE67" s="370"/>
      <c r="AF67" s="370"/>
      <c r="AG67" s="370"/>
      <c r="AH67" s="370"/>
      <c r="AI67" s="370"/>
      <c r="AJ67" s="370"/>
      <c r="AK67" s="370"/>
      <c r="AL67" s="370"/>
      <c r="AM67" s="370"/>
      <c r="AN67" s="370"/>
      <c r="AO67" s="370"/>
      <c r="AP67" s="370"/>
      <c r="AQ67" s="370"/>
      <c r="AR67" s="370"/>
      <c r="AS67" s="370"/>
      <c r="AT67" s="370"/>
      <c r="AU67" s="370"/>
      <c r="AV67" s="370"/>
    </row>
    <row r="68" spans="1:48" x14ac:dyDescent="0.2">
      <c r="A68" s="369"/>
      <c r="B68" s="352"/>
      <c r="C68" s="352"/>
      <c r="D68" s="506"/>
      <c r="E68" s="506"/>
      <c r="F68" s="506"/>
      <c r="G68" s="506"/>
      <c r="H68" s="506"/>
      <c r="I68" s="506"/>
      <c r="J68" s="506"/>
      <c r="K68" s="405"/>
      <c r="L68" s="405"/>
      <c r="N68" s="370"/>
      <c r="O68" s="370"/>
      <c r="P68" s="370"/>
      <c r="Q68" s="370"/>
      <c r="R68" s="370"/>
      <c r="S68" s="370"/>
      <c r="T68" s="370"/>
      <c r="U68" s="370"/>
      <c r="V68" s="370"/>
      <c r="W68" s="370"/>
      <c r="X68" s="370"/>
      <c r="Y68" s="370"/>
      <c r="Z68" s="370"/>
      <c r="AA68" s="370"/>
      <c r="AB68" s="370"/>
      <c r="AC68" s="370"/>
      <c r="AD68" s="370"/>
      <c r="AE68" s="370"/>
      <c r="AF68" s="370"/>
      <c r="AG68" s="370"/>
      <c r="AH68" s="370"/>
      <c r="AI68" s="370"/>
      <c r="AJ68" s="370"/>
      <c r="AK68" s="370"/>
      <c r="AL68" s="370"/>
      <c r="AM68" s="370"/>
      <c r="AN68" s="370"/>
      <c r="AO68" s="370"/>
      <c r="AP68" s="370"/>
      <c r="AQ68" s="370"/>
      <c r="AR68" s="370"/>
      <c r="AS68" s="370"/>
      <c r="AT68" s="370"/>
      <c r="AU68" s="370"/>
      <c r="AV68" s="370"/>
    </row>
    <row r="69" spans="1:48" x14ac:dyDescent="0.2">
      <c r="A69" s="369"/>
      <c r="B69" s="506"/>
      <c r="C69" s="506"/>
      <c r="D69" s="506"/>
      <c r="E69" s="506"/>
      <c r="F69" s="506"/>
      <c r="G69" s="506"/>
      <c r="H69" s="506"/>
      <c r="I69" s="506"/>
      <c r="J69" s="405"/>
      <c r="K69" s="405"/>
      <c r="L69" s="405"/>
      <c r="M69" s="370"/>
      <c r="N69" s="370"/>
      <c r="O69" s="370"/>
      <c r="P69" s="370"/>
      <c r="Q69" s="370"/>
      <c r="R69" s="370"/>
      <c r="S69" s="370"/>
      <c r="T69" s="370"/>
      <c r="U69" s="370"/>
      <c r="V69" s="370"/>
      <c r="W69" s="370"/>
      <c r="X69" s="370"/>
      <c r="Y69" s="370"/>
      <c r="Z69" s="370"/>
      <c r="AA69" s="370"/>
      <c r="AB69" s="370"/>
      <c r="AC69" s="370"/>
      <c r="AD69" s="370"/>
      <c r="AE69" s="370"/>
      <c r="AF69" s="370"/>
      <c r="AG69" s="370"/>
      <c r="AH69" s="370"/>
      <c r="AI69" s="370"/>
      <c r="AJ69" s="370"/>
      <c r="AK69" s="370"/>
      <c r="AL69" s="370"/>
      <c r="AM69" s="370"/>
      <c r="AN69" s="370"/>
      <c r="AO69" s="370"/>
      <c r="AP69" s="370"/>
      <c r="AQ69" s="370"/>
      <c r="AR69" s="370"/>
      <c r="AS69" s="370"/>
      <c r="AT69" s="370"/>
      <c r="AU69" s="370"/>
      <c r="AV69" s="370"/>
    </row>
    <row r="70" spans="1:48" x14ac:dyDescent="0.2">
      <c r="A70" s="369"/>
      <c r="B70" s="506"/>
      <c r="C70" s="506"/>
      <c r="D70" s="506"/>
      <c r="E70" s="506"/>
      <c r="F70" s="506"/>
      <c r="G70" s="506"/>
      <c r="H70" s="506"/>
      <c r="I70" s="506"/>
      <c r="J70" s="405"/>
      <c r="K70" s="405"/>
      <c r="L70" s="405"/>
      <c r="M70" s="370"/>
      <c r="N70" s="370"/>
      <c r="O70" s="370"/>
      <c r="P70" s="370"/>
      <c r="Q70" s="370"/>
      <c r="R70" s="370"/>
      <c r="S70" s="370"/>
      <c r="T70" s="370"/>
      <c r="U70" s="370"/>
      <c r="V70" s="370"/>
      <c r="W70" s="370"/>
      <c r="X70" s="370"/>
      <c r="Y70" s="370"/>
      <c r="Z70" s="370"/>
      <c r="AA70" s="370"/>
      <c r="AB70" s="370"/>
      <c r="AC70" s="370"/>
      <c r="AD70" s="370"/>
      <c r="AE70" s="370"/>
      <c r="AF70" s="370"/>
      <c r="AG70" s="370"/>
      <c r="AH70" s="370"/>
      <c r="AI70" s="370"/>
      <c r="AJ70" s="370"/>
      <c r="AK70" s="370"/>
      <c r="AL70" s="370"/>
      <c r="AM70" s="370"/>
      <c r="AN70" s="370"/>
      <c r="AO70" s="370"/>
      <c r="AP70" s="370"/>
      <c r="AQ70" s="370"/>
      <c r="AR70" s="370"/>
      <c r="AS70" s="370"/>
      <c r="AT70" s="370"/>
      <c r="AU70" s="370"/>
      <c r="AV70" s="370"/>
    </row>
    <row r="71" spans="1:48" x14ac:dyDescent="0.2">
      <c r="A71" s="371"/>
      <c r="B71" s="506"/>
      <c r="C71" s="506"/>
      <c r="D71" s="506"/>
      <c r="E71" s="506"/>
      <c r="F71" s="506"/>
      <c r="G71" s="506"/>
      <c r="H71" s="506"/>
      <c r="I71" s="506"/>
      <c r="J71" s="405"/>
      <c r="K71" s="405"/>
      <c r="L71" s="405"/>
      <c r="M71" s="370"/>
      <c r="N71" s="370"/>
      <c r="O71" s="370"/>
      <c r="P71" s="370"/>
      <c r="Q71" s="370"/>
      <c r="R71" s="370"/>
      <c r="S71" s="370"/>
      <c r="T71" s="370"/>
      <c r="U71" s="370"/>
      <c r="V71" s="370"/>
      <c r="W71" s="370"/>
      <c r="X71" s="370"/>
      <c r="Y71" s="370"/>
      <c r="Z71" s="370"/>
      <c r="AA71" s="370"/>
      <c r="AB71" s="370"/>
      <c r="AC71" s="370"/>
      <c r="AD71" s="370"/>
      <c r="AE71" s="370"/>
      <c r="AF71" s="370"/>
      <c r="AG71" s="370"/>
      <c r="AH71" s="370"/>
      <c r="AI71" s="370"/>
      <c r="AJ71" s="370"/>
      <c r="AK71" s="370"/>
      <c r="AL71" s="370"/>
      <c r="AM71" s="370"/>
      <c r="AN71" s="370"/>
      <c r="AO71" s="370"/>
      <c r="AP71" s="370"/>
      <c r="AQ71" s="370"/>
      <c r="AR71" s="370"/>
      <c r="AS71" s="370"/>
      <c r="AT71" s="370"/>
      <c r="AU71" s="370"/>
      <c r="AV71" s="370"/>
    </row>
    <row r="72" spans="1:48" x14ac:dyDescent="0.2">
      <c r="A72" s="369"/>
      <c r="B72" s="506"/>
      <c r="C72" s="506"/>
      <c r="D72" s="506"/>
      <c r="E72" s="506"/>
      <c r="F72" s="506"/>
      <c r="G72" s="506"/>
      <c r="H72" s="506"/>
      <c r="I72" s="506"/>
      <c r="J72" s="405"/>
      <c r="K72" s="405"/>
      <c r="L72" s="405"/>
      <c r="M72" s="370"/>
      <c r="N72" s="370"/>
      <c r="O72" s="370"/>
      <c r="P72" s="370"/>
      <c r="Q72" s="370"/>
      <c r="R72" s="370"/>
      <c r="S72" s="370"/>
      <c r="T72" s="370"/>
      <c r="U72" s="370"/>
      <c r="V72" s="370"/>
      <c r="W72" s="370"/>
      <c r="X72" s="370"/>
      <c r="Y72" s="370"/>
      <c r="Z72" s="370"/>
      <c r="AA72" s="370"/>
      <c r="AB72" s="370"/>
      <c r="AC72" s="370"/>
      <c r="AD72" s="370"/>
      <c r="AE72" s="370"/>
      <c r="AF72" s="370"/>
      <c r="AG72" s="370"/>
      <c r="AH72" s="370"/>
      <c r="AI72" s="370"/>
      <c r="AJ72" s="370"/>
      <c r="AK72" s="370"/>
      <c r="AL72" s="370"/>
      <c r="AM72" s="370"/>
      <c r="AN72" s="370"/>
      <c r="AO72" s="370"/>
      <c r="AP72" s="370"/>
      <c r="AQ72" s="370"/>
      <c r="AR72" s="370"/>
      <c r="AS72" s="370"/>
      <c r="AT72" s="370"/>
      <c r="AU72" s="370"/>
      <c r="AV72" s="370"/>
    </row>
    <row r="73" spans="1:48" x14ac:dyDescent="0.2">
      <c r="A73" s="369"/>
      <c r="B73" s="506"/>
      <c r="C73" s="506"/>
      <c r="D73" s="506"/>
      <c r="E73" s="506"/>
      <c r="F73" s="506"/>
      <c r="G73" s="506"/>
      <c r="H73" s="506"/>
      <c r="I73" s="506"/>
      <c r="J73" s="405"/>
      <c r="K73" s="405"/>
      <c r="L73" s="405"/>
      <c r="M73" s="370"/>
      <c r="O73" s="370"/>
      <c r="P73" s="370"/>
      <c r="Q73" s="370"/>
      <c r="R73" s="370"/>
      <c r="S73" s="370"/>
      <c r="T73" s="370"/>
      <c r="U73" s="370"/>
      <c r="V73" s="370"/>
      <c r="W73" s="370"/>
      <c r="X73" s="370"/>
      <c r="Y73" s="370"/>
      <c r="Z73" s="370"/>
      <c r="AA73" s="370"/>
      <c r="AB73" s="370"/>
      <c r="AC73" s="370"/>
      <c r="AD73" s="370"/>
      <c r="AE73" s="370"/>
      <c r="AF73" s="370"/>
      <c r="AG73" s="370"/>
      <c r="AH73" s="370"/>
      <c r="AI73" s="370"/>
      <c r="AJ73" s="370"/>
      <c r="AK73" s="370"/>
      <c r="AL73" s="370"/>
      <c r="AM73" s="370"/>
      <c r="AN73" s="370"/>
      <c r="AO73" s="370"/>
      <c r="AP73" s="370"/>
      <c r="AQ73" s="370"/>
      <c r="AR73" s="370"/>
      <c r="AS73" s="370"/>
      <c r="AT73" s="370"/>
      <c r="AU73" s="370"/>
      <c r="AV73" s="370"/>
    </row>
    <row r="74" spans="1:48" x14ac:dyDescent="0.2">
      <c r="A74" s="369"/>
      <c r="B74" s="506"/>
      <c r="C74" s="506"/>
      <c r="D74" s="506"/>
      <c r="E74" s="506"/>
      <c r="F74" s="506"/>
      <c r="G74" s="506"/>
      <c r="H74" s="506"/>
      <c r="I74" s="506"/>
      <c r="J74" s="405"/>
      <c r="K74" s="405"/>
      <c r="L74" s="405"/>
      <c r="M74" s="370"/>
      <c r="N74" s="370"/>
      <c r="O74" s="370"/>
      <c r="P74" s="370"/>
      <c r="Q74" s="370"/>
      <c r="R74" s="370"/>
      <c r="S74" s="370"/>
      <c r="T74" s="370"/>
      <c r="U74" s="370"/>
      <c r="V74" s="370"/>
      <c r="W74" s="370"/>
      <c r="X74" s="370"/>
      <c r="Y74" s="370"/>
      <c r="Z74" s="370"/>
      <c r="AA74" s="370"/>
      <c r="AB74" s="370"/>
      <c r="AC74" s="370"/>
      <c r="AD74" s="370"/>
      <c r="AE74" s="370"/>
      <c r="AF74" s="370"/>
      <c r="AG74" s="370"/>
      <c r="AH74" s="370"/>
      <c r="AI74" s="370"/>
      <c r="AJ74" s="370"/>
      <c r="AK74" s="370"/>
      <c r="AL74" s="370"/>
      <c r="AM74" s="370"/>
      <c r="AN74" s="370"/>
      <c r="AO74" s="370"/>
      <c r="AP74" s="370"/>
      <c r="AQ74" s="370"/>
      <c r="AR74" s="370"/>
      <c r="AS74" s="370"/>
      <c r="AT74" s="370"/>
      <c r="AU74" s="370"/>
      <c r="AV74" s="370"/>
    </row>
    <row r="75" spans="1:48" x14ac:dyDescent="0.2">
      <c r="A75" s="369"/>
      <c r="B75" s="506"/>
      <c r="C75" s="506"/>
      <c r="D75" s="506"/>
      <c r="E75" s="506"/>
      <c r="F75" s="506"/>
      <c r="G75" s="506"/>
      <c r="H75" s="506"/>
      <c r="I75" s="506"/>
      <c r="J75" s="405"/>
      <c r="K75" s="405"/>
      <c r="L75" s="405"/>
      <c r="M75" s="370"/>
      <c r="N75" s="370"/>
      <c r="O75" s="370"/>
      <c r="P75" s="370"/>
      <c r="Q75" s="370"/>
      <c r="R75" s="370"/>
      <c r="S75" s="370"/>
      <c r="T75" s="370"/>
      <c r="U75" s="370"/>
      <c r="V75" s="370"/>
      <c r="W75" s="370"/>
      <c r="X75" s="370"/>
      <c r="Y75" s="370"/>
      <c r="Z75" s="370"/>
      <c r="AA75" s="370"/>
      <c r="AB75" s="370"/>
      <c r="AC75" s="370"/>
      <c r="AD75" s="370"/>
      <c r="AE75" s="370"/>
      <c r="AF75" s="370"/>
      <c r="AG75" s="370"/>
      <c r="AH75" s="370"/>
      <c r="AI75" s="370"/>
      <c r="AJ75" s="370"/>
      <c r="AK75" s="370"/>
      <c r="AL75" s="370"/>
      <c r="AM75" s="370"/>
      <c r="AN75" s="370"/>
      <c r="AO75" s="370"/>
      <c r="AP75" s="370"/>
      <c r="AQ75" s="370"/>
      <c r="AR75" s="370"/>
      <c r="AS75" s="370"/>
      <c r="AT75" s="370"/>
      <c r="AU75" s="370"/>
      <c r="AV75" s="370"/>
    </row>
    <row r="76" spans="1:48" x14ac:dyDescent="0.2">
      <c r="A76" s="369"/>
      <c r="B76" s="506"/>
      <c r="C76" s="506"/>
      <c r="D76" s="506"/>
      <c r="E76" s="506"/>
      <c r="F76" s="506"/>
      <c r="G76" s="506"/>
      <c r="H76" s="506"/>
      <c r="I76" s="506"/>
      <c r="J76" s="405"/>
      <c r="K76" s="405"/>
      <c r="L76" s="405"/>
      <c r="M76" s="370"/>
      <c r="N76" s="370"/>
      <c r="O76" s="370"/>
      <c r="P76" s="370"/>
      <c r="Q76" s="370"/>
      <c r="R76" s="370"/>
      <c r="S76" s="370"/>
      <c r="T76" s="370"/>
      <c r="U76" s="370"/>
      <c r="V76" s="370"/>
      <c r="W76" s="370"/>
      <c r="X76" s="370"/>
      <c r="Y76" s="370"/>
      <c r="Z76" s="370"/>
      <c r="AA76" s="370"/>
      <c r="AB76" s="370"/>
      <c r="AC76" s="370"/>
      <c r="AD76" s="370"/>
      <c r="AE76" s="370"/>
      <c r="AF76" s="370"/>
      <c r="AG76" s="370"/>
      <c r="AH76" s="370"/>
      <c r="AI76" s="370"/>
      <c r="AJ76" s="370"/>
      <c r="AK76" s="370"/>
      <c r="AL76" s="370"/>
      <c r="AM76" s="370"/>
      <c r="AN76" s="370"/>
      <c r="AO76" s="370"/>
      <c r="AP76" s="370"/>
      <c r="AQ76" s="370"/>
      <c r="AR76" s="370"/>
      <c r="AS76" s="370"/>
      <c r="AT76" s="370"/>
      <c r="AU76" s="370"/>
      <c r="AV76" s="370"/>
    </row>
    <row r="77" spans="1:48" x14ac:dyDescent="0.2">
      <c r="A77" s="371"/>
      <c r="B77" s="506"/>
      <c r="C77" s="506"/>
      <c r="D77" s="506"/>
      <c r="E77" s="506"/>
      <c r="F77" s="506"/>
      <c r="G77" s="506"/>
      <c r="H77" s="506"/>
      <c r="I77" s="506"/>
      <c r="J77" s="405"/>
      <c r="K77" s="405"/>
      <c r="L77" s="405"/>
      <c r="N77" s="370"/>
      <c r="O77" s="370"/>
      <c r="P77" s="370"/>
      <c r="Q77" s="370"/>
      <c r="R77" s="370"/>
      <c r="S77" s="370"/>
      <c r="T77" s="370"/>
      <c r="U77" s="370"/>
      <c r="V77" s="370"/>
      <c r="W77" s="370"/>
      <c r="X77" s="370"/>
      <c r="Y77" s="370"/>
      <c r="Z77" s="370"/>
      <c r="AA77" s="370"/>
      <c r="AB77" s="370"/>
      <c r="AC77" s="370"/>
      <c r="AD77" s="370"/>
      <c r="AE77" s="370"/>
      <c r="AF77" s="370"/>
      <c r="AG77" s="370"/>
      <c r="AH77" s="370"/>
      <c r="AI77" s="370"/>
      <c r="AJ77" s="370"/>
      <c r="AK77" s="370"/>
      <c r="AL77" s="370"/>
      <c r="AM77" s="370"/>
      <c r="AN77" s="370"/>
      <c r="AO77" s="370"/>
      <c r="AP77" s="370"/>
      <c r="AQ77" s="370"/>
      <c r="AR77" s="370"/>
      <c r="AS77" s="370"/>
      <c r="AT77" s="370"/>
      <c r="AU77" s="370"/>
      <c r="AV77" s="370"/>
    </row>
    <row r="78" spans="1:48" x14ac:dyDescent="0.2">
      <c r="A78" s="369"/>
      <c r="B78" s="506"/>
      <c r="C78" s="506"/>
      <c r="D78" s="506"/>
      <c r="E78" s="506"/>
      <c r="F78" s="506"/>
      <c r="G78" s="506"/>
      <c r="H78" s="506"/>
      <c r="I78" s="506"/>
      <c r="J78" s="405"/>
      <c r="K78" s="405"/>
      <c r="L78" s="405"/>
      <c r="M78" s="370"/>
      <c r="N78" s="370"/>
      <c r="O78" s="370"/>
      <c r="P78" s="370"/>
      <c r="Q78" s="370"/>
      <c r="R78" s="370"/>
      <c r="S78" s="370"/>
      <c r="T78" s="370"/>
      <c r="U78" s="370"/>
      <c r="V78" s="370"/>
      <c r="W78" s="370"/>
      <c r="X78" s="370"/>
      <c r="Y78" s="370"/>
      <c r="Z78" s="370"/>
      <c r="AA78" s="370"/>
      <c r="AB78" s="370"/>
      <c r="AC78" s="370"/>
      <c r="AD78" s="370"/>
      <c r="AE78" s="370"/>
      <c r="AF78" s="370"/>
      <c r="AG78" s="370"/>
      <c r="AH78" s="370"/>
      <c r="AI78" s="370"/>
      <c r="AJ78" s="370"/>
      <c r="AK78" s="370"/>
      <c r="AL78" s="370"/>
      <c r="AM78" s="370"/>
      <c r="AN78" s="370"/>
      <c r="AO78" s="370"/>
      <c r="AP78" s="370"/>
      <c r="AQ78" s="370"/>
      <c r="AR78" s="370"/>
      <c r="AS78" s="370"/>
      <c r="AT78" s="370"/>
      <c r="AU78" s="370"/>
      <c r="AV78" s="370"/>
    </row>
    <row r="79" spans="1:48" x14ac:dyDescent="0.2">
      <c r="A79" s="371"/>
      <c r="B79" s="506"/>
      <c r="C79" s="506"/>
      <c r="D79" s="506"/>
      <c r="E79" s="506"/>
      <c r="F79" s="506"/>
      <c r="G79" s="506"/>
      <c r="H79" s="506"/>
      <c r="I79" s="506"/>
      <c r="J79" s="405"/>
      <c r="K79" s="405"/>
      <c r="L79" s="405"/>
      <c r="M79" s="370"/>
      <c r="N79" s="370"/>
      <c r="O79" s="370"/>
      <c r="P79" s="370"/>
      <c r="Q79" s="370"/>
      <c r="R79" s="370"/>
      <c r="S79" s="370"/>
      <c r="T79" s="370"/>
      <c r="U79" s="370"/>
      <c r="V79" s="370"/>
      <c r="W79" s="370"/>
      <c r="X79" s="370"/>
      <c r="Y79" s="370"/>
      <c r="Z79" s="370"/>
      <c r="AA79" s="370"/>
      <c r="AB79" s="370"/>
      <c r="AC79" s="370"/>
      <c r="AD79" s="370"/>
      <c r="AE79" s="370"/>
      <c r="AF79" s="370"/>
      <c r="AG79" s="370"/>
      <c r="AH79" s="370"/>
      <c r="AI79" s="370"/>
      <c r="AJ79" s="370"/>
      <c r="AK79" s="370"/>
      <c r="AL79" s="370"/>
      <c r="AM79" s="370"/>
      <c r="AN79" s="370"/>
      <c r="AO79" s="370"/>
      <c r="AP79" s="370"/>
      <c r="AQ79" s="370"/>
      <c r="AR79" s="370"/>
      <c r="AS79" s="370"/>
      <c r="AT79" s="370"/>
      <c r="AU79" s="370"/>
      <c r="AV79" s="370"/>
    </row>
    <row r="80" spans="1:48" x14ac:dyDescent="0.2">
      <c r="A80" s="369"/>
      <c r="B80" s="506"/>
      <c r="C80" s="506"/>
      <c r="D80" s="506"/>
      <c r="E80" s="506"/>
      <c r="F80" s="506"/>
      <c r="G80" s="506"/>
      <c r="H80" s="506"/>
      <c r="I80" s="506"/>
      <c r="J80" s="405"/>
      <c r="K80" s="405"/>
      <c r="L80" s="405"/>
      <c r="M80" s="370"/>
      <c r="N80" s="370"/>
      <c r="O80" s="370"/>
      <c r="P80" s="370"/>
      <c r="Q80" s="370"/>
      <c r="R80" s="370"/>
      <c r="S80" s="370"/>
      <c r="T80" s="370"/>
      <c r="U80" s="370"/>
      <c r="V80" s="370"/>
      <c r="W80" s="370"/>
      <c r="X80" s="370"/>
      <c r="Y80" s="370"/>
      <c r="Z80" s="370"/>
      <c r="AA80" s="370"/>
      <c r="AB80" s="370"/>
      <c r="AC80" s="370"/>
      <c r="AD80" s="370"/>
      <c r="AE80" s="370"/>
      <c r="AF80" s="370"/>
      <c r="AG80" s="370"/>
      <c r="AH80" s="370"/>
      <c r="AI80" s="370"/>
      <c r="AJ80" s="370"/>
      <c r="AK80" s="370"/>
      <c r="AL80" s="370"/>
      <c r="AM80" s="370"/>
      <c r="AN80" s="370"/>
      <c r="AO80" s="370"/>
      <c r="AP80" s="370"/>
      <c r="AQ80" s="370"/>
      <c r="AR80" s="370"/>
      <c r="AS80" s="370"/>
      <c r="AT80" s="370"/>
      <c r="AU80" s="370"/>
      <c r="AV80" s="370"/>
    </row>
    <row r="81" spans="1:48" x14ac:dyDescent="0.2">
      <c r="A81" s="369"/>
      <c r="B81" s="370"/>
      <c r="C81" s="370"/>
      <c r="D81" s="506"/>
      <c r="E81" s="506"/>
      <c r="F81" s="506"/>
      <c r="G81" s="506"/>
      <c r="H81" s="506"/>
      <c r="I81" s="506"/>
      <c r="J81" s="506"/>
      <c r="K81" s="405"/>
      <c r="L81" s="405"/>
      <c r="M81" s="370"/>
      <c r="N81" s="370"/>
      <c r="O81" s="370"/>
      <c r="P81" s="370"/>
      <c r="Q81" s="370"/>
      <c r="R81" s="370"/>
      <c r="S81" s="370"/>
      <c r="T81" s="370"/>
      <c r="U81" s="370"/>
      <c r="V81" s="370"/>
      <c r="W81" s="370"/>
      <c r="X81" s="370"/>
      <c r="Y81" s="370"/>
      <c r="Z81" s="370"/>
      <c r="AA81" s="370"/>
      <c r="AB81" s="370"/>
      <c r="AC81" s="370"/>
      <c r="AD81" s="370"/>
      <c r="AE81" s="370"/>
      <c r="AF81" s="370"/>
      <c r="AG81" s="370"/>
      <c r="AH81" s="370"/>
      <c r="AI81" s="370"/>
      <c r="AJ81" s="370"/>
      <c r="AK81" s="370"/>
      <c r="AL81" s="370"/>
      <c r="AM81" s="370"/>
      <c r="AN81" s="370"/>
      <c r="AO81" s="370"/>
      <c r="AP81" s="370"/>
      <c r="AQ81" s="370"/>
      <c r="AR81" s="370"/>
      <c r="AS81" s="370"/>
      <c r="AT81" s="370"/>
      <c r="AU81" s="370"/>
      <c r="AV81" s="370"/>
    </row>
    <row r="82" spans="1:48" x14ac:dyDescent="0.2">
      <c r="A82" s="369"/>
      <c r="B82" s="370"/>
      <c r="C82" s="370"/>
      <c r="D82" s="370"/>
      <c r="E82" s="370"/>
      <c r="F82" s="370"/>
      <c r="G82" s="370"/>
      <c r="H82" s="370"/>
      <c r="I82" s="370"/>
      <c r="J82" s="370"/>
      <c r="K82" s="370"/>
      <c r="L82" s="370"/>
      <c r="M82" s="370"/>
      <c r="N82" s="370"/>
      <c r="O82" s="370"/>
      <c r="P82" s="370"/>
      <c r="Q82" s="370"/>
      <c r="R82" s="370"/>
      <c r="S82" s="370"/>
      <c r="T82" s="370"/>
      <c r="U82" s="370"/>
      <c r="V82" s="370"/>
      <c r="W82" s="370"/>
      <c r="X82" s="370"/>
      <c r="Y82" s="370"/>
      <c r="Z82" s="370"/>
      <c r="AA82" s="370"/>
      <c r="AB82" s="370"/>
      <c r="AC82" s="370"/>
      <c r="AD82" s="370"/>
      <c r="AE82" s="370"/>
      <c r="AF82" s="370"/>
      <c r="AG82" s="370"/>
      <c r="AH82" s="370"/>
      <c r="AI82" s="370"/>
      <c r="AJ82" s="370"/>
      <c r="AK82" s="370"/>
      <c r="AL82" s="370"/>
      <c r="AM82" s="370"/>
      <c r="AN82" s="370"/>
      <c r="AO82" s="370"/>
      <c r="AP82" s="370"/>
      <c r="AQ82" s="370"/>
      <c r="AR82" s="370"/>
      <c r="AS82" s="370"/>
      <c r="AT82" s="370"/>
      <c r="AU82" s="370"/>
      <c r="AV82" s="370"/>
    </row>
    <row r="83" spans="1:48" x14ac:dyDescent="0.2">
      <c r="A83" s="369"/>
      <c r="B83" s="370"/>
      <c r="C83" s="370"/>
      <c r="D83" s="370"/>
      <c r="E83" s="370"/>
      <c r="F83" s="370"/>
      <c r="G83" s="370"/>
      <c r="H83" s="370"/>
      <c r="I83" s="370"/>
      <c r="J83" s="370"/>
      <c r="K83" s="370"/>
      <c r="L83" s="370"/>
      <c r="M83" s="370"/>
      <c r="N83" s="370"/>
      <c r="O83" s="370"/>
      <c r="P83" s="370"/>
      <c r="Q83" s="370"/>
      <c r="R83" s="370"/>
      <c r="S83" s="370"/>
      <c r="T83" s="370"/>
      <c r="U83" s="370"/>
      <c r="V83" s="370"/>
      <c r="W83" s="370"/>
      <c r="X83" s="370"/>
      <c r="Y83" s="370"/>
      <c r="Z83" s="370"/>
      <c r="AA83" s="370"/>
      <c r="AB83" s="370"/>
      <c r="AC83" s="370"/>
      <c r="AD83" s="370"/>
      <c r="AE83" s="370"/>
      <c r="AF83" s="370"/>
      <c r="AG83" s="370"/>
      <c r="AH83" s="370"/>
      <c r="AI83" s="370"/>
      <c r="AJ83" s="370"/>
      <c r="AK83" s="370"/>
      <c r="AL83" s="370"/>
      <c r="AM83" s="370"/>
      <c r="AN83" s="370"/>
      <c r="AO83" s="370"/>
      <c r="AP83" s="370"/>
      <c r="AQ83" s="370"/>
      <c r="AR83" s="370"/>
      <c r="AS83" s="370"/>
      <c r="AT83" s="370"/>
      <c r="AU83" s="370"/>
      <c r="AV83" s="370"/>
    </row>
    <row r="84" spans="1:48" x14ac:dyDescent="0.2">
      <c r="A84" s="369"/>
      <c r="B84" s="370"/>
      <c r="C84" s="370"/>
      <c r="D84" s="370"/>
      <c r="E84" s="370"/>
      <c r="F84" s="370"/>
      <c r="G84" s="370"/>
      <c r="H84" s="370"/>
      <c r="I84" s="370"/>
      <c r="J84" s="370"/>
      <c r="K84" s="370"/>
      <c r="L84" s="370"/>
      <c r="M84" s="370"/>
      <c r="N84" s="370"/>
      <c r="O84" s="370"/>
      <c r="P84" s="370"/>
      <c r="Q84" s="370"/>
      <c r="R84" s="370"/>
      <c r="S84" s="370"/>
      <c r="T84" s="370"/>
      <c r="U84" s="370"/>
      <c r="V84" s="370"/>
      <c r="W84" s="370"/>
      <c r="X84" s="370"/>
      <c r="Y84" s="370"/>
      <c r="Z84" s="370"/>
      <c r="AA84" s="370"/>
      <c r="AB84" s="370"/>
      <c r="AC84" s="370"/>
      <c r="AD84" s="370"/>
      <c r="AE84" s="370"/>
      <c r="AF84" s="370"/>
      <c r="AG84" s="370"/>
      <c r="AH84" s="370"/>
      <c r="AI84" s="370"/>
      <c r="AJ84" s="370"/>
      <c r="AK84" s="370"/>
      <c r="AL84" s="370"/>
      <c r="AM84" s="370"/>
      <c r="AN84" s="370"/>
      <c r="AO84" s="370"/>
      <c r="AP84" s="370"/>
      <c r="AQ84" s="370"/>
      <c r="AR84" s="370"/>
      <c r="AS84" s="370"/>
      <c r="AT84" s="370"/>
      <c r="AU84" s="370"/>
      <c r="AV84" s="370"/>
    </row>
    <row r="85" spans="1:48" x14ac:dyDescent="0.2">
      <c r="A85" s="371"/>
      <c r="B85" s="370"/>
      <c r="C85" s="370"/>
      <c r="D85" s="370"/>
      <c r="E85" s="370"/>
      <c r="F85" s="370"/>
      <c r="G85" s="370"/>
      <c r="H85" s="370"/>
      <c r="I85" s="370"/>
      <c r="J85" s="370"/>
      <c r="K85" s="370"/>
      <c r="L85" s="370"/>
      <c r="M85" s="370"/>
      <c r="N85" s="370"/>
      <c r="O85" s="370"/>
      <c r="P85" s="370"/>
      <c r="Q85" s="370"/>
      <c r="R85" s="370"/>
      <c r="S85" s="370"/>
      <c r="T85" s="370"/>
      <c r="U85" s="370"/>
      <c r="V85" s="370"/>
      <c r="W85" s="370"/>
      <c r="X85" s="370"/>
      <c r="Y85" s="370"/>
      <c r="Z85" s="370"/>
      <c r="AA85" s="370"/>
      <c r="AB85" s="370"/>
      <c r="AC85" s="370"/>
      <c r="AD85" s="370"/>
      <c r="AE85" s="370"/>
      <c r="AF85" s="370"/>
      <c r="AG85" s="370"/>
      <c r="AH85" s="370"/>
      <c r="AI85" s="370"/>
      <c r="AJ85" s="370"/>
      <c r="AK85" s="370"/>
      <c r="AL85" s="370"/>
      <c r="AM85" s="370"/>
      <c r="AN85" s="370"/>
      <c r="AO85" s="370"/>
      <c r="AP85" s="370"/>
      <c r="AQ85" s="370"/>
      <c r="AR85" s="370"/>
      <c r="AS85" s="370"/>
      <c r="AT85" s="370"/>
      <c r="AU85" s="370"/>
      <c r="AV85" s="370"/>
    </row>
    <row r="86" spans="1:48" x14ac:dyDescent="0.2">
      <c r="A86" s="369"/>
      <c r="B86" s="370"/>
      <c r="C86" s="370"/>
      <c r="D86" s="370"/>
      <c r="E86" s="370"/>
      <c r="F86" s="370"/>
      <c r="G86" s="370"/>
      <c r="H86" s="370"/>
      <c r="I86" s="370"/>
      <c r="J86" s="370"/>
      <c r="K86" s="370"/>
      <c r="L86" s="370"/>
      <c r="M86" s="370"/>
      <c r="N86" s="370"/>
      <c r="O86" s="370"/>
      <c r="P86" s="370"/>
      <c r="Q86" s="370"/>
      <c r="R86" s="370"/>
      <c r="S86" s="370"/>
      <c r="T86" s="370"/>
      <c r="U86" s="370"/>
      <c r="V86" s="370"/>
      <c r="W86" s="370"/>
      <c r="X86" s="370"/>
      <c r="Y86" s="370"/>
      <c r="Z86" s="370"/>
      <c r="AA86" s="370"/>
      <c r="AB86" s="370"/>
      <c r="AC86" s="370"/>
      <c r="AD86" s="370"/>
      <c r="AE86" s="370"/>
      <c r="AF86" s="370"/>
      <c r="AG86" s="370"/>
      <c r="AH86" s="370"/>
      <c r="AI86" s="370"/>
      <c r="AJ86" s="370"/>
      <c r="AK86" s="370"/>
      <c r="AL86" s="370"/>
      <c r="AM86" s="370"/>
      <c r="AN86" s="370"/>
      <c r="AO86" s="370"/>
      <c r="AP86" s="370"/>
      <c r="AQ86" s="370"/>
      <c r="AR86" s="370"/>
      <c r="AS86" s="370"/>
      <c r="AT86" s="370"/>
      <c r="AU86" s="370"/>
      <c r="AV86" s="370"/>
    </row>
    <row r="87" spans="1:48" x14ac:dyDescent="0.2">
      <c r="A87" s="371"/>
      <c r="B87" s="370"/>
      <c r="C87" s="370"/>
      <c r="D87" s="370"/>
      <c r="E87" s="370"/>
      <c r="F87" s="370"/>
      <c r="G87" s="370"/>
      <c r="H87" s="370"/>
      <c r="I87" s="370"/>
      <c r="J87" s="370"/>
      <c r="K87" s="370"/>
      <c r="L87" s="370"/>
      <c r="M87" s="370"/>
      <c r="N87" s="370"/>
      <c r="O87" s="370"/>
      <c r="P87" s="370"/>
      <c r="Q87" s="370"/>
      <c r="R87" s="370"/>
      <c r="S87" s="370"/>
      <c r="T87" s="370"/>
      <c r="U87" s="370"/>
      <c r="V87" s="370"/>
      <c r="W87" s="370"/>
      <c r="X87" s="370"/>
      <c r="Y87" s="370"/>
      <c r="Z87" s="370"/>
      <c r="AA87" s="370"/>
      <c r="AB87" s="370"/>
      <c r="AC87" s="370"/>
      <c r="AD87" s="370"/>
      <c r="AE87" s="370"/>
      <c r="AF87" s="370"/>
      <c r="AG87" s="370"/>
      <c r="AH87" s="370"/>
      <c r="AI87" s="370"/>
      <c r="AJ87" s="370"/>
      <c r="AK87" s="370"/>
      <c r="AL87" s="370"/>
      <c r="AM87" s="370"/>
      <c r="AN87" s="370"/>
      <c r="AO87" s="370"/>
      <c r="AP87" s="370"/>
      <c r="AQ87" s="370"/>
      <c r="AR87" s="370"/>
      <c r="AS87" s="370"/>
      <c r="AT87" s="370"/>
      <c r="AU87" s="370"/>
      <c r="AV87" s="370"/>
    </row>
    <row r="88" spans="1:48" x14ac:dyDescent="0.2">
      <c r="A88" s="369"/>
      <c r="B88" s="370"/>
      <c r="C88" s="370"/>
      <c r="D88" s="370"/>
      <c r="E88" s="370"/>
      <c r="F88" s="370"/>
      <c r="G88" s="370"/>
      <c r="H88" s="370"/>
      <c r="I88" s="370"/>
      <c r="J88" s="370"/>
      <c r="K88" s="370"/>
      <c r="L88" s="370"/>
      <c r="M88" s="370"/>
      <c r="N88" s="370"/>
      <c r="O88" s="370"/>
      <c r="P88" s="370"/>
      <c r="Q88" s="370"/>
      <c r="R88" s="370"/>
      <c r="S88" s="370"/>
      <c r="T88" s="370"/>
      <c r="U88" s="370"/>
      <c r="V88" s="370"/>
      <c r="W88" s="370"/>
      <c r="X88" s="370"/>
      <c r="Y88" s="370"/>
      <c r="Z88" s="370"/>
      <c r="AA88" s="370"/>
      <c r="AB88" s="370"/>
      <c r="AC88" s="370"/>
      <c r="AD88" s="370"/>
      <c r="AE88" s="370"/>
      <c r="AF88" s="370"/>
      <c r="AG88" s="370"/>
      <c r="AH88" s="370"/>
      <c r="AI88" s="370"/>
      <c r="AJ88" s="370"/>
      <c r="AK88" s="370"/>
      <c r="AL88" s="370"/>
      <c r="AM88" s="370"/>
      <c r="AN88" s="370"/>
      <c r="AO88" s="370"/>
      <c r="AP88" s="370"/>
      <c r="AQ88" s="370"/>
      <c r="AR88" s="370"/>
      <c r="AS88" s="370"/>
      <c r="AT88" s="370"/>
      <c r="AU88" s="370"/>
      <c r="AV88" s="370"/>
    </row>
    <row r="89" spans="1:48" x14ac:dyDescent="0.2">
      <c r="A89" s="369"/>
      <c r="B89" s="370"/>
      <c r="C89" s="370"/>
      <c r="D89" s="370"/>
      <c r="E89" s="370"/>
      <c r="F89" s="370"/>
      <c r="G89" s="370"/>
      <c r="H89" s="370"/>
      <c r="I89" s="370"/>
      <c r="J89" s="370"/>
      <c r="K89" s="370"/>
      <c r="L89" s="370"/>
      <c r="M89" s="370"/>
      <c r="N89" s="370"/>
      <c r="O89" s="370"/>
      <c r="P89" s="370"/>
      <c r="Q89" s="370"/>
      <c r="R89" s="370"/>
      <c r="S89" s="370"/>
      <c r="T89" s="370"/>
      <c r="U89" s="370"/>
      <c r="V89" s="370"/>
      <c r="W89" s="370"/>
      <c r="X89" s="370"/>
      <c r="Y89" s="370"/>
      <c r="Z89" s="370"/>
      <c r="AA89" s="370"/>
      <c r="AB89" s="370"/>
      <c r="AC89" s="370"/>
      <c r="AD89" s="370"/>
      <c r="AE89" s="370"/>
      <c r="AF89" s="370"/>
      <c r="AG89" s="370"/>
      <c r="AH89" s="370"/>
      <c r="AI89" s="370"/>
      <c r="AJ89" s="370"/>
      <c r="AK89" s="370"/>
      <c r="AL89" s="370"/>
      <c r="AM89" s="370"/>
      <c r="AN89" s="370"/>
      <c r="AO89" s="370"/>
      <c r="AP89" s="370"/>
      <c r="AQ89" s="370"/>
      <c r="AR89" s="370"/>
      <c r="AS89" s="370"/>
      <c r="AT89" s="370"/>
      <c r="AU89" s="370"/>
      <c r="AV89" s="370"/>
    </row>
    <row r="90" spans="1:48" x14ac:dyDescent="0.2">
      <c r="A90" s="369"/>
      <c r="B90" s="370"/>
      <c r="C90" s="370"/>
      <c r="D90" s="370"/>
      <c r="E90" s="370"/>
      <c r="F90" s="370"/>
      <c r="G90" s="370"/>
      <c r="H90" s="370"/>
      <c r="I90" s="370"/>
      <c r="J90" s="370"/>
      <c r="K90" s="370"/>
      <c r="L90" s="370"/>
      <c r="M90" s="370"/>
      <c r="N90" s="370"/>
      <c r="O90" s="370"/>
      <c r="P90" s="370"/>
      <c r="Q90" s="370"/>
      <c r="R90" s="370"/>
      <c r="S90" s="370"/>
      <c r="T90" s="370"/>
      <c r="U90" s="370"/>
      <c r="V90" s="370"/>
      <c r="W90" s="370"/>
      <c r="X90" s="370"/>
      <c r="Y90" s="370"/>
      <c r="Z90" s="370"/>
      <c r="AA90" s="370"/>
      <c r="AB90" s="370"/>
      <c r="AC90" s="370"/>
      <c r="AD90" s="370"/>
      <c r="AE90" s="370"/>
      <c r="AF90" s="370"/>
      <c r="AG90" s="370"/>
      <c r="AH90" s="370"/>
      <c r="AI90" s="370"/>
      <c r="AJ90" s="370"/>
      <c r="AK90" s="370"/>
      <c r="AL90" s="370"/>
      <c r="AM90" s="370"/>
      <c r="AN90" s="370"/>
      <c r="AO90" s="370"/>
      <c r="AP90" s="370"/>
      <c r="AQ90" s="370"/>
      <c r="AR90" s="370"/>
      <c r="AS90" s="370"/>
      <c r="AT90" s="370"/>
      <c r="AU90" s="370"/>
      <c r="AV90" s="370"/>
    </row>
    <row r="91" spans="1:48" x14ac:dyDescent="0.2">
      <c r="A91" s="369"/>
      <c r="B91" s="370"/>
      <c r="C91" s="370"/>
      <c r="D91" s="370"/>
      <c r="E91" s="370"/>
      <c r="F91" s="370"/>
      <c r="G91" s="370"/>
      <c r="H91" s="370"/>
      <c r="I91" s="370"/>
      <c r="J91" s="370"/>
      <c r="K91" s="370"/>
      <c r="L91" s="370"/>
      <c r="M91" s="370"/>
      <c r="N91" s="370"/>
      <c r="O91" s="370"/>
      <c r="P91" s="370"/>
      <c r="Q91" s="370"/>
      <c r="R91" s="370"/>
      <c r="S91" s="370"/>
      <c r="T91" s="370"/>
      <c r="U91" s="370"/>
      <c r="V91" s="370"/>
      <c r="W91" s="370"/>
      <c r="X91" s="370"/>
      <c r="Y91" s="370"/>
      <c r="Z91" s="370"/>
      <c r="AA91" s="370"/>
      <c r="AB91" s="370"/>
      <c r="AC91" s="370"/>
      <c r="AD91" s="370"/>
      <c r="AE91" s="370"/>
      <c r="AF91" s="370"/>
      <c r="AG91" s="370"/>
      <c r="AH91" s="370"/>
      <c r="AI91" s="370"/>
      <c r="AJ91" s="370"/>
      <c r="AK91" s="370"/>
      <c r="AL91" s="370"/>
      <c r="AM91" s="370"/>
      <c r="AN91" s="370"/>
      <c r="AO91" s="370"/>
      <c r="AP91" s="370"/>
      <c r="AQ91" s="370"/>
      <c r="AR91" s="370"/>
      <c r="AS91" s="370"/>
      <c r="AT91" s="370"/>
      <c r="AU91" s="370"/>
      <c r="AV91" s="370"/>
    </row>
    <row r="92" spans="1:48" x14ac:dyDescent="0.2">
      <c r="A92" s="371"/>
      <c r="B92" s="370"/>
      <c r="C92" s="370"/>
      <c r="D92" s="370"/>
      <c r="E92" s="370"/>
      <c r="F92" s="370"/>
      <c r="G92" s="370"/>
      <c r="H92" s="370"/>
      <c r="I92" s="370"/>
      <c r="J92" s="370"/>
      <c r="K92" s="370"/>
      <c r="L92" s="370"/>
      <c r="M92" s="370"/>
      <c r="N92" s="370"/>
      <c r="O92" s="370"/>
      <c r="P92" s="370"/>
      <c r="Q92" s="370"/>
      <c r="R92" s="370"/>
      <c r="S92" s="370"/>
      <c r="T92" s="370"/>
      <c r="U92" s="370"/>
      <c r="V92" s="370"/>
      <c r="W92" s="370"/>
      <c r="X92" s="370"/>
      <c r="Y92" s="370"/>
      <c r="Z92" s="370"/>
      <c r="AA92" s="370"/>
      <c r="AB92" s="370"/>
      <c r="AC92" s="370"/>
      <c r="AD92" s="370"/>
      <c r="AE92" s="370"/>
      <c r="AF92" s="370"/>
      <c r="AG92" s="370"/>
      <c r="AH92" s="370"/>
      <c r="AI92" s="370"/>
      <c r="AJ92" s="370"/>
      <c r="AK92" s="370"/>
      <c r="AL92" s="370"/>
      <c r="AM92" s="370"/>
      <c r="AN92" s="370"/>
      <c r="AO92" s="370"/>
      <c r="AP92" s="370"/>
      <c r="AQ92" s="370"/>
      <c r="AR92" s="370"/>
      <c r="AS92" s="370"/>
      <c r="AT92" s="370"/>
      <c r="AU92" s="370"/>
      <c r="AV92" s="370"/>
    </row>
    <row r="93" spans="1:48" x14ac:dyDescent="0.2">
      <c r="A93" s="369"/>
      <c r="B93" s="370"/>
      <c r="C93" s="370"/>
      <c r="D93" s="370"/>
      <c r="E93" s="370"/>
      <c r="F93" s="370"/>
      <c r="G93" s="370"/>
      <c r="H93" s="370"/>
      <c r="I93" s="370"/>
      <c r="J93" s="370"/>
      <c r="K93" s="370"/>
      <c r="L93" s="370"/>
      <c r="M93" s="370"/>
      <c r="N93" s="370"/>
      <c r="O93" s="370"/>
      <c r="P93" s="370"/>
      <c r="Q93" s="370"/>
      <c r="R93" s="370"/>
      <c r="S93" s="370"/>
      <c r="T93" s="370"/>
      <c r="U93" s="370"/>
      <c r="V93" s="370"/>
      <c r="W93" s="370"/>
      <c r="X93" s="370"/>
      <c r="Y93" s="370"/>
      <c r="Z93" s="370"/>
      <c r="AA93" s="370"/>
      <c r="AB93" s="370"/>
      <c r="AC93" s="370"/>
      <c r="AD93" s="370"/>
      <c r="AE93" s="370"/>
      <c r="AF93" s="370"/>
      <c r="AG93" s="370"/>
      <c r="AH93" s="370"/>
      <c r="AI93" s="370"/>
      <c r="AJ93" s="370"/>
      <c r="AK93" s="370"/>
      <c r="AL93" s="370"/>
      <c r="AM93" s="370"/>
      <c r="AN93" s="370"/>
      <c r="AO93" s="370"/>
      <c r="AP93" s="370"/>
      <c r="AQ93" s="370"/>
      <c r="AR93" s="370"/>
      <c r="AS93" s="370"/>
      <c r="AT93" s="370"/>
      <c r="AU93" s="370"/>
      <c r="AV93" s="370"/>
    </row>
    <row r="94" spans="1:48" x14ac:dyDescent="0.2">
      <c r="A94" s="369"/>
      <c r="B94" s="370"/>
      <c r="C94" s="370"/>
      <c r="D94" s="370"/>
      <c r="E94" s="370"/>
      <c r="F94" s="370"/>
      <c r="G94" s="370"/>
      <c r="H94" s="370"/>
      <c r="I94" s="370"/>
      <c r="J94" s="370"/>
      <c r="K94" s="370"/>
      <c r="L94" s="370"/>
      <c r="M94" s="370"/>
      <c r="N94" s="370"/>
      <c r="O94" s="370"/>
      <c r="P94" s="370"/>
      <c r="Q94" s="370"/>
      <c r="R94" s="370"/>
      <c r="S94" s="370"/>
      <c r="T94" s="370"/>
      <c r="U94" s="370"/>
      <c r="V94" s="370"/>
      <c r="W94" s="370"/>
      <c r="X94" s="370"/>
      <c r="Y94" s="370"/>
      <c r="Z94" s="370"/>
      <c r="AA94" s="370"/>
      <c r="AB94" s="370"/>
      <c r="AC94" s="370"/>
      <c r="AD94" s="370"/>
      <c r="AE94" s="370"/>
      <c r="AF94" s="370"/>
      <c r="AG94" s="370"/>
      <c r="AH94" s="370"/>
      <c r="AI94" s="370"/>
      <c r="AJ94" s="370"/>
      <c r="AK94" s="370"/>
      <c r="AL94" s="370"/>
      <c r="AM94" s="370"/>
      <c r="AN94" s="370"/>
      <c r="AO94" s="370"/>
      <c r="AP94" s="370"/>
      <c r="AQ94" s="370"/>
      <c r="AR94" s="370"/>
      <c r="AS94" s="370"/>
      <c r="AT94" s="370"/>
      <c r="AU94" s="370"/>
      <c r="AV94" s="370"/>
    </row>
    <row r="95" spans="1:48" x14ac:dyDescent="0.2">
      <c r="A95" s="369"/>
      <c r="B95" s="370"/>
      <c r="C95" s="370"/>
      <c r="D95" s="370"/>
      <c r="E95" s="370"/>
      <c r="F95" s="370"/>
      <c r="G95" s="370"/>
      <c r="H95" s="370"/>
      <c r="I95" s="370"/>
      <c r="J95" s="370"/>
      <c r="K95" s="370"/>
      <c r="L95" s="370"/>
      <c r="M95" s="370"/>
      <c r="N95" s="370"/>
      <c r="O95" s="370"/>
      <c r="P95" s="370"/>
      <c r="Q95" s="370"/>
      <c r="R95" s="370"/>
      <c r="S95" s="370"/>
      <c r="T95" s="370"/>
      <c r="U95" s="370"/>
      <c r="V95" s="370"/>
      <c r="W95" s="370"/>
      <c r="X95" s="370"/>
      <c r="Y95" s="370"/>
      <c r="Z95" s="370"/>
      <c r="AA95" s="370"/>
      <c r="AB95" s="370"/>
      <c r="AC95" s="370"/>
      <c r="AD95" s="370"/>
      <c r="AE95" s="370"/>
      <c r="AF95" s="370"/>
      <c r="AG95" s="370"/>
      <c r="AH95" s="370"/>
      <c r="AI95" s="370"/>
      <c r="AJ95" s="370"/>
      <c r="AK95" s="370"/>
      <c r="AL95" s="370"/>
      <c r="AM95" s="370"/>
      <c r="AN95" s="370"/>
      <c r="AO95" s="370"/>
      <c r="AP95" s="370"/>
      <c r="AQ95" s="370"/>
      <c r="AR95" s="370"/>
      <c r="AS95" s="370"/>
      <c r="AT95" s="370"/>
      <c r="AU95" s="370"/>
      <c r="AV95" s="370"/>
    </row>
    <row r="96" spans="1:48" x14ac:dyDescent="0.2">
      <c r="A96" s="371"/>
      <c r="B96" s="370"/>
      <c r="C96" s="370"/>
      <c r="D96" s="370"/>
      <c r="E96" s="370"/>
      <c r="F96" s="370"/>
      <c r="G96" s="370"/>
      <c r="H96" s="370"/>
      <c r="I96" s="370"/>
      <c r="J96" s="370"/>
      <c r="K96" s="370"/>
      <c r="L96" s="370"/>
      <c r="M96" s="370"/>
      <c r="N96" s="370"/>
      <c r="O96" s="370"/>
      <c r="P96" s="370"/>
      <c r="Q96" s="370"/>
      <c r="R96" s="370"/>
      <c r="S96" s="370"/>
      <c r="T96" s="370"/>
      <c r="U96" s="370"/>
      <c r="V96" s="370"/>
      <c r="W96" s="370"/>
      <c r="X96" s="370"/>
      <c r="Y96" s="370"/>
      <c r="Z96" s="370"/>
      <c r="AA96" s="370"/>
      <c r="AB96" s="370"/>
      <c r="AC96" s="370"/>
      <c r="AD96" s="370"/>
      <c r="AE96" s="370"/>
      <c r="AF96" s="370"/>
      <c r="AG96" s="370"/>
      <c r="AH96" s="370"/>
      <c r="AI96" s="370"/>
      <c r="AJ96" s="370"/>
      <c r="AK96" s="370"/>
      <c r="AL96" s="370"/>
      <c r="AM96" s="370"/>
      <c r="AN96" s="370"/>
      <c r="AO96" s="370"/>
      <c r="AP96" s="370"/>
      <c r="AQ96" s="370"/>
      <c r="AR96" s="370"/>
      <c r="AS96" s="370"/>
      <c r="AT96" s="370"/>
      <c r="AU96" s="370"/>
      <c r="AV96" s="370"/>
    </row>
    <row r="97" spans="1:48" x14ac:dyDescent="0.2">
      <c r="A97" s="369"/>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row>
    <row r="98" spans="1:48" x14ac:dyDescent="0.2">
      <c r="A98" s="371"/>
      <c r="B98" s="370"/>
      <c r="C98" s="370"/>
      <c r="D98" s="370"/>
      <c r="E98" s="370"/>
      <c r="F98" s="370"/>
      <c r="G98" s="370"/>
      <c r="H98" s="370"/>
      <c r="I98" s="370"/>
      <c r="J98" s="370"/>
      <c r="K98" s="370"/>
      <c r="L98" s="370"/>
      <c r="M98" s="370"/>
      <c r="N98" s="370"/>
      <c r="O98" s="370"/>
      <c r="P98" s="370"/>
      <c r="Q98" s="370"/>
      <c r="R98" s="370"/>
      <c r="S98" s="370"/>
      <c r="T98" s="370"/>
      <c r="U98" s="370"/>
      <c r="V98" s="370"/>
      <c r="W98" s="370"/>
      <c r="X98" s="370"/>
      <c r="Y98" s="370"/>
      <c r="Z98" s="370"/>
      <c r="AA98" s="370"/>
      <c r="AB98" s="370"/>
      <c r="AC98" s="370"/>
      <c r="AD98" s="370"/>
      <c r="AE98" s="370"/>
      <c r="AF98" s="370"/>
      <c r="AG98" s="370"/>
      <c r="AH98" s="370"/>
      <c r="AI98" s="370"/>
      <c r="AJ98" s="370"/>
      <c r="AK98" s="370"/>
      <c r="AL98" s="370"/>
      <c r="AM98" s="370"/>
      <c r="AN98" s="370"/>
      <c r="AO98" s="370"/>
      <c r="AP98" s="370"/>
      <c r="AQ98" s="370"/>
      <c r="AR98" s="370"/>
      <c r="AS98" s="370"/>
      <c r="AT98" s="370"/>
      <c r="AU98" s="370"/>
      <c r="AV98" s="370"/>
    </row>
    <row r="99" spans="1:48" x14ac:dyDescent="0.2">
      <c r="A99" s="369"/>
      <c r="B99" s="370"/>
      <c r="C99" s="370"/>
      <c r="D99" s="370"/>
      <c r="E99" s="370"/>
      <c r="F99" s="370"/>
      <c r="G99" s="370"/>
      <c r="H99" s="370"/>
      <c r="I99" s="370"/>
      <c r="J99" s="370"/>
      <c r="K99" s="370"/>
      <c r="L99" s="370"/>
      <c r="M99" s="370"/>
      <c r="N99" s="370"/>
      <c r="O99" s="370"/>
      <c r="P99" s="370"/>
      <c r="Q99" s="370"/>
      <c r="R99" s="370"/>
      <c r="S99" s="370"/>
      <c r="T99" s="370"/>
      <c r="U99" s="370"/>
      <c r="V99" s="370"/>
      <c r="W99" s="370"/>
      <c r="X99" s="370"/>
      <c r="Y99" s="370"/>
      <c r="Z99" s="370"/>
      <c r="AA99" s="370"/>
      <c r="AB99" s="370"/>
      <c r="AC99" s="370"/>
      <c r="AD99" s="370"/>
      <c r="AE99" s="370"/>
      <c r="AF99" s="370"/>
      <c r="AG99" s="370"/>
      <c r="AH99" s="370"/>
      <c r="AI99" s="370"/>
      <c r="AJ99" s="370"/>
      <c r="AK99" s="370"/>
      <c r="AL99" s="370"/>
      <c r="AM99" s="370"/>
      <c r="AN99" s="370"/>
      <c r="AO99" s="370"/>
      <c r="AP99" s="370"/>
      <c r="AQ99" s="370"/>
      <c r="AR99" s="370"/>
      <c r="AS99" s="370"/>
      <c r="AT99" s="370"/>
      <c r="AU99" s="370"/>
      <c r="AV99" s="370"/>
    </row>
    <row r="100" spans="1:48" x14ac:dyDescent="0.2">
      <c r="A100" s="369"/>
      <c r="B100" s="370"/>
      <c r="C100" s="370"/>
      <c r="D100" s="370"/>
      <c r="E100" s="370"/>
      <c r="F100" s="370"/>
      <c r="G100" s="370"/>
      <c r="H100" s="370"/>
      <c r="I100" s="370"/>
      <c r="J100" s="370"/>
      <c r="K100" s="370"/>
      <c r="L100" s="370"/>
      <c r="M100" s="370"/>
      <c r="N100" s="370"/>
      <c r="O100" s="370"/>
      <c r="P100" s="370"/>
      <c r="Q100" s="370"/>
      <c r="R100" s="370"/>
      <c r="S100" s="370"/>
      <c r="T100" s="370"/>
      <c r="U100" s="370"/>
      <c r="V100" s="370"/>
      <c r="W100" s="370"/>
      <c r="X100" s="370"/>
      <c r="Y100" s="370"/>
      <c r="Z100" s="370"/>
      <c r="AA100" s="370"/>
      <c r="AB100" s="370"/>
      <c r="AC100" s="370"/>
      <c r="AD100" s="370"/>
      <c r="AE100" s="370"/>
      <c r="AF100" s="370"/>
      <c r="AG100" s="370"/>
      <c r="AH100" s="370"/>
      <c r="AI100" s="370"/>
      <c r="AJ100" s="370"/>
      <c r="AK100" s="370"/>
      <c r="AL100" s="370"/>
      <c r="AM100" s="370"/>
      <c r="AN100" s="370"/>
      <c r="AO100" s="370"/>
      <c r="AP100" s="370"/>
      <c r="AQ100" s="370"/>
      <c r="AR100" s="370"/>
      <c r="AS100" s="370"/>
      <c r="AT100" s="370"/>
      <c r="AU100" s="370"/>
      <c r="AV100" s="370"/>
    </row>
    <row r="101" spans="1:48" x14ac:dyDescent="0.2">
      <c r="A101" s="369"/>
      <c r="B101" s="370"/>
      <c r="C101" s="370"/>
      <c r="D101" s="370"/>
      <c r="E101" s="370"/>
      <c r="F101" s="370"/>
      <c r="G101" s="370"/>
      <c r="H101" s="370"/>
      <c r="I101" s="370"/>
      <c r="J101" s="370"/>
      <c r="K101" s="370"/>
      <c r="L101" s="370"/>
      <c r="M101" s="370"/>
      <c r="N101" s="370"/>
      <c r="O101" s="370"/>
      <c r="P101" s="370"/>
      <c r="Q101" s="370"/>
      <c r="R101" s="370"/>
      <c r="S101" s="370"/>
      <c r="T101" s="370"/>
      <c r="U101" s="370"/>
      <c r="V101" s="370"/>
      <c r="W101" s="370"/>
      <c r="X101" s="370"/>
      <c r="Y101" s="370"/>
      <c r="Z101" s="370"/>
      <c r="AA101" s="370"/>
      <c r="AB101" s="370"/>
      <c r="AC101" s="370"/>
      <c r="AD101" s="370"/>
      <c r="AE101" s="370"/>
      <c r="AF101" s="370"/>
      <c r="AG101" s="370"/>
      <c r="AH101" s="370"/>
      <c r="AI101" s="370"/>
      <c r="AJ101" s="370"/>
      <c r="AK101" s="370"/>
      <c r="AL101" s="370"/>
      <c r="AM101" s="370"/>
      <c r="AN101" s="370"/>
      <c r="AO101" s="370"/>
      <c r="AP101" s="370"/>
      <c r="AQ101" s="370"/>
      <c r="AR101" s="370"/>
      <c r="AS101" s="370"/>
      <c r="AT101" s="370"/>
      <c r="AU101" s="370"/>
      <c r="AV101" s="370"/>
    </row>
    <row r="102" spans="1:48" x14ac:dyDescent="0.2">
      <c r="A102" s="369"/>
      <c r="B102" s="370"/>
      <c r="C102" s="370"/>
      <c r="D102" s="370"/>
      <c r="E102" s="370"/>
      <c r="F102" s="370"/>
      <c r="G102" s="370"/>
      <c r="H102" s="370"/>
      <c r="I102" s="370"/>
      <c r="J102" s="370"/>
      <c r="K102" s="370"/>
      <c r="L102" s="370"/>
      <c r="M102" s="370"/>
      <c r="N102" s="370"/>
      <c r="O102" s="370"/>
      <c r="P102" s="370"/>
      <c r="Q102" s="370"/>
      <c r="R102" s="370"/>
      <c r="S102" s="370"/>
      <c r="T102" s="370"/>
      <c r="U102" s="370"/>
      <c r="V102" s="370"/>
      <c r="W102" s="370"/>
      <c r="X102" s="370"/>
      <c r="Y102" s="370"/>
      <c r="Z102" s="370"/>
      <c r="AA102" s="370"/>
      <c r="AB102" s="370"/>
      <c r="AC102" s="370"/>
      <c r="AD102" s="370"/>
      <c r="AE102" s="370"/>
      <c r="AF102" s="370"/>
      <c r="AG102" s="370"/>
      <c r="AH102" s="370"/>
      <c r="AI102" s="370"/>
      <c r="AJ102" s="370"/>
      <c r="AK102" s="370"/>
      <c r="AL102" s="370"/>
      <c r="AM102" s="370"/>
      <c r="AN102" s="370"/>
      <c r="AO102" s="370"/>
      <c r="AP102" s="370"/>
      <c r="AQ102" s="370"/>
      <c r="AR102" s="370"/>
      <c r="AS102" s="370"/>
      <c r="AT102" s="370"/>
      <c r="AU102" s="370"/>
      <c r="AV102" s="370"/>
    </row>
    <row r="103" spans="1:48" x14ac:dyDescent="0.2">
      <c r="A103" s="369"/>
      <c r="B103" s="370"/>
      <c r="C103" s="370"/>
      <c r="D103" s="370"/>
      <c r="E103" s="370"/>
      <c r="F103" s="370"/>
      <c r="G103" s="370"/>
      <c r="H103" s="370"/>
      <c r="I103" s="370"/>
      <c r="J103" s="370"/>
      <c r="K103" s="370"/>
      <c r="L103" s="370"/>
      <c r="M103" s="370"/>
      <c r="N103" s="370"/>
      <c r="O103" s="370"/>
      <c r="P103" s="370"/>
      <c r="Q103" s="370"/>
      <c r="R103" s="370"/>
      <c r="S103" s="370"/>
      <c r="T103" s="370"/>
      <c r="U103" s="370"/>
      <c r="V103" s="370"/>
      <c r="W103" s="370"/>
      <c r="X103" s="370"/>
      <c r="Y103" s="370"/>
      <c r="Z103" s="370"/>
      <c r="AA103" s="370"/>
      <c r="AB103" s="370"/>
      <c r="AC103" s="370"/>
      <c r="AD103" s="370"/>
      <c r="AE103" s="370"/>
      <c r="AF103" s="370"/>
      <c r="AG103" s="370"/>
      <c r="AH103" s="370"/>
      <c r="AI103" s="370"/>
      <c r="AJ103" s="370"/>
      <c r="AK103" s="370"/>
      <c r="AL103" s="370"/>
      <c r="AM103" s="370"/>
      <c r="AN103" s="370"/>
      <c r="AO103" s="370"/>
      <c r="AP103" s="370"/>
      <c r="AQ103" s="370"/>
      <c r="AR103" s="370"/>
      <c r="AS103" s="370"/>
      <c r="AT103" s="370"/>
      <c r="AU103" s="370"/>
      <c r="AV103" s="370"/>
    </row>
    <row r="104" spans="1:48" x14ac:dyDescent="0.2">
      <c r="A104" s="371"/>
      <c r="B104" s="370"/>
      <c r="C104" s="370"/>
      <c r="D104" s="370"/>
      <c r="E104" s="370"/>
      <c r="F104" s="370"/>
      <c r="G104" s="370"/>
      <c r="H104" s="370"/>
      <c r="I104" s="370"/>
      <c r="J104" s="370"/>
      <c r="K104" s="370"/>
      <c r="L104" s="370"/>
      <c r="M104" s="370"/>
      <c r="N104" s="370"/>
      <c r="O104" s="370"/>
      <c r="P104" s="370"/>
      <c r="Q104" s="370"/>
      <c r="R104" s="370"/>
      <c r="S104" s="370"/>
      <c r="T104" s="370"/>
      <c r="U104" s="370"/>
      <c r="V104" s="370"/>
      <c r="W104" s="370"/>
      <c r="X104" s="370"/>
      <c r="Y104" s="370"/>
      <c r="Z104" s="370"/>
      <c r="AA104" s="370"/>
      <c r="AB104" s="370"/>
      <c r="AC104" s="370"/>
      <c r="AD104" s="370"/>
      <c r="AE104" s="370"/>
      <c r="AF104" s="370"/>
      <c r="AG104" s="370"/>
      <c r="AH104" s="370"/>
      <c r="AI104" s="370"/>
      <c r="AJ104" s="370"/>
      <c r="AK104" s="370"/>
      <c r="AL104" s="370"/>
      <c r="AM104" s="370"/>
      <c r="AN104" s="370"/>
      <c r="AO104" s="370"/>
      <c r="AP104" s="370"/>
      <c r="AQ104" s="370"/>
      <c r="AR104" s="370"/>
      <c r="AS104" s="370"/>
      <c r="AT104" s="370"/>
      <c r="AU104" s="370"/>
      <c r="AV104" s="370"/>
    </row>
    <row r="105" spans="1:48" x14ac:dyDescent="0.2">
      <c r="A105" s="369"/>
      <c r="B105" s="370"/>
      <c r="C105" s="370"/>
      <c r="D105" s="370"/>
      <c r="E105" s="370"/>
      <c r="F105" s="370"/>
      <c r="G105" s="370"/>
      <c r="H105" s="370"/>
      <c r="I105" s="370"/>
      <c r="J105" s="370"/>
      <c r="K105" s="370"/>
      <c r="L105" s="370"/>
      <c r="M105" s="370"/>
      <c r="N105" s="370"/>
      <c r="O105" s="370"/>
      <c r="P105" s="370"/>
      <c r="Q105" s="370"/>
      <c r="R105" s="370"/>
      <c r="S105" s="370"/>
      <c r="T105" s="370"/>
      <c r="U105" s="370"/>
      <c r="V105" s="370"/>
      <c r="W105" s="370"/>
      <c r="X105" s="370"/>
      <c r="Y105" s="370"/>
      <c r="Z105" s="370"/>
      <c r="AA105" s="370"/>
      <c r="AB105" s="370"/>
      <c r="AC105" s="370"/>
      <c r="AD105" s="370"/>
      <c r="AE105" s="370"/>
      <c r="AF105" s="370"/>
      <c r="AG105" s="370"/>
      <c r="AH105" s="370"/>
      <c r="AI105" s="370"/>
      <c r="AJ105" s="370"/>
      <c r="AK105" s="370"/>
      <c r="AL105" s="370"/>
      <c r="AM105" s="370"/>
      <c r="AN105" s="370"/>
      <c r="AO105" s="370"/>
      <c r="AP105" s="370"/>
      <c r="AQ105" s="370"/>
      <c r="AR105" s="370"/>
      <c r="AS105" s="370"/>
      <c r="AT105" s="370"/>
      <c r="AU105" s="370"/>
      <c r="AV105" s="370"/>
    </row>
    <row r="106" spans="1:48" x14ac:dyDescent="0.2">
      <c r="A106" s="371"/>
      <c r="B106" s="370"/>
      <c r="C106" s="370"/>
      <c r="D106" s="370"/>
      <c r="E106" s="370"/>
      <c r="F106" s="370"/>
      <c r="G106" s="370"/>
      <c r="H106" s="370"/>
      <c r="I106" s="370"/>
      <c r="J106" s="370"/>
      <c r="K106" s="370"/>
      <c r="L106" s="370"/>
      <c r="M106" s="370"/>
      <c r="N106" s="370"/>
      <c r="O106" s="370"/>
      <c r="P106" s="370"/>
      <c r="Q106" s="370"/>
      <c r="R106" s="370"/>
      <c r="S106" s="370"/>
      <c r="T106" s="370"/>
      <c r="U106" s="370"/>
      <c r="V106" s="370"/>
      <c r="W106" s="370"/>
      <c r="X106" s="370"/>
      <c r="Y106" s="370"/>
      <c r="Z106" s="370"/>
      <c r="AA106" s="370"/>
      <c r="AB106" s="370"/>
      <c r="AC106" s="370"/>
      <c r="AD106" s="370"/>
      <c r="AE106" s="370"/>
      <c r="AF106" s="370"/>
      <c r="AG106" s="370"/>
      <c r="AH106" s="370"/>
      <c r="AI106" s="370"/>
      <c r="AJ106" s="370"/>
      <c r="AK106" s="370"/>
      <c r="AL106" s="370"/>
      <c r="AM106" s="370"/>
      <c r="AN106" s="370"/>
      <c r="AO106" s="370"/>
      <c r="AP106" s="370"/>
      <c r="AQ106" s="370"/>
      <c r="AR106" s="370"/>
      <c r="AS106" s="370"/>
      <c r="AT106" s="370"/>
      <c r="AU106" s="370"/>
      <c r="AV106" s="370"/>
    </row>
    <row r="107" spans="1:48" x14ac:dyDescent="0.2">
      <c r="A107" s="369"/>
      <c r="B107" s="370"/>
      <c r="C107" s="370"/>
      <c r="D107" s="370"/>
      <c r="E107" s="370"/>
      <c r="F107" s="370"/>
      <c r="G107" s="370"/>
      <c r="H107" s="370"/>
      <c r="I107" s="370"/>
      <c r="J107" s="370"/>
      <c r="K107" s="370"/>
      <c r="L107" s="370"/>
      <c r="M107" s="370"/>
      <c r="N107" s="370"/>
      <c r="O107" s="370"/>
      <c r="P107" s="370"/>
      <c r="Q107" s="370"/>
      <c r="R107" s="370"/>
      <c r="S107" s="370"/>
      <c r="T107" s="370"/>
      <c r="U107" s="370"/>
      <c r="V107" s="370"/>
      <c r="W107" s="370"/>
      <c r="X107" s="370"/>
      <c r="Y107" s="370"/>
      <c r="Z107" s="370"/>
      <c r="AA107" s="370"/>
      <c r="AB107" s="370"/>
      <c r="AC107" s="370"/>
      <c r="AD107" s="370"/>
      <c r="AE107" s="370"/>
      <c r="AF107" s="370"/>
      <c r="AG107" s="370"/>
      <c r="AH107" s="370"/>
      <c r="AI107" s="370"/>
      <c r="AJ107" s="370"/>
      <c r="AK107" s="370"/>
      <c r="AL107" s="370"/>
      <c r="AM107" s="370"/>
      <c r="AN107" s="370"/>
      <c r="AO107" s="370"/>
      <c r="AP107" s="370"/>
      <c r="AQ107" s="370"/>
      <c r="AR107" s="370"/>
      <c r="AS107" s="370"/>
      <c r="AT107" s="370"/>
      <c r="AU107" s="370"/>
      <c r="AV107" s="370"/>
    </row>
    <row r="108" spans="1:48" x14ac:dyDescent="0.2">
      <c r="A108" s="371"/>
      <c r="B108" s="370"/>
      <c r="C108" s="370"/>
      <c r="D108" s="370"/>
      <c r="E108" s="370"/>
      <c r="F108" s="370"/>
      <c r="G108" s="370"/>
      <c r="H108" s="370"/>
      <c r="I108" s="370"/>
      <c r="J108" s="370"/>
      <c r="K108" s="370"/>
      <c r="L108" s="370"/>
      <c r="M108" s="370"/>
      <c r="N108" s="370"/>
      <c r="O108" s="370"/>
      <c r="P108" s="370"/>
      <c r="Q108" s="370"/>
      <c r="R108" s="370"/>
      <c r="S108" s="370"/>
      <c r="T108" s="370"/>
      <c r="U108" s="370"/>
      <c r="V108" s="370"/>
      <c r="W108" s="370"/>
      <c r="X108" s="370"/>
      <c r="Y108" s="370"/>
      <c r="Z108" s="370"/>
      <c r="AA108" s="370"/>
      <c r="AB108" s="370"/>
      <c r="AC108" s="370"/>
      <c r="AD108" s="370"/>
      <c r="AE108" s="370"/>
      <c r="AF108" s="370"/>
      <c r="AG108" s="370"/>
      <c r="AH108" s="370"/>
      <c r="AI108" s="370"/>
      <c r="AJ108" s="370"/>
      <c r="AK108" s="370"/>
      <c r="AL108" s="370"/>
      <c r="AM108" s="370"/>
      <c r="AN108" s="370"/>
      <c r="AO108" s="370"/>
      <c r="AP108" s="370"/>
      <c r="AQ108" s="370"/>
      <c r="AR108" s="370"/>
      <c r="AS108" s="370"/>
      <c r="AT108" s="370"/>
      <c r="AU108" s="370"/>
      <c r="AV108" s="370"/>
    </row>
    <row r="109" spans="1:48" x14ac:dyDescent="0.2">
      <c r="A109" s="369"/>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c r="Z109" s="370"/>
      <c r="AA109" s="370"/>
      <c r="AB109" s="370"/>
      <c r="AC109" s="370"/>
      <c r="AD109" s="370"/>
      <c r="AE109" s="370"/>
      <c r="AF109" s="370"/>
      <c r="AG109" s="370"/>
      <c r="AH109" s="370"/>
      <c r="AI109" s="370"/>
      <c r="AJ109" s="370"/>
      <c r="AK109" s="370"/>
      <c r="AL109" s="370"/>
      <c r="AM109" s="370"/>
      <c r="AN109" s="370"/>
      <c r="AO109" s="370"/>
      <c r="AP109" s="370"/>
      <c r="AQ109" s="370"/>
      <c r="AR109" s="370"/>
      <c r="AS109" s="370"/>
      <c r="AT109" s="370"/>
      <c r="AU109" s="370"/>
      <c r="AV109" s="370"/>
    </row>
    <row r="110" spans="1:48" x14ac:dyDescent="0.2">
      <c r="A110" s="369"/>
      <c r="B110" s="370"/>
      <c r="C110" s="370"/>
      <c r="D110" s="370"/>
      <c r="E110" s="370"/>
      <c r="F110" s="370"/>
      <c r="G110" s="370"/>
      <c r="H110" s="370"/>
      <c r="I110" s="370"/>
      <c r="J110" s="370"/>
      <c r="K110" s="370"/>
      <c r="L110" s="370"/>
      <c r="M110" s="370"/>
      <c r="N110" s="370"/>
      <c r="O110" s="370"/>
      <c r="P110" s="370"/>
      <c r="Q110" s="370"/>
      <c r="R110" s="370"/>
      <c r="S110" s="370"/>
      <c r="T110" s="370"/>
      <c r="U110" s="370"/>
      <c r="V110" s="370"/>
      <c r="W110" s="370"/>
      <c r="X110" s="370"/>
      <c r="Y110" s="370"/>
      <c r="Z110" s="370"/>
      <c r="AA110" s="370"/>
      <c r="AB110" s="370"/>
      <c r="AC110" s="370"/>
      <c r="AD110" s="370"/>
      <c r="AE110" s="370"/>
      <c r="AF110" s="370"/>
      <c r="AG110" s="370"/>
      <c r="AH110" s="370"/>
      <c r="AI110" s="370"/>
      <c r="AJ110" s="370"/>
      <c r="AK110" s="370"/>
      <c r="AL110" s="370"/>
      <c r="AM110" s="370"/>
      <c r="AN110" s="370"/>
      <c r="AO110" s="370"/>
      <c r="AP110" s="370"/>
      <c r="AQ110" s="370"/>
      <c r="AR110" s="370"/>
      <c r="AS110" s="370"/>
      <c r="AT110" s="370"/>
      <c r="AU110" s="370"/>
      <c r="AV110" s="370"/>
    </row>
    <row r="111" spans="1:48" x14ac:dyDescent="0.2">
      <c r="A111" s="369"/>
      <c r="B111" s="370"/>
      <c r="C111" s="370"/>
      <c r="D111" s="370"/>
      <c r="E111" s="370"/>
      <c r="F111" s="370"/>
      <c r="G111" s="370"/>
      <c r="H111" s="370"/>
      <c r="I111" s="370"/>
      <c r="J111" s="370"/>
      <c r="K111" s="370"/>
      <c r="L111" s="370"/>
      <c r="M111" s="370"/>
      <c r="N111" s="370"/>
      <c r="O111" s="370"/>
      <c r="P111" s="370"/>
      <c r="Q111" s="370"/>
      <c r="R111" s="370"/>
      <c r="S111" s="370"/>
      <c r="T111" s="370"/>
      <c r="U111" s="370"/>
      <c r="V111" s="370"/>
      <c r="W111" s="370"/>
      <c r="X111" s="370"/>
      <c r="Y111" s="370"/>
      <c r="Z111" s="370"/>
      <c r="AA111" s="370"/>
      <c r="AB111" s="370"/>
      <c r="AC111" s="370"/>
      <c r="AD111" s="370"/>
      <c r="AE111" s="370"/>
      <c r="AF111" s="370"/>
      <c r="AG111" s="370"/>
      <c r="AH111" s="370"/>
      <c r="AI111" s="370"/>
      <c r="AJ111" s="370"/>
      <c r="AK111" s="370"/>
      <c r="AL111" s="370"/>
      <c r="AM111" s="370"/>
      <c r="AN111" s="370"/>
      <c r="AO111" s="370"/>
      <c r="AP111" s="370"/>
      <c r="AQ111" s="370"/>
      <c r="AR111" s="370"/>
      <c r="AS111" s="370"/>
      <c r="AT111" s="370"/>
      <c r="AU111" s="370"/>
      <c r="AV111" s="370"/>
    </row>
    <row r="112" spans="1:48" x14ac:dyDescent="0.2">
      <c r="A112" s="371"/>
      <c r="B112" s="370"/>
      <c r="C112" s="370"/>
      <c r="D112" s="370"/>
      <c r="E112" s="370"/>
      <c r="F112" s="370"/>
      <c r="G112" s="370"/>
      <c r="H112" s="370"/>
      <c r="I112" s="370"/>
      <c r="J112" s="370"/>
      <c r="K112" s="370"/>
      <c r="L112" s="370"/>
      <c r="M112" s="370"/>
      <c r="N112" s="370"/>
      <c r="O112" s="370"/>
      <c r="P112" s="370"/>
      <c r="Q112" s="370"/>
      <c r="R112" s="370"/>
      <c r="S112" s="370"/>
      <c r="T112" s="370"/>
      <c r="U112" s="370"/>
      <c r="V112" s="370"/>
      <c r="W112" s="370"/>
      <c r="X112" s="370"/>
      <c r="Y112" s="370"/>
      <c r="Z112" s="370"/>
      <c r="AA112" s="370"/>
      <c r="AB112" s="370"/>
      <c r="AC112" s="370"/>
      <c r="AD112" s="370"/>
      <c r="AE112" s="370"/>
      <c r="AF112" s="370"/>
      <c r="AG112" s="370"/>
      <c r="AH112" s="370"/>
      <c r="AI112" s="370"/>
      <c r="AJ112" s="370"/>
      <c r="AK112" s="370"/>
      <c r="AL112" s="370"/>
      <c r="AM112" s="370"/>
      <c r="AN112" s="370"/>
      <c r="AO112" s="370"/>
      <c r="AP112" s="370"/>
      <c r="AQ112" s="370"/>
      <c r="AR112" s="370"/>
      <c r="AS112" s="370"/>
      <c r="AT112" s="370"/>
      <c r="AU112" s="370"/>
      <c r="AV112" s="370"/>
    </row>
    <row r="113" spans="1:48" x14ac:dyDescent="0.2">
      <c r="A113" s="369"/>
      <c r="B113" s="370"/>
      <c r="C113" s="370"/>
      <c r="D113" s="370"/>
      <c r="E113" s="370"/>
      <c r="F113" s="370"/>
      <c r="G113" s="370"/>
      <c r="H113" s="370"/>
      <c r="I113" s="370"/>
      <c r="J113" s="370"/>
      <c r="K113" s="370"/>
      <c r="L113" s="370"/>
      <c r="M113" s="370"/>
      <c r="N113" s="370"/>
      <c r="O113" s="370"/>
      <c r="P113" s="370"/>
      <c r="Q113" s="370"/>
      <c r="R113" s="370"/>
      <c r="S113" s="370"/>
      <c r="T113" s="370"/>
      <c r="U113" s="370"/>
      <c r="V113" s="370"/>
      <c r="W113" s="370"/>
      <c r="X113" s="370"/>
      <c r="Y113" s="370"/>
      <c r="Z113" s="370"/>
      <c r="AA113" s="370"/>
      <c r="AB113" s="370"/>
      <c r="AC113" s="370"/>
      <c r="AD113" s="370"/>
      <c r="AE113" s="370"/>
      <c r="AF113" s="370"/>
      <c r="AG113" s="370"/>
      <c r="AH113" s="370"/>
      <c r="AI113" s="370"/>
      <c r="AJ113" s="370"/>
      <c r="AK113" s="370"/>
      <c r="AL113" s="370"/>
      <c r="AM113" s="370"/>
      <c r="AN113" s="370"/>
      <c r="AO113" s="370"/>
      <c r="AP113" s="370"/>
      <c r="AQ113" s="370"/>
      <c r="AR113" s="370"/>
      <c r="AS113" s="370"/>
      <c r="AT113" s="370"/>
      <c r="AU113" s="370"/>
      <c r="AV113" s="370"/>
    </row>
    <row r="114" spans="1:48" x14ac:dyDescent="0.2">
      <c r="A114" s="371"/>
      <c r="B114" s="370"/>
      <c r="C114" s="370"/>
      <c r="D114" s="370"/>
      <c r="E114" s="370"/>
      <c r="F114" s="370"/>
      <c r="G114" s="370"/>
      <c r="H114" s="370"/>
      <c r="I114" s="370"/>
      <c r="J114" s="370"/>
      <c r="K114" s="370"/>
      <c r="L114" s="370"/>
      <c r="M114" s="405"/>
      <c r="N114" s="370"/>
      <c r="O114" s="370"/>
      <c r="P114" s="370"/>
      <c r="Q114" s="370"/>
      <c r="R114" s="370"/>
      <c r="S114" s="370"/>
      <c r="T114" s="370"/>
      <c r="U114" s="370"/>
      <c r="V114" s="370"/>
      <c r="W114" s="370"/>
      <c r="X114" s="370"/>
      <c r="Y114" s="370"/>
      <c r="Z114" s="370"/>
      <c r="AA114" s="370"/>
      <c r="AB114" s="370"/>
      <c r="AC114" s="370"/>
      <c r="AD114" s="370"/>
      <c r="AE114" s="370"/>
      <c r="AF114" s="370"/>
      <c r="AG114" s="370"/>
      <c r="AH114" s="370"/>
      <c r="AI114" s="370"/>
      <c r="AJ114" s="370"/>
      <c r="AK114" s="370"/>
      <c r="AL114" s="370"/>
      <c r="AM114" s="370"/>
      <c r="AN114" s="370"/>
      <c r="AO114" s="370"/>
      <c r="AP114" s="370"/>
      <c r="AQ114" s="370"/>
      <c r="AR114" s="370"/>
      <c r="AS114" s="370"/>
      <c r="AT114" s="370"/>
      <c r="AU114" s="370"/>
      <c r="AV114" s="370"/>
    </row>
    <row r="115" spans="1:48" x14ac:dyDescent="0.2">
      <c r="A115" s="369"/>
      <c r="B115" s="370"/>
      <c r="C115" s="370"/>
      <c r="D115" s="370"/>
      <c r="E115" s="370"/>
      <c r="F115" s="370"/>
      <c r="G115" s="370"/>
      <c r="H115" s="370"/>
      <c r="I115" s="370"/>
      <c r="J115" s="370"/>
      <c r="K115" s="370"/>
      <c r="L115" s="370"/>
      <c r="M115" s="405"/>
      <c r="N115" s="370"/>
      <c r="O115" s="370"/>
      <c r="P115" s="370"/>
      <c r="Q115" s="370"/>
      <c r="R115" s="370"/>
      <c r="S115" s="370"/>
      <c r="T115" s="370"/>
      <c r="U115" s="370"/>
      <c r="V115" s="370"/>
      <c r="W115" s="370"/>
      <c r="X115" s="370"/>
      <c r="Y115" s="370"/>
      <c r="Z115" s="370"/>
      <c r="AA115" s="370"/>
      <c r="AB115" s="370"/>
      <c r="AC115" s="370"/>
      <c r="AD115" s="370"/>
      <c r="AE115" s="370"/>
      <c r="AF115" s="370"/>
      <c r="AG115" s="370"/>
      <c r="AH115" s="370"/>
      <c r="AI115" s="370"/>
      <c r="AJ115" s="370"/>
      <c r="AK115" s="370"/>
      <c r="AL115" s="370"/>
      <c r="AM115" s="370"/>
      <c r="AN115" s="370"/>
      <c r="AO115" s="370"/>
      <c r="AP115" s="370"/>
      <c r="AQ115" s="370"/>
      <c r="AR115" s="370"/>
      <c r="AS115" s="370"/>
      <c r="AT115" s="370"/>
      <c r="AU115" s="370"/>
      <c r="AV115" s="370"/>
    </row>
    <row r="116" spans="1:48" x14ac:dyDescent="0.2">
      <c r="A116" s="369"/>
      <c r="B116" s="370"/>
      <c r="C116" s="370"/>
      <c r="D116" s="370"/>
      <c r="E116" s="370"/>
      <c r="F116" s="370"/>
      <c r="G116" s="370"/>
      <c r="H116" s="370"/>
      <c r="I116" s="370"/>
      <c r="J116" s="370"/>
      <c r="K116" s="370"/>
      <c r="L116" s="370"/>
      <c r="M116" s="405"/>
      <c r="N116" s="370"/>
      <c r="O116" s="370"/>
      <c r="P116" s="370"/>
      <c r="Q116" s="370"/>
      <c r="R116" s="370"/>
      <c r="S116" s="370"/>
      <c r="T116" s="370"/>
      <c r="U116" s="370"/>
      <c r="V116" s="370"/>
      <c r="W116" s="370"/>
      <c r="X116" s="370"/>
      <c r="Y116" s="370"/>
      <c r="Z116" s="370"/>
      <c r="AA116" s="370"/>
      <c r="AB116" s="370"/>
      <c r="AC116" s="370"/>
      <c r="AD116" s="370"/>
      <c r="AE116" s="370"/>
      <c r="AF116" s="370"/>
      <c r="AG116" s="370"/>
      <c r="AH116" s="370"/>
      <c r="AI116" s="370"/>
      <c r="AJ116" s="370"/>
      <c r="AK116" s="370"/>
      <c r="AL116" s="370"/>
      <c r="AM116" s="370"/>
      <c r="AN116" s="370"/>
      <c r="AO116" s="370"/>
      <c r="AP116" s="370"/>
      <c r="AQ116" s="370"/>
      <c r="AR116" s="370"/>
      <c r="AS116" s="370"/>
      <c r="AT116" s="370"/>
      <c r="AU116" s="370"/>
      <c r="AV116" s="370"/>
    </row>
    <row r="117" spans="1:48" x14ac:dyDescent="0.2">
      <c r="A117" s="369"/>
      <c r="B117" s="370"/>
      <c r="C117" s="370"/>
      <c r="D117" s="370"/>
      <c r="E117" s="370"/>
      <c r="F117" s="370"/>
      <c r="G117" s="370"/>
      <c r="H117" s="370"/>
      <c r="I117" s="370"/>
      <c r="J117" s="370"/>
      <c r="K117" s="370"/>
      <c r="L117" s="370"/>
      <c r="M117" s="405"/>
      <c r="N117" s="370"/>
      <c r="O117" s="370"/>
      <c r="P117" s="370"/>
      <c r="Q117" s="370"/>
      <c r="R117" s="370"/>
      <c r="S117" s="370"/>
      <c r="T117" s="370"/>
      <c r="U117" s="370"/>
      <c r="V117" s="370"/>
      <c r="W117" s="370"/>
      <c r="X117" s="370"/>
      <c r="Y117" s="370"/>
      <c r="Z117" s="370"/>
      <c r="AA117" s="370"/>
      <c r="AB117" s="370"/>
      <c r="AC117" s="370"/>
      <c r="AD117" s="370"/>
      <c r="AE117" s="370"/>
      <c r="AF117" s="370"/>
      <c r="AG117" s="370"/>
      <c r="AH117" s="370"/>
      <c r="AI117" s="370"/>
      <c r="AJ117" s="370"/>
      <c r="AK117" s="370"/>
      <c r="AL117" s="370"/>
      <c r="AM117" s="370"/>
      <c r="AN117" s="370"/>
      <c r="AO117" s="370"/>
      <c r="AP117" s="370"/>
      <c r="AQ117" s="370"/>
      <c r="AR117" s="370"/>
      <c r="AS117" s="370"/>
      <c r="AT117" s="370"/>
      <c r="AU117" s="370"/>
      <c r="AV117" s="370"/>
    </row>
    <row r="118" spans="1:48" x14ac:dyDescent="0.2">
      <c r="A118" s="369"/>
      <c r="B118" s="370"/>
      <c r="C118" s="370"/>
      <c r="D118" s="370"/>
      <c r="E118" s="370"/>
      <c r="F118" s="370"/>
      <c r="G118" s="370"/>
      <c r="H118" s="370"/>
      <c r="I118" s="370"/>
      <c r="J118" s="370"/>
      <c r="K118" s="370"/>
      <c r="L118" s="370"/>
      <c r="M118" s="405"/>
      <c r="N118" s="370"/>
      <c r="O118" s="370"/>
      <c r="P118" s="370"/>
      <c r="Q118" s="370"/>
      <c r="R118" s="370"/>
      <c r="S118" s="370"/>
      <c r="T118" s="370"/>
      <c r="U118" s="370"/>
      <c r="V118" s="370"/>
      <c r="W118" s="370"/>
      <c r="X118" s="370"/>
      <c r="Y118" s="370"/>
      <c r="Z118" s="370"/>
      <c r="AA118" s="370"/>
      <c r="AB118" s="370"/>
      <c r="AC118" s="370"/>
      <c r="AD118" s="370"/>
      <c r="AE118" s="370"/>
      <c r="AF118" s="370"/>
      <c r="AG118" s="370"/>
      <c r="AH118" s="370"/>
      <c r="AI118" s="370"/>
      <c r="AJ118" s="370"/>
      <c r="AK118" s="370"/>
      <c r="AL118" s="370"/>
      <c r="AM118" s="370"/>
      <c r="AN118" s="370"/>
      <c r="AO118" s="370"/>
      <c r="AP118" s="370"/>
      <c r="AQ118" s="370"/>
      <c r="AR118" s="370"/>
      <c r="AS118" s="370"/>
      <c r="AT118" s="370"/>
      <c r="AU118" s="370"/>
      <c r="AV118" s="370"/>
    </row>
    <row r="119" spans="1:48" x14ac:dyDescent="0.2">
      <c r="A119" s="371"/>
      <c r="B119" s="370"/>
      <c r="C119" s="370"/>
      <c r="D119" s="370"/>
      <c r="E119" s="370"/>
      <c r="F119" s="370"/>
      <c r="G119" s="370"/>
      <c r="H119" s="370"/>
      <c r="I119" s="370"/>
      <c r="J119" s="370"/>
      <c r="K119" s="370"/>
      <c r="L119" s="370"/>
      <c r="M119" s="405"/>
      <c r="N119" s="370"/>
      <c r="O119" s="370"/>
      <c r="P119" s="370"/>
      <c r="Q119" s="370"/>
      <c r="R119" s="370"/>
      <c r="S119" s="370"/>
      <c r="T119" s="370"/>
      <c r="U119" s="370"/>
      <c r="V119" s="370"/>
      <c r="W119" s="370"/>
      <c r="X119" s="370"/>
      <c r="Y119" s="370"/>
      <c r="Z119" s="370"/>
      <c r="AA119" s="370"/>
      <c r="AB119" s="370"/>
      <c r="AC119" s="370"/>
      <c r="AD119" s="370"/>
      <c r="AE119" s="370"/>
      <c r="AF119" s="370"/>
      <c r="AG119" s="370"/>
      <c r="AH119" s="370"/>
      <c r="AI119" s="370"/>
      <c r="AJ119" s="370"/>
      <c r="AK119" s="370"/>
      <c r="AL119" s="370"/>
      <c r="AM119" s="370"/>
      <c r="AN119" s="370"/>
      <c r="AO119" s="370"/>
      <c r="AP119" s="370"/>
      <c r="AQ119" s="370"/>
      <c r="AR119" s="370"/>
      <c r="AS119" s="370"/>
      <c r="AT119" s="370"/>
      <c r="AU119" s="370"/>
      <c r="AV119" s="370"/>
    </row>
    <row r="120" spans="1:48" x14ac:dyDescent="0.2">
      <c r="A120" s="369"/>
      <c r="B120" s="370"/>
      <c r="C120" s="370"/>
      <c r="D120" s="370"/>
      <c r="E120" s="370"/>
      <c r="F120" s="370"/>
      <c r="G120" s="370"/>
      <c r="H120" s="370"/>
      <c r="I120" s="370"/>
      <c r="J120" s="370"/>
      <c r="K120" s="370"/>
      <c r="L120" s="370"/>
      <c r="M120" s="405"/>
      <c r="N120" s="370"/>
      <c r="O120" s="370"/>
      <c r="P120" s="370"/>
      <c r="Q120" s="370"/>
      <c r="R120" s="370"/>
      <c r="S120" s="370"/>
      <c r="T120" s="370"/>
      <c r="U120" s="370"/>
      <c r="V120" s="370"/>
      <c r="W120" s="370"/>
      <c r="X120" s="370"/>
      <c r="Y120" s="370"/>
      <c r="Z120" s="370"/>
      <c r="AA120" s="370"/>
      <c r="AB120" s="370"/>
      <c r="AC120" s="370"/>
      <c r="AD120" s="370"/>
      <c r="AE120" s="370"/>
      <c r="AF120" s="370"/>
      <c r="AG120" s="370"/>
      <c r="AH120" s="370"/>
      <c r="AI120" s="370"/>
      <c r="AJ120" s="370"/>
      <c r="AK120" s="370"/>
      <c r="AL120" s="370"/>
      <c r="AM120" s="370"/>
      <c r="AN120" s="370"/>
      <c r="AO120" s="370"/>
      <c r="AP120" s="370"/>
      <c r="AQ120" s="370"/>
      <c r="AR120" s="370"/>
      <c r="AS120" s="370"/>
      <c r="AT120" s="370"/>
      <c r="AU120" s="370"/>
      <c r="AV120" s="370"/>
    </row>
    <row r="121" spans="1:48" x14ac:dyDescent="0.2">
      <c r="A121" s="371"/>
      <c r="B121" s="370"/>
      <c r="C121" s="370"/>
      <c r="D121" s="370"/>
      <c r="E121" s="370"/>
      <c r="F121" s="370"/>
      <c r="G121" s="370"/>
      <c r="H121" s="370"/>
      <c r="I121" s="370"/>
      <c r="J121" s="370"/>
      <c r="K121" s="370"/>
      <c r="L121" s="370"/>
      <c r="M121" s="405"/>
      <c r="N121" s="370"/>
      <c r="O121" s="37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row>
    <row r="122" spans="1:48" x14ac:dyDescent="0.2">
      <c r="A122" s="369"/>
      <c r="B122" s="370"/>
      <c r="C122" s="370"/>
      <c r="D122" s="370"/>
      <c r="E122" s="370"/>
      <c r="F122" s="370"/>
      <c r="G122" s="370"/>
      <c r="H122" s="370"/>
      <c r="I122" s="370"/>
      <c r="J122" s="370"/>
      <c r="K122" s="370"/>
      <c r="L122" s="370"/>
      <c r="M122" s="405"/>
      <c r="N122" s="370"/>
      <c r="O122" s="37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row>
    <row r="123" spans="1:48" x14ac:dyDescent="0.2">
      <c r="A123" s="369"/>
      <c r="B123" s="370"/>
      <c r="C123" s="370"/>
      <c r="D123" s="370"/>
      <c r="E123" s="370"/>
      <c r="F123" s="370"/>
      <c r="G123" s="370"/>
      <c r="H123" s="370"/>
      <c r="I123" s="370"/>
      <c r="J123" s="370"/>
      <c r="K123" s="370"/>
      <c r="L123" s="370"/>
      <c r="M123" s="405"/>
      <c r="N123" s="370"/>
      <c r="O123" s="37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row>
    <row r="124" spans="1:48" x14ac:dyDescent="0.2">
      <c r="A124" s="369"/>
      <c r="B124" s="370"/>
      <c r="C124" s="370"/>
      <c r="D124" s="370"/>
      <c r="E124" s="370"/>
      <c r="F124" s="370"/>
      <c r="G124" s="370"/>
      <c r="H124" s="370"/>
      <c r="I124" s="370"/>
      <c r="J124" s="370"/>
      <c r="K124" s="370"/>
      <c r="L124" s="370"/>
      <c r="M124" s="405"/>
      <c r="N124" s="370"/>
      <c r="O124" s="37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row>
    <row r="125" spans="1:48" x14ac:dyDescent="0.2">
      <c r="A125" s="369"/>
      <c r="B125" s="370"/>
      <c r="C125" s="370"/>
      <c r="D125" s="370"/>
      <c r="E125" s="370"/>
      <c r="F125" s="370"/>
      <c r="G125" s="370"/>
      <c r="H125" s="370"/>
      <c r="I125" s="370"/>
      <c r="J125" s="370"/>
      <c r="K125" s="370"/>
      <c r="L125" s="370"/>
      <c r="M125" s="405"/>
      <c r="N125" s="370"/>
      <c r="O125" s="37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row>
    <row r="126" spans="1:48" x14ac:dyDescent="0.2">
      <c r="A126" s="369"/>
      <c r="B126" s="370"/>
      <c r="C126" s="370"/>
      <c r="D126" s="370"/>
      <c r="E126" s="370"/>
      <c r="F126" s="370"/>
      <c r="G126" s="370"/>
      <c r="H126" s="370"/>
      <c r="I126" s="370"/>
      <c r="J126" s="370"/>
      <c r="K126" s="370"/>
      <c r="L126" s="370"/>
      <c r="M126" s="405"/>
      <c r="N126" s="370"/>
      <c r="O126" s="37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row>
    <row r="127" spans="1:48" x14ac:dyDescent="0.2">
      <c r="A127" s="371"/>
      <c r="B127" s="370"/>
      <c r="C127" s="370"/>
      <c r="D127" s="370"/>
      <c r="E127" s="370"/>
      <c r="F127" s="370"/>
      <c r="G127" s="370"/>
      <c r="H127" s="370"/>
      <c r="I127" s="370"/>
      <c r="J127" s="370"/>
      <c r="K127" s="370"/>
      <c r="L127" s="370"/>
      <c r="M127" s="405"/>
      <c r="N127" s="370"/>
      <c r="O127" s="370"/>
      <c r="P127" s="370"/>
      <c r="Q127" s="370"/>
      <c r="R127" s="370"/>
      <c r="S127" s="370"/>
      <c r="T127" s="370"/>
      <c r="U127" s="370"/>
      <c r="V127" s="370"/>
      <c r="W127" s="370"/>
      <c r="X127" s="370"/>
      <c r="Y127" s="370"/>
      <c r="Z127" s="370"/>
      <c r="AA127" s="370"/>
      <c r="AB127" s="370"/>
      <c r="AC127" s="370"/>
      <c r="AD127" s="370"/>
      <c r="AE127" s="370"/>
      <c r="AF127" s="370"/>
      <c r="AG127" s="370"/>
      <c r="AH127" s="370"/>
      <c r="AI127" s="370"/>
      <c r="AJ127" s="370"/>
      <c r="AK127" s="370"/>
      <c r="AL127" s="370"/>
      <c r="AM127" s="370"/>
      <c r="AN127" s="370"/>
      <c r="AO127" s="370"/>
      <c r="AP127" s="370"/>
      <c r="AQ127" s="370"/>
      <c r="AR127" s="370"/>
      <c r="AS127" s="370"/>
      <c r="AT127" s="370"/>
      <c r="AU127" s="370"/>
      <c r="AV127" s="370"/>
    </row>
    <row r="128" spans="1:48" x14ac:dyDescent="0.2">
      <c r="A128" s="369"/>
      <c r="B128" s="370"/>
      <c r="C128" s="370"/>
      <c r="D128" s="370"/>
      <c r="E128" s="370"/>
      <c r="F128" s="370"/>
      <c r="G128" s="370"/>
      <c r="H128" s="370"/>
      <c r="I128" s="370"/>
      <c r="J128" s="370"/>
      <c r="K128" s="370"/>
      <c r="L128" s="370"/>
      <c r="M128" s="405"/>
      <c r="N128" s="370"/>
      <c r="O128" s="370"/>
      <c r="P128" s="370"/>
      <c r="Q128" s="370"/>
      <c r="R128" s="370"/>
      <c r="S128" s="370"/>
      <c r="T128" s="370"/>
      <c r="U128" s="370"/>
      <c r="V128" s="370"/>
      <c r="W128" s="370"/>
      <c r="X128" s="370"/>
      <c r="Y128" s="370"/>
      <c r="Z128" s="370"/>
      <c r="AA128" s="370"/>
      <c r="AB128" s="370"/>
      <c r="AC128" s="370"/>
      <c r="AD128" s="370"/>
      <c r="AE128" s="370"/>
      <c r="AF128" s="370"/>
      <c r="AG128" s="370"/>
      <c r="AH128" s="370"/>
      <c r="AI128" s="370"/>
      <c r="AJ128" s="370"/>
      <c r="AK128" s="370"/>
      <c r="AL128" s="370"/>
      <c r="AM128" s="370"/>
      <c r="AN128" s="370"/>
      <c r="AO128" s="370"/>
      <c r="AP128" s="370"/>
      <c r="AQ128" s="370"/>
      <c r="AR128" s="370"/>
      <c r="AS128" s="370"/>
      <c r="AT128" s="370"/>
      <c r="AU128" s="370"/>
      <c r="AV128" s="370"/>
    </row>
    <row r="129" spans="1:48" x14ac:dyDescent="0.2">
      <c r="A129" s="371"/>
      <c r="B129" s="370"/>
      <c r="C129" s="370"/>
      <c r="D129" s="370"/>
      <c r="E129" s="370"/>
      <c r="F129" s="370"/>
      <c r="G129" s="370"/>
      <c r="H129" s="370"/>
      <c r="I129" s="370"/>
      <c r="J129" s="370"/>
      <c r="K129" s="370"/>
      <c r="L129" s="370"/>
      <c r="M129" s="370"/>
      <c r="N129" s="370"/>
      <c r="O129" s="370"/>
      <c r="P129" s="370"/>
      <c r="Q129" s="370"/>
      <c r="R129" s="370"/>
      <c r="S129" s="370"/>
      <c r="T129" s="370"/>
      <c r="U129" s="370"/>
      <c r="V129" s="370"/>
      <c r="W129" s="370"/>
      <c r="X129" s="370"/>
      <c r="Y129" s="370"/>
      <c r="Z129" s="370"/>
      <c r="AA129" s="370"/>
      <c r="AB129" s="370"/>
      <c r="AC129" s="370"/>
      <c r="AD129" s="370"/>
      <c r="AE129" s="370"/>
      <c r="AF129" s="370"/>
      <c r="AG129" s="370"/>
      <c r="AH129" s="370"/>
      <c r="AI129" s="370"/>
      <c r="AJ129" s="370"/>
      <c r="AK129" s="370"/>
      <c r="AL129" s="370"/>
      <c r="AM129" s="370"/>
      <c r="AN129" s="370"/>
      <c r="AO129" s="370"/>
      <c r="AP129" s="370"/>
      <c r="AQ129" s="370"/>
      <c r="AR129" s="370"/>
      <c r="AS129" s="370"/>
      <c r="AT129" s="370"/>
      <c r="AU129" s="370"/>
      <c r="AV129" s="370"/>
    </row>
    <row r="130" spans="1:48" x14ac:dyDescent="0.2">
      <c r="A130" s="369"/>
      <c r="B130" s="370"/>
      <c r="C130" s="370"/>
      <c r="D130" s="370"/>
      <c r="E130" s="370"/>
      <c r="F130" s="370"/>
      <c r="G130" s="370"/>
      <c r="H130" s="370"/>
      <c r="I130" s="370"/>
      <c r="J130" s="370"/>
      <c r="K130" s="370"/>
      <c r="L130" s="370"/>
      <c r="M130" s="370"/>
      <c r="N130" s="370"/>
      <c r="O130" s="370"/>
      <c r="P130" s="370"/>
      <c r="Q130" s="370"/>
      <c r="R130" s="370"/>
      <c r="S130" s="370"/>
      <c r="T130" s="370"/>
      <c r="U130" s="370"/>
      <c r="V130" s="370"/>
      <c r="W130" s="370"/>
      <c r="X130" s="370"/>
      <c r="Y130" s="370"/>
      <c r="Z130" s="370"/>
      <c r="AA130" s="370"/>
      <c r="AB130" s="370"/>
      <c r="AC130" s="370"/>
      <c r="AD130" s="370"/>
      <c r="AE130" s="370"/>
      <c r="AF130" s="370"/>
      <c r="AG130" s="370"/>
      <c r="AH130" s="370"/>
      <c r="AI130" s="370"/>
      <c r="AJ130" s="370"/>
      <c r="AK130" s="370"/>
      <c r="AL130" s="370"/>
      <c r="AM130" s="370"/>
      <c r="AN130" s="370"/>
      <c r="AO130" s="370"/>
      <c r="AP130" s="370"/>
      <c r="AQ130" s="370"/>
      <c r="AR130" s="370"/>
      <c r="AS130" s="370"/>
      <c r="AT130" s="370"/>
      <c r="AU130" s="370"/>
      <c r="AV130" s="370"/>
    </row>
    <row r="131" spans="1:48" x14ac:dyDescent="0.2">
      <c r="A131" s="369"/>
      <c r="B131" s="370"/>
      <c r="C131" s="370"/>
      <c r="D131" s="370"/>
      <c r="E131" s="370"/>
      <c r="F131" s="370"/>
      <c r="G131" s="370"/>
      <c r="H131" s="370"/>
      <c r="I131" s="370"/>
      <c r="J131" s="370"/>
      <c r="K131" s="370"/>
      <c r="L131" s="370"/>
      <c r="M131" s="370"/>
      <c r="N131" s="370"/>
      <c r="O131" s="370"/>
      <c r="P131" s="370"/>
      <c r="Q131" s="370"/>
      <c r="R131" s="370"/>
      <c r="S131" s="370"/>
      <c r="T131" s="370"/>
      <c r="U131" s="370"/>
      <c r="V131" s="370"/>
      <c r="W131" s="370"/>
      <c r="X131" s="370"/>
      <c r="Y131" s="370"/>
      <c r="Z131" s="370"/>
      <c r="AA131" s="370"/>
      <c r="AB131" s="370"/>
      <c r="AC131" s="370"/>
      <c r="AD131" s="370"/>
      <c r="AE131" s="370"/>
      <c r="AF131" s="370"/>
      <c r="AG131" s="370"/>
      <c r="AH131" s="370"/>
      <c r="AI131" s="370"/>
      <c r="AJ131" s="370"/>
      <c r="AK131" s="370"/>
      <c r="AL131" s="370"/>
      <c r="AM131" s="370"/>
      <c r="AN131" s="370"/>
      <c r="AO131" s="370"/>
      <c r="AP131" s="370"/>
      <c r="AQ131" s="370"/>
      <c r="AR131" s="370"/>
      <c r="AS131" s="370"/>
      <c r="AT131" s="370"/>
      <c r="AU131" s="370"/>
      <c r="AV131" s="370"/>
    </row>
    <row r="132" spans="1:48" x14ac:dyDescent="0.2">
      <c r="A132" s="369"/>
      <c r="B132" s="370"/>
      <c r="C132" s="370"/>
      <c r="D132" s="370"/>
      <c r="E132" s="370"/>
      <c r="F132" s="370"/>
      <c r="G132" s="370"/>
      <c r="H132" s="370"/>
      <c r="I132" s="370"/>
      <c r="J132" s="370"/>
      <c r="K132" s="370"/>
      <c r="L132" s="370"/>
      <c r="M132" s="370"/>
      <c r="N132" s="370"/>
      <c r="O132" s="370"/>
      <c r="P132" s="370"/>
      <c r="Q132" s="370"/>
      <c r="R132" s="370"/>
      <c r="S132" s="370"/>
      <c r="T132" s="370"/>
      <c r="U132" s="370"/>
      <c r="V132" s="370"/>
      <c r="W132" s="370"/>
      <c r="X132" s="370"/>
      <c r="Y132" s="370"/>
      <c r="Z132" s="370"/>
      <c r="AA132" s="370"/>
      <c r="AB132" s="370"/>
      <c r="AC132" s="370"/>
      <c r="AD132" s="370"/>
      <c r="AE132" s="370"/>
      <c r="AF132" s="370"/>
      <c r="AG132" s="370"/>
      <c r="AH132" s="370"/>
      <c r="AI132" s="370"/>
      <c r="AJ132" s="370"/>
      <c r="AK132" s="370"/>
      <c r="AL132" s="370"/>
      <c r="AM132" s="370"/>
      <c r="AN132" s="370"/>
      <c r="AO132" s="370"/>
      <c r="AP132" s="370"/>
      <c r="AQ132" s="370"/>
      <c r="AR132" s="370"/>
      <c r="AS132" s="370"/>
      <c r="AT132" s="370"/>
      <c r="AU132" s="370"/>
      <c r="AV132" s="370"/>
    </row>
    <row r="133" spans="1:48" x14ac:dyDescent="0.2">
      <c r="A133" s="369"/>
      <c r="B133" s="370"/>
      <c r="C133" s="370"/>
      <c r="D133" s="370"/>
      <c r="E133" s="370"/>
      <c r="F133" s="370"/>
      <c r="G133" s="370"/>
      <c r="H133" s="370"/>
      <c r="I133" s="370"/>
      <c r="J133" s="370"/>
      <c r="K133" s="370"/>
      <c r="L133" s="370"/>
      <c r="M133" s="370"/>
      <c r="N133" s="370"/>
      <c r="O133" s="370"/>
      <c r="P133" s="370"/>
      <c r="Q133" s="370"/>
      <c r="R133" s="370"/>
      <c r="S133" s="370"/>
      <c r="T133" s="370"/>
      <c r="U133" s="370"/>
      <c r="V133" s="370"/>
      <c r="W133" s="370"/>
      <c r="X133" s="370"/>
      <c r="Y133" s="370"/>
      <c r="Z133" s="370"/>
      <c r="AA133" s="370"/>
      <c r="AB133" s="370"/>
      <c r="AC133" s="370"/>
      <c r="AD133" s="370"/>
      <c r="AE133" s="370"/>
      <c r="AF133" s="370"/>
      <c r="AG133" s="370"/>
      <c r="AH133" s="370"/>
      <c r="AI133" s="370"/>
      <c r="AJ133" s="370"/>
      <c r="AK133" s="370"/>
      <c r="AL133" s="370"/>
      <c r="AM133" s="370"/>
      <c r="AN133" s="370"/>
      <c r="AO133" s="370"/>
      <c r="AP133" s="370"/>
      <c r="AQ133" s="370"/>
      <c r="AR133" s="370"/>
      <c r="AS133" s="370"/>
      <c r="AT133" s="370"/>
      <c r="AU133" s="370"/>
      <c r="AV133" s="370"/>
    </row>
    <row r="134" spans="1:48" x14ac:dyDescent="0.2">
      <c r="A134" s="369"/>
      <c r="B134" s="370"/>
      <c r="C134" s="370"/>
      <c r="D134" s="370"/>
      <c r="E134" s="370"/>
      <c r="F134" s="370"/>
      <c r="G134" s="370"/>
      <c r="H134" s="370"/>
      <c r="I134" s="370"/>
      <c r="J134" s="370"/>
      <c r="K134" s="370"/>
      <c r="L134" s="370"/>
      <c r="M134" s="370"/>
      <c r="N134" s="370"/>
      <c r="O134" s="370"/>
      <c r="P134" s="370"/>
      <c r="Q134" s="370"/>
      <c r="R134" s="370"/>
      <c r="S134" s="370"/>
      <c r="T134" s="370"/>
      <c r="U134" s="370"/>
      <c r="V134" s="370"/>
      <c r="W134" s="370"/>
      <c r="X134" s="370"/>
      <c r="Y134" s="370"/>
      <c r="Z134" s="370"/>
      <c r="AA134" s="370"/>
      <c r="AB134" s="370"/>
      <c r="AC134" s="370"/>
      <c r="AD134" s="370"/>
      <c r="AE134" s="370"/>
      <c r="AF134" s="370"/>
      <c r="AG134" s="370"/>
      <c r="AH134" s="370"/>
      <c r="AI134" s="370"/>
      <c r="AJ134" s="370"/>
      <c r="AK134" s="370"/>
      <c r="AL134" s="370"/>
      <c r="AM134" s="370"/>
      <c r="AN134" s="370"/>
      <c r="AO134" s="370"/>
      <c r="AP134" s="370"/>
      <c r="AQ134" s="370"/>
      <c r="AR134" s="370"/>
      <c r="AS134" s="370"/>
      <c r="AT134" s="370"/>
      <c r="AU134" s="370"/>
      <c r="AV134" s="370"/>
    </row>
    <row r="135" spans="1:48" x14ac:dyDescent="0.2">
      <c r="A135" s="371"/>
      <c r="B135" s="370"/>
      <c r="C135" s="370"/>
      <c r="D135" s="370"/>
      <c r="E135" s="370"/>
      <c r="F135" s="370"/>
      <c r="G135" s="370"/>
      <c r="H135" s="370"/>
      <c r="I135" s="370"/>
      <c r="J135" s="370"/>
      <c r="K135" s="370"/>
      <c r="L135" s="370"/>
      <c r="M135" s="370"/>
      <c r="N135" s="370"/>
      <c r="O135" s="370"/>
      <c r="P135" s="370"/>
      <c r="Q135" s="370"/>
      <c r="R135" s="370"/>
      <c r="S135" s="370"/>
      <c r="T135" s="370"/>
      <c r="U135" s="370"/>
      <c r="V135" s="370"/>
      <c r="W135" s="370"/>
      <c r="X135" s="370"/>
      <c r="Y135" s="370"/>
      <c r="Z135" s="370"/>
      <c r="AA135" s="370"/>
      <c r="AB135" s="370"/>
      <c r="AC135" s="370"/>
      <c r="AD135" s="370"/>
      <c r="AE135" s="370"/>
      <c r="AF135" s="370"/>
      <c r="AG135" s="370"/>
      <c r="AH135" s="370"/>
      <c r="AI135" s="370"/>
      <c r="AJ135" s="370"/>
      <c r="AK135" s="370"/>
      <c r="AL135" s="370"/>
      <c r="AM135" s="370"/>
      <c r="AN135" s="370"/>
      <c r="AO135" s="370"/>
      <c r="AP135" s="370"/>
      <c r="AQ135" s="370"/>
      <c r="AR135" s="370"/>
      <c r="AS135" s="370"/>
      <c r="AT135" s="370"/>
      <c r="AU135" s="370"/>
      <c r="AV135" s="370"/>
    </row>
    <row r="136" spans="1:48" x14ac:dyDescent="0.2">
      <c r="A136" s="369"/>
      <c r="B136" s="370"/>
      <c r="C136" s="370"/>
      <c r="D136" s="370"/>
      <c r="E136" s="370"/>
      <c r="F136" s="370"/>
      <c r="G136" s="370"/>
      <c r="H136" s="370"/>
      <c r="I136" s="370"/>
      <c r="J136" s="370"/>
      <c r="K136" s="370"/>
      <c r="L136" s="370"/>
      <c r="M136" s="370"/>
      <c r="N136" s="370"/>
      <c r="O136" s="370"/>
      <c r="P136" s="370"/>
      <c r="Q136" s="370"/>
      <c r="R136" s="370"/>
      <c r="S136" s="370"/>
      <c r="T136" s="370"/>
      <c r="U136" s="370"/>
      <c r="V136" s="370"/>
      <c r="W136" s="370"/>
      <c r="X136" s="370"/>
      <c r="Y136" s="370"/>
      <c r="Z136" s="370"/>
      <c r="AA136" s="370"/>
      <c r="AB136" s="370"/>
      <c r="AC136" s="370"/>
      <c r="AD136" s="370"/>
      <c r="AE136" s="370"/>
      <c r="AF136" s="370"/>
      <c r="AG136" s="370"/>
      <c r="AH136" s="370"/>
      <c r="AI136" s="370"/>
      <c r="AJ136" s="370"/>
      <c r="AK136" s="370"/>
      <c r="AL136" s="370"/>
      <c r="AM136" s="370"/>
      <c r="AN136" s="370"/>
      <c r="AO136" s="370"/>
      <c r="AP136" s="370"/>
      <c r="AQ136" s="370"/>
      <c r="AR136" s="370"/>
      <c r="AS136" s="370"/>
      <c r="AT136" s="370"/>
      <c r="AU136" s="370"/>
      <c r="AV136" s="370"/>
    </row>
    <row r="137" spans="1:48" x14ac:dyDescent="0.2">
      <c r="A137" s="371"/>
      <c r="B137" s="370"/>
      <c r="C137" s="370"/>
      <c r="D137" s="370"/>
      <c r="E137" s="370"/>
      <c r="F137" s="370"/>
      <c r="G137" s="370"/>
      <c r="H137" s="370"/>
      <c r="I137" s="370"/>
      <c r="J137" s="370"/>
      <c r="K137" s="370"/>
      <c r="L137" s="370"/>
      <c r="M137" s="370"/>
      <c r="N137" s="370"/>
      <c r="O137" s="370"/>
      <c r="P137" s="370"/>
      <c r="Q137" s="370"/>
      <c r="R137" s="370"/>
      <c r="S137" s="370"/>
      <c r="T137" s="370"/>
      <c r="U137" s="370"/>
      <c r="V137" s="370"/>
      <c r="W137" s="370"/>
      <c r="X137" s="370"/>
      <c r="Y137" s="370"/>
      <c r="Z137" s="370"/>
      <c r="AA137" s="370"/>
      <c r="AB137" s="370"/>
      <c r="AC137" s="370"/>
      <c r="AD137" s="370"/>
      <c r="AE137" s="370"/>
      <c r="AF137" s="370"/>
      <c r="AG137" s="370"/>
      <c r="AH137" s="370"/>
      <c r="AI137" s="370"/>
      <c r="AJ137" s="370"/>
      <c r="AK137" s="370"/>
      <c r="AL137" s="370"/>
      <c r="AM137" s="370"/>
      <c r="AN137" s="370"/>
      <c r="AO137" s="370"/>
      <c r="AP137" s="370"/>
      <c r="AQ137" s="370"/>
      <c r="AR137" s="370"/>
      <c r="AS137" s="370"/>
      <c r="AT137" s="370"/>
      <c r="AU137" s="370"/>
      <c r="AV137" s="370"/>
    </row>
    <row r="138" spans="1:48" x14ac:dyDescent="0.2">
      <c r="A138" s="369"/>
      <c r="B138" s="370"/>
      <c r="C138" s="370"/>
      <c r="D138" s="370"/>
      <c r="E138" s="370"/>
      <c r="F138" s="370"/>
      <c r="G138" s="370"/>
      <c r="H138" s="370"/>
      <c r="I138" s="370"/>
      <c r="J138" s="370"/>
      <c r="K138" s="370"/>
      <c r="L138" s="370"/>
      <c r="M138" s="370"/>
      <c r="N138" s="370"/>
      <c r="O138" s="370"/>
      <c r="P138" s="370"/>
      <c r="Q138" s="370"/>
      <c r="R138" s="370"/>
      <c r="S138" s="370"/>
      <c r="T138" s="370"/>
      <c r="U138" s="370"/>
      <c r="V138" s="370"/>
      <c r="W138" s="370"/>
      <c r="X138" s="370"/>
      <c r="Y138" s="370"/>
      <c r="Z138" s="370"/>
      <c r="AA138" s="370"/>
      <c r="AB138" s="370"/>
      <c r="AC138" s="370"/>
      <c r="AD138" s="370"/>
      <c r="AE138" s="370"/>
      <c r="AF138" s="370"/>
      <c r="AG138" s="370"/>
      <c r="AH138" s="370"/>
      <c r="AI138" s="370"/>
      <c r="AJ138" s="370"/>
      <c r="AK138" s="370"/>
      <c r="AL138" s="370"/>
      <c r="AM138" s="370"/>
      <c r="AN138" s="370"/>
      <c r="AO138" s="370"/>
      <c r="AP138" s="370"/>
      <c r="AQ138" s="370"/>
      <c r="AR138" s="370"/>
      <c r="AS138" s="370"/>
      <c r="AT138" s="370"/>
      <c r="AU138" s="370"/>
      <c r="AV138" s="370"/>
    </row>
    <row r="139" spans="1:48" x14ac:dyDescent="0.2">
      <c r="A139" s="369"/>
      <c r="B139" s="370"/>
      <c r="C139" s="370"/>
      <c r="D139" s="370"/>
      <c r="E139" s="370"/>
      <c r="F139" s="370"/>
      <c r="G139" s="370"/>
      <c r="H139" s="370"/>
      <c r="I139" s="370"/>
      <c r="J139" s="370"/>
      <c r="K139" s="370"/>
      <c r="L139" s="370"/>
      <c r="M139" s="370"/>
      <c r="N139" s="370"/>
      <c r="O139" s="370"/>
      <c r="P139" s="370"/>
      <c r="Q139" s="370"/>
      <c r="R139" s="370"/>
      <c r="S139" s="370"/>
      <c r="T139" s="370"/>
      <c r="U139" s="370"/>
      <c r="V139" s="370"/>
      <c r="W139" s="370"/>
      <c r="X139" s="370"/>
      <c r="Y139" s="370"/>
      <c r="Z139" s="370"/>
      <c r="AA139" s="370"/>
      <c r="AB139" s="370"/>
      <c r="AC139" s="370"/>
      <c r="AD139" s="370"/>
      <c r="AE139" s="370"/>
      <c r="AF139" s="370"/>
      <c r="AG139" s="370"/>
      <c r="AH139" s="370"/>
      <c r="AI139" s="370"/>
      <c r="AJ139" s="370"/>
      <c r="AK139" s="370"/>
      <c r="AL139" s="370"/>
      <c r="AM139" s="370"/>
      <c r="AN139" s="370"/>
      <c r="AO139" s="370"/>
      <c r="AP139" s="370"/>
      <c r="AQ139" s="370"/>
      <c r="AR139" s="370"/>
      <c r="AS139" s="370"/>
      <c r="AT139" s="370"/>
      <c r="AU139" s="370"/>
      <c r="AV139" s="370"/>
    </row>
    <row r="140" spans="1:48" x14ac:dyDescent="0.2">
      <c r="A140" s="369"/>
      <c r="B140" s="370"/>
      <c r="C140" s="370"/>
      <c r="D140" s="370"/>
      <c r="E140" s="370"/>
      <c r="F140" s="370"/>
      <c r="G140" s="370"/>
      <c r="H140" s="370"/>
      <c r="I140" s="370"/>
      <c r="J140" s="370"/>
      <c r="K140" s="370"/>
      <c r="L140" s="370"/>
      <c r="M140" s="370"/>
      <c r="N140" s="370"/>
      <c r="O140" s="370"/>
      <c r="P140" s="370"/>
      <c r="Q140" s="370"/>
      <c r="R140" s="370"/>
      <c r="S140" s="370"/>
      <c r="T140" s="370"/>
      <c r="U140" s="370"/>
      <c r="V140" s="370"/>
      <c r="W140" s="370"/>
      <c r="X140" s="370"/>
      <c r="Y140" s="370"/>
      <c r="Z140" s="370"/>
      <c r="AA140" s="370"/>
      <c r="AB140" s="370"/>
      <c r="AC140" s="370"/>
      <c r="AD140" s="370"/>
      <c r="AE140" s="370"/>
      <c r="AF140" s="370"/>
      <c r="AG140" s="370"/>
      <c r="AH140" s="370"/>
      <c r="AI140" s="370"/>
      <c r="AJ140" s="370"/>
      <c r="AK140" s="370"/>
      <c r="AL140" s="370"/>
      <c r="AM140" s="370"/>
      <c r="AN140" s="370"/>
      <c r="AO140" s="370"/>
      <c r="AP140" s="370"/>
      <c r="AQ140" s="370"/>
      <c r="AR140" s="370"/>
      <c r="AS140" s="370"/>
      <c r="AT140" s="370"/>
      <c r="AU140" s="370"/>
      <c r="AV140" s="370"/>
    </row>
    <row r="141" spans="1:48" x14ac:dyDescent="0.2">
      <c r="A141" s="369"/>
      <c r="B141" s="370"/>
      <c r="C141" s="370"/>
      <c r="D141" s="370"/>
      <c r="E141" s="370"/>
      <c r="F141" s="370"/>
      <c r="G141" s="370"/>
      <c r="H141" s="370"/>
      <c r="I141" s="370"/>
      <c r="J141" s="370"/>
      <c r="K141" s="370"/>
      <c r="L141" s="370"/>
      <c r="M141" s="370"/>
      <c r="N141" s="370"/>
      <c r="O141" s="370"/>
      <c r="P141" s="370"/>
      <c r="Q141" s="370"/>
      <c r="R141" s="370"/>
      <c r="S141" s="370"/>
      <c r="T141" s="370"/>
      <c r="U141" s="370"/>
      <c r="V141" s="370"/>
      <c r="W141" s="370"/>
      <c r="X141" s="370"/>
      <c r="Y141" s="370"/>
      <c r="Z141" s="370"/>
      <c r="AA141" s="370"/>
      <c r="AB141" s="370"/>
      <c r="AC141" s="370"/>
      <c r="AD141" s="370"/>
      <c r="AE141" s="370"/>
      <c r="AF141" s="370"/>
      <c r="AG141" s="370"/>
      <c r="AH141" s="370"/>
      <c r="AI141" s="370"/>
      <c r="AJ141" s="370"/>
      <c r="AK141" s="370"/>
      <c r="AL141" s="370"/>
      <c r="AM141" s="370"/>
      <c r="AN141" s="370"/>
      <c r="AO141" s="370"/>
      <c r="AP141" s="370"/>
      <c r="AQ141" s="370"/>
      <c r="AR141" s="370"/>
      <c r="AS141" s="370"/>
      <c r="AT141" s="370"/>
      <c r="AU141" s="370"/>
      <c r="AV141" s="370"/>
    </row>
    <row r="142" spans="1:48" x14ac:dyDescent="0.2">
      <c r="A142" s="369"/>
      <c r="B142" s="370"/>
      <c r="C142" s="370"/>
      <c r="D142" s="370"/>
      <c r="E142" s="370"/>
      <c r="F142" s="370"/>
      <c r="G142" s="370"/>
      <c r="H142" s="370"/>
      <c r="I142" s="370"/>
      <c r="J142" s="370"/>
      <c r="K142" s="370"/>
      <c r="L142" s="370"/>
      <c r="M142" s="370"/>
      <c r="N142" s="370"/>
      <c r="O142" s="370"/>
      <c r="P142" s="370"/>
      <c r="Q142" s="370"/>
      <c r="R142" s="370"/>
      <c r="S142" s="370"/>
      <c r="T142" s="370"/>
      <c r="U142" s="370"/>
      <c r="V142" s="370"/>
      <c r="W142" s="370"/>
      <c r="X142" s="370"/>
      <c r="Y142" s="370"/>
      <c r="Z142" s="370"/>
      <c r="AA142" s="370"/>
      <c r="AB142" s="370"/>
      <c r="AC142" s="370"/>
      <c r="AD142" s="370"/>
      <c r="AE142" s="370"/>
      <c r="AF142" s="370"/>
      <c r="AG142" s="370"/>
      <c r="AH142" s="370"/>
      <c r="AI142" s="370"/>
      <c r="AJ142" s="370"/>
      <c r="AK142" s="370"/>
      <c r="AL142" s="370"/>
      <c r="AM142" s="370"/>
      <c r="AN142" s="370"/>
      <c r="AO142" s="370"/>
      <c r="AP142" s="370"/>
      <c r="AQ142" s="370"/>
      <c r="AR142" s="370"/>
      <c r="AS142" s="370"/>
      <c r="AT142" s="370"/>
      <c r="AU142" s="370"/>
      <c r="AV142" s="370"/>
    </row>
    <row r="143" spans="1:48" x14ac:dyDescent="0.2">
      <c r="A143" s="371"/>
      <c r="B143" s="370"/>
      <c r="C143" s="370"/>
      <c r="D143" s="370"/>
      <c r="E143" s="370"/>
      <c r="F143" s="370"/>
      <c r="G143" s="370"/>
      <c r="H143" s="370"/>
      <c r="I143" s="370"/>
      <c r="J143" s="370"/>
      <c r="K143" s="370"/>
      <c r="L143" s="370"/>
      <c r="M143" s="370"/>
      <c r="N143" s="370"/>
      <c r="O143" s="370"/>
      <c r="P143" s="370"/>
      <c r="Q143" s="370"/>
      <c r="R143" s="370"/>
      <c r="S143" s="370"/>
      <c r="T143" s="370"/>
      <c r="U143" s="370"/>
      <c r="V143" s="370"/>
      <c r="W143" s="370"/>
      <c r="X143" s="370"/>
      <c r="Y143" s="370"/>
      <c r="Z143" s="370"/>
      <c r="AA143" s="370"/>
      <c r="AB143" s="370"/>
      <c r="AC143" s="370"/>
      <c r="AD143" s="370"/>
      <c r="AE143" s="370"/>
      <c r="AF143" s="370"/>
      <c r="AG143" s="370"/>
      <c r="AH143" s="370"/>
      <c r="AI143" s="370"/>
      <c r="AJ143" s="370"/>
      <c r="AK143" s="370"/>
      <c r="AL143" s="370"/>
      <c r="AM143" s="370"/>
      <c r="AN143" s="370"/>
      <c r="AO143" s="370"/>
      <c r="AP143" s="370"/>
      <c r="AQ143" s="370"/>
      <c r="AR143" s="370"/>
      <c r="AS143" s="370"/>
      <c r="AT143" s="370"/>
      <c r="AU143" s="370"/>
      <c r="AV143" s="370"/>
    </row>
    <row r="144" spans="1:48" x14ac:dyDescent="0.2">
      <c r="A144" s="369"/>
      <c r="B144" s="370"/>
      <c r="C144" s="370"/>
      <c r="D144" s="370"/>
      <c r="E144" s="370"/>
      <c r="F144" s="370"/>
      <c r="G144" s="370"/>
      <c r="H144" s="370"/>
      <c r="I144" s="370"/>
      <c r="J144" s="370"/>
      <c r="K144" s="370"/>
      <c r="L144" s="370"/>
      <c r="M144" s="370"/>
      <c r="N144" s="370"/>
      <c r="O144" s="370"/>
      <c r="P144" s="370"/>
      <c r="Q144" s="370"/>
      <c r="R144" s="370"/>
      <c r="S144" s="370"/>
      <c r="T144" s="370"/>
      <c r="U144" s="370"/>
      <c r="V144" s="370"/>
      <c r="W144" s="370"/>
      <c r="X144" s="370"/>
      <c r="Y144" s="370"/>
      <c r="Z144" s="370"/>
      <c r="AA144" s="370"/>
      <c r="AB144" s="370"/>
      <c r="AC144" s="370"/>
      <c r="AD144" s="370"/>
      <c r="AE144" s="370"/>
      <c r="AF144" s="370"/>
      <c r="AG144" s="370"/>
      <c r="AH144" s="370"/>
      <c r="AI144" s="370"/>
      <c r="AJ144" s="370"/>
      <c r="AK144" s="370"/>
      <c r="AL144" s="370"/>
      <c r="AM144" s="370"/>
      <c r="AN144" s="370"/>
      <c r="AO144" s="370"/>
      <c r="AP144" s="370"/>
      <c r="AQ144" s="370"/>
      <c r="AR144" s="370"/>
      <c r="AS144" s="370"/>
      <c r="AT144" s="370"/>
      <c r="AU144" s="370"/>
      <c r="AV144" s="370"/>
    </row>
    <row r="145" spans="1:48" x14ac:dyDescent="0.2">
      <c r="A145" s="371"/>
      <c r="B145" s="370"/>
      <c r="C145" s="370"/>
      <c r="D145" s="370"/>
      <c r="E145" s="370"/>
      <c r="F145" s="370"/>
      <c r="G145" s="370"/>
      <c r="H145" s="370"/>
      <c r="I145" s="370"/>
      <c r="J145" s="370"/>
      <c r="K145" s="370"/>
      <c r="L145" s="370"/>
      <c r="M145" s="370"/>
      <c r="N145" s="370"/>
      <c r="O145" s="370"/>
      <c r="P145" s="370"/>
      <c r="Q145" s="370"/>
      <c r="R145" s="370"/>
      <c r="S145" s="370"/>
      <c r="T145" s="370"/>
      <c r="U145" s="370"/>
      <c r="V145" s="370"/>
      <c r="W145" s="370"/>
      <c r="X145" s="370"/>
      <c r="Y145" s="370"/>
      <c r="Z145" s="370"/>
      <c r="AA145" s="370"/>
      <c r="AB145" s="370"/>
      <c r="AC145" s="370"/>
      <c r="AD145" s="370"/>
      <c r="AE145" s="370"/>
      <c r="AF145" s="370"/>
      <c r="AG145" s="370"/>
      <c r="AH145" s="370"/>
      <c r="AI145" s="370"/>
      <c r="AJ145" s="370"/>
      <c r="AK145" s="370"/>
      <c r="AL145" s="370"/>
      <c r="AM145" s="370"/>
      <c r="AN145" s="370"/>
      <c r="AO145" s="370"/>
      <c r="AP145" s="370"/>
      <c r="AQ145" s="370"/>
      <c r="AR145" s="370"/>
      <c r="AS145" s="370"/>
      <c r="AT145" s="370"/>
      <c r="AU145" s="370"/>
      <c r="AV145" s="370"/>
    </row>
    <row r="146" spans="1:48" x14ac:dyDescent="0.2">
      <c r="A146" s="369"/>
      <c r="B146" s="370"/>
      <c r="C146" s="370"/>
      <c r="D146" s="370"/>
      <c r="E146" s="370"/>
      <c r="F146" s="370"/>
      <c r="G146" s="370"/>
      <c r="H146" s="370"/>
      <c r="I146" s="370"/>
      <c r="J146" s="370"/>
      <c r="K146" s="370"/>
      <c r="L146" s="370"/>
      <c r="M146" s="370"/>
      <c r="N146" s="370"/>
      <c r="O146" s="370"/>
      <c r="P146" s="370"/>
      <c r="Q146" s="370"/>
      <c r="R146" s="370"/>
      <c r="S146" s="370"/>
      <c r="T146" s="370"/>
      <c r="U146" s="370"/>
      <c r="V146" s="370"/>
      <c r="W146" s="370"/>
      <c r="X146" s="370"/>
      <c r="Y146" s="370"/>
      <c r="Z146" s="370"/>
      <c r="AA146" s="370"/>
      <c r="AB146" s="370"/>
      <c r="AC146" s="370"/>
      <c r="AD146" s="370"/>
      <c r="AE146" s="370"/>
      <c r="AF146" s="370"/>
      <c r="AG146" s="370"/>
      <c r="AH146" s="370"/>
      <c r="AI146" s="370"/>
      <c r="AJ146" s="370"/>
      <c r="AK146" s="370"/>
      <c r="AL146" s="370"/>
      <c r="AM146" s="370"/>
      <c r="AN146" s="370"/>
      <c r="AO146" s="370"/>
      <c r="AP146" s="370"/>
      <c r="AQ146" s="370"/>
      <c r="AR146" s="370"/>
      <c r="AS146" s="370"/>
      <c r="AT146" s="370"/>
      <c r="AU146" s="370"/>
      <c r="AV146" s="370"/>
    </row>
    <row r="147" spans="1:48" x14ac:dyDescent="0.2">
      <c r="A147" s="369"/>
      <c r="B147" s="370"/>
      <c r="C147" s="370"/>
      <c r="D147" s="370"/>
      <c r="E147" s="370"/>
      <c r="F147" s="370"/>
      <c r="G147" s="370"/>
      <c r="H147" s="370"/>
      <c r="I147" s="370"/>
      <c r="J147" s="370"/>
      <c r="K147" s="370"/>
      <c r="L147" s="370"/>
      <c r="M147" s="370"/>
      <c r="N147" s="370"/>
      <c r="O147" s="370"/>
      <c r="P147" s="370"/>
      <c r="Q147" s="370"/>
      <c r="R147" s="370"/>
      <c r="S147" s="370"/>
      <c r="T147" s="370"/>
      <c r="U147" s="370"/>
      <c r="V147" s="370"/>
      <c r="W147" s="370"/>
      <c r="X147" s="370"/>
      <c r="Y147" s="370"/>
      <c r="Z147" s="370"/>
      <c r="AA147" s="370"/>
      <c r="AB147" s="370"/>
      <c r="AC147" s="370"/>
      <c r="AD147" s="370"/>
      <c r="AE147" s="370"/>
      <c r="AF147" s="370"/>
      <c r="AG147" s="370"/>
      <c r="AH147" s="370"/>
      <c r="AI147" s="370"/>
      <c r="AJ147" s="370"/>
      <c r="AK147" s="370"/>
      <c r="AL147" s="370"/>
      <c r="AM147" s="370"/>
      <c r="AN147" s="370"/>
      <c r="AO147" s="370"/>
      <c r="AP147" s="370"/>
      <c r="AQ147" s="370"/>
      <c r="AR147" s="370"/>
      <c r="AS147" s="370"/>
      <c r="AT147" s="370"/>
      <c r="AU147" s="370"/>
      <c r="AV147" s="370"/>
    </row>
    <row r="148" spans="1:48" x14ac:dyDescent="0.2">
      <c r="A148" s="369"/>
      <c r="B148" s="370"/>
      <c r="C148" s="370"/>
      <c r="D148" s="370"/>
      <c r="E148" s="370"/>
      <c r="F148" s="370"/>
      <c r="G148" s="370"/>
      <c r="H148" s="370"/>
      <c r="I148" s="370"/>
      <c r="J148" s="370"/>
      <c r="K148" s="370"/>
      <c r="L148" s="370"/>
      <c r="M148" s="370"/>
      <c r="N148" s="370"/>
      <c r="O148" s="370"/>
      <c r="P148" s="370"/>
      <c r="Q148" s="370"/>
      <c r="R148" s="370"/>
      <c r="S148" s="370"/>
      <c r="T148" s="370"/>
      <c r="U148" s="370"/>
      <c r="V148" s="370"/>
      <c r="W148" s="370"/>
      <c r="X148" s="370"/>
      <c r="Y148" s="370"/>
      <c r="Z148" s="370"/>
      <c r="AA148" s="370"/>
      <c r="AB148" s="370"/>
      <c r="AC148" s="370"/>
      <c r="AD148" s="370"/>
      <c r="AE148" s="370"/>
      <c r="AF148" s="370"/>
      <c r="AG148" s="370"/>
      <c r="AH148" s="370"/>
      <c r="AI148" s="370"/>
      <c r="AJ148" s="370"/>
      <c r="AK148" s="370"/>
      <c r="AL148" s="370"/>
      <c r="AM148" s="370"/>
      <c r="AN148" s="370"/>
      <c r="AO148" s="370"/>
      <c r="AP148" s="370"/>
      <c r="AQ148" s="370"/>
      <c r="AR148" s="370"/>
      <c r="AS148" s="370"/>
      <c r="AT148" s="370"/>
      <c r="AU148" s="370"/>
      <c r="AV148" s="370"/>
    </row>
    <row r="149" spans="1:48" x14ac:dyDescent="0.2">
      <c r="A149" s="369"/>
    </row>
    <row r="150" spans="1:48" x14ac:dyDescent="0.2">
      <c r="A150" s="369"/>
    </row>
    <row r="151" spans="1:48" x14ac:dyDescent="0.2">
      <c r="A151" s="371"/>
    </row>
    <row r="152" spans="1:48" x14ac:dyDescent="0.2">
      <c r="A152" s="369"/>
    </row>
    <row r="153" spans="1:48" x14ac:dyDescent="0.2">
      <c r="A153" s="371"/>
    </row>
    <row r="154" spans="1:48" x14ac:dyDescent="0.2">
      <c r="A154" s="369"/>
    </row>
    <row r="155" spans="1:48" x14ac:dyDescent="0.2">
      <c r="A155" s="369"/>
    </row>
    <row r="156" spans="1:48" x14ac:dyDescent="0.2">
      <c r="A156" s="369"/>
    </row>
    <row r="157" spans="1:48" x14ac:dyDescent="0.2">
      <c r="A157" s="369"/>
    </row>
    <row r="158" spans="1:48" x14ac:dyDescent="0.2">
      <c r="A158" s="371"/>
    </row>
    <row r="159" spans="1:48" x14ac:dyDescent="0.2">
      <c r="A159" s="369"/>
    </row>
    <row r="160" spans="1:48" x14ac:dyDescent="0.2">
      <c r="A160" s="369"/>
    </row>
    <row r="161" spans="1:1" x14ac:dyDescent="0.2">
      <c r="A161" s="369"/>
    </row>
    <row r="162" spans="1:1" x14ac:dyDescent="0.2">
      <c r="A162" s="371"/>
    </row>
    <row r="163" spans="1:1" x14ac:dyDescent="0.2">
      <c r="A163" s="369"/>
    </row>
    <row r="164" spans="1:1" x14ac:dyDescent="0.2">
      <c r="A164" s="371"/>
    </row>
    <row r="165" spans="1:1" x14ac:dyDescent="0.2">
      <c r="A165" s="369"/>
    </row>
    <row r="166" spans="1:1" x14ac:dyDescent="0.2">
      <c r="A166" s="369"/>
    </row>
    <row r="167" spans="1:1" x14ac:dyDescent="0.2">
      <c r="A167" s="369"/>
    </row>
    <row r="168" spans="1:1" x14ac:dyDescent="0.2">
      <c r="A168" s="369"/>
    </row>
    <row r="169" spans="1:1" x14ac:dyDescent="0.2">
      <c r="A169" s="369"/>
    </row>
    <row r="170" spans="1:1" x14ac:dyDescent="0.2">
      <c r="A170" s="371"/>
    </row>
    <row r="171" spans="1:1" x14ac:dyDescent="0.2">
      <c r="A171" s="369"/>
    </row>
    <row r="172" spans="1:1" x14ac:dyDescent="0.2">
      <c r="A172" s="371"/>
    </row>
    <row r="173" spans="1:1" x14ac:dyDescent="0.2">
      <c r="A173" s="369"/>
    </row>
    <row r="174" spans="1:1" x14ac:dyDescent="0.2">
      <c r="A174" s="369"/>
    </row>
  </sheetData>
  <mergeCells count="1">
    <mergeCell ref="B4:F4"/>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AQ83"/>
  <sheetViews>
    <sheetView topLeftCell="B40" workbookViewId="0">
      <selection activeCell="J80" sqref="J80"/>
    </sheetView>
  </sheetViews>
  <sheetFormatPr baseColWidth="10" defaultRowHeight="13" x14ac:dyDescent="0.15"/>
  <cols>
    <col min="2" max="2" width="16.33203125" customWidth="1"/>
    <col min="3" max="3" width="25" customWidth="1"/>
    <col min="4" max="4" width="59" customWidth="1"/>
    <col min="5" max="5" width="25.6640625" customWidth="1"/>
    <col min="6" max="6" width="23.83203125" customWidth="1"/>
    <col min="7" max="7" width="26.6640625" customWidth="1"/>
    <col min="8" max="8" width="28" customWidth="1"/>
    <col min="9" max="9" width="11.6640625" customWidth="1"/>
    <col min="11" max="11" width="12.1640625" bestFit="1" customWidth="1"/>
    <col min="12" max="12" width="12.1640625" customWidth="1"/>
    <col min="13" max="13" width="11.6640625" customWidth="1"/>
    <col min="14" max="14" width="19.6640625" customWidth="1"/>
    <col min="20" max="20" width="24" customWidth="1"/>
    <col min="21" max="21" width="6.5" customWidth="1"/>
  </cols>
  <sheetData>
    <row r="1" spans="1:43" ht="42" customHeight="1" thickBot="1" x14ac:dyDescent="0.3">
      <c r="A1" s="1"/>
      <c r="B1" s="33" t="s">
        <v>852</v>
      </c>
      <c r="C1" s="33"/>
      <c r="D1" s="34"/>
      <c r="E1" s="34"/>
      <c r="F1" s="35"/>
      <c r="G1" s="36"/>
      <c r="H1" s="36"/>
      <c r="I1" s="36"/>
      <c r="J1" s="36"/>
      <c r="K1" s="36"/>
      <c r="L1" s="36"/>
      <c r="M1" s="36"/>
      <c r="N1" s="36"/>
      <c r="O1" s="36"/>
      <c r="P1" s="36"/>
      <c r="Q1" s="36"/>
      <c r="R1" s="36"/>
      <c r="S1" s="36"/>
      <c r="T1" s="36"/>
      <c r="U1" s="36"/>
      <c r="V1" s="36"/>
      <c r="W1" s="36"/>
      <c r="X1" s="36"/>
      <c r="Y1" s="36"/>
      <c r="Z1" s="36"/>
      <c r="AA1" s="36"/>
      <c r="AB1" s="36"/>
      <c r="AC1" s="36"/>
      <c r="AD1" s="36"/>
      <c r="AE1" s="24"/>
      <c r="AF1" s="24"/>
      <c r="AG1" s="24"/>
      <c r="AH1" s="24"/>
      <c r="AI1" s="24"/>
      <c r="AJ1" s="24"/>
      <c r="AK1" s="24"/>
      <c r="AL1" s="24"/>
      <c r="AM1" s="24"/>
      <c r="AN1" s="24"/>
      <c r="AO1" s="24"/>
      <c r="AP1" s="24"/>
      <c r="AQ1" s="24"/>
    </row>
    <row r="2" spans="1:43" ht="16" x14ac:dyDescent="0.2">
      <c r="A2" s="1"/>
      <c r="B2" s="37"/>
      <c r="C2" s="37"/>
      <c r="D2" s="34"/>
      <c r="E2" s="34"/>
      <c r="F2" s="35"/>
      <c r="G2" s="36"/>
      <c r="H2" s="36"/>
      <c r="I2" s="36"/>
      <c r="J2" s="36"/>
      <c r="K2" s="36"/>
      <c r="L2" s="36"/>
      <c r="M2" s="36"/>
      <c r="N2" s="36"/>
      <c r="O2" s="36"/>
      <c r="P2" s="36"/>
      <c r="Q2" s="36"/>
      <c r="R2" s="36"/>
      <c r="S2" s="36"/>
      <c r="T2" s="36"/>
      <c r="U2" s="36"/>
      <c r="V2" s="36"/>
      <c r="W2" s="36"/>
      <c r="X2" s="36"/>
      <c r="Y2" s="36"/>
      <c r="Z2" s="36"/>
      <c r="AA2" s="36"/>
      <c r="AB2" s="36"/>
      <c r="AC2" s="36"/>
      <c r="AD2" s="36"/>
    </row>
    <row r="3" spans="1:43" ht="16" x14ac:dyDescent="0.2">
      <c r="A3" s="1"/>
      <c r="B3" s="338" t="s">
        <v>744</v>
      </c>
      <c r="C3" s="339"/>
      <c r="D3" s="39"/>
      <c r="E3" s="39"/>
      <c r="F3" s="40"/>
      <c r="G3" s="41"/>
      <c r="H3" s="42"/>
      <c r="I3" s="42"/>
      <c r="J3" s="36"/>
      <c r="K3" s="42"/>
      <c r="L3" s="42"/>
      <c r="M3" s="42"/>
      <c r="N3" s="42"/>
      <c r="O3" s="42"/>
      <c r="P3" s="42"/>
      <c r="Q3" s="42"/>
      <c r="R3" s="42"/>
      <c r="S3" s="42"/>
      <c r="T3" s="42"/>
      <c r="U3" s="42"/>
      <c r="V3" s="42"/>
      <c r="W3" s="36"/>
      <c r="X3" s="42"/>
      <c r="Y3" s="42"/>
      <c r="Z3" s="42"/>
      <c r="AA3" s="42"/>
      <c r="AB3" s="42"/>
      <c r="AC3" s="42"/>
      <c r="AD3" s="42"/>
    </row>
    <row r="4" spans="1:43" ht="12" customHeight="1" x14ac:dyDescent="0.15">
      <c r="A4" s="1"/>
      <c r="B4" s="589" t="s">
        <v>855</v>
      </c>
      <c r="C4" s="590"/>
      <c r="D4" s="590"/>
      <c r="E4" s="590"/>
      <c r="F4" s="590"/>
      <c r="G4" s="591"/>
      <c r="H4" s="43"/>
      <c r="I4" s="43"/>
      <c r="J4" s="36"/>
      <c r="K4" s="43"/>
      <c r="L4" s="43"/>
      <c r="M4" s="43"/>
      <c r="N4" s="43"/>
      <c r="O4" s="43"/>
      <c r="P4" s="43"/>
      <c r="Q4" s="43"/>
      <c r="R4" s="43"/>
      <c r="S4" s="43"/>
      <c r="T4" s="43"/>
      <c r="U4" s="43"/>
      <c r="V4" s="43"/>
      <c r="W4" s="36"/>
      <c r="X4" s="43"/>
      <c r="Y4" s="43"/>
      <c r="Z4" s="43"/>
      <c r="AA4" s="43"/>
      <c r="AB4" s="43"/>
      <c r="AC4" s="43"/>
      <c r="AD4" s="43"/>
    </row>
    <row r="5" spans="1:43" s="358" customFormat="1" ht="12" customHeight="1" x14ac:dyDescent="0.2">
      <c r="A5" s="352"/>
      <c r="B5" s="490"/>
      <c r="C5" s="490"/>
      <c r="D5" s="490"/>
      <c r="E5" s="490"/>
      <c r="F5" s="490"/>
      <c r="G5" s="359"/>
      <c r="H5" s="359"/>
      <c r="I5" s="355"/>
      <c r="J5" s="359"/>
      <c r="K5" s="359"/>
      <c r="L5" s="359"/>
      <c r="M5" s="359"/>
      <c r="N5" s="359"/>
      <c r="O5" s="359"/>
      <c r="P5" s="359"/>
      <c r="Q5" s="359"/>
      <c r="R5" s="359"/>
      <c r="S5" s="359"/>
      <c r="T5" s="359"/>
      <c r="U5" s="355"/>
      <c r="V5" s="359"/>
      <c r="W5" s="359"/>
      <c r="X5" s="359"/>
      <c r="Y5" s="359"/>
      <c r="Z5" s="359"/>
      <c r="AA5" s="359"/>
      <c r="AB5" s="359"/>
    </row>
    <row r="6" spans="1:43" s="358" customFormat="1" ht="12" customHeight="1" x14ac:dyDescent="0.2">
      <c r="A6" s="352"/>
      <c r="B6" s="365" t="s">
        <v>886</v>
      </c>
      <c r="C6" s="490"/>
      <c r="D6" s="490"/>
      <c r="E6" s="490"/>
      <c r="F6" s="490"/>
      <c r="G6" s="359"/>
      <c r="H6" s="359"/>
      <c r="I6" s="355"/>
      <c r="J6" s="359"/>
      <c r="K6" s="359"/>
      <c r="L6" s="359"/>
      <c r="M6" s="359"/>
      <c r="N6" s="359"/>
      <c r="O6" s="359"/>
      <c r="P6" s="359"/>
      <c r="Q6" s="359"/>
      <c r="R6" s="359"/>
      <c r="S6" s="359"/>
      <c r="T6" s="359"/>
      <c r="U6" s="355"/>
      <c r="V6" s="359"/>
      <c r="W6" s="359"/>
      <c r="X6" s="359"/>
      <c r="Y6" s="359"/>
      <c r="Z6" s="359"/>
      <c r="AA6" s="359"/>
      <c r="AB6" s="359"/>
    </row>
    <row r="7" spans="1:43" s="358" customFormat="1" ht="12" customHeight="1" x14ac:dyDescent="0.2">
      <c r="A7" s="352"/>
      <c r="B7" s="366" t="s">
        <v>884</v>
      </c>
      <c r="C7" s="490"/>
      <c r="D7" s="490"/>
      <c r="E7" s="490"/>
      <c r="F7" s="490"/>
      <c r="G7" s="359"/>
      <c r="H7" s="359"/>
      <c r="I7" s="355"/>
      <c r="J7" s="359"/>
      <c r="K7" s="359"/>
      <c r="L7" s="359"/>
      <c r="M7" s="359"/>
      <c r="N7" s="359"/>
      <c r="O7" s="359"/>
      <c r="P7" s="359"/>
      <c r="Q7" s="359"/>
      <c r="R7" s="359"/>
      <c r="S7" s="359"/>
      <c r="T7" s="359"/>
      <c r="U7" s="355"/>
      <c r="V7" s="359"/>
      <c r="W7" s="359"/>
      <c r="X7" s="359"/>
      <c r="Y7" s="359"/>
      <c r="Z7" s="359"/>
      <c r="AA7" s="359"/>
      <c r="AB7" s="359"/>
    </row>
    <row r="8" spans="1:43" s="358" customFormat="1" ht="12" customHeight="1" x14ac:dyDescent="0.2">
      <c r="A8" s="352"/>
      <c r="B8" s="367" t="s">
        <v>885</v>
      </c>
      <c r="C8" s="490"/>
      <c r="D8" s="490"/>
      <c r="E8" s="490"/>
      <c r="F8" s="490"/>
      <c r="G8" s="359"/>
      <c r="H8" s="359"/>
      <c r="I8" s="355"/>
      <c r="J8" s="359"/>
      <c r="K8" s="359"/>
      <c r="L8" s="359"/>
      <c r="M8" s="359"/>
      <c r="N8" s="359"/>
      <c r="O8" s="359"/>
      <c r="P8" s="359"/>
      <c r="Q8" s="359"/>
      <c r="R8" s="359"/>
      <c r="S8" s="359"/>
      <c r="T8" s="359"/>
      <c r="U8" s="355"/>
      <c r="V8" s="359"/>
      <c r="W8" s="359"/>
      <c r="X8" s="359"/>
      <c r="Y8" s="359"/>
      <c r="Z8" s="359"/>
      <c r="AA8" s="359"/>
      <c r="AB8" s="359"/>
    </row>
    <row r="9" spans="1:43" s="358" customFormat="1" ht="12" customHeight="1" x14ac:dyDescent="0.2">
      <c r="A9" s="352"/>
      <c r="B9" s="368" t="s">
        <v>889</v>
      </c>
      <c r="C9" s="490"/>
      <c r="D9" s="490"/>
      <c r="E9" s="490"/>
      <c r="F9" s="490"/>
      <c r="G9" s="359"/>
      <c r="H9" s="359"/>
      <c r="I9" s="355"/>
      <c r="J9" s="359"/>
      <c r="K9" s="359"/>
      <c r="L9" s="359"/>
      <c r="M9" s="359"/>
      <c r="N9" s="359"/>
      <c r="O9" s="359"/>
      <c r="P9" s="359"/>
      <c r="Q9" s="359"/>
      <c r="R9" s="359"/>
      <c r="S9" s="359"/>
      <c r="T9" s="359"/>
      <c r="U9" s="355"/>
      <c r="V9" s="359"/>
      <c r="W9" s="359"/>
      <c r="X9" s="359"/>
      <c r="Y9" s="359"/>
      <c r="Z9" s="359"/>
      <c r="AA9" s="359"/>
      <c r="AB9" s="359"/>
    </row>
    <row r="10" spans="1:43" s="358" customFormat="1" ht="12" customHeight="1" x14ac:dyDescent="0.2">
      <c r="A10" s="352"/>
      <c r="B10" s="490"/>
      <c r="C10" s="490"/>
      <c r="D10" s="490"/>
      <c r="E10" s="490"/>
      <c r="F10" s="490"/>
      <c r="G10" s="359"/>
      <c r="H10" s="359"/>
      <c r="I10" s="355"/>
      <c r="J10" s="359"/>
      <c r="K10" s="359"/>
      <c r="L10" s="359"/>
      <c r="M10" s="359"/>
      <c r="N10" s="359"/>
      <c r="O10" s="359"/>
      <c r="P10" s="359"/>
      <c r="Q10" s="359"/>
      <c r="R10" s="359"/>
      <c r="S10" s="359"/>
      <c r="T10" s="359"/>
      <c r="U10" s="355"/>
      <c r="V10" s="359"/>
      <c r="W10" s="359"/>
      <c r="X10" s="359"/>
      <c r="Y10" s="359"/>
      <c r="Z10" s="359"/>
      <c r="AA10" s="359"/>
      <c r="AB10" s="359"/>
    </row>
    <row r="11" spans="1:43" ht="14" thickBot="1" x14ac:dyDescent="0.2">
      <c r="A11" s="1"/>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row>
    <row r="12" spans="1:43" x14ac:dyDescent="0.15">
      <c r="A12" s="16"/>
      <c r="B12" s="1"/>
      <c r="C12" s="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row>
    <row r="13" spans="1:43" x14ac:dyDescent="0.15">
      <c r="A13" s="16"/>
      <c r="B13" s="1"/>
      <c r="C13" s="267"/>
      <c r="D13" s="274"/>
      <c r="E13" s="274"/>
      <c r="F13" s="274"/>
      <c r="G13" s="274"/>
      <c r="H13" s="274"/>
      <c r="I13" s="274"/>
      <c r="J13" s="274"/>
      <c r="K13" s="274"/>
      <c r="L13" s="274"/>
      <c r="M13" s="274"/>
      <c r="N13" s="274"/>
      <c r="O13" s="274"/>
      <c r="P13" s="62"/>
      <c r="Q13" s="62"/>
      <c r="R13" s="62"/>
      <c r="S13" s="62"/>
      <c r="T13" s="62"/>
      <c r="U13" s="62"/>
      <c r="V13" s="62"/>
      <c r="W13" s="62"/>
      <c r="X13" s="62"/>
      <c r="Y13" s="62"/>
      <c r="Z13" s="62"/>
      <c r="AA13" s="62"/>
      <c r="AB13" s="62"/>
      <c r="AC13" s="62"/>
      <c r="AD13" s="62"/>
      <c r="AE13" s="62"/>
      <c r="AF13" s="62"/>
      <c r="AG13" s="62"/>
      <c r="AH13" s="62"/>
      <c r="AI13" s="62"/>
      <c r="AJ13" s="62"/>
      <c r="AK13" s="62"/>
    </row>
    <row r="14" spans="1:43" x14ac:dyDescent="0.15">
      <c r="A14" s="16"/>
      <c r="B14" s="1"/>
      <c r="C14" s="267"/>
      <c r="D14" s="274"/>
      <c r="E14" s="274"/>
      <c r="F14" s="274"/>
      <c r="G14" s="274"/>
      <c r="H14" s="274"/>
      <c r="I14" s="274"/>
      <c r="J14" s="274"/>
      <c r="K14" s="274"/>
      <c r="L14" s="274"/>
      <c r="M14" s="274"/>
      <c r="N14" s="274"/>
      <c r="O14" s="274"/>
      <c r="P14" s="62"/>
      <c r="Q14" s="62"/>
      <c r="R14" s="62"/>
      <c r="S14" s="62"/>
      <c r="T14" s="62"/>
      <c r="U14" s="62"/>
      <c r="V14" s="62"/>
      <c r="W14" s="62"/>
      <c r="X14" s="62"/>
      <c r="Y14" s="62"/>
      <c r="Z14" s="62"/>
      <c r="AA14" s="62"/>
      <c r="AB14" s="62"/>
      <c r="AC14" s="62"/>
      <c r="AD14" s="62"/>
      <c r="AE14" s="62"/>
      <c r="AF14" s="62"/>
      <c r="AG14" s="62"/>
      <c r="AH14" s="62"/>
      <c r="AI14" s="62"/>
      <c r="AJ14" s="62"/>
      <c r="AK14" s="62"/>
    </row>
    <row r="15" spans="1:43" x14ac:dyDescent="0.15">
      <c r="A15" s="16"/>
      <c r="B15" s="1"/>
      <c r="C15" s="62"/>
      <c r="D15" s="62"/>
      <c r="E15" s="62"/>
      <c r="F15" s="62"/>
      <c r="G15" s="62"/>
      <c r="H15" s="62"/>
      <c r="I15" s="274"/>
      <c r="J15" s="274"/>
      <c r="K15" s="274"/>
      <c r="L15" s="274"/>
      <c r="M15" s="274"/>
      <c r="N15" s="274"/>
      <c r="O15" s="274"/>
      <c r="P15" s="62"/>
      <c r="Q15" s="62"/>
      <c r="R15" s="62"/>
      <c r="S15" s="62"/>
      <c r="T15" s="62"/>
      <c r="U15" s="62"/>
      <c r="V15" s="62"/>
      <c r="W15" s="62"/>
      <c r="X15" s="62"/>
      <c r="Y15" s="62"/>
      <c r="Z15" s="62"/>
      <c r="AA15" s="62"/>
      <c r="AB15" s="62"/>
      <c r="AC15" s="62"/>
      <c r="AD15" s="62"/>
      <c r="AE15" s="62"/>
      <c r="AF15" s="62"/>
      <c r="AG15" s="62"/>
      <c r="AH15" s="62"/>
      <c r="AI15" s="62"/>
      <c r="AJ15" s="62"/>
      <c r="AK15" s="62"/>
    </row>
    <row r="16" spans="1:43" x14ac:dyDescent="0.15">
      <c r="A16" s="16"/>
      <c r="B16" s="1"/>
      <c r="C16" s="62"/>
      <c r="D16" s="273"/>
      <c r="E16" s="540"/>
      <c r="F16" s="541"/>
      <c r="G16" s="542"/>
      <c r="H16" s="274"/>
      <c r="I16" s="274"/>
      <c r="J16" s="274"/>
      <c r="K16" s="274"/>
      <c r="L16" s="274"/>
      <c r="M16" s="274"/>
      <c r="N16" s="274"/>
      <c r="O16" s="274"/>
      <c r="P16" s="62"/>
      <c r="Q16" s="62"/>
      <c r="R16" s="62"/>
      <c r="S16" s="62"/>
      <c r="T16" s="62"/>
      <c r="U16" s="62"/>
      <c r="V16" s="62"/>
      <c r="W16" s="62"/>
      <c r="X16" s="62"/>
      <c r="Y16" s="62"/>
      <c r="Z16" s="62"/>
      <c r="AA16" s="62"/>
      <c r="AB16" s="62"/>
      <c r="AC16" s="62"/>
      <c r="AD16" s="62"/>
      <c r="AE16" s="62"/>
      <c r="AF16" s="62"/>
      <c r="AG16" s="62"/>
      <c r="AH16" s="62"/>
      <c r="AI16" s="62"/>
      <c r="AJ16" s="62"/>
      <c r="AK16" s="62"/>
    </row>
    <row r="17" spans="1:37" x14ac:dyDescent="0.15">
      <c r="A17" s="16"/>
      <c r="B17" s="1"/>
      <c r="C17" s="62"/>
      <c r="D17" s="62"/>
      <c r="E17" s="543"/>
      <c r="F17" s="544"/>
      <c r="G17" s="545"/>
      <c r="H17" s="274"/>
      <c r="I17" s="274"/>
      <c r="J17" s="274"/>
      <c r="K17" s="274"/>
      <c r="L17" s="274"/>
      <c r="M17" s="274"/>
      <c r="N17" s="274"/>
      <c r="O17" s="274"/>
      <c r="P17" s="62"/>
      <c r="Q17" s="62"/>
      <c r="R17" s="62"/>
      <c r="S17" s="62"/>
      <c r="T17" s="62"/>
      <c r="U17" s="62"/>
      <c r="V17" s="62"/>
      <c r="W17" s="62"/>
      <c r="X17" s="62"/>
      <c r="Y17" s="62"/>
      <c r="Z17" s="62"/>
      <c r="AA17" s="62"/>
      <c r="AB17" s="62"/>
      <c r="AC17" s="62"/>
      <c r="AD17" s="62"/>
      <c r="AE17" s="62"/>
      <c r="AF17" s="62"/>
      <c r="AG17" s="62"/>
      <c r="AH17" s="62"/>
      <c r="AI17" s="62"/>
      <c r="AJ17" s="62"/>
      <c r="AK17" s="62"/>
    </row>
    <row r="18" spans="1:37" x14ac:dyDescent="0.15">
      <c r="A18" s="16"/>
      <c r="B18" s="1"/>
      <c r="C18" s="267"/>
      <c r="D18" s="274"/>
      <c r="E18" s="274"/>
      <c r="F18" s="274"/>
      <c r="G18" s="274"/>
      <c r="H18" s="274"/>
      <c r="I18" s="274"/>
      <c r="J18" s="274"/>
      <c r="K18" s="274"/>
      <c r="L18" s="274"/>
      <c r="M18" s="274"/>
      <c r="N18" s="274"/>
      <c r="O18" s="274"/>
      <c r="P18" s="62"/>
      <c r="Q18" s="62"/>
      <c r="R18" s="62"/>
      <c r="S18" s="62"/>
      <c r="T18" s="62"/>
      <c r="U18" s="62"/>
      <c r="V18" s="62"/>
      <c r="W18" s="62"/>
      <c r="X18" s="62"/>
      <c r="Y18" s="62"/>
      <c r="Z18" s="62"/>
      <c r="AA18" s="62"/>
      <c r="AB18" s="62"/>
      <c r="AC18" s="62"/>
      <c r="AD18" s="62"/>
      <c r="AE18" s="62"/>
      <c r="AF18" s="62"/>
      <c r="AG18" s="62"/>
      <c r="AH18" s="62"/>
      <c r="AI18" s="62"/>
      <c r="AJ18" s="62"/>
      <c r="AK18" s="62"/>
    </row>
    <row r="19" spans="1:37" x14ac:dyDescent="0.15">
      <c r="A19" s="16"/>
      <c r="B19" s="1"/>
      <c r="C19" s="530">
        <v>2013</v>
      </c>
      <c r="D19" s="273"/>
      <c r="E19" s="273"/>
      <c r="F19" s="179"/>
      <c r="G19" s="179"/>
      <c r="H19" s="179"/>
      <c r="I19" s="179"/>
      <c r="J19" s="179"/>
      <c r="K19" s="179"/>
      <c r="L19" s="179"/>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row>
    <row r="20" spans="1:37" x14ac:dyDescent="0.15">
      <c r="A20" s="16"/>
      <c r="B20" s="1"/>
      <c r="C20" s="1"/>
      <c r="D20" s="296" t="s">
        <v>526</v>
      </c>
      <c r="E20" s="296" t="s">
        <v>914</v>
      </c>
      <c r="F20" s="296" t="s">
        <v>915</v>
      </c>
      <c r="G20" s="296" t="s">
        <v>916</v>
      </c>
      <c r="H20" s="62"/>
      <c r="I20" s="62"/>
      <c r="J20" s="62"/>
      <c r="K20" s="179"/>
      <c r="L20" s="179"/>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row>
    <row r="21" spans="1:37" ht="14" x14ac:dyDescent="0.15">
      <c r="A21" s="16"/>
      <c r="B21" s="1"/>
      <c r="C21" s="1"/>
      <c r="D21" s="531" t="s">
        <v>697</v>
      </c>
      <c r="E21" s="555">
        <v>2.2190000000000001E-3</v>
      </c>
      <c r="F21" s="533">
        <f>VLOOKUP(T(D21),Central_producers!$D$1:$G$50,2,FALSE)</f>
        <v>120</v>
      </c>
      <c r="G21" s="532">
        <f>E21*F21</f>
        <v>0.26628000000000002</v>
      </c>
      <c r="H21" s="62"/>
      <c r="I21" s="62"/>
      <c r="J21" s="62"/>
      <c r="K21" s="179"/>
      <c r="L21" s="179"/>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row>
    <row r="22" spans="1:37" ht="14" x14ac:dyDescent="0.15">
      <c r="A22" s="16"/>
      <c r="B22" s="1"/>
      <c r="C22" s="1"/>
      <c r="D22" s="534" t="s">
        <v>699</v>
      </c>
      <c r="E22" s="555">
        <v>8.7999999999999998E-5</v>
      </c>
      <c r="F22" s="533">
        <f>VLOOKUP(T(D22),Central_producers!$D$1:$G$50,2,FALSE)</f>
        <v>695.7</v>
      </c>
      <c r="G22" s="532">
        <f t="shared" ref="G22:G25" si="0">E22*F22</f>
        <v>6.1221600000000001E-2</v>
      </c>
      <c r="H22" s="62"/>
      <c r="I22" s="62"/>
      <c r="J22" s="62"/>
      <c r="K22" s="179"/>
      <c r="L22" s="179"/>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row>
    <row r="23" spans="1:37" ht="14" x14ac:dyDescent="0.15">
      <c r="A23" s="16"/>
      <c r="B23" s="1"/>
      <c r="C23" s="1"/>
      <c r="D23" s="534" t="s">
        <v>700</v>
      </c>
      <c r="E23" s="555">
        <v>4.3999999999999999E-5</v>
      </c>
      <c r="F23" s="533">
        <f>VLOOKUP(T(D23),Central_producers!$D$1:$G$50,2,FALSE)</f>
        <v>643.5</v>
      </c>
      <c r="G23" s="532">
        <f t="shared" si="0"/>
        <v>2.8313999999999999E-2</v>
      </c>
      <c r="H23" s="62"/>
      <c r="I23" s="62"/>
      <c r="J23" s="62"/>
      <c r="K23" s="179"/>
      <c r="L23" s="179"/>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row>
    <row r="24" spans="1:37" ht="14" x14ac:dyDescent="0.15">
      <c r="A24" s="16"/>
      <c r="B24" s="1"/>
      <c r="C24" s="1"/>
      <c r="D24" s="534" t="s">
        <v>701</v>
      </c>
      <c r="E24" s="555">
        <v>0</v>
      </c>
      <c r="F24" s="533">
        <f>VLOOKUP(T(D24),Central_producers!$D$1:$G$50,2,FALSE)</f>
        <v>700</v>
      </c>
      <c r="G24" s="532">
        <f t="shared" si="0"/>
        <v>0</v>
      </c>
      <c r="H24" s="62"/>
      <c r="I24" s="62"/>
      <c r="J24" s="62"/>
      <c r="K24" s="179"/>
      <c r="L24" s="179"/>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row>
    <row r="25" spans="1:37" ht="14" x14ac:dyDescent="0.15">
      <c r="A25" s="16"/>
      <c r="B25" s="1"/>
      <c r="C25" s="1"/>
      <c r="D25" s="534" t="s">
        <v>698</v>
      </c>
      <c r="E25" s="555">
        <v>8.1999999999999998E-4</v>
      </c>
      <c r="F25" s="533">
        <f>VLOOKUP(T(D25),Central_producers!$D$1:$G$50,2,FALSE)</f>
        <v>60</v>
      </c>
      <c r="G25" s="532">
        <f t="shared" si="0"/>
        <v>4.9200000000000001E-2</v>
      </c>
      <c r="H25" s="62"/>
      <c r="J25" s="62"/>
      <c r="K25" s="62"/>
      <c r="L25" s="179"/>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row>
    <row r="26" spans="1:37" x14ac:dyDescent="0.15">
      <c r="A26" s="16"/>
      <c r="B26" s="1"/>
      <c r="C26" s="1"/>
      <c r="D26" s="179"/>
      <c r="E26" s="3"/>
      <c r="F26" s="537"/>
      <c r="G26" s="288"/>
      <c r="H26" s="341"/>
      <c r="I26" s="288"/>
      <c r="J26" s="341"/>
      <c r="K26" s="179"/>
      <c r="L26" s="179"/>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row>
    <row r="27" spans="1:37" x14ac:dyDescent="0.15">
      <c r="A27" s="16"/>
      <c r="B27" s="1"/>
      <c r="C27" s="1"/>
      <c r="D27" s="179"/>
      <c r="E27" s="179"/>
      <c r="F27" s="537"/>
      <c r="G27" s="288"/>
      <c r="H27" s="341"/>
      <c r="I27" s="288"/>
      <c r="J27" s="341"/>
      <c r="K27" s="179"/>
      <c r="L27" s="179"/>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row>
    <row r="28" spans="1:37" x14ac:dyDescent="0.15">
      <c r="A28" s="16"/>
      <c r="B28" s="1"/>
      <c r="C28" s="1"/>
      <c r="D28" s="179"/>
      <c r="E28" s="179"/>
      <c r="F28" s="537"/>
      <c r="G28" s="288"/>
      <c r="H28" s="341"/>
      <c r="I28" s="288"/>
      <c r="J28" s="341"/>
      <c r="K28" s="179"/>
      <c r="L28" s="179"/>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row>
    <row r="29" spans="1:37" x14ac:dyDescent="0.15">
      <c r="A29" s="16"/>
      <c r="B29" s="1"/>
      <c r="C29" s="1"/>
      <c r="D29" s="296" t="s">
        <v>856</v>
      </c>
      <c r="E29" s="296" t="s">
        <v>914</v>
      </c>
      <c r="F29" s="296" t="s">
        <v>915</v>
      </c>
      <c r="G29" s="296" t="s">
        <v>916</v>
      </c>
      <c r="H29" s="295" t="s">
        <v>917</v>
      </c>
      <c r="I29" s="297" t="s">
        <v>918</v>
      </c>
      <c r="J29" s="179"/>
      <c r="K29" s="179"/>
      <c r="L29" s="179"/>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row>
    <row r="30" spans="1:37" ht="14" x14ac:dyDescent="0.15">
      <c r="A30" s="16"/>
      <c r="B30" s="1"/>
      <c r="C30" s="267"/>
      <c r="D30" s="343" t="s">
        <v>417</v>
      </c>
      <c r="E30" s="555">
        <v>6.6299999999999996E-4</v>
      </c>
      <c r="F30" s="533">
        <f>VLOOKUP(T(D30),Central_producers!$D$1:$G$50,2,FALSE)</f>
        <v>800</v>
      </c>
      <c r="G30" s="532">
        <f>E30*F30</f>
        <v>0.53039999999999998</v>
      </c>
      <c r="H30" s="538">
        <f>G30+G21</f>
        <v>0.79668000000000005</v>
      </c>
      <c r="I30" s="555">
        <f t="shared" ref="I30:I34" si="1">H30/F30</f>
        <v>9.9585000000000016E-4</v>
      </c>
      <c r="J30" s="179"/>
      <c r="K30" s="342"/>
      <c r="L30" s="342"/>
      <c r="M30" s="274"/>
      <c r="N30" s="274"/>
      <c r="O30" s="274"/>
      <c r="P30" s="62"/>
      <c r="Q30" s="62"/>
      <c r="R30" s="62"/>
      <c r="S30" s="62"/>
      <c r="T30" s="62"/>
      <c r="U30" s="62"/>
      <c r="V30" s="62"/>
      <c r="W30" s="62"/>
      <c r="X30" s="62"/>
      <c r="Y30" s="62"/>
      <c r="Z30" s="62"/>
      <c r="AA30" s="62"/>
      <c r="AB30" s="62"/>
      <c r="AC30" s="62"/>
      <c r="AD30" s="62"/>
      <c r="AE30" s="62"/>
      <c r="AF30" s="62"/>
      <c r="AG30" s="62"/>
      <c r="AH30" s="62"/>
      <c r="AI30" s="62"/>
      <c r="AJ30" s="62"/>
      <c r="AK30" s="62"/>
    </row>
    <row r="31" spans="1:37" ht="14" x14ac:dyDescent="0.15">
      <c r="A31" s="16"/>
      <c r="B31" s="1"/>
      <c r="C31" s="267"/>
      <c r="D31" s="343" t="s">
        <v>430</v>
      </c>
      <c r="E31" s="555">
        <v>8.6000000000000003E-5</v>
      </c>
      <c r="F31" s="533">
        <f>VLOOKUP(T(D31),Central_producers!$D$1:$G$50,2,FALSE)</f>
        <v>800</v>
      </c>
      <c r="G31" s="532">
        <f t="shared" ref="G31:G34" si="2">E31*F31</f>
        <v>6.88E-2</v>
      </c>
      <c r="H31" s="538">
        <f>G31+G22</f>
        <v>0.13002160000000001</v>
      </c>
      <c r="I31" s="555">
        <f t="shared" si="1"/>
        <v>1.6252700000000001E-4</v>
      </c>
      <c r="J31" s="342"/>
      <c r="K31" s="342"/>
      <c r="L31" s="342"/>
      <c r="M31" s="274"/>
      <c r="N31" s="274"/>
      <c r="O31" s="274"/>
      <c r="P31" s="62"/>
      <c r="Q31" s="62"/>
      <c r="R31" s="62"/>
      <c r="S31" s="62"/>
      <c r="T31" s="62"/>
      <c r="U31" s="62"/>
      <c r="V31" s="62"/>
      <c r="W31" s="62"/>
      <c r="X31" s="62"/>
      <c r="Y31" s="62"/>
      <c r="Z31" s="62"/>
      <c r="AA31" s="62"/>
      <c r="AB31" s="62"/>
      <c r="AC31" s="62"/>
      <c r="AD31" s="62"/>
      <c r="AE31" s="62"/>
      <c r="AF31" s="62"/>
      <c r="AG31" s="62"/>
      <c r="AH31" s="62"/>
      <c r="AI31" s="62"/>
      <c r="AJ31" s="62"/>
      <c r="AK31" s="62"/>
    </row>
    <row r="32" spans="1:37" ht="14" x14ac:dyDescent="0.15">
      <c r="A32" s="16"/>
      <c r="B32" s="1"/>
      <c r="C32" s="267"/>
      <c r="D32" s="343" t="s">
        <v>431</v>
      </c>
      <c r="E32" s="555">
        <v>3.8000000000000002E-5</v>
      </c>
      <c r="F32" s="533">
        <f>VLOOKUP(T(D32),Central_producers!$D$1:$G$50,2,FALSE)</f>
        <v>730.4</v>
      </c>
      <c r="G32" s="532">
        <f t="shared" si="2"/>
        <v>2.7755200000000001E-2</v>
      </c>
      <c r="H32" s="538">
        <f>G32+G23</f>
        <v>5.60692E-2</v>
      </c>
      <c r="I32" s="555">
        <f t="shared" si="1"/>
        <v>7.6765060240963857E-5</v>
      </c>
      <c r="J32" s="342"/>
      <c r="K32" s="342"/>
      <c r="L32" s="342"/>
      <c r="M32" s="274"/>
      <c r="N32" s="274"/>
      <c r="O32" s="274"/>
      <c r="P32" s="62"/>
      <c r="Q32" s="62"/>
      <c r="R32" s="62"/>
      <c r="S32" s="62"/>
      <c r="T32" s="62"/>
      <c r="U32" s="62"/>
      <c r="V32" s="62"/>
      <c r="W32" s="62"/>
      <c r="X32" s="62"/>
      <c r="Y32" s="62"/>
      <c r="Z32" s="62"/>
      <c r="AA32" s="62"/>
      <c r="AB32" s="62"/>
      <c r="AC32" s="62"/>
      <c r="AD32" s="62"/>
      <c r="AE32" s="62"/>
      <c r="AF32" s="62"/>
      <c r="AG32" s="62"/>
      <c r="AH32" s="62"/>
      <c r="AI32" s="62"/>
      <c r="AJ32" s="62"/>
      <c r="AK32" s="62"/>
    </row>
    <row r="33" spans="1:38" ht="14" x14ac:dyDescent="0.15">
      <c r="A33" s="16"/>
      <c r="B33" s="1"/>
      <c r="C33" s="267"/>
      <c r="D33" s="343" t="s">
        <v>433</v>
      </c>
      <c r="E33" s="555">
        <v>0</v>
      </c>
      <c r="F33" s="533">
        <f>VLOOKUP(T(D33),Central_producers!$D$1:$G$50,2,FALSE)</f>
        <v>800</v>
      </c>
      <c r="G33" s="532">
        <f t="shared" si="2"/>
        <v>0</v>
      </c>
      <c r="H33" s="538">
        <f>G33+G24</f>
        <v>0</v>
      </c>
      <c r="I33" s="555">
        <f t="shared" si="1"/>
        <v>0</v>
      </c>
      <c r="J33" s="342"/>
      <c r="K33" s="342"/>
      <c r="L33" s="342"/>
      <c r="M33" s="274"/>
      <c r="N33" s="274"/>
      <c r="O33" s="274"/>
      <c r="P33" s="62"/>
      <c r="Q33" s="62"/>
      <c r="R33" s="62"/>
      <c r="S33" s="62"/>
      <c r="T33" s="62"/>
      <c r="U33" s="62"/>
      <c r="V33" s="62"/>
      <c r="W33" s="62"/>
      <c r="X33" s="62"/>
      <c r="Y33" s="62"/>
      <c r="Z33" s="62"/>
      <c r="AA33" s="62"/>
      <c r="AB33" s="62"/>
      <c r="AC33" s="62"/>
      <c r="AD33" s="62"/>
      <c r="AE33" s="62"/>
      <c r="AF33" s="62"/>
      <c r="AG33" s="62"/>
      <c r="AH33" s="62"/>
      <c r="AI33" s="62"/>
      <c r="AJ33" s="62"/>
      <c r="AK33" s="62"/>
    </row>
    <row r="34" spans="1:38" ht="14" x14ac:dyDescent="0.15">
      <c r="A34" s="16"/>
      <c r="B34" s="1"/>
      <c r="C34" s="267"/>
      <c r="D34" s="343" t="s">
        <v>427</v>
      </c>
      <c r="E34" s="555">
        <v>0</v>
      </c>
      <c r="F34" s="539">
        <f>VLOOKUP(T(D34),Central_producers!$D$1:$G$50,2,FALSE)</f>
        <v>55.6</v>
      </c>
      <c r="G34" s="344">
        <f t="shared" si="2"/>
        <v>0</v>
      </c>
      <c r="H34" s="538">
        <f>G34+G25</f>
        <v>4.9200000000000001E-2</v>
      </c>
      <c r="I34" s="555">
        <f t="shared" si="1"/>
        <v>8.8489208633093521E-4</v>
      </c>
      <c r="J34" s="342"/>
      <c r="K34" s="274"/>
      <c r="L34" s="342"/>
      <c r="M34" s="274"/>
      <c r="N34" s="274"/>
      <c r="O34" s="274"/>
      <c r="P34" s="62"/>
      <c r="Q34" s="62"/>
      <c r="R34" s="62"/>
      <c r="S34" s="62"/>
      <c r="T34" s="62"/>
      <c r="U34" s="62"/>
      <c r="V34" s="62"/>
      <c r="W34" s="62"/>
      <c r="X34" s="62"/>
      <c r="Y34" s="62"/>
      <c r="Z34" s="62"/>
      <c r="AA34" s="62"/>
      <c r="AB34" s="62"/>
      <c r="AC34" s="62"/>
      <c r="AD34" s="62"/>
      <c r="AE34" s="62"/>
      <c r="AF34" s="62"/>
      <c r="AG34" s="62"/>
      <c r="AH34" s="62"/>
      <c r="AI34" s="62"/>
      <c r="AJ34" s="62"/>
      <c r="AK34" s="62"/>
    </row>
    <row r="35" spans="1:38" x14ac:dyDescent="0.15">
      <c r="A35" s="16"/>
      <c r="B35" s="1"/>
      <c r="C35" s="267"/>
      <c r="D35" s="3"/>
      <c r="E35" s="179"/>
      <c r="F35" s="537"/>
      <c r="G35" s="288"/>
      <c r="H35" s="341"/>
      <c r="I35" s="288"/>
      <c r="J35" s="341"/>
      <c r="K35" s="342"/>
      <c r="L35" s="342"/>
      <c r="M35" s="274"/>
      <c r="N35" s="274"/>
      <c r="O35" s="274"/>
      <c r="P35" s="62"/>
      <c r="Q35" s="62"/>
      <c r="R35" s="62"/>
      <c r="S35" s="62"/>
      <c r="T35" s="62"/>
      <c r="U35" s="62"/>
      <c r="V35" s="62"/>
      <c r="W35" s="62"/>
      <c r="X35" s="62"/>
      <c r="Y35" s="62"/>
      <c r="Z35" s="62"/>
      <c r="AA35" s="62"/>
      <c r="AB35" s="62"/>
      <c r="AC35" s="62"/>
      <c r="AD35" s="62"/>
      <c r="AE35" s="62"/>
      <c r="AF35" s="62"/>
      <c r="AG35" s="62"/>
      <c r="AH35" s="62"/>
      <c r="AI35" s="62"/>
      <c r="AJ35" s="62"/>
      <c r="AK35" s="62"/>
    </row>
    <row r="36" spans="1:38" x14ac:dyDescent="0.15">
      <c r="A36" s="16"/>
      <c r="B36" s="1"/>
      <c r="C36" s="1"/>
      <c r="D36" s="296" t="s">
        <v>856</v>
      </c>
      <c r="E36" s="297" t="s">
        <v>650</v>
      </c>
      <c r="F36" s="179"/>
      <c r="G36" s="179"/>
      <c r="H36" s="179"/>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row>
    <row r="37" spans="1:38" ht="15" x14ac:dyDescent="0.2">
      <c r="A37" s="16"/>
      <c r="B37" s="1"/>
      <c r="C37" s="267"/>
      <c r="D37" s="343" t="s">
        <v>417</v>
      </c>
      <c r="E37" s="368">
        <v>0</v>
      </c>
      <c r="F37" s="179"/>
      <c r="G37" s="342"/>
      <c r="H37" s="342"/>
      <c r="I37" s="274"/>
      <c r="J37" s="274"/>
      <c r="K37" s="274"/>
      <c r="L37" s="62"/>
      <c r="M37" s="62"/>
      <c r="N37" s="62"/>
      <c r="O37" s="62"/>
      <c r="P37" s="62"/>
      <c r="Q37" s="62"/>
      <c r="R37" s="62"/>
      <c r="S37" s="62"/>
      <c r="T37" s="62"/>
      <c r="U37" s="62"/>
      <c r="V37" s="62"/>
      <c r="W37" s="62"/>
      <c r="X37" s="62"/>
      <c r="Y37" s="62"/>
      <c r="Z37" s="62"/>
      <c r="AA37" s="62"/>
      <c r="AB37" s="62"/>
      <c r="AC37" s="62"/>
      <c r="AD37" s="62"/>
      <c r="AE37" s="62"/>
      <c r="AF37" s="62"/>
      <c r="AG37" s="62"/>
    </row>
    <row r="38" spans="1:38" ht="15" x14ac:dyDescent="0.2">
      <c r="A38" s="16"/>
      <c r="B38" s="1"/>
      <c r="C38" s="267"/>
      <c r="D38" s="343" t="s">
        <v>430</v>
      </c>
      <c r="E38" s="368">
        <v>0</v>
      </c>
      <c r="F38" s="342"/>
      <c r="G38" s="342"/>
      <c r="H38" s="342"/>
      <c r="I38" s="274"/>
      <c r="J38" s="274"/>
      <c r="K38" s="274"/>
      <c r="L38" s="62"/>
      <c r="M38" s="62"/>
      <c r="N38" s="62"/>
      <c r="O38" s="62"/>
      <c r="P38" s="62"/>
      <c r="Q38" s="62"/>
      <c r="R38" s="62"/>
      <c r="S38" s="62"/>
      <c r="T38" s="62"/>
      <c r="U38" s="62"/>
      <c r="V38" s="62"/>
      <c r="W38" s="62"/>
      <c r="X38" s="62"/>
      <c r="Y38" s="62"/>
      <c r="Z38" s="62"/>
      <c r="AA38" s="62"/>
      <c r="AB38" s="62"/>
      <c r="AC38" s="62"/>
      <c r="AD38" s="62"/>
      <c r="AE38" s="62"/>
      <c r="AF38" s="62"/>
      <c r="AG38" s="62"/>
    </row>
    <row r="39" spans="1:38" ht="15" x14ac:dyDescent="0.2">
      <c r="A39" s="16"/>
      <c r="B39" s="1"/>
      <c r="C39" s="267"/>
      <c r="D39" s="343" t="s">
        <v>431</v>
      </c>
      <c r="E39" s="368">
        <v>0</v>
      </c>
      <c r="F39" s="342"/>
      <c r="G39" s="342"/>
      <c r="H39" s="342"/>
      <c r="I39" s="274"/>
      <c r="J39" s="274"/>
      <c r="K39" s="274"/>
      <c r="L39" s="62"/>
      <c r="M39" s="62"/>
      <c r="N39" s="62"/>
      <c r="O39" s="62"/>
      <c r="P39" s="62"/>
      <c r="Q39" s="62"/>
      <c r="R39" s="62"/>
      <c r="S39" s="62"/>
      <c r="T39" s="62"/>
      <c r="U39" s="62"/>
      <c r="V39" s="62"/>
      <c r="W39" s="62"/>
      <c r="X39" s="62"/>
      <c r="Y39" s="62"/>
      <c r="Z39" s="62"/>
      <c r="AA39" s="62"/>
      <c r="AB39" s="62"/>
      <c r="AC39" s="62"/>
      <c r="AD39" s="62"/>
      <c r="AE39" s="62"/>
      <c r="AF39" s="62"/>
      <c r="AG39" s="62"/>
    </row>
    <row r="40" spans="1:38" ht="15" x14ac:dyDescent="0.2">
      <c r="A40" s="16"/>
      <c r="B40" s="1"/>
      <c r="C40" s="267"/>
      <c r="D40" s="343" t="s">
        <v>433</v>
      </c>
      <c r="E40" s="368">
        <v>0</v>
      </c>
      <c r="F40" s="342"/>
      <c r="G40" s="342"/>
      <c r="H40" s="342"/>
      <c r="I40" s="274"/>
      <c r="J40" s="274"/>
      <c r="K40" s="274"/>
      <c r="L40" s="62"/>
      <c r="M40" s="62"/>
      <c r="N40" s="62"/>
      <c r="O40" s="62"/>
      <c r="P40" s="62"/>
      <c r="Q40" s="62"/>
      <c r="R40" s="62"/>
      <c r="S40" s="62"/>
      <c r="T40" s="62"/>
      <c r="U40" s="62"/>
      <c r="V40" s="62"/>
      <c r="W40" s="62"/>
      <c r="X40" s="62"/>
      <c r="Y40" s="62"/>
      <c r="Z40" s="62"/>
      <c r="AA40" s="62"/>
      <c r="AB40" s="62"/>
      <c r="AC40" s="62"/>
      <c r="AD40" s="62"/>
      <c r="AE40" s="62"/>
      <c r="AF40" s="62"/>
      <c r="AG40" s="62"/>
    </row>
    <row r="41" spans="1:38" ht="14" x14ac:dyDescent="0.15">
      <c r="A41" s="16"/>
      <c r="B41" s="1"/>
      <c r="C41" s="267"/>
      <c r="D41" s="343" t="s">
        <v>427</v>
      </c>
      <c r="E41" s="344"/>
      <c r="F41" s="342"/>
      <c r="G41" s="274"/>
      <c r="H41" s="342"/>
      <c r="I41" s="274"/>
      <c r="J41" s="274"/>
      <c r="K41" s="274"/>
      <c r="L41" s="62"/>
      <c r="M41" s="62"/>
      <c r="N41" s="62"/>
      <c r="O41" s="62"/>
      <c r="P41" s="62"/>
      <c r="Q41" s="62"/>
      <c r="R41" s="62"/>
      <c r="S41" s="62"/>
      <c r="T41" s="62"/>
      <c r="U41" s="62"/>
      <c r="V41" s="62"/>
      <c r="W41" s="62"/>
      <c r="X41" s="62"/>
      <c r="Y41" s="62"/>
      <c r="Z41" s="62"/>
      <c r="AA41" s="62"/>
      <c r="AB41" s="62"/>
      <c r="AC41" s="62"/>
      <c r="AD41" s="62"/>
      <c r="AE41" s="62"/>
      <c r="AF41" s="62"/>
      <c r="AG41" s="62"/>
    </row>
    <row r="42" spans="1:38" x14ac:dyDescent="0.15">
      <c r="A42" s="16"/>
      <c r="B42" s="1"/>
      <c r="C42" s="267"/>
      <c r="D42" s="3"/>
      <c r="E42" s="288"/>
      <c r="F42" s="341"/>
      <c r="G42" s="342"/>
      <c r="H42" s="342"/>
      <c r="I42" s="274"/>
      <c r="J42" s="274"/>
      <c r="K42" s="274"/>
      <c r="L42" s="62"/>
      <c r="M42" s="62"/>
      <c r="N42" s="62"/>
      <c r="O42" s="62"/>
      <c r="P42" s="62"/>
      <c r="Q42" s="62"/>
      <c r="R42" s="62"/>
      <c r="S42" s="62"/>
      <c r="T42" s="62"/>
      <c r="U42" s="62"/>
      <c r="V42" s="62"/>
      <c r="W42" s="62"/>
      <c r="X42" s="62"/>
      <c r="Y42" s="62"/>
      <c r="Z42" s="62"/>
      <c r="AA42" s="62"/>
      <c r="AB42" s="62"/>
      <c r="AC42" s="62"/>
      <c r="AD42" s="62"/>
      <c r="AE42" s="62"/>
      <c r="AF42" s="62"/>
      <c r="AG42" s="62"/>
    </row>
    <row r="43" spans="1:38" x14ac:dyDescent="0.15">
      <c r="A43" s="16"/>
      <c r="B43" s="1"/>
      <c r="C43" s="267"/>
      <c r="D43" s="274"/>
      <c r="E43" s="274"/>
      <c r="F43" s="274"/>
      <c r="G43" s="274"/>
      <c r="H43" s="274"/>
      <c r="I43" s="274"/>
      <c r="J43" s="274"/>
      <c r="K43" s="274"/>
      <c r="L43" s="62"/>
      <c r="M43" s="62"/>
      <c r="N43" s="62"/>
      <c r="O43" s="62"/>
      <c r="P43" s="62"/>
      <c r="Q43" s="62"/>
      <c r="R43" s="62"/>
      <c r="S43" s="62"/>
      <c r="T43" s="62"/>
      <c r="U43" s="62"/>
      <c r="V43" s="62"/>
      <c r="W43" s="62"/>
      <c r="X43" s="62"/>
      <c r="Y43" s="62"/>
      <c r="Z43" s="62"/>
      <c r="AA43" s="62"/>
      <c r="AB43" s="62"/>
      <c r="AC43" s="62"/>
      <c r="AD43" s="62"/>
      <c r="AE43" s="62"/>
      <c r="AF43" s="62"/>
      <c r="AG43" s="62"/>
    </row>
    <row r="44" spans="1:38" x14ac:dyDescent="0.15">
      <c r="A44" s="16"/>
      <c r="B44" s="1"/>
      <c r="C44" s="62"/>
      <c r="D44" s="273" t="s">
        <v>974</v>
      </c>
      <c r="E44" s="540">
        <v>8100001</v>
      </c>
      <c r="F44" s="541" t="s">
        <v>919</v>
      </c>
      <c r="G44" s="542" t="s">
        <v>920</v>
      </c>
      <c r="H44" s="274" t="s">
        <v>971</v>
      </c>
      <c r="I44" s="274"/>
      <c r="J44" s="274"/>
      <c r="K44" s="274"/>
      <c r="L44" s="274"/>
      <c r="M44" s="274"/>
      <c r="N44" s="274"/>
      <c r="O44" s="274"/>
      <c r="P44" s="62"/>
      <c r="Q44" s="62"/>
      <c r="R44" s="62"/>
      <c r="S44" s="62"/>
      <c r="T44" s="62"/>
      <c r="U44" s="62"/>
      <c r="V44" s="62"/>
      <c r="W44" s="62"/>
      <c r="X44" s="62"/>
      <c r="Y44" s="62"/>
      <c r="Z44" s="62"/>
      <c r="AA44" s="62"/>
      <c r="AB44" s="62"/>
      <c r="AC44" s="62"/>
      <c r="AD44" s="62"/>
      <c r="AE44" s="62"/>
      <c r="AF44" s="62"/>
      <c r="AG44" s="62"/>
      <c r="AH44" s="62"/>
      <c r="AI44" s="62"/>
      <c r="AJ44" s="62"/>
      <c r="AK44" s="62"/>
    </row>
    <row r="45" spans="1:38" x14ac:dyDescent="0.15">
      <c r="A45" s="16"/>
      <c r="B45" s="1"/>
      <c r="C45" s="62"/>
      <c r="D45" s="62"/>
      <c r="E45" s="543">
        <f>Huishoudens!E16</f>
        <v>385</v>
      </c>
      <c r="F45" s="544" t="s">
        <v>922</v>
      </c>
      <c r="G45" s="545">
        <f>E45/E44</f>
        <v>4.7530858329523661E-5</v>
      </c>
      <c r="H45" s="274"/>
      <c r="I45" s="274"/>
      <c r="J45" s="274"/>
      <c r="K45" s="274"/>
      <c r="L45" s="274"/>
      <c r="M45" s="274"/>
      <c r="N45" s="274"/>
      <c r="O45" s="274"/>
      <c r="P45" s="62"/>
      <c r="Q45" s="62"/>
      <c r="R45" s="62"/>
      <c r="S45" s="62"/>
      <c r="T45" s="62"/>
      <c r="U45" s="62"/>
      <c r="V45" s="62"/>
      <c r="W45" s="62"/>
      <c r="X45" s="62"/>
      <c r="Y45" s="62"/>
      <c r="Z45" s="62"/>
      <c r="AA45" s="62"/>
      <c r="AB45" s="62"/>
      <c r="AC45" s="62"/>
      <c r="AD45" s="62"/>
      <c r="AE45" s="62"/>
      <c r="AF45" s="62"/>
      <c r="AG45" s="62"/>
      <c r="AH45" s="62"/>
      <c r="AI45" s="62"/>
      <c r="AJ45" s="62"/>
      <c r="AK45" s="62"/>
    </row>
    <row r="46" spans="1:38" x14ac:dyDescent="0.15">
      <c r="A46" s="16"/>
      <c r="B46" s="1"/>
      <c r="C46" s="267"/>
      <c r="D46" s="274"/>
      <c r="E46" s="274"/>
      <c r="F46" s="274"/>
      <c r="G46" s="274"/>
      <c r="H46" s="274"/>
      <c r="I46" s="274"/>
      <c r="J46" s="274"/>
      <c r="K46" s="274"/>
      <c r="L46" s="274"/>
      <c r="M46" s="274"/>
      <c r="N46" s="274"/>
      <c r="O46" s="274"/>
      <c r="P46" s="62"/>
      <c r="Q46" s="62"/>
      <c r="R46" s="62"/>
      <c r="S46" s="62"/>
      <c r="T46" s="62"/>
      <c r="U46" s="62"/>
      <c r="V46" s="62"/>
      <c r="W46" s="62"/>
      <c r="X46" s="62"/>
      <c r="Y46" s="62"/>
      <c r="Z46" s="62"/>
      <c r="AA46" s="62"/>
      <c r="AB46" s="62"/>
      <c r="AC46" s="62"/>
      <c r="AD46" s="62"/>
      <c r="AE46" s="62"/>
      <c r="AF46" s="62"/>
      <c r="AG46" s="62"/>
      <c r="AH46" s="62"/>
      <c r="AI46" s="62"/>
      <c r="AJ46" s="62"/>
      <c r="AK46" s="62"/>
    </row>
    <row r="47" spans="1:38" x14ac:dyDescent="0.15">
      <c r="A47" s="16"/>
      <c r="B47" s="1"/>
      <c r="C47" s="530">
        <v>2035</v>
      </c>
      <c r="D47" s="273"/>
      <c r="E47" s="273"/>
      <c r="F47" s="179"/>
      <c r="G47" s="179"/>
      <c r="H47" s="179"/>
      <c r="I47" s="179"/>
      <c r="J47" s="179"/>
      <c r="K47" s="179"/>
      <c r="L47" s="179"/>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row>
    <row r="48" spans="1:38" x14ac:dyDescent="0.15">
      <c r="A48" s="16"/>
      <c r="B48" s="1"/>
      <c r="C48" s="1"/>
      <c r="D48" s="296" t="s">
        <v>526</v>
      </c>
      <c r="E48" s="296" t="s">
        <v>921</v>
      </c>
      <c r="F48" s="296" t="s">
        <v>914</v>
      </c>
      <c r="G48" s="296" t="s">
        <v>915</v>
      </c>
      <c r="H48" s="296" t="s">
        <v>916</v>
      </c>
      <c r="I48" s="62"/>
      <c r="J48" s="62"/>
      <c r="K48" s="62"/>
      <c r="L48" s="179"/>
      <c r="M48" s="179"/>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row>
    <row r="49" spans="1:38" ht="14" x14ac:dyDescent="0.15">
      <c r="A49" s="16"/>
      <c r="B49" s="1"/>
      <c r="C49" s="1"/>
      <c r="D49" s="531" t="s">
        <v>697</v>
      </c>
      <c r="E49" s="532">
        <v>33.4</v>
      </c>
      <c r="F49" s="547">
        <f>E49*$G$45</f>
        <v>1.5875306682060903E-3</v>
      </c>
      <c r="G49" s="533">
        <f>VLOOKUP(T(D49),Central_producers!$D$1:$G$50,2,FALSE)</f>
        <v>120</v>
      </c>
      <c r="H49" s="532">
        <f>F49*G49</f>
        <v>0.19050368018473082</v>
      </c>
      <c r="I49" s="62"/>
      <c r="J49" s="62"/>
      <c r="K49" s="62"/>
      <c r="L49" s="179"/>
      <c r="M49" s="179"/>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row>
    <row r="50" spans="1:38" ht="14" x14ac:dyDescent="0.15">
      <c r="A50" s="16"/>
      <c r="B50" s="1"/>
      <c r="C50" s="1"/>
      <c r="D50" s="534" t="s">
        <v>699</v>
      </c>
      <c r="E50" s="535">
        <v>1.2809999999999999</v>
      </c>
      <c r="F50" s="547">
        <f>E50*$G$45</f>
        <v>6.0887029520119803E-5</v>
      </c>
      <c r="G50" s="533">
        <f>VLOOKUP(T(D50),Central_producers!$D$1:$G$50,2,FALSE)</f>
        <v>695.7</v>
      </c>
      <c r="H50" s="532">
        <f t="shared" ref="H50:H53" si="3">F50*G50</f>
        <v>4.2359106437147347E-2</v>
      </c>
      <c r="I50" s="62"/>
      <c r="J50" s="62"/>
      <c r="K50" s="62"/>
      <c r="L50" s="179"/>
      <c r="M50" s="179"/>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row>
    <row r="51" spans="1:38" ht="14" x14ac:dyDescent="0.15">
      <c r="A51" s="16"/>
      <c r="B51" s="1"/>
      <c r="C51" s="1"/>
      <c r="D51" s="534" t="s">
        <v>700</v>
      </c>
      <c r="E51" s="535">
        <v>0.81899999999999995</v>
      </c>
      <c r="F51" s="547">
        <f>E51*$G$45</f>
        <v>3.8927772971879878E-5</v>
      </c>
      <c r="G51" s="533">
        <f>VLOOKUP(T(D51),Central_producers!$D$1:$G$50,2,FALSE)</f>
        <v>643.5</v>
      </c>
      <c r="H51" s="532">
        <f t="shared" si="3"/>
        <v>2.5050021907404702E-2</v>
      </c>
      <c r="I51" s="62"/>
      <c r="J51" s="62"/>
      <c r="K51" s="62"/>
      <c r="L51" s="179"/>
      <c r="M51" s="179"/>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row>
    <row r="52" spans="1:38" ht="14" x14ac:dyDescent="0.15">
      <c r="A52" s="16"/>
      <c r="B52" s="1"/>
      <c r="C52" s="1"/>
      <c r="D52" s="534" t="s">
        <v>701</v>
      </c>
      <c r="E52" s="535">
        <v>0</v>
      </c>
      <c r="F52" s="547">
        <f>E52*$G$45</f>
        <v>0</v>
      </c>
      <c r="G52" s="533">
        <f>VLOOKUP(T(D52),Central_producers!$D$1:$G$50,2,FALSE)</f>
        <v>700</v>
      </c>
      <c r="H52" s="532">
        <f t="shared" si="3"/>
        <v>0</v>
      </c>
      <c r="I52" s="62"/>
      <c r="J52" s="62"/>
      <c r="K52" s="62"/>
      <c r="L52" s="179"/>
      <c r="M52" s="179"/>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row>
    <row r="53" spans="1:38" ht="14" x14ac:dyDescent="0.15">
      <c r="A53" s="16"/>
      <c r="B53" s="1"/>
      <c r="C53" s="1"/>
      <c r="D53" s="534" t="s">
        <v>698</v>
      </c>
      <c r="E53" s="536">
        <v>12.3</v>
      </c>
      <c r="F53" s="548">
        <f>E53*$G$45</f>
        <v>5.8462955745314108E-4</v>
      </c>
      <c r="G53" s="533">
        <f>VLOOKUP(T(D53),Central_producers!$D$1:$G$50,2,FALSE)</f>
        <v>60</v>
      </c>
      <c r="H53" s="532">
        <f t="shared" si="3"/>
        <v>3.5077773447188466E-2</v>
      </c>
      <c r="I53" s="62"/>
      <c r="K53" s="62"/>
      <c r="L53" s="62"/>
      <c r="M53" s="179"/>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row>
    <row r="54" spans="1:38" x14ac:dyDescent="0.15">
      <c r="A54" s="16"/>
      <c r="B54" s="1"/>
      <c r="C54" s="1"/>
      <c r="D54" s="179"/>
      <c r="E54" s="3"/>
      <c r="F54" s="549"/>
      <c r="G54" s="537"/>
      <c r="H54" s="288"/>
      <c r="I54" s="341"/>
      <c r="J54" s="288"/>
      <c r="K54" s="341"/>
      <c r="L54" s="179"/>
      <c r="M54" s="179"/>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row>
    <row r="55" spans="1:38" x14ac:dyDescent="0.15">
      <c r="A55" s="16"/>
      <c r="B55" s="1"/>
      <c r="C55" s="1"/>
      <c r="D55" s="179"/>
      <c r="E55" s="179"/>
      <c r="F55" s="553"/>
      <c r="G55" s="537"/>
      <c r="H55" s="288"/>
      <c r="I55" s="341"/>
      <c r="J55" s="288"/>
      <c r="K55" s="341"/>
      <c r="L55" s="179"/>
      <c r="M55" s="179"/>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row>
    <row r="56" spans="1:38" x14ac:dyDescent="0.15">
      <c r="A56" s="16"/>
      <c r="B56" s="1"/>
      <c r="C56" s="1"/>
      <c r="D56" s="179"/>
      <c r="E56" s="179"/>
      <c r="F56" s="550"/>
      <c r="G56" s="537"/>
      <c r="H56" s="288"/>
      <c r="I56" s="341"/>
      <c r="J56" s="288"/>
      <c r="K56" s="341"/>
      <c r="L56" s="179"/>
      <c r="M56" s="179"/>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row>
    <row r="57" spans="1:38" x14ac:dyDescent="0.15">
      <c r="A57" s="16"/>
      <c r="B57" s="1"/>
      <c r="C57" s="1"/>
      <c r="D57" s="296" t="s">
        <v>856</v>
      </c>
      <c r="E57" s="296" t="s">
        <v>921</v>
      </c>
      <c r="F57" s="551" t="s">
        <v>914</v>
      </c>
      <c r="G57" s="296" t="s">
        <v>915</v>
      </c>
      <c r="H57" s="296" t="s">
        <v>916</v>
      </c>
      <c r="I57" s="295" t="s">
        <v>917</v>
      </c>
      <c r="J57" s="297" t="s">
        <v>918</v>
      </c>
      <c r="K57" s="179"/>
      <c r="L57" s="179"/>
      <c r="M57" s="179"/>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row>
    <row r="58" spans="1:38" ht="14" x14ac:dyDescent="0.15">
      <c r="A58" s="16"/>
      <c r="B58" s="1"/>
      <c r="C58" s="267"/>
      <c r="D58" s="343" t="s">
        <v>417</v>
      </c>
      <c r="E58" s="532">
        <v>10</v>
      </c>
      <c r="F58" s="547">
        <f>E58*$G$45</f>
        <v>4.7530858329523663E-4</v>
      </c>
      <c r="G58" s="533">
        <f>VLOOKUP(T(D58),Central_producers!$D$1:$G$50,2,FALSE)</f>
        <v>800</v>
      </c>
      <c r="H58" s="532">
        <f>F58*G58</f>
        <v>0.38024686663618928</v>
      </c>
      <c r="I58" s="538">
        <f>H58+H49</f>
        <v>0.57075054682092008</v>
      </c>
      <c r="J58" s="546">
        <f>I58/G58</f>
        <v>7.1343818352615006E-4</v>
      </c>
      <c r="K58" s="179"/>
      <c r="L58" s="342"/>
      <c r="M58" s="342"/>
      <c r="N58" s="274"/>
      <c r="O58" s="274"/>
      <c r="P58" s="274"/>
      <c r="Q58" s="62"/>
      <c r="R58" s="62"/>
      <c r="S58" s="62"/>
      <c r="T58" s="62"/>
      <c r="U58" s="62"/>
      <c r="V58" s="62"/>
      <c r="W58" s="62"/>
      <c r="X58" s="62"/>
      <c r="Y58" s="62"/>
      <c r="Z58" s="62"/>
      <c r="AA58" s="62"/>
      <c r="AB58" s="62"/>
      <c r="AC58" s="62"/>
      <c r="AD58" s="62"/>
      <c r="AE58" s="62"/>
      <c r="AF58" s="62"/>
      <c r="AG58" s="62"/>
      <c r="AH58" s="62"/>
      <c r="AI58" s="62"/>
      <c r="AJ58" s="62"/>
      <c r="AK58" s="62"/>
      <c r="AL58" s="62"/>
    </row>
    <row r="59" spans="1:38" ht="14" x14ac:dyDescent="0.15">
      <c r="A59" s="16"/>
      <c r="B59" s="1"/>
      <c r="C59" s="267"/>
      <c r="D59" s="343" t="s">
        <v>430</v>
      </c>
      <c r="E59" s="535">
        <v>2.6</v>
      </c>
      <c r="F59" s="547">
        <f>E59*$G$45</f>
        <v>1.2358023165676151E-4</v>
      </c>
      <c r="G59" s="533">
        <f>VLOOKUP(T(D59),Central_producers!$D$1:$G$50,2,FALSE)</f>
        <v>800</v>
      </c>
      <c r="H59" s="532">
        <f t="shared" ref="H59:H62" si="4">F59*G59</f>
        <v>9.8864185325409207E-2</v>
      </c>
      <c r="I59" s="538">
        <f>H59+H50</f>
        <v>0.14122329176255655</v>
      </c>
      <c r="J59" s="546">
        <f t="shared" ref="J59:J62" si="5">I59/G59</f>
        <v>1.7652911470319568E-4</v>
      </c>
      <c r="K59" s="342"/>
      <c r="L59" s="342"/>
      <c r="M59" s="342"/>
      <c r="N59" s="274"/>
      <c r="O59" s="274"/>
      <c r="P59" s="274"/>
      <c r="Q59" s="62"/>
      <c r="R59" s="62"/>
      <c r="S59" s="62"/>
      <c r="T59" s="62"/>
      <c r="U59" s="62"/>
      <c r="V59" s="62"/>
      <c r="W59" s="62"/>
      <c r="X59" s="62"/>
      <c r="Y59" s="62"/>
      <c r="Z59" s="62"/>
      <c r="AA59" s="62"/>
      <c r="AB59" s="62"/>
      <c r="AC59" s="62"/>
      <c r="AD59" s="62"/>
      <c r="AE59" s="62"/>
      <c r="AF59" s="62"/>
      <c r="AG59" s="62"/>
      <c r="AH59" s="62"/>
      <c r="AI59" s="62"/>
      <c r="AJ59" s="62"/>
      <c r="AK59" s="62"/>
      <c r="AL59" s="62"/>
    </row>
    <row r="60" spans="1:38" ht="14" x14ac:dyDescent="0.15">
      <c r="A60" s="16"/>
      <c r="B60" s="1"/>
      <c r="C60" s="267"/>
      <c r="D60" s="343" t="s">
        <v>431</v>
      </c>
      <c r="E60" s="535">
        <v>1.6</v>
      </c>
      <c r="F60" s="547">
        <f>E60*$G$45</f>
        <v>7.6049373327237861E-5</v>
      </c>
      <c r="G60" s="533">
        <f>VLOOKUP(T(D60),Central_producers!$D$1:$G$50,2,FALSE)</f>
        <v>730.4</v>
      </c>
      <c r="H60" s="532">
        <f t="shared" si="4"/>
        <v>5.5546462278214533E-2</v>
      </c>
      <c r="I60" s="538">
        <f>H60+H51</f>
        <v>8.0596484185619238E-2</v>
      </c>
      <c r="J60" s="546">
        <f t="shared" si="5"/>
        <v>1.1034567933408986E-4</v>
      </c>
      <c r="K60" s="342"/>
      <c r="L60" s="342"/>
      <c r="M60" s="342"/>
      <c r="N60" s="274"/>
      <c r="O60" s="274"/>
      <c r="P60" s="274"/>
      <c r="Q60" s="62"/>
      <c r="R60" s="62"/>
      <c r="S60" s="62"/>
      <c r="T60" s="62"/>
      <c r="U60" s="62"/>
      <c r="V60" s="62"/>
      <c r="W60" s="62"/>
      <c r="X60" s="62"/>
      <c r="Y60" s="62"/>
      <c r="Z60" s="62"/>
      <c r="AA60" s="62"/>
      <c r="AB60" s="62"/>
      <c r="AC60" s="62"/>
      <c r="AD60" s="62"/>
      <c r="AE60" s="62"/>
      <c r="AF60" s="62"/>
      <c r="AG60" s="62"/>
      <c r="AH60" s="62"/>
      <c r="AI60" s="62"/>
      <c r="AJ60" s="62"/>
      <c r="AK60" s="62"/>
      <c r="AL60" s="62"/>
    </row>
    <row r="61" spans="1:38" ht="14" x14ac:dyDescent="0.15">
      <c r="A61" s="16"/>
      <c r="B61" s="1"/>
      <c r="C61" s="267"/>
      <c r="D61" s="343" t="s">
        <v>433</v>
      </c>
      <c r="E61" s="535">
        <v>0</v>
      </c>
      <c r="F61" s="547">
        <f>E61*$G$45</f>
        <v>0</v>
      </c>
      <c r="G61" s="533">
        <f>VLOOKUP(T(D61),Central_producers!$D$1:$G$50,2,FALSE)</f>
        <v>800</v>
      </c>
      <c r="H61" s="532">
        <f t="shared" si="4"/>
        <v>0</v>
      </c>
      <c r="I61" s="538">
        <f>H61+H52</f>
        <v>0</v>
      </c>
      <c r="J61" s="546">
        <f t="shared" si="5"/>
        <v>0</v>
      </c>
      <c r="K61" s="342"/>
      <c r="L61" s="342"/>
      <c r="M61" s="342"/>
      <c r="N61" s="274"/>
      <c r="O61" s="274"/>
      <c r="P61" s="274"/>
      <c r="Q61" s="62"/>
      <c r="R61" s="62"/>
      <c r="S61" s="62"/>
      <c r="T61" s="62"/>
      <c r="U61" s="62"/>
      <c r="V61" s="62"/>
      <c r="W61" s="62"/>
      <c r="X61" s="62"/>
      <c r="Y61" s="62"/>
      <c r="Z61" s="62"/>
      <c r="AA61" s="62"/>
      <c r="AB61" s="62"/>
      <c r="AC61" s="62"/>
      <c r="AD61" s="62"/>
      <c r="AE61" s="62"/>
      <c r="AF61" s="62"/>
      <c r="AG61" s="62"/>
      <c r="AH61" s="62"/>
      <c r="AI61" s="62"/>
      <c r="AJ61" s="62"/>
      <c r="AK61" s="62"/>
      <c r="AL61" s="62"/>
    </row>
    <row r="62" spans="1:38" ht="14" x14ac:dyDescent="0.15">
      <c r="A62" s="16"/>
      <c r="B62" s="1"/>
      <c r="C62" s="267"/>
      <c r="D62" s="343" t="s">
        <v>427</v>
      </c>
      <c r="E62" s="344">
        <v>0</v>
      </c>
      <c r="F62" s="552">
        <f>E62*$G$45</f>
        <v>0</v>
      </c>
      <c r="G62" s="539">
        <f>VLOOKUP(T(D62),Central_producers!$D$1:$G$50,2,FALSE)</f>
        <v>55.6</v>
      </c>
      <c r="H62" s="344">
        <f t="shared" si="4"/>
        <v>0</v>
      </c>
      <c r="I62" s="538">
        <f>H62+H53</f>
        <v>3.5077773447188466E-2</v>
      </c>
      <c r="J62" s="546">
        <f t="shared" si="5"/>
        <v>6.3089520588468465E-4</v>
      </c>
      <c r="K62" s="342"/>
      <c r="L62" s="274"/>
      <c r="M62" s="342"/>
      <c r="N62" s="274"/>
      <c r="O62" s="274"/>
      <c r="P62" s="274"/>
      <c r="Q62" s="62"/>
      <c r="R62" s="62"/>
      <c r="S62" s="62"/>
      <c r="T62" s="62"/>
      <c r="U62" s="62"/>
      <c r="V62" s="62"/>
      <c r="W62" s="62"/>
      <c r="X62" s="62"/>
      <c r="Y62" s="62"/>
      <c r="Z62" s="62"/>
      <c r="AA62" s="62"/>
      <c r="AB62" s="62"/>
      <c r="AC62" s="62"/>
      <c r="AD62" s="62"/>
      <c r="AE62" s="62"/>
      <c r="AF62" s="62"/>
      <c r="AG62" s="62"/>
      <c r="AH62" s="62"/>
      <c r="AI62" s="62"/>
      <c r="AJ62" s="62"/>
      <c r="AK62" s="62"/>
      <c r="AL62" s="62"/>
    </row>
    <row r="64" spans="1:38" x14ac:dyDescent="0.15">
      <c r="A64" s="16"/>
      <c r="B64" s="1"/>
      <c r="C64" s="267"/>
      <c r="D64" s="274"/>
      <c r="E64" s="274"/>
      <c r="F64" s="274"/>
      <c r="G64" s="274"/>
      <c r="H64" s="274"/>
      <c r="I64" s="274"/>
      <c r="J64" s="274"/>
      <c r="K64" s="274"/>
      <c r="L64" s="62"/>
      <c r="M64" s="62"/>
      <c r="N64" s="62"/>
      <c r="O64" s="62"/>
      <c r="P64" s="62"/>
      <c r="Q64" s="62"/>
      <c r="R64" s="62"/>
      <c r="S64" s="62"/>
      <c r="T64" s="62"/>
      <c r="U64" s="62"/>
      <c r="V64" s="62"/>
      <c r="W64" s="62"/>
      <c r="X64" s="62"/>
      <c r="Y64" s="62"/>
      <c r="Z64" s="62"/>
      <c r="AA64" s="62"/>
      <c r="AB64" s="62"/>
      <c r="AC64" s="62"/>
      <c r="AD64" s="62"/>
      <c r="AE64" s="62"/>
      <c r="AF64" s="62"/>
      <c r="AG64" s="62"/>
    </row>
    <row r="65" spans="1:38" x14ac:dyDescent="0.15">
      <c r="A65" s="16"/>
      <c r="B65" s="1"/>
      <c r="C65" s="62"/>
      <c r="D65" s="273" t="s">
        <v>975</v>
      </c>
      <c r="E65" s="540">
        <v>212701</v>
      </c>
      <c r="F65" s="541" t="s">
        <v>919</v>
      </c>
      <c r="G65" s="542" t="s">
        <v>920</v>
      </c>
      <c r="H65" s="274" t="s">
        <v>971</v>
      </c>
      <c r="I65" s="274"/>
      <c r="J65" s="274"/>
      <c r="K65" s="274"/>
      <c r="L65" s="274"/>
      <c r="M65" s="274"/>
      <c r="N65" s="274"/>
      <c r="O65" s="274"/>
      <c r="P65" s="62"/>
      <c r="Q65" s="62"/>
      <c r="R65" s="62"/>
      <c r="S65" s="62"/>
      <c r="T65" s="62"/>
      <c r="U65" s="62"/>
      <c r="V65" s="62"/>
      <c r="W65" s="62"/>
      <c r="X65" s="62"/>
      <c r="Y65" s="62"/>
      <c r="Z65" s="62"/>
      <c r="AA65" s="62"/>
      <c r="AB65" s="62"/>
      <c r="AC65" s="62"/>
      <c r="AD65" s="62"/>
      <c r="AE65" s="62"/>
      <c r="AF65" s="62"/>
      <c r="AG65" s="62"/>
      <c r="AH65" s="62"/>
      <c r="AI65" s="62"/>
      <c r="AJ65" s="62"/>
      <c r="AK65" s="62"/>
    </row>
    <row r="66" spans="1:38" x14ac:dyDescent="0.15">
      <c r="A66" s="16"/>
      <c r="B66" s="1"/>
      <c r="C66" s="62"/>
      <c r="D66" s="62"/>
      <c r="E66" s="543">
        <v>504</v>
      </c>
      <c r="F66" s="544" t="s">
        <v>922</v>
      </c>
      <c r="G66" s="545">
        <f>E66/E65</f>
        <v>2.3695234154987518E-3</v>
      </c>
      <c r="H66" s="274"/>
      <c r="I66" s="274"/>
      <c r="J66" s="274"/>
      <c r="K66" s="274"/>
      <c r="L66" s="274"/>
      <c r="M66" s="274"/>
      <c r="N66" s="274"/>
      <c r="O66" s="274"/>
      <c r="P66" s="62"/>
      <c r="Q66" s="62"/>
      <c r="R66" s="62"/>
      <c r="S66" s="62"/>
      <c r="T66" s="62"/>
      <c r="U66" s="62"/>
      <c r="V66" s="62"/>
      <c r="W66" s="62"/>
      <c r="X66" s="62"/>
      <c r="Y66" s="62"/>
      <c r="Z66" s="62"/>
      <c r="AA66" s="62"/>
      <c r="AB66" s="62"/>
      <c r="AC66" s="62"/>
      <c r="AD66" s="62"/>
      <c r="AE66" s="62"/>
      <c r="AF66" s="62"/>
      <c r="AG66" s="62"/>
      <c r="AH66" s="62"/>
      <c r="AI66" s="62"/>
      <c r="AJ66" s="62"/>
      <c r="AK66" s="62"/>
    </row>
    <row r="67" spans="1:38" x14ac:dyDescent="0.15">
      <c r="A67" s="16"/>
      <c r="B67" s="1"/>
      <c r="C67" s="267"/>
      <c r="D67" s="274"/>
      <c r="E67" s="274"/>
      <c r="F67" s="274"/>
      <c r="G67" s="274"/>
      <c r="H67" s="274"/>
      <c r="I67" s="274"/>
      <c r="J67" s="274"/>
      <c r="K67" s="274"/>
      <c r="L67" s="274"/>
      <c r="M67" s="274"/>
      <c r="N67" s="274"/>
      <c r="O67" s="274"/>
      <c r="P67" s="62"/>
      <c r="Q67" s="62"/>
      <c r="R67" s="62"/>
      <c r="S67" s="62"/>
      <c r="T67" s="62"/>
      <c r="U67" s="62"/>
      <c r="V67" s="62"/>
      <c r="W67" s="62"/>
      <c r="X67" s="62"/>
      <c r="Y67" s="62"/>
      <c r="Z67" s="62"/>
      <c r="AA67" s="62"/>
      <c r="AB67" s="62"/>
      <c r="AC67" s="62"/>
      <c r="AD67" s="62"/>
      <c r="AE67" s="62"/>
      <c r="AF67" s="62"/>
      <c r="AG67" s="62"/>
      <c r="AH67" s="62"/>
      <c r="AI67" s="62"/>
      <c r="AJ67" s="62"/>
      <c r="AK67" s="62"/>
    </row>
    <row r="68" spans="1:38" x14ac:dyDescent="0.15">
      <c r="A68" s="16"/>
      <c r="B68" s="1"/>
      <c r="C68" s="530">
        <v>2035</v>
      </c>
      <c r="D68" s="273"/>
      <c r="E68" s="273"/>
      <c r="F68" s="179"/>
      <c r="G68" s="179"/>
      <c r="H68" s="179"/>
      <c r="I68" s="179"/>
      <c r="J68" s="179"/>
      <c r="K68" s="179"/>
      <c r="L68" s="179"/>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row>
    <row r="69" spans="1:38" x14ac:dyDescent="0.15">
      <c r="A69" s="16"/>
      <c r="B69" s="1"/>
      <c r="C69" s="1"/>
      <c r="D69" s="296" t="s">
        <v>526</v>
      </c>
      <c r="E69" s="296" t="s">
        <v>976</v>
      </c>
      <c r="F69" s="296" t="s">
        <v>977</v>
      </c>
      <c r="G69" s="296" t="s">
        <v>915</v>
      </c>
      <c r="H69" s="296" t="s">
        <v>916</v>
      </c>
      <c r="I69" s="62"/>
      <c r="J69" s="62"/>
      <c r="K69" s="62"/>
      <c r="L69" s="179"/>
      <c r="M69" s="179"/>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row>
    <row r="70" spans="1:38" ht="14" x14ac:dyDescent="0.15">
      <c r="A70" s="16"/>
      <c r="B70" s="1"/>
      <c r="C70" s="1"/>
      <c r="D70" s="531" t="s">
        <v>697</v>
      </c>
      <c r="E70" s="532">
        <v>0</v>
      </c>
      <c r="F70" s="548">
        <f>E70*$G$66</f>
        <v>0</v>
      </c>
      <c r="G70" s="533">
        <f>VLOOKUP(T(D70),Central_producers!$D$1:$G$50,2,FALSE)</f>
        <v>120</v>
      </c>
      <c r="H70" s="584">
        <f>F70*G70</f>
        <v>0</v>
      </c>
      <c r="I70" s="62"/>
      <c r="J70" s="62"/>
      <c r="K70" s="62"/>
      <c r="L70" s="179"/>
      <c r="M70" s="179"/>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row>
    <row r="71" spans="1:38" ht="14" x14ac:dyDescent="0.15">
      <c r="A71" s="16"/>
      <c r="B71" s="1"/>
      <c r="C71" s="1"/>
      <c r="D71" s="534" t="s">
        <v>699</v>
      </c>
      <c r="E71" s="535">
        <v>0.28777055437993398</v>
      </c>
      <c r="F71" s="548">
        <f>E71*$G$66</f>
        <v>6.8187906689431044E-4</v>
      </c>
      <c r="G71" s="533">
        <f>VLOOKUP(T(D71),Central_producers!$D$1:$G$50,2,FALSE)</f>
        <v>695.7</v>
      </c>
      <c r="H71" s="584">
        <f t="shared" ref="H71:H74" si="6">F71*G71</f>
        <v>0.47438326683837179</v>
      </c>
      <c r="I71" s="62"/>
      <c r="J71" s="62"/>
      <c r="K71" s="62"/>
      <c r="L71" s="179"/>
      <c r="M71" s="179"/>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row>
    <row r="72" spans="1:38" ht="14" x14ac:dyDescent="0.15">
      <c r="A72" s="16"/>
      <c r="B72" s="1"/>
      <c r="C72" s="1"/>
      <c r="D72" s="534" t="s">
        <v>700</v>
      </c>
      <c r="E72" s="535">
        <v>0</v>
      </c>
      <c r="F72" s="548">
        <f>E72*$G$66</f>
        <v>0</v>
      </c>
      <c r="G72" s="533">
        <f>VLOOKUP(T(D72),Central_producers!$D$1:$G$50,2,FALSE)</f>
        <v>643.5</v>
      </c>
      <c r="H72" s="584">
        <f t="shared" si="6"/>
        <v>0</v>
      </c>
      <c r="I72" s="62"/>
      <c r="J72" s="62"/>
      <c r="K72" s="62"/>
      <c r="L72" s="179"/>
      <c r="M72" s="179"/>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row>
    <row r="73" spans="1:38" ht="14" x14ac:dyDescent="0.15">
      <c r="A73" s="16"/>
      <c r="B73" s="1"/>
      <c r="C73" s="1"/>
      <c r="D73" s="534" t="s">
        <v>701</v>
      </c>
      <c r="E73" s="535">
        <v>0</v>
      </c>
      <c r="F73" s="548">
        <f>E73*$G$66</f>
        <v>0</v>
      </c>
      <c r="G73" s="533">
        <f>VLOOKUP(T(D73),Central_producers!$D$1:$G$50,2,FALSE)</f>
        <v>700</v>
      </c>
      <c r="H73" s="584">
        <f t="shared" si="6"/>
        <v>0</v>
      </c>
      <c r="I73" s="62"/>
      <c r="J73" s="62"/>
      <c r="K73" s="62"/>
      <c r="L73" s="179"/>
      <c r="M73" s="179"/>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row>
    <row r="74" spans="1:38" ht="14" x14ac:dyDescent="0.15">
      <c r="A74" s="16"/>
      <c r="B74" s="1"/>
      <c r="C74" s="1"/>
      <c r="D74" s="534" t="s">
        <v>698</v>
      </c>
      <c r="E74" s="536">
        <v>0.37</v>
      </c>
      <c r="F74" s="548">
        <f>E74*$G$66</f>
        <v>8.7672366373453818E-4</v>
      </c>
      <c r="G74" s="533">
        <f>VLOOKUP(T(D74),Central_producers!$D$1:$G$50,2,FALSE)</f>
        <v>60</v>
      </c>
      <c r="H74" s="584">
        <f t="shared" si="6"/>
        <v>5.2603419824072288E-2</v>
      </c>
      <c r="I74" s="62"/>
      <c r="K74" s="62"/>
      <c r="L74" s="62"/>
      <c r="M74" s="179"/>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row>
    <row r="75" spans="1:38" x14ac:dyDescent="0.15">
      <c r="A75" s="16"/>
      <c r="B75" s="1"/>
      <c r="C75" s="1"/>
      <c r="D75" s="179">
        <f>F75/E74</f>
        <v>0</v>
      </c>
      <c r="E75" s="3"/>
      <c r="F75" s="549"/>
      <c r="G75" s="537"/>
      <c r="H75" s="288"/>
      <c r="I75" s="341"/>
      <c r="J75" s="288"/>
      <c r="K75" s="341"/>
      <c r="L75" s="179"/>
      <c r="M75" s="179"/>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row>
    <row r="76" spans="1:38" x14ac:dyDescent="0.15">
      <c r="A76" s="16"/>
      <c r="B76" s="1"/>
      <c r="C76" s="1"/>
      <c r="D76" s="179"/>
      <c r="E76" s="179"/>
      <c r="F76" s="553"/>
      <c r="G76" s="537"/>
      <c r="H76" s="288"/>
      <c r="I76" s="341"/>
      <c r="J76" s="288"/>
      <c r="K76" s="341"/>
      <c r="L76" s="179"/>
      <c r="M76" s="179"/>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row>
    <row r="77" spans="1:38" x14ac:dyDescent="0.15">
      <c r="A77" s="16"/>
      <c r="B77" s="1"/>
      <c r="C77" s="1"/>
      <c r="D77" s="179"/>
      <c r="E77" s="179"/>
      <c r="F77" s="550"/>
      <c r="G77" s="537"/>
      <c r="H77" s="288"/>
      <c r="I77" s="341"/>
      <c r="J77" s="288"/>
      <c r="K77" s="341"/>
      <c r="L77" s="179"/>
      <c r="M77" s="179"/>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row>
    <row r="78" spans="1:38" x14ac:dyDescent="0.15">
      <c r="A78" s="16"/>
      <c r="B78" s="1"/>
      <c r="C78" s="1"/>
      <c r="D78" s="296" t="s">
        <v>856</v>
      </c>
      <c r="E78" s="296" t="s">
        <v>976</v>
      </c>
      <c r="F78" s="296" t="s">
        <v>977</v>
      </c>
      <c r="G78" s="296" t="s">
        <v>915</v>
      </c>
      <c r="H78" s="296" t="s">
        <v>916</v>
      </c>
      <c r="I78" s="295" t="s">
        <v>917</v>
      </c>
      <c r="J78" s="297" t="s">
        <v>918</v>
      </c>
      <c r="K78" s="179"/>
      <c r="L78" s="179"/>
      <c r="M78" s="179"/>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row>
    <row r="79" spans="1:38" ht="14" x14ac:dyDescent="0.15">
      <c r="A79" s="16"/>
      <c r="B79" s="1"/>
      <c r="C79" s="267"/>
      <c r="D79" s="343" t="s">
        <v>417</v>
      </c>
      <c r="E79" s="532">
        <v>0</v>
      </c>
      <c r="F79" s="547">
        <f>E79*$G$66</f>
        <v>0</v>
      </c>
      <c r="G79" s="533">
        <f>VLOOKUP(T(D79),Central_producers!$D$1:$G$50,2,FALSE)</f>
        <v>800</v>
      </c>
      <c r="H79" s="532">
        <f>F79*G79</f>
        <v>0</v>
      </c>
      <c r="I79" s="538">
        <f>H79+H70</f>
        <v>0</v>
      </c>
      <c r="J79" s="546">
        <f>I79/G79</f>
        <v>0</v>
      </c>
      <c r="K79" s="179"/>
      <c r="L79" s="342"/>
      <c r="M79" s="342"/>
      <c r="N79" s="274"/>
      <c r="O79" s="274"/>
      <c r="P79" s="274"/>
      <c r="Q79" s="62"/>
      <c r="R79" s="62"/>
      <c r="S79" s="62"/>
      <c r="T79" s="62"/>
      <c r="U79" s="62"/>
      <c r="V79" s="62"/>
      <c r="W79" s="62"/>
      <c r="X79" s="62"/>
      <c r="Y79" s="62"/>
      <c r="Z79" s="62"/>
      <c r="AA79" s="62"/>
      <c r="AB79" s="62"/>
      <c r="AC79" s="62"/>
      <c r="AD79" s="62"/>
      <c r="AE79" s="62"/>
      <c r="AF79" s="62"/>
      <c r="AG79" s="62"/>
      <c r="AH79" s="62"/>
      <c r="AI79" s="62"/>
      <c r="AJ79" s="62"/>
      <c r="AK79" s="62"/>
      <c r="AL79" s="62"/>
    </row>
    <row r="80" spans="1:38" ht="14" x14ac:dyDescent="0.15">
      <c r="A80" s="16"/>
      <c r="B80" s="1"/>
      <c r="C80" s="267"/>
      <c r="D80" s="343" t="s">
        <v>430</v>
      </c>
      <c r="E80" s="535">
        <v>0</v>
      </c>
      <c r="F80" s="547">
        <f t="shared" ref="F80:F83" si="7">E80*$G$66</f>
        <v>0</v>
      </c>
      <c r="G80" s="533">
        <f>VLOOKUP(T(D80),Central_producers!$D$1:$G$50,2,FALSE)</f>
        <v>800</v>
      </c>
      <c r="H80" s="532">
        <f t="shared" ref="H80:H83" si="8">F80*G80</f>
        <v>0</v>
      </c>
      <c r="I80" s="538">
        <f>H80+H71</f>
        <v>0.47438326683837179</v>
      </c>
      <c r="J80" s="546">
        <f t="shared" ref="J80:J83" si="9">I80/G80</f>
        <v>5.9297908354796476E-4</v>
      </c>
      <c r="K80" s="342"/>
      <c r="L80" s="342"/>
      <c r="M80" s="342"/>
      <c r="N80" s="274"/>
      <c r="O80" s="274"/>
      <c r="P80" s="274"/>
      <c r="Q80" s="62"/>
      <c r="R80" s="62"/>
      <c r="S80" s="62"/>
      <c r="T80" s="62"/>
      <c r="U80" s="62"/>
      <c r="V80" s="62"/>
      <c r="W80" s="62"/>
      <c r="X80" s="62"/>
      <c r="Y80" s="62"/>
      <c r="Z80" s="62"/>
      <c r="AA80" s="62"/>
      <c r="AB80" s="62"/>
      <c r="AC80" s="62"/>
      <c r="AD80" s="62"/>
      <c r="AE80" s="62"/>
      <c r="AF80" s="62"/>
      <c r="AG80" s="62"/>
      <c r="AH80" s="62"/>
      <c r="AI80" s="62"/>
      <c r="AJ80" s="62"/>
      <c r="AK80" s="62"/>
      <c r="AL80" s="62"/>
    </row>
    <row r="81" spans="1:38" ht="14" x14ac:dyDescent="0.15">
      <c r="A81" s="16"/>
      <c r="B81" s="1"/>
      <c r="C81" s="267"/>
      <c r="D81" s="343" t="s">
        <v>431</v>
      </c>
      <c r="E81" s="535">
        <v>0</v>
      </c>
      <c r="F81" s="547">
        <f t="shared" si="7"/>
        <v>0</v>
      </c>
      <c r="G81" s="533">
        <f>VLOOKUP(T(D81),Central_producers!$D$1:$G$50,2,FALSE)</f>
        <v>730.4</v>
      </c>
      <c r="H81" s="532">
        <f t="shared" si="8"/>
        <v>0</v>
      </c>
      <c r="I81" s="538">
        <f>H81+H72</f>
        <v>0</v>
      </c>
      <c r="J81" s="546">
        <f t="shared" si="9"/>
        <v>0</v>
      </c>
      <c r="K81" s="342"/>
      <c r="L81" s="342"/>
      <c r="M81" s="342"/>
      <c r="N81" s="274"/>
      <c r="O81" s="274"/>
      <c r="P81" s="274"/>
      <c r="Q81" s="62"/>
      <c r="R81" s="62"/>
      <c r="S81" s="62"/>
      <c r="T81" s="62"/>
      <c r="U81" s="62"/>
      <c r="V81" s="62"/>
      <c r="W81" s="62"/>
      <c r="X81" s="62"/>
      <c r="Y81" s="62"/>
      <c r="Z81" s="62"/>
      <c r="AA81" s="62"/>
      <c r="AB81" s="62"/>
      <c r="AC81" s="62"/>
      <c r="AD81" s="62"/>
      <c r="AE81" s="62"/>
      <c r="AF81" s="62"/>
      <c r="AG81" s="62"/>
      <c r="AH81" s="62"/>
      <c r="AI81" s="62"/>
      <c r="AJ81" s="62"/>
      <c r="AK81" s="62"/>
      <c r="AL81" s="62"/>
    </row>
    <row r="82" spans="1:38" ht="14" x14ac:dyDescent="0.15">
      <c r="A82" s="16"/>
      <c r="B82" s="1"/>
      <c r="C82" s="267"/>
      <c r="D82" s="343" t="s">
        <v>433</v>
      </c>
      <c r="E82" s="535">
        <v>0</v>
      </c>
      <c r="F82" s="547">
        <f t="shared" si="7"/>
        <v>0</v>
      </c>
      <c r="G82" s="533">
        <f>VLOOKUP(T(D82),Central_producers!$D$1:$G$50,2,FALSE)</f>
        <v>800</v>
      </c>
      <c r="H82" s="532">
        <f t="shared" si="8"/>
        <v>0</v>
      </c>
      <c r="I82" s="538">
        <f>H82+H73</f>
        <v>0</v>
      </c>
      <c r="J82" s="546">
        <f t="shared" si="9"/>
        <v>0</v>
      </c>
      <c r="K82" s="342"/>
      <c r="L82" s="342"/>
      <c r="M82" s="342"/>
      <c r="N82" s="274"/>
      <c r="O82" s="274"/>
      <c r="P82" s="274"/>
      <c r="Q82" s="62"/>
      <c r="R82" s="62"/>
      <c r="S82" s="62"/>
      <c r="T82" s="62"/>
      <c r="U82" s="62"/>
      <c r="V82" s="62"/>
      <c r="W82" s="62"/>
      <c r="X82" s="62"/>
      <c r="Y82" s="62"/>
      <c r="Z82" s="62"/>
      <c r="AA82" s="62"/>
      <c r="AB82" s="62"/>
      <c r="AC82" s="62"/>
      <c r="AD82" s="62"/>
      <c r="AE82" s="62"/>
      <c r="AF82" s="62"/>
      <c r="AG82" s="62"/>
      <c r="AH82" s="62"/>
      <c r="AI82" s="62"/>
      <c r="AJ82" s="62"/>
      <c r="AK82" s="62"/>
      <c r="AL82" s="62"/>
    </row>
    <row r="83" spans="1:38" ht="14" x14ac:dyDescent="0.15">
      <c r="A83" s="16"/>
      <c r="B83" s="1"/>
      <c r="C83" s="267"/>
      <c r="D83" s="343" t="s">
        <v>427</v>
      </c>
      <c r="E83" s="344">
        <v>0</v>
      </c>
      <c r="F83" s="547">
        <f t="shared" si="7"/>
        <v>0</v>
      </c>
      <c r="G83" s="539">
        <f>VLOOKUP(T(D83),Central_producers!$D$1:$G$50,2,FALSE)</f>
        <v>55.6</v>
      </c>
      <c r="H83" s="344">
        <f t="shared" si="8"/>
        <v>0</v>
      </c>
      <c r="I83" s="538">
        <f>H83+H74</f>
        <v>5.2603419824072288E-2</v>
      </c>
      <c r="J83" s="546">
        <f t="shared" si="9"/>
        <v>9.4610467309482534E-4</v>
      </c>
      <c r="K83" s="342"/>
      <c r="L83" s="274"/>
      <c r="M83" s="342"/>
      <c r="N83" s="274"/>
      <c r="O83" s="274"/>
      <c r="P83" s="274"/>
      <c r="Q83" s="62"/>
      <c r="R83" s="62"/>
      <c r="S83" s="62"/>
      <c r="T83" s="62"/>
      <c r="U83" s="62"/>
      <c r="V83" s="62"/>
      <c r="W83" s="62"/>
      <c r="X83" s="62"/>
      <c r="Y83" s="62"/>
      <c r="Z83" s="62"/>
      <c r="AA83" s="62"/>
      <c r="AB83" s="62"/>
      <c r="AC83" s="62"/>
      <c r="AD83" s="62"/>
      <c r="AE83" s="62"/>
      <c r="AF83" s="62"/>
      <c r="AG83" s="62"/>
      <c r="AH83" s="62"/>
      <c r="AI83" s="62"/>
      <c r="AJ83" s="62"/>
      <c r="AK83" s="62"/>
      <c r="AL83" s="62"/>
    </row>
  </sheetData>
  <mergeCells count="1">
    <mergeCell ref="B4:G4"/>
  </mergeCells>
  <conditionalFormatting sqref="D22:E24 D25 E21:E25">
    <cfRule type="containsText" dxfId="73" priority="56" operator="containsText" text="FALSE">
      <formula>NOT(ISERROR(SEARCH("FALSE",D21)))</formula>
    </cfRule>
    <cfRule type="containsText" dxfId="72" priority="57" operator="containsText" text="TRUE">
      <formula>NOT(ISERROR(SEARCH("TRUE",D21)))</formula>
    </cfRule>
    <cfRule type="containsText" dxfId="71" priority="58" operator="containsText" text="NONE">
      <formula>NOT(ISERROR(SEARCH("NONE",D21)))</formula>
    </cfRule>
    <cfRule type="containsText" dxfId="70" priority="59" operator="containsText" text="Capacity missing">
      <formula>NOT(ISERROR(SEARCH("Capacity missing",D21)))</formula>
    </cfRule>
    <cfRule type="containsText" dxfId="69" priority="60" operator="containsText" text="FALSE">
      <formula>NOT(ISERROR(SEARCH("FALSE",D21)))</formula>
    </cfRule>
  </conditionalFormatting>
  <conditionalFormatting sqref="D50:D53">
    <cfRule type="containsText" dxfId="68" priority="46" operator="containsText" text="FALSE">
      <formula>NOT(ISERROR(SEARCH("FALSE",D50)))</formula>
    </cfRule>
    <cfRule type="containsText" dxfId="67" priority="47" operator="containsText" text="TRUE">
      <formula>NOT(ISERROR(SEARCH("TRUE",D50)))</formula>
    </cfRule>
    <cfRule type="containsText" dxfId="66" priority="48" operator="containsText" text="NONE">
      <formula>NOT(ISERROR(SEARCH("NONE",D50)))</formula>
    </cfRule>
    <cfRule type="containsText" dxfId="65" priority="49" operator="containsText" text="Capacity missing">
      <formula>NOT(ISERROR(SEARCH("Capacity missing",D50)))</formula>
    </cfRule>
    <cfRule type="containsText" dxfId="64" priority="50" operator="containsText" text="FALSE">
      <formula>NOT(ISERROR(SEARCH("FALSE",D50)))</formula>
    </cfRule>
  </conditionalFormatting>
  <conditionalFormatting sqref="E50:E52">
    <cfRule type="containsText" dxfId="63" priority="36" operator="containsText" text="FALSE">
      <formula>NOT(ISERROR(SEARCH("FALSE",E50)))</formula>
    </cfRule>
    <cfRule type="containsText" dxfId="62" priority="37" operator="containsText" text="TRUE">
      <formula>NOT(ISERROR(SEARCH("TRUE",E50)))</formula>
    </cfRule>
    <cfRule type="containsText" dxfId="61" priority="38" operator="containsText" text="NONE">
      <formula>NOT(ISERROR(SEARCH("NONE",E50)))</formula>
    </cfRule>
    <cfRule type="containsText" dxfId="60" priority="39" operator="containsText" text="Capacity missing">
      <formula>NOT(ISERROR(SEARCH("Capacity missing",E50)))</formula>
    </cfRule>
    <cfRule type="containsText" dxfId="59" priority="40" operator="containsText" text="FALSE">
      <formula>NOT(ISERROR(SEARCH("FALSE",E50)))</formula>
    </cfRule>
  </conditionalFormatting>
  <conditionalFormatting sqref="E59:E61">
    <cfRule type="containsText" dxfId="58" priority="31" operator="containsText" text="FALSE">
      <formula>NOT(ISERROR(SEARCH("FALSE",E59)))</formula>
    </cfRule>
    <cfRule type="containsText" dxfId="57" priority="32" operator="containsText" text="TRUE">
      <formula>NOT(ISERROR(SEARCH("TRUE",E59)))</formula>
    </cfRule>
    <cfRule type="containsText" dxfId="56" priority="33" operator="containsText" text="NONE">
      <formula>NOT(ISERROR(SEARCH("NONE",E59)))</formula>
    </cfRule>
    <cfRule type="containsText" dxfId="55" priority="34" operator="containsText" text="Capacity missing">
      <formula>NOT(ISERROR(SEARCH("Capacity missing",E59)))</formula>
    </cfRule>
    <cfRule type="containsText" dxfId="54" priority="35" operator="containsText" text="FALSE">
      <formula>NOT(ISERROR(SEARCH("FALSE",E59)))</formula>
    </cfRule>
  </conditionalFormatting>
  <conditionalFormatting sqref="E30:E34">
    <cfRule type="containsText" dxfId="53" priority="26" operator="containsText" text="FALSE">
      <formula>NOT(ISERROR(SEARCH("FALSE",E30)))</formula>
    </cfRule>
    <cfRule type="containsText" dxfId="52" priority="27" operator="containsText" text="TRUE">
      <formula>NOT(ISERROR(SEARCH("TRUE",E30)))</formula>
    </cfRule>
    <cfRule type="containsText" dxfId="51" priority="28" operator="containsText" text="NONE">
      <formula>NOT(ISERROR(SEARCH("NONE",E30)))</formula>
    </cfRule>
    <cfRule type="containsText" dxfId="50" priority="29" operator="containsText" text="Capacity missing">
      <formula>NOT(ISERROR(SEARCH("Capacity missing",E30)))</formula>
    </cfRule>
    <cfRule type="containsText" dxfId="49" priority="30" operator="containsText" text="FALSE">
      <formula>NOT(ISERROR(SEARCH("FALSE",E30)))</formula>
    </cfRule>
  </conditionalFormatting>
  <conditionalFormatting sqref="I31:I34">
    <cfRule type="containsText" dxfId="48" priority="21" operator="containsText" text="FALSE">
      <formula>NOT(ISERROR(SEARCH("FALSE",I31)))</formula>
    </cfRule>
    <cfRule type="containsText" dxfId="47" priority="22" operator="containsText" text="TRUE">
      <formula>NOT(ISERROR(SEARCH("TRUE",I31)))</formula>
    </cfRule>
    <cfRule type="containsText" dxfId="46" priority="23" operator="containsText" text="NONE">
      <formula>NOT(ISERROR(SEARCH("NONE",I31)))</formula>
    </cfRule>
    <cfRule type="containsText" dxfId="45" priority="24" operator="containsText" text="Capacity missing">
      <formula>NOT(ISERROR(SEARCH("Capacity missing",I31)))</formula>
    </cfRule>
    <cfRule type="containsText" dxfId="44" priority="25" operator="containsText" text="FALSE">
      <formula>NOT(ISERROR(SEARCH("FALSE",I31)))</formula>
    </cfRule>
  </conditionalFormatting>
  <conditionalFormatting sqref="I30">
    <cfRule type="containsText" dxfId="43" priority="16" operator="containsText" text="FALSE">
      <formula>NOT(ISERROR(SEARCH("FALSE",I30)))</formula>
    </cfRule>
    <cfRule type="containsText" dxfId="42" priority="17" operator="containsText" text="TRUE">
      <formula>NOT(ISERROR(SEARCH("TRUE",I30)))</formula>
    </cfRule>
    <cfRule type="containsText" dxfId="41" priority="18" operator="containsText" text="NONE">
      <formula>NOT(ISERROR(SEARCH("NONE",I30)))</formula>
    </cfRule>
    <cfRule type="containsText" dxfId="40" priority="19" operator="containsText" text="Capacity missing">
      <formula>NOT(ISERROR(SEARCH("Capacity missing",I30)))</formula>
    </cfRule>
    <cfRule type="containsText" dxfId="39" priority="20" operator="containsText" text="FALSE">
      <formula>NOT(ISERROR(SEARCH("FALSE",I30)))</formula>
    </cfRule>
  </conditionalFormatting>
  <conditionalFormatting sqref="D71:D74">
    <cfRule type="containsText" dxfId="38" priority="11" operator="containsText" text="FALSE">
      <formula>NOT(ISERROR(SEARCH("FALSE",D71)))</formula>
    </cfRule>
    <cfRule type="containsText" dxfId="37" priority="12" operator="containsText" text="TRUE">
      <formula>NOT(ISERROR(SEARCH("TRUE",D71)))</formula>
    </cfRule>
    <cfRule type="containsText" dxfId="36" priority="13" operator="containsText" text="NONE">
      <formula>NOT(ISERROR(SEARCH("NONE",D71)))</formula>
    </cfRule>
    <cfRule type="containsText" dxfId="35" priority="14" operator="containsText" text="Capacity missing">
      <formula>NOT(ISERROR(SEARCH("Capacity missing",D71)))</formula>
    </cfRule>
    <cfRule type="containsText" dxfId="34" priority="15" operator="containsText" text="FALSE">
      <formula>NOT(ISERROR(SEARCH("FALSE",D71)))</formula>
    </cfRule>
  </conditionalFormatting>
  <conditionalFormatting sqref="E71:E73">
    <cfRule type="containsText" dxfId="33" priority="6" operator="containsText" text="FALSE">
      <formula>NOT(ISERROR(SEARCH("FALSE",E71)))</formula>
    </cfRule>
    <cfRule type="containsText" dxfId="32" priority="7" operator="containsText" text="TRUE">
      <formula>NOT(ISERROR(SEARCH("TRUE",E71)))</formula>
    </cfRule>
    <cfRule type="containsText" dxfId="31" priority="8" operator="containsText" text="NONE">
      <formula>NOT(ISERROR(SEARCH("NONE",E71)))</formula>
    </cfRule>
    <cfRule type="containsText" dxfId="30" priority="9" operator="containsText" text="Capacity missing">
      <formula>NOT(ISERROR(SEARCH("Capacity missing",E71)))</formula>
    </cfRule>
    <cfRule type="containsText" dxfId="29" priority="10" operator="containsText" text="FALSE">
      <formula>NOT(ISERROR(SEARCH("FALSE",E71)))</formula>
    </cfRule>
  </conditionalFormatting>
  <conditionalFormatting sqref="E80:E82">
    <cfRule type="containsText" dxfId="28" priority="1" operator="containsText" text="FALSE">
      <formula>NOT(ISERROR(SEARCH("FALSE",E80)))</formula>
    </cfRule>
    <cfRule type="containsText" dxfId="27" priority="2" operator="containsText" text="TRUE">
      <formula>NOT(ISERROR(SEARCH("TRUE",E80)))</formula>
    </cfRule>
    <cfRule type="containsText" dxfId="26" priority="3" operator="containsText" text="NONE">
      <formula>NOT(ISERROR(SEARCH("NONE",E80)))</formula>
    </cfRule>
    <cfRule type="containsText" dxfId="25" priority="4" operator="containsText" text="Capacity missing">
      <formula>NOT(ISERROR(SEARCH("Capacity missing",E80)))</formula>
    </cfRule>
    <cfRule type="containsText" dxfId="24" priority="5" operator="containsText" text="FALSE">
      <formula>NOT(ISERROR(SEARCH("FALSE",E80)))</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Inleiding</vt:lpstr>
      <vt:lpstr>Dashboard</vt:lpstr>
      <vt:lpstr>Huishoudens</vt:lpstr>
      <vt:lpstr>Gebied</vt:lpstr>
      <vt:lpstr>Gebouwen</vt:lpstr>
      <vt:lpstr>Transport</vt:lpstr>
      <vt:lpstr>Industrie</vt:lpstr>
      <vt:lpstr>Landbouw</vt:lpstr>
      <vt:lpstr>Energie</vt:lpstr>
      <vt:lpstr>Hernieuwbare_energie</vt:lpstr>
      <vt:lpstr>ETM_waardes_2035_blanco</vt:lpstr>
      <vt:lpstr>ETM_inputs_2035_blanco</vt:lpstr>
      <vt:lpstr>ETM_waardes_2035_IABR</vt:lpstr>
      <vt:lpstr>ETM_inputs_2035_IABR</vt:lpstr>
      <vt:lpstr>Efficiencies</vt:lpstr>
      <vt:lpstr>Central_producers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2016-02-25T11:26:36Z</dcterms:created>
  <dcterms:modified xsi:type="dcterms:W3CDTF">2016-11-30T09:34:39Z</dcterms:modified>
</cp:coreProperties>
</file>