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analyses/"/>
    </mc:Choice>
  </mc:AlternateContent>
  <xr:revisionPtr revIDLastSave="0" documentId="13_ncr:1_{E52C627D-1F64-C94F-ABC6-EBA75DC4163B}" xr6:coauthVersionLast="45" xr6:coauthVersionMax="45" xr10:uidLastSave="{00000000-0000-0000-0000-000000000000}"/>
  <bookViews>
    <workbookView xWindow="0" yWindow="460" windowWidth="27820" windowHeight="17540" tabRatio="835" firstSheet="31" activeTab="36" xr2:uid="{00000000-000D-0000-FFFF-FFFF00000000}"/>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Steam methane reformer input" sheetId="113" r:id="rId17"/>
    <sheet name="csv_export_to_industry_analysis" sheetId="96" r:id="rId18"/>
    <sheet name="csv_chemical_coal_e_ps" sheetId="97" r:id="rId19"/>
    <sheet name="csv_chemical_network_gas_e_ps" sheetId="100" r:id="rId20"/>
    <sheet name="csv_chemical_crude_oil_e_ps" sheetId="101" r:id="rId21"/>
    <sheet name="csv_chemical_wood_pellets_e_ps" sheetId="102" r:id="rId22"/>
    <sheet name="csv_chemical_steam_hot_water_ps" sheetId="103" r:id="rId23"/>
    <sheet name="csv_chemical_o_electricity_e_ps" sheetId="115" r:id="rId24"/>
    <sheet name="csv_chemical_electricity_ps" sheetId="104" r:id="rId25"/>
    <sheet name="csv_chemical_coal_non_e_ps" sheetId="105" r:id="rId26"/>
    <sheet name="csv_chemical_gas_non_e_ps" sheetId="106" r:id="rId27"/>
    <sheet name="csv_chemical_crude_oil_non_e_ps" sheetId="107" r:id="rId28"/>
    <sheet name="csv_chemical_wood_non_e_ps" sheetId="108" r:id="rId29"/>
    <sheet name="csv_refinery_transformation_eff" sheetId="110" r:id="rId30"/>
    <sheet name="csv_steam_methane_reformer_eff" sheetId="114" r:id="rId31"/>
    <sheet name="csv_fert_electricity_ps" sheetId="116" r:id="rId32"/>
    <sheet name="csv_mol_fert_comb_pot_ps" sheetId="117" r:id="rId33"/>
    <sheet name="csv_mol_fert_comb_curr_ps" sheetId="119" r:id="rId34"/>
    <sheet name="csv_mol_fert_proc_pot_ps" sheetId="118" r:id="rId35"/>
    <sheet name="csv_mol_fert_proc_curr_ps" sheetId="120" r:id="rId36"/>
    <sheet name="csv_fertilizer_ccus_demand" sheetId="121" r:id="rId37"/>
  </sheets>
  <externalReferences>
    <externalReference r:id="rId38"/>
    <externalReference r:id="rId39"/>
  </externalReferences>
  <definedNames>
    <definedName name="aluminium_production" localSheetId="18">Dashboard!#REF!</definedName>
    <definedName name="aluminium_production" localSheetId="25">Dashboard!#REF!</definedName>
    <definedName name="aluminium_production" localSheetId="20">Dashboard!#REF!</definedName>
    <definedName name="aluminium_production" localSheetId="27">Dashboard!#REF!</definedName>
    <definedName name="aluminium_production" localSheetId="24">Dashboard!#REF!</definedName>
    <definedName name="aluminium_production" localSheetId="26">Dashboard!#REF!</definedName>
    <definedName name="aluminium_production" localSheetId="19">Dashboard!#REF!</definedName>
    <definedName name="aluminium_production" localSheetId="22">Dashboard!#REF!</definedName>
    <definedName name="aluminium_production" localSheetId="28">Dashboard!#REF!</definedName>
    <definedName name="aluminium_production" localSheetId="21">Dashboard!#REF!</definedName>
    <definedName name="aluminium_production" localSheetId="29">Dashboard!#REF!</definedName>
    <definedName name="aluminium_production" localSheetId="30">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 localSheetId="16">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Airco" localSheetId="16">'[1]Technological specifications'!$F$25</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Biomass_Heater" localSheetId="16">'[1]Technological specifications'!$F$19</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entralized_Heater" localSheetId="16">'[1]Technological specifications'!#REF!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Coal_Heater" localSheetId="16">'[1]Technological specifications'!$F$17</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Distr_Heater" localSheetId="16">'[1]Technological specifications'!$F$20</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Cold_Pump" localSheetId="16">'[1]Technological specifications'!$F$24</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_Pump" localSheetId="16">'[1]Technological specifications'!$F$14</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Elec_Heater" localSheetId="16">'[1]Technological specifications'!$F$15</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Lamp" localSheetId="16">'[1]Technological specifications'!$F$29</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Fluo_Tube" localSheetId="16">'[1]Technological specifications'!$F$30</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Cold_Pump" localSheetId="16">'[1]Technological specifications'!$F$23</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_Pump" localSheetId="16">'[1]Technological specifications'!$F$13</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 localSheetId="16">'[1]Technological specifications'!$F$12</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Geothermal_Heater" localSheetId="16">'[1]Technological specifications'!#REF!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Incan_Lamp" localSheetId="16">'[1]Technological specifications'!$F$28</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LED_Lamp" localSheetId="16">'[1]Technological specifications'!$F$31</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Oil_Heater" localSheetId="16">'[1]Technological specifications'!$F$18</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Eff_Solar_Heater" localSheetId="16">'[1]Technological specifications'!$F$16</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Comm_and_Publ_Services" localSheetId="16">'[1]Corrected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Electrical_Appliances" localSheetId="16">'[1]Final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Lighting" localSheetId="16">[1]Dashboard!$D$26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Other_Appliances" localSheetId="16">[1]Dashboard!$D$29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Cooling" localSheetId="16">[1]Dashboard!$D$25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Final_demand_Space_Heating" localSheetId="16">[1]Dashboard!$D$24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16">[1]Assumptions!$C$131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gas_CHP" localSheetId="16">'[1]Technological specifications'!#REF!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Biomass_CHP" localSheetId="16">'[1]Technological specifications'!#REF!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Heat_Eff_Gas_CHP" localSheetId="16">'[1]Technological specifications'!#REF!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Lamps" localSheetId="16">'[1]Technology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Fluo_Tubes" localSheetId="16">'[1]Technology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Incan_Lamps" localSheetId="16">'[1]Technology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Lighting_LED_Lamps" localSheetId="16">'[1]Technology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Airco" localSheetId="16">'[1]Technology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Elec_Heat_Pump" localSheetId="16">'[1]Technology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Cooling_Gas_Heat_Pump" localSheetId="16">'[1]Technology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Biomass_Heater" localSheetId="16">'[1]Technology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Coal_Heater" localSheetId="16">'[1]Technology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District_Heating" localSheetId="16">'[1]Technology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_Pump" localSheetId="16">'[1]Technology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Elec_Heater" localSheetId="16">'[1]Technology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_Pump" localSheetId="16">'[1]Technology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Gas_Heater" localSheetId="16">'[1]Technology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Oil_Heater" localSheetId="16">'[1]Technology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Final_Demand_Space_Heating_Solar_Heater" localSheetId="16">'[1]Technology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Biomass_Heater" localSheetId="16">'[1]Tech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District_Heat" localSheetId="16">'[1]Tech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Heat_Delivered_Solar_Thermal" localSheetId="16">'[1]Tech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Perc_Roof_for_PV" localSheetId="16">'[1]PV solar area and production'!$E$22</definedName>
    <definedName name="share_aluminium_carbothermal_reduction" localSheetId="18">Dashboard!#REF!</definedName>
    <definedName name="share_aluminium_carbothermal_reduction" localSheetId="25">Dashboard!#REF!</definedName>
    <definedName name="share_aluminium_carbothermal_reduction" localSheetId="20">Dashboard!#REF!</definedName>
    <definedName name="share_aluminium_carbothermal_reduction" localSheetId="27">Dashboard!#REF!</definedName>
    <definedName name="share_aluminium_carbothermal_reduction" localSheetId="24">Dashboard!#REF!</definedName>
    <definedName name="share_aluminium_carbothermal_reduction" localSheetId="26">Dashboard!#REF!</definedName>
    <definedName name="share_aluminium_carbothermal_reduction" localSheetId="19">Dashboard!#REF!</definedName>
    <definedName name="share_aluminium_carbothermal_reduction" localSheetId="22">Dashboard!#REF!</definedName>
    <definedName name="share_aluminium_carbothermal_reduction" localSheetId="28">Dashboard!#REF!</definedName>
    <definedName name="share_aluminium_carbothermal_reduction" localSheetId="21">Dashboard!#REF!</definedName>
    <definedName name="share_aluminium_carbothermal_reduction" localSheetId="29">Dashboard!#REF!</definedName>
    <definedName name="share_aluminium_carbothermal_reduction" localSheetId="30">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 localSheetId="16">Dashboard!#REF!</definedName>
    <definedName name="share_aluminium_carbothermal_reduction">Dashboard!#REF!</definedName>
    <definedName name="share_aluminium_electrolysis_bat" localSheetId="18">Dashboard!#REF!</definedName>
    <definedName name="share_aluminium_electrolysis_bat" localSheetId="25">Dashboard!#REF!</definedName>
    <definedName name="share_aluminium_electrolysis_bat" localSheetId="20">Dashboard!#REF!</definedName>
    <definedName name="share_aluminium_electrolysis_bat" localSheetId="27">Dashboard!#REF!</definedName>
    <definedName name="share_aluminium_electrolysis_bat" localSheetId="24">Dashboard!#REF!</definedName>
    <definedName name="share_aluminium_electrolysis_bat" localSheetId="26">Dashboard!#REF!</definedName>
    <definedName name="share_aluminium_electrolysis_bat" localSheetId="19">Dashboard!#REF!</definedName>
    <definedName name="share_aluminium_electrolysis_bat" localSheetId="22">Dashboard!#REF!</definedName>
    <definedName name="share_aluminium_electrolysis_bat" localSheetId="28">Dashboard!#REF!</definedName>
    <definedName name="share_aluminium_electrolysis_bat" localSheetId="21">Dashboard!#REF!</definedName>
    <definedName name="share_aluminium_electrolysis_bat" localSheetId="29">Dashboard!#REF!</definedName>
    <definedName name="share_aluminium_electrolysis_bat" localSheetId="30">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 localSheetId="16">Dashboard!#REF!</definedName>
    <definedName name="share_aluminium_electrolysis_bat">Dashboard!#REF!</definedName>
    <definedName name="share_aluminium_electrolysis_current" localSheetId="18">Dashboard!#REF!</definedName>
    <definedName name="share_aluminium_electrolysis_current" localSheetId="25">Dashboard!#REF!</definedName>
    <definedName name="share_aluminium_electrolysis_current" localSheetId="20">Dashboard!#REF!</definedName>
    <definedName name="share_aluminium_electrolysis_current" localSheetId="27">Dashboard!#REF!</definedName>
    <definedName name="share_aluminium_electrolysis_current" localSheetId="24">Dashboard!#REF!</definedName>
    <definedName name="share_aluminium_electrolysis_current" localSheetId="26">Dashboard!#REF!</definedName>
    <definedName name="share_aluminium_electrolysis_current" localSheetId="19">Dashboard!#REF!</definedName>
    <definedName name="share_aluminium_electrolysis_current" localSheetId="22">Dashboard!#REF!</definedName>
    <definedName name="share_aluminium_electrolysis_current" localSheetId="28">Dashboard!#REF!</definedName>
    <definedName name="share_aluminium_electrolysis_current" localSheetId="21">Dashboard!#REF!</definedName>
    <definedName name="share_aluminium_electrolysis_current" localSheetId="29">Dashboard!#REF!</definedName>
    <definedName name="share_aluminium_electrolysis_current" localSheetId="30">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 localSheetId="16">Dashboard!#REF!</definedName>
    <definedName name="share_aluminium_electrolysis_current">Dashboard!#REF!</definedName>
    <definedName name="share_aluminium_melting_oven" localSheetId="18">Dashboard!#REF!</definedName>
    <definedName name="share_aluminium_melting_oven" localSheetId="25">Dashboard!#REF!</definedName>
    <definedName name="share_aluminium_melting_oven" localSheetId="20">Dashboard!#REF!</definedName>
    <definedName name="share_aluminium_melting_oven" localSheetId="27">Dashboard!#REF!</definedName>
    <definedName name="share_aluminium_melting_oven" localSheetId="24">Dashboard!#REF!</definedName>
    <definedName name="share_aluminium_melting_oven" localSheetId="26">Dashboard!#REF!</definedName>
    <definedName name="share_aluminium_melting_oven" localSheetId="19">Dashboard!#REF!</definedName>
    <definedName name="share_aluminium_melting_oven" localSheetId="22">Dashboard!#REF!</definedName>
    <definedName name="share_aluminium_melting_oven" localSheetId="28">Dashboard!#REF!</definedName>
    <definedName name="share_aluminium_melting_oven" localSheetId="21">Dashboard!#REF!</definedName>
    <definedName name="share_aluminium_melting_oven" localSheetId="29">Dashboard!#REF!</definedName>
    <definedName name="share_aluminium_melting_oven" localSheetId="30">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 localSheetId="16">Dashboard!#REF!</definedName>
    <definedName name="share_aluminium_melting_oven">Dashboard!#REF!</definedName>
    <definedName name="share_blast_furnace_burner_coal_gas" localSheetId="18">Dashboard!#REF!</definedName>
    <definedName name="share_blast_furnace_burner_coal_gas" localSheetId="25">Dashboard!#REF!</definedName>
    <definedName name="share_blast_furnace_burner_coal_gas" localSheetId="20">Dashboard!#REF!</definedName>
    <definedName name="share_blast_furnace_burner_coal_gas" localSheetId="27">Dashboard!#REF!</definedName>
    <definedName name="share_blast_furnace_burner_coal_gas" localSheetId="24">Dashboard!#REF!</definedName>
    <definedName name="share_blast_furnace_burner_coal_gas" localSheetId="26">Dashboard!#REF!</definedName>
    <definedName name="share_blast_furnace_burner_coal_gas" localSheetId="19">Dashboard!#REF!</definedName>
    <definedName name="share_blast_furnace_burner_coal_gas" localSheetId="22">Dashboard!#REF!</definedName>
    <definedName name="share_blast_furnace_burner_coal_gas" localSheetId="28">Dashboard!#REF!</definedName>
    <definedName name="share_blast_furnace_burner_coal_gas" localSheetId="21">Dashboard!#REF!</definedName>
    <definedName name="share_blast_furnace_burner_coal_gas" localSheetId="29">Dashboard!#REF!</definedName>
    <definedName name="share_blast_furnace_burner_coal_gas" localSheetId="30">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 localSheetId="16">Dashboard!#REF!</definedName>
    <definedName name="share_blast_furnace_burner_coal_gas">Dashboard!#REF!</definedName>
    <definedName name="share_blast_furnace_burner_network_gas" localSheetId="18">Dashboard!#REF!</definedName>
    <definedName name="share_blast_furnace_burner_network_gas" localSheetId="25">Dashboard!#REF!</definedName>
    <definedName name="share_blast_furnace_burner_network_gas" localSheetId="20">Dashboard!#REF!</definedName>
    <definedName name="share_blast_furnace_burner_network_gas" localSheetId="27">Dashboard!#REF!</definedName>
    <definedName name="share_blast_furnace_burner_network_gas" localSheetId="24">Dashboard!#REF!</definedName>
    <definedName name="share_blast_furnace_burner_network_gas" localSheetId="26">Dashboard!#REF!</definedName>
    <definedName name="share_blast_furnace_burner_network_gas" localSheetId="19">Dashboard!#REF!</definedName>
    <definedName name="share_blast_furnace_burner_network_gas" localSheetId="22">Dashboard!#REF!</definedName>
    <definedName name="share_blast_furnace_burner_network_gas" localSheetId="28">Dashboard!#REF!</definedName>
    <definedName name="share_blast_furnace_burner_network_gas" localSheetId="21">Dashboard!#REF!</definedName>
    <definedName name="share_blast_furnace_burner_network_gas" localSheetId="29">Dashboard!#REF!</definedName>
    <definedName name="share_blast_furnace_burner_network_gas" localSheetId="30">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 localSheetId="16">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Lamp" localSheetId="16">'[1]Shares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Fluorescent_Tube" localSheetId="16">'[1]Shares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Incandescent_Lamp" localSheetId="16">'[1]Shares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Lighting_LED" localSheetId="16">'[1]Shares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Airco" localSheetId="16">'[1]Shares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Cooling_Electric_Heat_Pump" localSheetId="16">'[1]Shares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_Pump" localSheetId="16">'[1]Shares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Electric_Heater" localSheetId="16">'[1]Shares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_Pump" localSheetId="16">'[1]Shares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pace_Heating_Network_Gas_Heater" localSheetId="16">'[1]Shares per tech per carrier'!$E$9</definedName>
    <definedName name="share_steel_blast_furnace_bat" localSheetId="18">Dashboard!#REF!</definedName>
    <definedName name="share_steel_blast_furnace_bat" localSheetId="25">Dashboard!#REF!</definedName>
    <definedName name="share_steel_blast_furnace_bat" localSheetId="20">Dashboard!#REF!</definedName>
    <definedName name="share_steel_blast_furnace_bat" localSheetId="27">Dashboard!#REF!</definedName>
    <definedName name="share_steel_blast_furnace_bat" localSheetId="24">Dashboard!#REF!</definedName>
    <definedName name="share_steel_blast_furnace_bat" localSheetId="26">Dashboard!#REF!</definedName>
    <definedName name="share_steel_blast_furnace_bat" localSheetId="19">Dashboard!#REF!</definedName>
    <definedName name="share_steel_blast_furnace_bat" localSheetId="22">Dashboard!#REF!</definedName>
    <definedName name="share_steel_blast_furnace_bat" localSheetId="28">Dashboard!#REF!</definedName>
    <definedName name="share_steel_blast_furnace_bat" localSheetId="21">Dashboard!#REF!</definedName>
    <definedName name="share_steel_blast_furnace_bat" localSheetId="29">Dashboard!#REF!</definedName>
    <definedName name="share_steel_blast_furnace_bat" localSheetId="30">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 localSheetId="16">Dashboard!#REF!</definedName>
    <definedName name="share_steel_blast_furnace_bat">Dashboard!#REF!</definedName>
    <definedName name="share_steel_blast_furnace_current" localSheetId="18">Dashboard!#REF!</definedName>
    <definedName name="share_steel_blast_furnace_current" localSheetId="25">Dashboard!#REF!</definedName>
    <definedName name="share_steel_blast_furnace_current" localSheetId="20">Dashboard!#REF!</definedName>
    <definedName name="share_steel_blast_furnace_current" localSheetId="27">Dashboard!#REF!</definedName>
    <definedName name="share_steel_blast_furnace_current" localSheetId="24">Dashboard!#REF!</definedName>
    <definedName name="share_steel_blast_furnace_current" localSheetId="26">Dashboard!#REF!</definedName>
    <definedName name="share_steel_blast_furnace_current" localSheetId="19">Dashboard!#REF!</definedName>
    <definedName name="share_steel_blast_furnace_current" localSheetId="22">Dashboard!#REF!</definedName>
    <definedName name="share_steel_blast_furnace_current" localSheetId="28">Dashboard!#REF!</definedName>
    <definedName name="share_steel_blast_furnace_current" localSheetId="21">Dashboard!#REF!</definedName>
    <definedName name="share_steel_blast_furnace_current" localSheetId="29">Dashboard!#REF!</definedName>
    <definedName name="share_steel_blast_furnace_current" localSheetId="30">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 localSheetId="16">Dashboard!#REF!</definedName>
    <definedName name="share_steel_blast_furnace_current">Dashboard!#REF!</definedName>
    <definedName name="share_steel_cyclone" localSheetId="18">Dashboard!#REF!</definedName>
    <definedName name="share_steel_cyclone" localSheetId="25">Dashboard!#REF!</definedName>
    <definedName name="share_steel_cyclone" localSheetId="20">Dashboard!#REF!</definedName>
    <definedName name="share_steel_cyclone" localSheetId="27">Dashboard!#REF!</definedName>
    <definedName name="share_steel_cyclone" localSheetId="24">Dashboard!#REF!</definedName>
    <definedName name="share_steel_cyclone" localSheetId="26">Dashboard!#REF!</definedName>
    <definedName name="share_steel_cyclone" localSheetId="19">Dashboard!#REF!</definedName>
    <definedName name="share_steel_cyclone" localSheetId="22">Dashboard!#REF!</definedName>
    <definedName name="share_steel_cyclone" localSheetId="28">Dashboard!#REF!</definedName>
    <definedName name="share_steel_cyclone" localSheetId="21">Dashboard!#REF!</definedName>
    <definedName name="share_steel_cyclone" localSheetId="29">Dashboard!#REF!</definedName>
    <definedName name="share_steel_cyclone" localSheetId="30">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 localSheetId="16">Dashboard!#REF!</definedName>
    <definedName name="share_steel_cyclone">Dashboard!#REF!</definedName>
    <definedName name="share_steel_electric" localSheetId="18">Dashboard!#REF!</definedName>
    <definedName name="share_steel_electric" localSheetId="25">Dashboard!#REF!</definedName>
    <definedName name="share_steel_electric" localSheetId="20">Dashboard!#REF!</definedName>
    <definedName name="share_steel_electric" localSheetId="27">Dashboard!#REF!</definedName>
    <definedName name="share_steel_electric" localSheetId="24">Dashboard!#REF!</definedName>
    <definedName name="share_steel_electric" localSheetId="26">Dashboard!#REF!</definedName>
    <definedName name="share_steel_electric" localSheetId="19">Dashboard!#REF!</definedName>
    <definedName name="share_steel_electric" localSheetId="22">Dashboard!#REF!</definedName>
    <definedName name="share_steel_electric" localSheetId="28">Dashboard!#REF!</definedName>
    <definedName name="share_steel_electric" localSheetId="21">Dashboard!#REF!</definedName>
    <definedName name="share_steel_electric" localSheetId="29">Dashboard!#REF!</definedName>
    <definedName name="share_steel_electric" localSheetId="30">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 localSheetId="16">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CaPS" localSheetId="16">'[1]PV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Residential" localSheetId="16">'[1]IEA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ar_PV_Roof_Total" localSheetId="16">'[1]Corrected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8">Dashboard!#REF!</definedName>
    <definedName name="steel_production" localSheetId="25">Dashboard!#REF!</definedName>
    <definedName name="steel_production" localSheetId="20">Dashboard!#REF!</definedName>
    <definedName name="steel_production" localSheetId="27">Dashboard!#REF!</definedName>
    <definedName name="steel_production" localSheetId="24">Dashboard!#REF!</definedName>
    <definedName name="steel_production" localSheetId="26">Dashboard!#REF!</definedName>
    <definedName name="steel_production" localSheetId="19">Dashboard!#REF!</definedName>
    <definedName name="steel_production" localSheetId="22">Dashboard!#REF!</definedName>
    <definedName name="steel_production" localSheetId="28">Dashboard!#REF!</definedName>
    <definedName name="steel_production" localSheetId="21">Dashboard!#REF!</definedName>
    <definedName name="steel_production" localSheetId="29">Dashboard!#REF!</definedName>
    <definedName name="steel_production" localSheetId="30">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 localSheetId="16">Dashboard!#REF!</definedName>
    <definedName name="steel_production">Dashboard!#REF!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1" l="1"/>
  <c r="B4" i="121" l="1"/>
  <c r="B5" i="121" l="1"/>
  <c r="E93" i="28" l="1"/>
  <c r="B4" i="120" l="1"/>
  <c r="B3" i="120"/>
  <c r="B4" i="118"/>
  <c r="B3" i="118"/>
  <c r="B4" i="119"/>
  <c r="B3" i="119"/>
  <c r="B4" i="117"/>
  <c r="B3" i="117"/>
  <c r="B4" i="116"/>
  <c r="E88" i="28" l="1"/>
  <c r="E81" i="28"/>
  <c r="E82" i="28" s="1"/>
  <c r="E85" i="28" s="1"/>
  <c r="E80" i="28"/>
  <c r="E77" i="28"/>
  <c r="L75" i="28" s="1"/>
  <c r="E87" i="28" l="1"/>
  <c r="I19" i="63"/>
  <c r="I18" i="63"/>
  <c r="B3" i="116" l="1"/>
  <c r="E89" i="28"/>
  <c r="B5" i="116" s="1"/>
  <c r="E70" i="28"/>
  <c r="L68" i="28" s="1"/>
  <c r="E74" i="28"/>
  <c r="L72" i="28" s="1"/>
  <c r="M72" i="28" s="1"/>
  <c r="M73" i="28"/>
  <c r="E67" i="28"/>
  <c r="L65" i="28" s="1"/>
  <c r="M65" i="28" s="1"/>
  <c r="M66" i="28"/>
  <c r="B6" i="115" l="1"/>
  <c r="B5" i="115"/>
  <c r="B4" i="115"/>
  <c r="B3" i="115"/>
  <c r="L43" i="28"/>
  <c r="L42" i="28"/>
  <c r="P42" i="28" s="1"/>
  <c r="L41" i="28"/>
  <c r="P41" i="28" s="1"/>
  <c r="L39" i="28"/>
  <c r="P39" i="28" s="1"/>
  <c r="M43" i="28"/>
  <c r="M42" i="28"/>
  <c r="M41" i="28"/>
  <c r="L15" i="59"/>
  <c r="J10" i="67" s="1"/>
  <c r="L18" i="59"/>
  <c r="C37" i="28" s="1"/>
  <c r="P43" i="28"/>
  <c r="L47" i="28"/>
  <c r="P47" i="28" s="1"/>
  <c r="E22" i="59"/>
  <c r="L59" i="28" s="1"/>
  <c r="P59" i="28" s="1"/>
  <c r="L16" i="59"/>
  <c r="J11" i="67" s="1"/>
  <c r="D36" i="98" s="1"/>
  <c r="L17" i="59"/>
  <c r="J12" i="67" s="1"/>
  <c r="D37" i="98" s="1"/>
  <c r="E19" i="113"/>
  <c r="H12" i="63"/>
  <c r="E11" i="113" s="1"/>
  <c r="H15" i="63"/>
  <c r="E12" i="113" s="1"/>
  <c r="H13" i="63"/>
  <c r="E13" i="113"/>
  <c r="H14" i="63"/>
  <c r="E14" i="113" s="1"/>
  <c r="E15" i="113"/>
  <c r="E16" i="59"/>
  <c r="C11" i="67" s="1"/>
  <c r="H16" i="59"/>
  <c r="F11" i="67" s="1"/>
  <c r="I16" i="59"/>
  <c r="G11" i="67" s="1"/>
  <c r="J16" i="59"/>
  <c r="H11" i="67" s="1"/>
  <c r="K16" i="59"/>
  <c r="I11" i="67" s="1"/>
  <c r="I22" i="59"/>
  <c r="I25" i="59"/>
  <c r="L11" i="109"/>
  <c r="G16" i="67"/>
  <c r="I24" i="59"/>
  <c r="G17" i="67" s="1"/>
  <c r="D22" i="99" s="1"/>
  <c r="E11" i="109"/>
  <c r="E11" i="112" s="1"/>
  <c r="F11" i="109"/>
  <c r="E15" i="112" s="1"/>
  <c r="G11" i="109"/>
  <c r="E16" i="112" s="1"/>
  <c r="H11" i="109"/>
  <c r="E17" i="112" s="1"/>
  <c r="I11" i="109"/>
  <c r="E18" i="112" s="1"/>
  <c r="J11" i="109"/>
  <c r="E19" i="112" s="1"/>
  <c r="K11" i="109"/>
  <c r="E20" i="112" s="1"/>
  <c r="E21" i="112"/>
  <c r="E11" i="59"/>
  <c r="M16" i="59"/>
  <c r="G16" i="59"/>
  <c r="E11" i="67" s="1"/>
  <c r="E18" i="28" s="1"/>
  <c r="L18" i="28" s="1"/>
  <c r="M18" i="28" s="1"/>
  <c r="E15" i="59"/>
  <c r="C10" i="67" s="1"/>
  <c r="E18" i="59"/>
  <c r="C13" i="67" s="1"/>
  <c r="D13" i="98" s="1"/>
  <c r="G15" i="59"/>
  <c r="H15" i="59"/>
  <c r="L52" i="28" s="1"/>
  <c r="P52" i="28" s="1"/>
  <c r="G22" i="59"/>
  <c r="E15" i="67" s="1"/>
  <c r="H22" i="59"/>
  <c r="F15" i="67" s="1"/>
  <c r="J22" i="59"/>
  <c r="H15" i="67" s="1"/>
  <c r="K22" i="59"/>
  <c r="I15" i="67" s="1"/>
  <c r="D15" i="67"/>
  <c r="C6" i="96" s="1"/>
  <c r="C15" i="67"/>
  <c r="L22" i="59"/>
  <c r="J15" i="67" s="1"/>
  <c r="M22" i="59"/>
  <c r="K15" i="67" s="1"/>
  <c r="L61" i="28"/>
  <c r="I15" i="59"/>
  <c r="M15" i="59"/>
  <c r="K10" i="67" s="1"/>
  <c r="K15" i="59"/>
  <c r="I10" i="67" s="1"/>
  <c r="J15" i="59"/>
  <c r="H10" i="67" s="1"/>
  <c r="G10" i="67"/>
  <c r="E10" i="67"/>
  <c r="D4" i="96" s="1"/>
  <c r="C4" i="96"/>
  <c r="F4" i="96"/>
  <c r="B6" i="96"/>
  <c r="A3" i="96"/>
  <c r="M25" i="59"/>
  <c r="K18" i="67" s="1"/>
  <c r="L25" i="59"/>
  <c r="J18" i="67" s="1"/>
  <c r="K25" i="59"/>
  <c r="I18" i="67" s="1"/>
  <c r="J25" i="59"/>
  <c r="H18" i="67" s="1"/>
  <c r="D28" i="99" s="1"/>
  <c r="H25" i="59"/>
  <c r="F18" i="67" s="1"/>
  <c r="D18" i="99" s="1"/>
  <c r="G25" i="59"/>
  <c r="E18" i="67" s="1"/>
  <c r="E25" i="59"/>
  <c r="C18" i="67" s="1"/>
  <c r="D13" i="99" s="1"/>
  <c r="M18" i="59"/>
  <c r="K13" i="67" s="1"/>
  <c r="D43" i="98" s="1"/>
  <c r="K18" i="59"/>
  <c r="I13" i="67" s="1"/>
  <c r="D33" i="98" s="1"/>
  <c r="J18" i="59"/>
  <c r="H13" i="67" s="1"/>
  <c r="D28" i="98" s="1"/>
  <c r="I18" i="59"/>
  <c r="G13" i="67" s="1"/>
  <c r="D23" i="98" s="1"/>
  <c r="H18" i="59"/>
  <c r="F13" i="67" s="1"/>
  <c r="D18" i="98" s="1"/>
  <c r="G18" i="59"/>
  <c r="E13" i="67" s="1"/>
  <c r="P61" i="28"/>
  <c r="A6" i="96"/>
  <c r="A4" i="96"/>
  <c r="H16" i="67"/>
  <c r="D26" i="99" s="1"/>
  <c r="H17" i="67"/>
  <c r="D27" i="99" s="1"/>
  <c r="D21" i="99"/>
  <c r="H24" i="59"/>
  <c r="F17" i="67" s="1"/>
  <c r="D17" i="99" s="1"/>
  <c r="F16" i="67"/>
  <c r="D16" i="99"/>
  <c r="E24" i="59"/>
  <c r="C17" i="67" s="1"/>
  <c r="D12" i="99" s="1"/>
  <c r="C16" i="67"/>
  <c r="D11" i="99" s="1"/>
  <c r="K17" i="59"/>
  <c r="I12" i="67" s="1"/>
  <c r="D32" i="98" s="1"/>
  <c r="J17" i="59"/>
  <c r="H12" i="67" s="1"/>
  <c r="D27" i="98" s="1"/>
  <c r="I17" i="59"/>
  <c r="G12" i="67" s="1"/>
  <c r="D22" i="98" s="1"/>
  <c r="H17" i="59"/>
  <c r="F12" i="67" s="1"/>
  <c r="D17" i="98" s="1"/>
  <c r="E17" i="59"/>
  <c r="C12" i="67" s="1"/>
  <c r="D12" i="98" s="1"/>
  <c r="K11" i="67"/>
  <c r="D41" i="98" s="1"/>
  <c r="K12" i="67"/>
  <c r="D42" i="98"/>
  <c r="E27" i="28"/>
  <c r="E20" i="28"/>
  <c r="L60" i="28"/>
  <c r="P60" i="28" s="1"/>
  <c r="L56" i="28"/>
  <c r="P56" i="28" s="1"/>
  <c r="L54" i="28"/>
  <c r="P54" i="28" s="1"/>
  <c r="L53" i="28"/>
  <c r="P53" i="28" s="1"/>
  <c r="L51" i="28"/>
  <c r="P51" i="28" s="1"/>
  <c r="J17" i="67"/>
  <c r="I17" i="67"/>
  <c r="E17" i="67"/>
  <c r="K17" i="67"/>
  <c r="K16" i="67"/>
  <c r="J16" i="67"/>
  <c r="I16" i="67"/>
  <c r="E16" i="67"/>
  <c r="E12" i="67"/>
  <c r="C2" i="96"/>
  <c r="A5" i="96"/>
  <c r="D2" i="96"/>
  <c r="E2" i="96"/>
  <c r="F2" i="96"/>
  <c r="G2" i="96"/>
  <c r="H2" i="96"/>
  <c r="I2" i="96"/>
  <c r="J2" i="96"/>
  <c r="E21" i="59"/>
  <c r="E14" i="59"/>
  <c r="M11" i="59"/>
  <c r="L11" i="59"/>
  <c r="K11" i="59"/>
  <c r="J11" i="59"/>
  <c r="I11" i="59"/>
  <c r="H11" i="59"/>
  <c r="G11" i="59"/>
  <c r="C5" i="34"/>
  <c r="G14" i="59"/>
  <c r="C8" i="34"/>
  <c r="C6" i="34"/>
  <c r="C7" i="34"/>
  <c r="M21" i="59"/>
  <c r="M14" i="59"/>
  <c r="G21" i="59"/>
  <c r="H21" i="59"/>
  <c r="H14" i="59"/>
  <c r="B2" i="96"/>
  <c r="L21" i="59"/>
  <c r="K21" i="59"/>
  <c r="J21" i="59"/>
  <c r="I21" i="59"/>
  <c r="L14" i="59"/>
  <c r="K14" i="59"/>
  <c r="J14" i="59"/>
  <c r="I14" i="59"/>
  <c r="M39" i="28" l="1"/>
  <c r="J13" i="67"/>
  <c r="D38" i="98" s="1"/>
  <c r="E36" i="98" s="1"/>
  <c r="B3" i="104" s="1"/>
  <c r="G18" i="67"/>
  <c r="D23" i="99" s="1"/>
  <c r="E23" i="99" s="1"/>
  <c r="B4" i="107" s="1"/>
  <c r="E43" i="98"/>
  <c r="E23" i="28"/>
  <c r="I4" i="96"/>
  <c r="E42" i="98"/>
  <c r="L55" i="28"/>
  <c r="P55" i="28" s="1"/>
  <c r="F10" i="67"/>
  <c r="E20" i="113"/>
  <c r="F19" i="113" s="1"/>
  <c r="B3" i="114" s="1"/>
  <c r="E22" i="112"/>
  <c r="E17" i="99"/>
  <c r="B4" i="106" s="1"/>
  <c r="H4" i="96"/>
  <c r="E22" i="28"/>
  <c r="J6" i="96"/>
  <c r="E34" i="28"/>
  <c r="L34" i="28" s="1"/>
  <c r="M34" i="28" s="1"/>
  <c r="E32" i="28"/>
  <c r="H6" i="96"/>
  <c r="I11" i="111"/>
  <c r="I15" i="111" s="1"/>
  <c r="D31" i="98"/>
  <c r="E11" i="111"/>
  <c r="E15" i="111" s="1"/>
  <c r="D11" i="98"/>
  <c r="I6" i="96"/>
  <c r="E33" i="28"/>
  <c r="H11" i="111"/>
  <c r="H15" i="111" s="1"/>
  <c r="D26" i="98"/>
  <c r="J4" i="96"/>
  <c r="E24" i="28"/>
  <c r="L24" i="28" s="1"/>
  <c r="M24" i="28" s="1"/>
  <c r="G6" i="96"/>
  <c r="E31" i="28"/>
  <c r="E12" i="99"/>
  <c r="B4" i="105" s="1"/>
  <c r="E6" i="96"/>
  <c r="E29" i="28"/>
  <c r="G11" i="111"/>
  <c r="G15" i="111" s="1"/>
  <c r="D21" i="98"/>
  <c r="E18" i="99"/>
  <c r="B5" i="106" s="1"/>
  <c r="E16" i="99"/>
  <c r="B3" i="106" s="1"/>
  <c r="E28" i="99"/>
  <c r="B5" i="108" s="1"/>
  <c r="E21" i="28"/>
  <c r="G4" i="96"/>
  <c r="E28" i="28"/>
  <c r="L28" i="28" s="1"/>
  <c r="M28" i="28" s="1"/>
  <c r="D6" i="96"/>
  <c r="B4" i="96"/>
  <c r="E17" i="28"/>
  <c r="F11" i="111"/>
  <c r="F15" i="111" s="1"/>
  <c r="D16" i="98"/>
  <c r="E38" i="98"/>
  <c r="B5" i="104" s="1"/>
  <c r="E11" i="99"/>
  <c r="B3" i="105" s="1"/>
  <c r="E13" i="99"/>
  <c r="B5" i="105" s="1"/>
  <c r="E27" i="99"/>
  <c r="B4" i="108" s="1"/>
  <c r="E41" i="98"/>
  <c r="E26" i="99"/>
  <c r="B3" i="108" s="1"/>
  <c r="E37" i="98" l="1"/>
  <c r="B4" i="104" s="1"/>
  <c r="F20" i="113"/>
  <c r="B4" i="114" s="1"/>
  <c r="E22" i="99"/>
  <c r="B3" i="107" s="1"/>
  <c r="G15" i="67"/>
  <c r="F6" i="96" s="1"/>
  <c r="E21" i="99"/>
  <c r="E4" i="96"/>
  <c r="E19" i="28"/>
  <c r="E17" i="98"/>
  <c r="B4" i="100" s="1"/>
  <c r="E18" i="98"/>
  <c r="B5" i="100" s="1"/>
  <c r="E16" i="98"/>
  <c r="B3" i="100" s="1"/>
  <c r="E12" i="98"/>
  <c r="B4" i="97" s="1"/>
  <c r="E13" i="98"/>
  <c r="B5" i="97" s="1"/>
  <c r="E11" i="98"/>
  <c r="B3" i="97" s="1"/>
  <c r="E22" i="98"/>
  <c r="B4" i="101" s="1"/>
  <c r="E23" i="98"/>
  <c r="B5" i="101" s="1"/>
  <c r="E21" i="98"/>
  <c r="B3" i="101" s="1"/>
  <c r="E27" i="98"/>
  <c r="B4" i="102" s="1"/>
  <c r="E28" i="98"/>
  <c r="B5" i="102" s="1"/>
  <c r="E26" i="98"/>
  <c r="B3" i="102" s="1"/>
  <c r="E32" i="98"/>
  <c r="B4" i="103" s="1"/>
  <c r="E33" i="98"/>
  <c r="B5" i="103" s="1"/>
  <c r="E31" i="98"/>
  <c r="B3" i="103" s="1"/>
  <c r="E30" i="28" l="1"/>
  <c r="L14" i="28" s="1"/>
  <c r="M14" i="28" s="1"/>
  <c r="B3" i="110"/>
  <c r="P14" i="28" l="1"/>
  <c r="L13" i="28" s="1"/>
  <c r="M13" i="28" s="1"/>
  <c r="F20" i="112"/>
  <c r="B9" i="110" s="1"/>
  <c r="F19" i="112"/>
  <c r="B8" i="110" s="1"/>
  <c r="F15" i="112"/>
  <c r="B4" i="110" s="1"/>
  <c r="F16" i="112"/>
  <c r="B5" i="110" s="1"/>
  <c r="F22" i="112"/>
  <c r="F18" i="112"/>
  <c r="B7" i="110" s="1"/>
  <c r="F17" i="112"/>
  <c r="B6" i="110" s="1"/>
  <c r="F21" i="112"/>
  <c r="B10" i="1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83" authorId="0" shapeId="0" xr:uid="{00000000-0006-0000-0700-000001000000}">
      <text>
        <r>
          <rPr>
            <sz val="9"/>
            <color indexed="81"/>
            <rFont val="Arial"/>
            <family val="2"/>
          </rPr>
          <t xml:space="preserve">x  Not Applicable
</t>
        </r>
      </text>
    </comment>
  </commentList>
</comments>
</file>

<file path=xl/sharedStrings.xml><?xml version="1.0" encoding="utf-8"?>
<sst xmlns="http://schemas.openxmlformats.org/spreadsheetml/2006/main" count="874" uniqueCount="534">
  <si>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</si>
  <si>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</si>
  <si>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</si>
  <si>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</si>
  <si>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</si>
  <si>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</si>
  <si>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</si>
  <si>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</si>
  <si>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</si>
  <si>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</si>
  <si>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</si>
  <si>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</si>
  <si>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</si>
  <si>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</si>
  <si>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</si>
  <si>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</si>
  <si>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</si>
  <si>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</si>
  <si>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</si>
  <si>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</si>
  <si>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</si>
  <si>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</si>
  <si>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</si>
  <si>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</si>
  <si>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</si>
  <si>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</si>
  <si>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</si>
  <si>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</si>
  <si>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</si>
  <si>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</si>
  <si>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</si>
  <si>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</si>
  <si>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</si>
  <si>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</si>
  <si>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</si>
  <si>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</si>
  <si>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</si>
  <si>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</si>
  <si>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</si>
  <si>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</si>
  <si>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</si>
  <si>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</si>
  <si>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</si>
  <si>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</si>
  <si>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</si>
  <si>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</si>
  <si>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</si>
  <si>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</si>
  <si>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</si>
  <si>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</si>
  <si>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</si>
  <si>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</si>
  <si>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</si>
  <si>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</si>
  <si>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</si>
  <si>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</si>
  <si>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</si>
  <si>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</si>
  <si>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</si>
  <si>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</si>
  <si>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</si>
  <si>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</si>
  <si>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</si>
  <si>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</si>
  <si>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</si>
  <si>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</si>
  <si>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</si>
  <si>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</si>
  <si>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</si>
  <si>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</si>
  <si>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</si>
  <si>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</si>
  <si>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</si>
  <si>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</si>
  <si>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</si>
  <si>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</si>
  <si>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</si>
  <si>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</si>
  <si>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</si>
  <si>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</si>
  <si>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</si>
  <si>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</si>
  <si>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</si>
  <si>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</si>
  <si>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</si>
  <si>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</si>
  <si>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</si>
  <si>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</si>
  <si>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</si>
  <si>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</si>
  <si>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</si>
  <si>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</si>
  <si>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</si>
  <si>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</si>
  <si>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</si>
  <si>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</si>
  <si>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</si>
  <si>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</si>
  <si>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</si>
  <si>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</si>
  <si>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</si>
  <si>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</si>
  <si>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</si>
  <si>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</si>
  <si>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</si>
  <si>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</si>
  <si>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</si>
  <si>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</si>
  <si>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</si>
  <si>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</si>
  <si>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</si>
  <si>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</si>
  <si>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</si>
  <si>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</si>
  <si>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</si>
  <si>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</si>
  <si>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</si>
  <si>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</si>
  <si>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</si>
  <si>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</si>
  <si>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</si>
  <si>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</si>
  <si>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</si>
  <si>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</si>
  <si>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</si>
  <si>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</si>
  <si>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</si>
  <si>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</si>
  <si>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</si>
  <si>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</si>
  <si>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</si>
  <si>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</si>
  <si>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</si>
  <si>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</si>
  <si>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</si>
  <si>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</si>
  <si>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</si>
  <si>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</si>
  <si>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</si>
  <si>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</si>
  <si>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</si>
  <si>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</si>
  <si>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</si>
  <si>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</si>
  <si>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</si>
  <si>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</si>
  <si>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</si>
  <si>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</si>
  <si>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</si>
  <si>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</si>
  <si>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</si>
  <si>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</si>
  <si>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</si>
  <si>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</si>
  <si>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</si>
  <si>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</si>
  <si>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</si>
  <si>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</si>
  <si>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</si>
  <si>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</si>
  <si>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</si>
  <si>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</si>
  <si>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</si>
  <si>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</si>
  <si>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</si>
  <si>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</si>
  <si>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</si>
  <si>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</si>
  <si>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</si>
  <si>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</si>
  <si>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</si>
  <si>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</si>
  <si>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</si>
  <si>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</si>
  <si>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</si>
  <si>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</si>
  <si>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</si>
  <si>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</si>
  <si>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</si>
  <si>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</si>
  <si>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</si>
  <si>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</si>
  <si>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</si>
  <si>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</si>
  <si>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</si>
  <si>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</si>
  <si>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</si>
  <si>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</si>
  <si>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</si>
  <si>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</si>
  <si>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</si>
  <si>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</si>
  <si>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</si>
  <si>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</si>
  <si>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</si>
  <si>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</si>
  <si>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</si>
  <si>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</si>
  <si>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</si>
  <si>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</si>
  <si>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</si>
  <si>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</si>
  <si>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</si>
  <si>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</si>
  <si>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</si>
  <si>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</si>
  <si>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</si>
  <si>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</si>
  <si>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</si>
  <si>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</si>
  <si>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</si>
  <si>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</si>
  <si>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</si>
  <si>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</si>
  <si>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</si>
  <si>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</si>
  <si>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</si>
  <si>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</si>
  <si>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</si>
  <si>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</si>
  <si>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</si>
  <si>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</si>
  <si>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</si>
  <si>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</si>
  <si>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</si>
  <si>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</si>
  <si>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</si>
  <si>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</si>
  <si>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</si>
  <si>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</si>
  <si>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</si>
  <si>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</si>
  <si>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</si>
  <si>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</si>
  <si>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</si>
  <si>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</si>
  <si>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</si>
  <si>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</si>
  <si>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</si>
  <si>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</si>
  <si>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</si>
  <si>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</si>
  <si>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</si>
  <si>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</si>
  <si>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</si>
  <si>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</si>
  <si>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</si>
  <si>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</si>
  <si>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</si>
  <si>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</si>
  <si>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</si>
  <si>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</si>
  <si>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</si>
  <si>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</si>
  <si>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</si>
  <si>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</si>
  <si>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</si>
  <si>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</si>
  <si>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</si>
  <si>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</si>
  <si>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</si>
  <si>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</si>
  <si>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</si>
  <si>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</si>
  <si>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</si>
  <si>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</si>
  <si>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</si>
  <si>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</si>
  <si>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</si>
  <si>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</si>
  <si>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</si>
  <si>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</si>
  <si>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</si>
  <si>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</si>
  <si>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</si>
  <si>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</si>
  <si>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</si>
  <si>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</si>
  <si>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</si>
  <si>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</si>
  <si>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</si>
  <si>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</si>
  <si>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</si>
  <si>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</si>
  <si>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</si>
  <si>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</si>
  <si>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</si>
  <si>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</si>
  <si>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</si>
  <si>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</si>
  <si>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</si>
  <si>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</si>
  <si>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</si>
  <si>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</si>
  <si>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</si>
  <si>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</si>
  <si>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</si>
  <si>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</si>
  <si>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</si>
  <si>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</si>
  <si>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</si>
  <si>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</si>
  <si>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</si>
  <si>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</si>
  <si>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</si>
  <si>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</si>
  <si>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</si>
  <si>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</si>
  <si>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</si>
  <si>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</si>
  <si>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</si>
  <si>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</si>
  <si>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</si>
  <si>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</si>
  <si>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</si>
  <si>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</si>
  <si>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</si>
  <si>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</si>
  <si>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</si>
  <si>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</si>
  <si>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</si>
  <si>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</si>
  <si>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</si>
  <si>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</si>
  <si>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</si>
  <si>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</si>
  <si>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</si>
  <si>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</si>
  <si>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</si>
  <si>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</si>
  <si>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</si>
  <si>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</si>
  <si>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</si>
  <si>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</si>
  <si>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</si>
  <si>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</si>
  <si>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</si>
  <si>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</si>
  <si>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</si>
  <si>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</si>
  <si>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</si>
  <si>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</si>
  <si>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</si>
  <si>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</si>
  <si>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</si>
  <si>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</si>
  <si>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</si>
  <si>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</si>
  <si>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</si>
  <si>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</si>
  <si>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</si>
  <si>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</si>
  <si>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</si>
  <si>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</si>
  <si>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</si>
  <si>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</si>
  <si>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</si>
  <si>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</si>
  <si>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</si>
  <si>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</si>
  <si>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</si>
  <si>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</si>
  <si>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</si>
  <si>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</si>
  <si>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</si>
  <si>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</si>
  <si>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</si>
  <si>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</si>
  <si>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</si>
  <si>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</si>
  <si>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</si>
  <si>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</si>
  <si>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</si>
  <si>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</si>
  <si>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</si>
  <si>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</si>
  <si>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</si>
  <si>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</si>
  <si>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</si>
  <si>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</si>
  <si>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</si>
  <si>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</si>
  <si>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</si>
  <si>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</si>
  <si>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</si>
  <si>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</si>
  <si>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</si>
  <si>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</si>
  <si>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</si>
  <si>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</si>
  <si>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</si>
  <si>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</si>
  <si>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</si>
  <si>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</si>
  <si>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</si>
  <si>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</si>
  <si>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</si>
  <si>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</si>
  <si>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</si>
  <si>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</si>
  <si>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</si>
  <si>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</si>
  <si>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</si>
  <si>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</si>
  <si>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</si>
  <si>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</si>
  <si>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</si>
  <si>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</si>
  <si>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</si>
  <si>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</si>
  <si>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</si>
  <si>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</si>
  <si>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</si>
  <si>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</si>
  <si>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</si>
  <si>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</si>
  <si>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</si>
  <si>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</si>
  <si>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</si>
  <si>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</si>
  <si>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</si>
  <si>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</si>
  <si>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</si>
  <si>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</si>
  <si>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</si>
  <si>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</si>
  <si>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</si>
  <si>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</si>
  <si>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</si>
  <si>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</si>
  <si>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</si>
  <si>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</si>
  <si>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</si>
  <si>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</si>
  <si>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</si>
  <si>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</si>
  <si>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</si>
  <si>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</si>
  <si>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</si>
  <si>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</si>
  <si>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</si>
  <si>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</si>
  <si>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</si>
  <si>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</si>
  <si>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</si>
  <si>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</si>
  <si>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</si>
  <si>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</si>
  <si>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</si>
  <si>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</si>
  <si>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</si>
  <si>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efficiency is not capped. The input and output conversions ('shares') are then exported as a csv.</t>
  </si>
  <si>
    <t>Network gas non energetic</t>
  </si>
  <si>
    <t>Steam methane reformer input</t>
  </si>
  <si>
    <t>On this page the fuel input for the steam methane reformer is determined.</t>
  </si>
  <si>
    <t>Added steam methane reformer inputs sheets</t>
  </si>
  <si>
    <t>Overview of oil input and oil products output of the refineries</t>
  </si>
  <si>
    <t>Determination of heat production of refineries</t>
  </si>
  <si>
    <t>An overview of the oil and heat input as well as the oil products output of the refinery</t>
  </si>
  <si>
    <t>Determination of the input shares of heat and natural gas to the steam methane reformer in the fertilizers industry</t>
  </si>
  <si>
    <t>csv_steam_methane_reformer_eff</t>
  </si>
  <si>
    <t>input.network_gas</t>
  </si>
  <si>
    <t>industry_chemicals_fertilizers_steam_methane_reformer_hydrogen_efficiency</t>
  </si>
  <si>
    <t>output.crude_oil</t>
  </si>
  <si>
    <t>industry_useful_demand_for_chemical_other_electricity</t>
  </si>
  <si>
    <t>industry_chemicals_other_heater_electricity</t>
  </si>
  <si>
    <t>industry_chemicals_other_heatpump_water_water_electricity</t>
  </si>
  <si>
    <t>industry_chemicals_other_steam_recompression_electricity</t>
  </si>
  <si>
    <t>chemical_other_electricity</t>
  </si>
  <si>
    <t>chemicals_other_heater_electricity</t>
  </si>
  <si>
    <t>chemicals_other_heatpump_water_water</t>
  </si>
  <si>
    <t>industry_final_demand_for_chemical_other_electricity_parent_share</t>
  </si>
  <si>
    <t>Final electricity demand chemical other electricity</t>
  </si>
  <si>
    <t>Split should sum to 100%</t>
  </si>
  <si>
    <t>chemicals_other_steam_recompression_electricity</t>
  </si>
  <si>
    <t>Electricity consumption for steam recompression</t>
  </si>
  <si>
    <t>General electricity consumption</t>
  </si>
  <si>
    <t>Electricity consumption for resistive heaters</t>
  </si>
  <si>
    <t>Electricity consumption for heat pumps</t>
  </si>
  <si>
    <t>Combustion</t>
  </si>
  <si>
    <t>Percentages add up to 100%</t>
  </si>
  <si>
    <t>Capture potential</t>
  </si>
  <si>
    <t>%</t>
  </si>
  <si>
    <t>industry_chemicals_fertilizers_capture_potential_combustion_co2</t>
  </si>
  <si>
    <t>Emission</t>
  </si>
  <si>
    <t>industry_chemicals_fertilizers_combustion_emitted_co2</t>
  </si>
  <si>
    <t>Processes</t>
  </si>
  <si>
    <t>industry_chemicals_fertilizers_capture_potential_processes_co2</t>
  </si>
  <si>
    <t>industry_chemicals_fertilizers_processes_emitted_co2</t>
  </si>
  <si>
    <t>Share of potential currently used</t>
  </si>
  <si>
    <t>Fertilizers CCS</t>
  </si>
  <si>
    <t>CCS</t>
  </si>
  <si>
    <t>Fertilizers combustion capture</t>
  </si>
  <si>
    <t>Fertilizers process capture</t>
  </si>
  <si>
    <t>from_molecules.conversion</t>
  </si>
  <si>
    <t>Electricity requirements carbon capture</t>
  </si>
  <si>
    <t>industry_chemicals_fertilizers_captured_combustion_co2_electricity.demand</t>
  </si>
  <si>
    <t>industry_chemicals_fertilizers_captured_processes_co2_electricity.demand</t>
  </si>
  <si>
    <t>industry_chemicals_fertilizers_captured_processes_co2</t>
  </si>
  <si>
    <t>industry_chemicals_fertilizers_potential_emitted_processes_co2</t>
  </si>
  <si>
    <t>industry_chemicals_fertilizers_captured_combustion_co2</t>
  </si>
  <si>
    <t>industry_chemicals_fertilizers_potential_emitted_combustion_co2</t>
  </si>
  <si>
    <t>Emission factor methane</t>
  </si>
  <si>
    <t>Captured process CO2</t>
  </si>
  <si>
    <t>Required electricity per kg captured CO2</t>
  </si>
  <si>
    <t>Electricity for process capture</t>
  </si>
  <si>
    <t>Electricity for combustion capture</t>
  </si>
  <si>
    <t>kg/MJ</t>
  </si>
  <si>
    <t xml:space="preserve">Electricity non-CCS related </t>
  </si>
  <si>
    <t>Electricity process capture share</t>
  </si>
  <si>
    <t>Electricity combustion capture share</t>
  </si>
  <si>
    <t>Electricity other share</t>
  </si>
  <si>
    <t>Hard-coded to zero as there is currently no combustion capture</t>
  </si>
  <si>
    <t>industry_final_demand_for_chemical_fertilizers_electricity_parent_share</t>
  </si>
  <si>
    <t>industry_useful_demand_for_chemical_fertilizers_electricity</t>
  </si>
  <si>
    <t>industry_chemicals_fertilizers_captured_processes_co2_electricity</t>
  </si>
  <si>
    <t>industry_chemicals_fertilizers_captured_combustion_co2_electricity</t>
  </si>
  <si>
    <t>industry_chemicals_fertilizers_combustion_co2_parent_share</t>
  </si>
  <si>
    <t>industry_chemicals_fertilizers_emitted_co2</t>
  </si>
  <si>
    <t>industry_chemicals_fertilizers_capture_potential_processes_co2_parent_share</t>
  </si>
  <si>
    <t>industry_chemicals_fertilizers_capture_potential_combustion_co2_parent_share</t>
  </si>
  <si>
    <t>industry_chemicals_fertilizers_processes_co2_parent_share</t>
  </si>
  <si>
    <t>Utilisation</t>
  </si>
  <si>
    <t>Other utilisation</t>
  </si>
  <si>
    <t>Export</t>
  </si>
  <si>
    <t>fertilizers_other_utilisation</t>
  </si>
  <si>
    <t>demand</t>
  </si>
  <si>
    <t>fertilizers_ccus_demands</t>
  </si>
  <si>
    <t>industry_final_demand_for_chemical_fertilizers_network_gas_non_energetic_co2</t>
  </si>
  <si>
    <t>molecules_other_utilisation_co2</t>
  </si>
  <si>
    <t>1000 tonne</t>
  </si>
  <si>
    <t>September 23, 2020</t>
  </si>
  <si>
    <t xml:space="preserve">Added CCUS </t>
  </si>
  <si>
    <t>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</si>
</sst>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409]mmmm\ d\,\ yyyy;@"/>
    <numFmt numFmtId="168" formatCode="#,##0.000"/>
    <numFmt numFmtId="169" formatCode="0.00000000E+00"/>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sz val="9"/>
      <color indexed="81"/>
      <name val="Arial"/>
      <family val="2"/>
    </font>
    <font>
      <sz val="8"/>
      <name val="Calibri"/>
      <family val="2"/>
      <scheme val="minor"/>
    </font>
    <font>
      <u/>
      <sz val="12"/>
      <color rgb="FFFF0000"/>
      <name val="Calibri"/>
      <family val="2"/>
      <scheme val="minor"/>
    </font>
    <font>
      <b/>
      <sz val="12"/>
      <color rgb="FFFF0000"/>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i/>
      <sz val="12"/>
      <name val="Calibri"/>
      <family val="2"/>
      <scheme val="minor"/>
    </font>
    <font>
      <b/>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style="thin">
        <color theme="0"/>
      </left>
      <right/>
      <top/>
      <bottom/>
      <diagonal/>
    </border>
    <border>
      <left style="thin">
        <color theme="0"/>
      </left>
      <right style="thin">
        <color theme="0"/>
      </right>
      <top/>
      <bottom/>
      <diagonal/>
    </border>
    <border>
      <left style="thin">
        <color theme="0"/>
      </left>
      <right style="medium">
        <color auto="1"/>
      </right>
      <top/>
      <bottom/>
      <diagonal/>
    </border>
  </borders>
  <cellStyleXfs count="2074">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164"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04">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5" fillId="2" borderId="2" xfId="0" applyFont="1" applyFill="1" applyBorder="1"/>
    <xf numFmtId="0" fontId="5" fillId="2" borderId="0" xfId="0" applyFont="1"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2" xfId="0" applyFill="1" applyBorder="1"/>
    <xf numFmtId="0" fontId="0" fillId="2" borderId="21" xfId="0" applyFill="1" applyBorder="1"/>
    <xf numFmtId="0" fontId="5"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5" fillId="2" borderId="0" xfId="0" applyFont="1" applyFill="1"/>
    <xf numFmtId="0" fontId="5" fillId="2" borderId="42" xfId="0" applyFont="1" applyFill="1" applyBorder="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9" fillId="0" borderId="0" xfId="0" applyFont="1" applyBorder="1" applyAlignment="1">
      <alignment horizontal="left" vertical="top" wrapText="1"/>
    </xf>
    <xf numFmtId="0" fontId="15" fillId="2" borderId="42" xfId="0" applyFont="1" applyFill="1" applyBorder="1"/>
    <xf numFmtId="0" fontId="15" fillId="2" borderId="22" xfId="0" applyFont="1" applyFill="1" applyBorder="1"/>
    <xf numFmtId="0" fontId="17" fillId="2" borderId="0" xfId="0" applyFont="1" applyFill="1" applyAlignment="1">
      <alignment horizontal="left" vertical="center"/>
    </xf>
    <xf numFmtId="0" fontId="0" fillId="2" borderId="19" xfId="0" applyFill="1" applyBorder="1" applyAlignment="1">
      <alignment vertical="top"/>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6" fontId="0" fillId="2" borderId="0" xfId="1" applyNumberFormat="1" applyFont="1" applyFill="1" applyBorder="1"/>
    <xf numFmtId="167" fontId="0" fillId="2" borderId="0" xfId="0" applyNumberFormat="1" applyFill="1" applyBorder="1" applyAlignment="1">
      <alignment horizontal="left"/>
    </xf>
    <xf numFmtId="167" fontId="11" fillId="0" borderId="4" xfId="0" applyNumberFormat="1" applyFont="1" applyFill="1" applyBorder="1" applyAlignment="1">
      <alignment horizontal="left" vertical="center"/>
    </xf>
    <xf numFmtId="0" fontId="9" fillId="9" borderId="24" xfId="0" applyFont="1" applyFill="1" applyBorder="1" applyAlignment="1">
      <alignment vertical="center"/>
    </xf>
    <xf numFmtId="0" fontId="9" fillId="4" borderId="24" xfId="0" applyFont="1" applyFill="1" applyBorder="1" applyAlignment="1">
      <alignment vertical="center"/>
    </xf>
    <xf numFmtId="0" fontId="9" fillId="8" borderId="24" xfId="0" applyFont="1" applyFill="1" applyBorder="1" applyAlignment="1">
      <alignment vertical="center"/>
    </xf>
    <xf numFmtId="0" fontId="6" fillId="2" borderId="0" xfId="0" applyFont="1" applyFill="1" applyBorder="1"/>
    <xf numFmtId="0" fontId="9" fillId="2" borderId="0" xfId="0" applyFont="1" applyFill="1"/>
    <xf numFmtId="0" fontId="20"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0" fontId="4" fillId="2" borderId="0" xfId="0" applyFont="1" applyFill="1"/>
    <xf numFmtId="2" fontId="0" fillId="2" borderId="0" xfId="0" applyNumberFormat="1" applyFill="1"/>
    <xf numFmtId="0" fontId="5" fillId="2" borderId="15" xfId="0" applyFont="1" applyFill="1" applyBorder="1" applyAlignment="1">
      <alignment vertical="top" wrapText="1"/>
    </xf>
    <xf numFmtId="0" fontId="5" fillId="2" borderId="7" xfId="0" applyFont="1" applyFill="1" applyBorder="1" applyAlignment="1">
      <alignment vertical="top" wrapText="1"/>
    </xf>
    <xf numFmtId="0" fontId="0" fillId="2" borderId="0" xfId="0" applyNumberFormat="1" applyFill="1" applyBorder="1" applyAlignment="1">
      <alignment horizontal="left"/>
    </xf>
    <xf numFmtId="0" fontId="9" fillId="10" borderId="24" xfId="0" applyFont="1" applyFill="1" applyBorder="1" applyAlignment="1">
      <alignment vertical="center"/>
    </xf>
    <xf numFmtId="0" fontId="9" fillId="5" borderId="24" xfId="0" applyFont="1" applyFill="1" applyBorder="1" applyAlignment="1">
      <alignment vertical="center"/>
    </xf>
    <xf numFmtId="0" fontId="9" fillId="7" borderId="24" xfId="0" applyFont="1" applyFill="1" applyBorder="1" applyAlignment="1">
      <alignment vertical="center"/>
    </xf>
    <xf numFmtId="165" fontId="15" fillId="2" borderId="18" xfId="0" applyNumberFormat="1" applyFont="1" applyFill="1" applyBorder="1" applyAlignment="1">
      <alignment vertical="top" wrapText="1"/>
    </xf>
    <xf numFmtId="165" fontId="15" fillId="2" borderId="19" xfId="0" applyNumberFormat="1" applyFont="1" applyFill="1" applyBorder="1" applyAlignment="1">
      <alignment vertical="top" wrapText="1"/>
    </xf>
    <xf numFmtId="165" fontId="5" fillId="2" borderId="43" xfId="0" applyNumberFormat="1" applyFont="1" applyFill="1" applyBorder="1"/>
    <xf numFmtId="165" fontId="5" fillId="2" borderId="11" xfId="0" applyNumberFormat="1" applyFont="1" applyFill="1" applyBorder="1"/>
    <xf numFmtId="165" fontId="0" fillId="2" borderId="11" xfId="0" applyNumberFormat="1" applyFill="1" applyBorder="1"/>
    <xf numFmtId="165" fontId="0" fillId="2" borderId="34" xfId="0" applyNumberFormat="1" applyFill="1" applyBorder="1"/>
    <xf numFmtId="165" fontId="0" fillId="2" borderId="0" xfId="0" applyNumberFormat="1" applyFill="1" applyBorder="1"/>
    <xf numFmtId="165" fontId="9" fillId="2" borderId="34" xfId="0" applyNumberFormat="1" applyFont="1" applyFill="1" applyBorder="1" applyAlignment="1">
      <alignment wrapText="1"/>
    </xf>
    <xf numFmtId="165" fontId="12" fillId="2" borderId="34" xfId="0" applyNumberFormat="1" applyFont="1" applyFill="1" applyBorder="1" applyAlignment="1">
      <alignment wrapText="1"/>
    </xf>
    <xf numFmtId="165" fontId="15" fillId="2" borderId="11" xfId="0" applyNumberFormat="1" applyFont="1" applyFill="1" applyBorder="1"/>
    <xf numFmtId="165" fontId="9" fillId="2" borderId="11" xfId="0" applyNumberFormat="1" applyFont="1" applyFill="1" applyBorder="1"/>
    <xf numFmtId="165" fontId="9" fillId="2" borderId="12" xfId="0" applyNumberFormat="1" applyFont="1" applyFill="1" applyBorder="1"/>
    <xf numFmtId="165" fontId="9" fillId="2" borderId="0" xfId="0" applyNumberFormat="1" applyFont="1" applyFill="1" applyBorder="1"/>
    <xf numFmtId="165" fontId="9" fillId="2" borderId="14" xfId="0" applyNumberFormat="1" applyFont="1" applyFill="1" applyBorder="1"/>
    <xf numFmtId="165" fontId="15" fillId="0" borderId="7" xfId="0" applyNumberFormat="1" applyFont="1" applyFill="1" applyBorder="1" applyAlignment="1">
      <alignment vertical="top" wrapText="1"/>
    </xf>
    <xf numFmtId="165" fontId="15" fillId="2" borderId="0" xfId="0" applyNumberFormat="1" applyFont="1" applyFill="1" applyBorder="1" applyAlignment="1">
      <alignment vertical="top" wrapText="1"/>
    </xf>
    <xf numFmtId="165" fontId="9" fillId="2" borderId="39" xfId="0" applyNumberFormat="1" applyFont="1" applyFill="1" applyBorder="1"/>
    <xf numFmtId="165" fontId="21" fillId="2" borderId="26" xfId="0" applyNumberFormat="1" applyFont="1" applyFill="1" applyBorder="1" applyAlignment="1">
      <alignment vertical="top" wrapText="1"/>
    </xf>
    <xf numFmtId="0" fontId="0" fillId="2" borderId="0" xfId="0" applyFill="1" applyAlignment="1">
      <alignment vertical="center"/>
    </xf>
    <xf numFmtId="0" fontId="5"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7"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9" fillId="2" borderId="21" xfId="0" applyFont="1" applyFill="1" applyBorder="1" applyAlignment="1">
      <alignment horizontal="left" vertical="top" wrapText="1"/>
    </xf>
    <xf numFmtId="0" fontId="9" fillId="2" borderId="22" xfId="0" applyFont="1" applyFill="1" applyBorder="1" applyAlignment="1">
      <alignment vertical="top" wrapText="1"/>
    </xf>
    <xf numFmtId="0" fontId="9" fillId="2" borderId="21" xfId="0" applyFont="1" applyFill="1" applyBorder="1" applyAlignment="1">
      <alignment vertical="top" wrapText="1"/>
    </xf>
    <xf numFmtId="1" fontId="5" fillId="2" borderId="0" xfId="1" applyNumberFormat="1" applyFont="1" applyFill="1" applyBorder="1"/>
    <xf numFmtId="1" fontId="15" fillId="2" borderId="0" xfId="1" applyNumberFormat="1" applyFont="1" applyFill="1" applyBorder="1"/>
    <xf numFmtId="2" fontId="0" fillId="0" borderId="5" xfId="0" applyNumberFormat="1" applyFill="1" applyBorder="1" applyAlignment="1">
      <alignment vertical="center"/>
    </xf>
    <xf numFmtId="165" fontId="15" fillId="0" borderId="16" xfId="0" applyNumberFormat="1" applyFont="1" applyFill="1" applyBorder="1" applyAlignment="1">
      <alignment vertical="top" wrapText="1"/>
    </xf>
    <xf numFmtId="165" fontId="15" fillId="2" borderId="14" xfId="0" applyNumberFormat="1" applyFont="1" applyFill="1" applyBorder="1" applyAlignment="1">
      <alignment vertical="top" wrapText="1"/>
    </xf>
    <xf numFmtId="165" fontId="9" fillId="2" borderId="13" xfId="0" applyNumberFormat="1" applyFont="1" applyFill="1" applyBorder="1"/>
    <xf numFmtId="165" fontId="15" fillId="2" borderId="15" xfId="0" applyNumberFormat="1" applyFont="1" applyFill="1" applyBorder="1" applyAlignment="1">
      <alignment vertical="top" wrapText="1"/>
    </xf>
    <xf numFmtId="165" fontId="12" fillId="2" borderId="13" xfId="0" applyNumberFormat="1" applyFont="1" applyFill="1" applyBorder="1"/>
    <xf numFmtId="165" fontId="9" fillId="2" borderId="13" xfId="0" applyNumberFormat="1" applyFont="1" applyFill="1" applyBorder="1" applyAlignment="1">
      <alignment wrapText="1"/>
    </xf>
    <xf numFmtId="165" fontId="12" fillId="2" borderId="13" xfId="0" applyNumberFormat="1" applyFont="1" applyFill="1" applyBorder="1" applyAlignment="1">
      <alignment wrapText="1"/>
    </xf>
    <xf numFmtId="165" fontId="9" fillId="2" borderId="13" xfId="0" applyNumberFormat="1" applyFont="1" applyFill="1" applyBorder="1" applyAlignment="1">
      <alignment horizontal="left" wrapText="1" indent="1"/>
    </xf>
    <xf numFmtId="165" fontId="9" fillId="2" borderId="17" xfId="0" applyNumberFormat="1" applyFont="1" applyFill="1" applyBorder="1"/>
    <xf numFmtId="165" fontId="15" fillId="2" borderId="10" xfId="0" applyNumberFormat="1" applyFont="1" applyFill="1" applyBorder="1"/>
    <xf numFmtId="165" fontId="15" fillId="2" borderId="45" xfId="0" applyNumberFormat="1" applyFont="1" applyFill="1" applyBorder="1"/>
    <xf numFmtId="165" fontId="9" fillId="2" borderId="5" xfId="0" applyNumberFormat="1" applyFont="1" applyFill="1" applyBorder="1"/>
    <xf numFmtId="165" fontId="15" fillId="2" borderId="8" xfId="0" applyNumberFormat="1" applyFont="1" applyFill="1" applyBorder="1" applyAlignment="1">
      <alignment vertical="top" wrapText="1"/>
    </xf>
    <xf numFmtId="165" fontId="12" fillId="2" borderId="5" xfId="0" applyNumberFormat="1" applyFont="1" applyFill="1" applyBorder="1"/>
    <xf numFmtId="165" fontId="9" fillId="2" borderId="5" xfId="0" applyNumberFormat="1" applyFont="1" applyFill="1" applyBorder="1" applyAlignment="1">
      <alignment wrapText="1"/>
    </xf>
    <xf numFmtId="165" fontId="12" fillId="2" borderId="5" xfId="0" applyNumberFormat="1" applyFont="1" applyFill="1" applyBorder="1" applyAlignment="1">
      <alignment wrapText="1"/>
    </xf>
    <xf numFmtId="165" fontId="9" fillId="2" borderId="5" xfId="0" applyNumberFormat="1" applyFont="1" applyFill="1" applyBorder="1" applyAlignment="1">
      <alignment horizontal="left" wrapText="1" indent="1"/>
    </xf>
    <xf numFmtId="165" fontId="9" fillId="2" borderId="46" xfId="0" applyNumberFormat="1" applyFont="1" applyFill="1" applyBorder="1"/>
    <xf numFmtId="0" fontId="9" fillId="0" borderId="24" xfId="0" applyFont="1" applyFill="1" applyBorder="1" applyAlignment="1">
      <alignment vertical="center" wrapText="1"/>
    </xf>
    <xf numFmtId="0" fontId="9" fillId="0" borderId="5" xfId="0" applyFont="1" applyFill="1" applyBorder="1" applyAlignment="1">
      <alignment vertical="center" wrapText="1"/>
    </xf>
    <xf numFmtId="0" fontId="0" fillId="0" borderId="24" xfId="0" applyFill="1" applyBorder="1" applyAlignment="1">
      <alignment vertical="center" wrapText="1"/>
    </xf>
    <xf numFmtId="0" fontId="9"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165" fontId="15" fillId="0" borderId="7" xfId="0" applyNumberFormat="1" applyFont="1" applyBorder="1" applyAlignment="1">
      <alignment vertical="top" wrapText="1"/>
    </xf>
    <xf numFmtId="165" fontId="15" fillId="0" borderId="16" xfId="0" applyNumberFormat="1" applyFont="1" applyBorder="1" applyAlignment="1">
      <alignment vertical="top" wrapText="1"/>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7" xfId="0" applyFill="1" applyBorder="1" applyAlignment="1">
      <alignment horizontal="center"/>
    </xf>
    <xf numFmtId="0" fontId="4" fillId="2" borderId="0" xfId="0" applyFont="1" applyFill="1" applyBorder="1"/>
    <xf numFmtId="0" fontId="0" fillId="2" borderId="0" xfId="0" applyFont="1" applyFill="1" applyBorder="1"/>
    <xf numFmtId="0" fontId="4" fillId="2" borderId="21" xfId="0" applyFont="1" applyFill="1" applyBorder="1"/>
    <xf numFmtId="0" fontId="0" fillId="2" borderId="44" xfId="0" applyFill="1" applyBorder="1"/>
    <xf numFmtId="3" fontId="9" fillId="0" borderId="0"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9"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15"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5" fillId="2" borderId="18" xfId="0" applyNumberFormat="1" applyFont="1" applyFill="1" applyBorder="1" applyAlignment="1">
      <alignment vertical="top" wrapText="1"/>
    </xf>
    <xf numFmtId="0" fontId="9"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6" fontId="0" fillId="2" borderId="22" xfId="0" applyNumberFormat="1" applyFont="1" applyFill="1" applyBorder="1"/>
    <xf numFmtId="166"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3" fillId="2" borderId="0" xfId="0" applyFont="1" applyFill="1"/>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3" fillId="2" borderId="4" xfId="0" applyFont="1" applyFill="1" applyBorder="1" applyAlignment="1">
      <alignment wrapText="1"/>
    </xf>
    <xf numFmtId="0" fontId="23" fillId="2" borderId="6" xfId="0" applyFont="1" applyFill="1" applyBorder="1"/>
    <xf numFmtId="1" fontId="23" fillId="2" borderId="8" xfId="0" applyNumberFormat="1" applyFont="1" applyFill="1" applyBorder="1"/>
    <xf numFmtId="0" fontId="24" fillId="2" borderId="6" xfId="0" applyFont="1" applyFill="1" applyBorder="1"/>
    <xf numFmtId="0" fontId="24" fillId="2" borderId="8" xfId="0" applyFont="1" applyFill="1" applyBorder="1"/>
    <xf numFmtId="0" fontId="15" fillId="2" borderId="7" xfId="0" applyFont="1" applyFill="1" applyBorder="1"/>
    <xf numFmtId="165" fontId="9" fillId="2" borderId="15" xfId="0" applyNumberFormat="1" applyFont="1" applyFill="1" applyBorder="1" applyAlignment="1">
      <alignment wrapText="1"/>
    </xf>
    <xf numFmtId="165" fontId="9" fillId="2" borderId="8" xfId="0" applyNumberFormat="1" applyFont="1" applyFill="1" applyBorder="1" applyAlignment="1">
      <alignment wrapText="1"/>
    </xf>
    <xf numFmtId="3" fontId="9"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165" fontId="15" fillId="2" borderId="7" xfId="0" applyNumberFormat="1" applyFont="1" applyFill="1" applyBorder="1" applyAlignment="1">
      <alignment vertical="top" wrapText="1"/>
    </xf>
    <xf numFmtId="165" fontId="12" fillId="2" borderId="0" xfId="0" applyNumberFormat="1" applyFont="1" applyFill="1" applyBorder="1"/>
    <xf numFmtId="165" fontId="9" fillId="2" borderId="7" xfId="0" applyNumberFormat="1" applyFont="1" applyFill="1" applyBorder="1" applyAlignment="1">
      <alignment wrapText="1"/>
    </xf>
    <xf numFmtId="165" fontId="12" fillId="2" borderId="0" xfId="0" applyNumberFormat="1" applyFont="1" applyFill="1" applyBorder="1" applyAlignment="1">
      <alignment wrapText="1"/>
    </xf>
    <xf numFmtId="165" fontId="9" fillId="2" borderId="18" xfId="0" applyNumberFormat="1" applyFont="1" applyFill="1" applyBorder="1"/>
    <xf numFmtId="165" fontId="9"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5" fillId="2" borderId="42" xfId="0" applyFont="1" applyFill="1" applyBorder="1" applyAlignment="1">
      <alignment vertical="center"/>
    </xf>
    <xf numFmtId="0" fontId="5"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4" fillId="2" borderId="15" xfId="0" applyFont="1" applyFill="1" applyBorder="1"/>
    <xf numFmtId="0" fontId="4" fillId="2" borderId="7" xfId="0" applyFont="1" applyFill="1" applyBorder="1"/>
    <xf numFmtId="0" fontId="4" fillId="2" borderId="7" xfId="0" applyFont="1" applyFill="1" applyBorder="1" applyAlignment="1">
      <alignment horizontal="center"/>
    </xf>
    <xf numFmtId="9" fontId="4" fillId="2" borderId="7" xfId="1" applyFont="1" applyFill="1" applyBorder="1"/>
    <xf numFmtId="0" fontId="9" fillId="2" borderId="0" xfId="0" applyFont="1" applyFill="1" applyBorder="1" applyAlignment="1">
      <alignment horizontal="left"/>
    </xf>
    <xf numFmtId="0" fontId="5" fillId="2" borderId="7" xfId="0" applyFont="1" applyFill="1" applyBorder="1"/>
    <xf numFmtId="0" fontId="5" fillId="2" borderId="23" xfId="0" applyFont="1" applyFill="1" applyBorder="1"/>
    <xf numFmtId="0" fontId="4"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5" fillId="2" borderId="48" xfId="0" applyFont="1" applyFill="1" applyBorder="1"/>
    <xf numFmtId="0" fontId="0" fillId="2" borderId="22" xfId="0" applyNumberFormat="1" applyFill="1" applyBorder="1" applyAlignment="1">
      <alignment horizontal="center"/>
    </xf>
    <xf numFmtId="0" fontId="9" fillId="0" borderId="16" xfId="0" applyFont="1" applyFill="1" applyBorder="1"/>
    <xf numFmtId="165" fontId="9" fillId="2" borderId="0" xfId="0" applyNumberFormat="1" applyFont="1" applyFill="1" applyBorder="1" applyAlignment="1">
      <alignment wrapText="1"/>
    </xf>
    <xf numFmtId="165" fontId="9"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5" fillId="2" borderId="11" xfId="0" quotePrefix="1" applyFont="1" applyFill="1" applyBorder="1"/>
    <xf numFmtId="0" fontId="9" fillId="2" borderId="7" xfId="0" applyFont="1" applyFill="1" applyBorder="1" applyAlignment="1">
      <alignment horizontal="left"/>
    </xf>
    <xf numFmtId="2" fontId="4" fillId="2" borderId="18" xfId="0" applyNumberFormat="1" applyFont="1" applyFill="1" applyBorder="1"/>
    <xf numFmtId="0" fontId="9" fillId="0" borderId="7" xfId="0" applyNumberFormat="1" applyFont="1" applyBorder="1" applyAlignment="1">
      <alignment vertical="top" wrapText="1"/>
    </xf>
    <xf numFmtId="0" fontId="9" fillId="0" borderId="0" xfId="0" applyNumberFormat="1" applyFont="1" applyBorder="1" applyAlignment="1">
      <alignment vertical="top" wrapText="1"/>
    </xf>
    <xf numFmtId="1" fontId="5" fillId="2" borderId="7" xfId="1" applyNumberFormat="1" applyFont="1" applyFill="1" applyBorder="1"/>
    <xf numFmtId="0" fontId="0" fillId="2" borderId="21" xfId="0" applyNumberFormat="1" applyFill="1" applyBorder="1" applyAlignment="1">
      <alignment horizontal="center"/>
    </xf>
    <xf numFmtId="0" fontId="9" fillId="2" borderId="22" xfId="0" applyFont="1" applyFill="1" applyBorder="1"/>
    <xf numFmtId="0" fontId="9" fillId="2" borderId="0" xfId="0" applyFont="1" applyFill="1" applyBorder="1"/>
    <xf numFmtId="0" fontId="9" fillId="2" borderId="14"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wrapText="1"/>
    </xf>
    <xf numFmtId="0" fontId="9" fillId="2" borderId="22" xfId="0" applyFont="1" applyFill="1" applyBorder="1" applyAlignment="1">
      <alignment horizontal="left" vertical="top" wrapText="1"/>
    </xf>
    <xf numFmtId="3" fontId="9" fillId="0" borderId="0" xfId="0" applyNumberFormat="1" applyFont="1" applyFill="1" applyBorder="1" applyAlignment="1">
      <alignment horizontal="right" vertical="top" wrapText="1"/>
    </xf>
    <xf numFmtId="3" fontId="9" fillId="2" borderId="7" xfId="0" applyNumberFormat="1" applyFont="1" applyFill="1" applyBorder="1" applyAlignment="1">
      <alignment horizontal="right" vertical="top" wrapText="1"/>
    </xf>
    <xf numFmtId="3" fontId="9"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9" fillId="2" borderId="13" xfId="0" applyFont="1" applyFill="1" applyBorder="1"/>
    <xf numFmtId="0" fontId="9" fillId="0" borderId="0" xfId="0" applyFont="1" applyFill="1" applyBorder="1"/>
    <xf numFmtId="9" fontId="9" fillId="0" borderId="0" xfId="1" applyNumberFormat="1" applyFont="1" applyFill="1" applyBorder="1"/>
    <xf numFmtId="9" fontId="25"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4" fillId="2" borderId="23" xfId="0" applyFont="1" applyFill="1" applyBorder="1" applyAlignment="1">
      <alignment horizontal="left" vertical="top"/>
    </xf>
    <xf numFmtId="0" fontId="26" fillId="3" borderId="4" xfId="0" applyFont="1" applyFill="1" applyBorder="1" applyAlignment="1">
      <alignment vertical="center"/>
    </xf>
    <xf numFmtId="0" fontId="26"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6" fillId="3" borderId="1" xfId="0" applyFont="1" applyFill="1" applyBorder="1" applyAlignment="1">
      <alignment vertical="center"/>
    </xf>
    <xf numFmtId="0" fontId="15" fillId="2" borderId="12" xfId="0" applyFont="1" applyFill="1" applyBorder="1"/>
    <xf numFmtId="0" fontId="25" fillId="0" borderId="14" xfId="0" applyFont="1" applyFill="1" applyBorder="1" applyAlignment="1">
      <alignment vertical="top"/>
    </xf>
    <xf numFmtId="0" fontId="0" fillId="2" borderId="4" xfId="0" applyFill="1" applyBorder="1"/>
    <xf numFmtId="166" fontId="5" fillId="2" borderId="0" xfId="1" applyNumberFormat="1" applyFont="1" applyFill="1" applyBorder="1"/>
    <xf numFmtId="1" fontId="5" fillId="2" borderId="9" xfId="1" applyNumberFormat="1" applyFont="1" applyFill="1" applyBorder="1"/>
    <xf numFmtId="0" fontId="11" fillId="13" borderId="0" xfId="0" applyFont="1" applyFill="1" applyAlignment="1">
      <alignment horizontal="center"/>
    </xf>
    <xf numFmtId="0" fontId="5" fillId="2" borderId="0" xfId="0" applyFont="1" applyFill="1" applyBorder="1" applyAlignment="1">
      <alignment horizontal="left"/>
    </xf>
    <xf numFmtId="0" fontId="15" fillId="0" borderId="0" xfId="0" applyNumberFormat="1" applyFont="1" applyBorder="1" applyAlignment="1">
      <alignment vertical="top" wrapText="1"/>
    </xf>
    <xf numFmtId="3" fontId="9"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5" fontId="12" fillId="2" borderId="3" xfId="0" applyNumberFormat="1" applyFont="1" applyFill="1" applyBorder="1" applyAlignment="1">
      <alignment wrapText="1"/>
    </xf>
    <xf numFmtId="3" fontId="0" fillId="2" borderId="5" xfId="0" applyNumberFormat="1" applyFill="1" applyBorder="1" applyAlignment="1">
      <alignment horizontal="left" wrapText="1"/>
    </xf>
    <xf numFmtId="165" fontId="12" fillId="2" borderId="20" xfId="0" applyNumberFormat="1" applyFont="1" applyFill="1" applyBorder="1" applyAlignment="1">
      <alignment wrapText="1"/>
    </xf>
    <xf numFmtId="165" fontId="5" fillId="2" borderId="10" xfId="0" applyNumberFormat="1" applyFont="1" applyFill="1" applyBorder="1"/>
    <xf numFmtId="165" fontId="0" fillId="2" borderId="13" xfId="0" applyNumberFormat="1" applyFill="1" applyBorder="1"/>
    <xf numFmtId="165" fontId="5" fillId="2" borderId="45" xfId="0" applyNumberFormat="1" applyFont="1" applyFill="1" applyBorder="1"/>
    <xf numFmtId="165" fontId="0" fillId="2" borderId="5" xfId="0" applyNumberFormat="1" applyFill="1" applyBorder="1"/>
    <xf numFmtId="165" fontId="5" fillId="2" borderId="12" xfId="0" applyNumberFormat="1" applyFont="1" applyFill="1" applyBorder="1"/>
    <xf numFmtId="165" fontId="0" fillId="2" borderId="14" xfId="0" applyNumberFormat="1" applyFill="1" applyBorder="1"/>
    <xf numFmtId="3" fontId="5"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5" fontId="9" fillId="2" borderId="20" xfId="0" applyNumberFormat="1" applyFont="1" applyFill="1" applyBorder="1" applyAlignment="1">
      <alignment wrapText="1"/>
    </xf>
    <xf numFmtId="165" fontId="9" fillId="2" borderId="2" xfId="0" applyNumberFormat="1" applyFont="1" applyFill="1" applyBorder="1" applyAlignment="1">
      <alignment wrapText="1"/>
    </xf>
    <xf numFmtId="165" fontId="9" fillId="2" borderId="3" xfId="0" applyNumberFormat="1" applyFont="1" applyFill="1" applyBorder="1" applyAlignment="1">
      <alignment wrapText="1"/>
    </xf>
    <xf numFmtId="3" fontId="9" fillId="2" borderId="2" xfId="0" applyNumberFormat="1" applyFont="1" applyFill="1" applyBorder="1" applyAlignment="1">
      <alignment vertical="top" wrapText="1"/>
    </xf>
    <xf numFmtId="3" fontId="9" fillId="2" borderId="41" xfId="0" applyNumberFormat="1" applyFont="1" applyFill="1" applyBorder="1" applyAlignment="1">
      <alignment vertical="top" wrapText="1"/>
    </xf>
    <xf numFmtId="165" fontId="12"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5" fontId="15" fillId="2" borderId="12" xfId="0" applyNumberFormat="1" applyFont="1" applyFill="1" applyBorder="1"/>
    <xf numFmtId="165" fontId="15" fillId="2" borderId="0" xfId="0" applyNumberFormat="1" applyFont="1" applyFill="1" applyBorder="1" applyAlignment="1">
      <alignment wrapText="1"/>
    </xf>
    <xf numFmtId="165" fontId="15" fillId="2" borderId="0" xfId="0" applyNumberFormat="1" applyFont="1" applyFill="1" applyBorder="1"/>
    <xf numFmtId="165" fontId="15" fillId="2" borderId="40" xfId="0" applyNumberFormat="1" applyFont="1" applyFill="1" applyBorder="1"/>
    <xf numFmtId="165" fontId="9" fillId="2" borderId="4" xfId="0" applyNumberFormat="1" applyFont="1" applyFill="1" applyBorder="1"/>
    <xf numFmtId="165" fontId="15" fillId="0" borderId="6" xfId="0" applyNumberFormat="1" applyFont="1" applyFill="1" applyBorder="1" applyAlignment="1">
      <alignment vertical="top" wrapText="1"/>
    </xf>
    <xf numFmtId="165" fontId="15" fillId="2" borderId="4" xfId="0" applyNumberFormat="1" applyFont="1" applyFill="1" applyBorder="1" applyAlignment="1">
      <alignment vertical="top" wrapText="1"/>
    </xf>
    <xf numFmtId="3" fontId="9" fillId="0" borderId="4" xfId="0" applyNumberFormat="1" applyFont="1" applyFill="1" applyBorder="1" applyAlignment="1">
      <alignment vertical="top" wrapText="1"/>
    </xf>
    <xf numFmtId="165" fontId="15" fillId="2" borderId="44" xfId="0" applyNumberFormat="1" applyFont="1" applyFill="1" applyBorder="1" applyAlignment="1">
      <alignment vertical="top" wrapText="1"/>
    </xf>
    <xf numFmtId="168" fontId="0" fillId="2" borderId="14" xfId="0" applyNumberFormat="1" applyFont="1" applyFill="1" applyBorder="1" applyAlignment="1">
      <alignment horizontal="right" vertical="top" wrapText="1"/>
    </xf>
    <xf numFmtId="165" fontId="15" fillId="2" borderId="2" xfId="0" applyNumberFormat="1" applyFont="1" applyFill="1" applyBorder="1" applyAlignment="1">
      <alignment wrapText="1"/>
    </xf>
    <xf numFmtId="168" fontId="0" fillId="2" borderId="41" xfId="0" applyNumberFormat="1" applyFont="1" applyFill="1" applyBorder="1" applyAlignment="1">
      <alignment horizontal="right" vertical="top" wrapText="1"/>
    </xf>
    <xf numFmtId="1" fontId="5" fillId="2" borderId="0" xfId="0" applyNumberFormat="1" applyFont="1" applyFill="1"/>
    <xf numFmtId="0" fontId="0" fillId="2" borderId="20" xfId="0" applyFill="1" applyBorder="1"/>
    <xf numFmtId="0" fontId="9" fillId="0" borderId="2" xfId="0" applyNumberFormat="1" applyFont="1" applyBorder="1" applyAlignment="1">
      <alignment vertical="top" wrapText="1"/>
    </xf>
    <xf numFmtId="0" fontId="0" fillId="2" borderId="2" xfId="0" applyFill="1" applyBorder="1" applyAlignment="1">
      <alignment horizontal="center"/>
    </xf>
    <xf numFmtId="1" fontId="5" fillId="2" borderId="2" xfId="1" applyNumberFormat="1" applyFont="1" applyFill="1" applyBorder="1"/>
    <xf numFmtId="0" fontId="0" fillId="2" borderId="2" xfId="0" applyFill="1" applyBorder="1" applyAlignment="1">
      <alignment horizontal="left"/>
    </xf>
    <xf numFmtId="0" fontId="0" fillId="2" borderId="42" xfId="0" applyFill="1" applyBorder="1"/>
    <xf numFmtId="0" fontId="0" fillId="2" borderId="50" xfId="0" applyFill="1" applyBorder="1" applyAlignment="1">
      <alignment horizontal="left" vertical="top"/>
    </xf>
    <xf numFmtId="0" fontId="0" fillId="2" borderId="22" xfId="0" applyFill="1" applyBorder="1" applyAlignment="1">
      <alignment vertical="center"/>
    </xf>
    <xf numFmtId="0" fontId="0" fillId="2" borderId="4" xfId="0" applyFill="1" applyBorder="1" applyAlignment="1">
      <alignment vertical="center"/>
    </xf>
    <xf numFmtId="0" fontId="4" fillId="2" borderId="14" xfId="0" applyFont="1" applyFill="1" applyBorder="1" applyAlignment="1">
      <alignment vertical="center"/>
    </xf>
    <xf numFmtId="166" fontId="0" fillId="2" borderId="21" xfId="0" applyNumberFormat="1" applyFont="1" applyFill="1" applyBorder="1"/>
    <xf numFmtId="2" fontId="0" fillId="0" borderId="0" xfId="0" applyNumberFormat="1"/>
    <xf numFmtId="164" fontId="0" fillId="2" borderId="0" xfId="2061" applyFont="1" applyFill="1"/>
    <xf numFmtId="9" fontId="1" fillId="2" borderId="9" xfId="1" applyFont="1" applyFill="1" applyBorder="1"/>
    <xf numFmtId="1" fontId="5" fillId="2" borderId="18" xfId="1" applyNumberFormat="1" applyFont="1" applyFill="1" applyBorder="1"/>
    <xf numFmtId="0" fontId="5" fillId="2" borderId="0" xfId="0" applyFont="1" applyFill="1" applyAlignment="1">
      <alignment horizontal="center"/>
    </xf>
    <xf numFmtId="0" fontId="5" fillId="2" borderId="0" xfId="0" applyFont="1" applyFill="1" applyAlignment="1">
      <alignment horizontal="right"/>
    </xf>
    <xf numFmtId="0" fontId="5" fillId="2" borderId="22" xfId="0" applyFont="1" applyFill="1" applyBorder="1" applyAlignment="1">
      <alignment wrapText="1"/>
    </xf>
    <xf numFmtId="9" fontId="0" fillId="2" borderId="22" xfId="1" applyFont="1" applyFill="1" applyBorder="1" applyAlignment="1">
      <alignment horizontal="center"/>
    </xf>
    <xf numFmtId="0" fontId="0" fillId="0" borderId="0" xfId="0" applyAlignment="1">
      <alignment horizontal="left"/>
    </xf>
    <xf numFmtId="0" fontId="0" fillId="2" borderId="51" xfId="0" applyFill="1" applyBorder="1" applyAlignment="1">
      <alignment horizontal="center"/>
    </xf>
    <xf numFmtId="9" fontId="1" fillId="2" borderId="0" xfId="1" applyFont="1" applyFill="1" applyBorder="1" applyAlignment="1">
      <alignment horizontal="right"/>
    </xf>
    <xf numFmtId="0" fontId="8" fillId="2" borderId="52" xfId="0" applyFont="1" applyFill="1" applyBorder="1" applyAlignment="1">
      <alignment horizontal="left"/>
    </xf>
    <xf numFmtId="0" fontId="8" fillId="2" borderId="0" xfId="0" applyFont="1" applyFill="1" applyAlignment="1">
      <alignment horizontal="left"/>
    </xf>
    <xf numFmtId="9" fontId="1" fillId="2" borderId="22" xfId="1" applyFont="1" applyFill="1" applyBorder="1" applyAlignment="1">
      <alignment horizontal="center"/>
    </xf>
    <xf numFmtId="0" fontId="0" fillId="2" borderId="0" xfId="0" applyFill="1" applyAlignment="1">
      <alignment wrapText="1"/>
    </xf>
    <xf numFmtId="0" fontId="0" fillId="0" borderId="0" xfId="0" applyAlignment="1">
      <alignment horizontal="left" indent="2"/>
    </xf>
    <xf numFmtId="3" fontId="0" fillId="0" borderId="53" xfId="0" applyNumberFormat="1" applyBorder="1" applyAlignment="1">
      <alignment horizontal="center"/>
    </xf>
    <xf numFmtId="0" fontId="8" fillId="0" borderId="52" xfId="0" applyFont="1" applyBorder="1" applyAlignment="1">
      <alignment horizontal="left"/>
    </xf>
    <xf numFmtId="0" fontId="8" fillId="0" borderId="0" xfId="0" applyFont="1" applyAlignment="1">
      <alignment horizontal="left"/>
    </xf>
    <xf numFmtId="0" fontId="0" fillId="0" borderId="9" xfId="0" applyBorder="1"/>
    <xf numFmtId="0" fontId="0" fillId="2" borderId="22" xfId="0" applyFill="1" applyBorder="1" applyAlignment="1">
      <alignment horizontal="left" indent="2"/>
    </xf>
    <xf numFmtId="10" fontId="9" fillId="2" borderId="22" xfId="1" applyNumberFormat="1" applyFont="1" applyFill="1" applyBorder="1"/>
    <xf numFmtId="3" fontId="0" fillId="0" borderId="0" xfId="0" applyNumberFormat="1" applyBorder="1" applyAlignment="1">
      <alignment horizontal="center"/>
    </xf>
    <xf numFmtId="0" fontId="8" fillId="0" borderId="0" xfId="0" applyFont="1" applyBorder="1" applyAlignment="1">
      <alignment horizontal="left"/>
    </xf>
    <xf numFmtId="0" fontId="0" fillId="0" borderId="0" xfId="0" applyBorder="1"/>
    <xf numFmtId="3" fontId="0" fillId="0" borderId="51" xfId="0" applyNumberFormat="1" applyBorder="1" applyAlignment="1">
      <alignment horizontal="center"/>
    </xf>
    <xf numFmtId="0" fontId="15" fillId="2" borderId="7" xfId="0" applyFont="1" applyFill="1" applyBorder="1" applyAlignment="1">
      <alignment horizontal="left"/>
    </xf>
    <xf numFmtId="0" fontId="15" fillId="2" borderId="0" xfId="0" applyFont="1" applyFill="1" applyBorder="1" applyAlignment="1">
      <alignment horizontal="left"/>
    </xf>
    <xf numFmtId="2" fontId="9" fillId="0" borderId="0" xfId="1" applyNumberFormat="1" applyFont="1" applyFill="1" applyBorder="1"/>
    <xf numFmtId="0" fontId="9" fillId="0" borderId="0" xfId="1" applyNumberFormat="1" applyFont="1" applyFill="1" applyBorder="1"/>
    <xf numFmtId="0" fontId="0" fillId="2" borderId="18" xfId="0" applyFill="1" applyBorder="1" applyAlignment="1">
      <alignment horizontal="left"/>
    </xf>
    <xf numFmtId="0" fontId="0" fillId="2" borderId="4" xfId="0" applyFill="1" applyBorder="1" applyAlignment="1">
      <alignment horizontal="left" indent="2"/>
    </xf>
    <xf numFmtId="1" fontId="0" fillId="2" borderId="0" xfId="0" applyNumberFormat="1" applyFill="1" applyBorder="1" applyAlignment="1">
      <alignment horizontal="left"/>
    </xf>
    <xf numFmtId="0" fontId="11" fillId="0" borderId="0" xfId="0" applyFont="1"/>
    <xf numFmtId="4" fontId="11" fillId="0" borderId="0" xfId="0" applyNumberFormat="1" applyFont="1"/>
    <xf numFmtId="169" fontId="0" fillId="0" borderId="0" xfId="0" applyNumberFormat="1"/>
    <xf numFmtId="9" fontId="0" fillId="0" borderId="9" xfId="1" applyFont="1" applyBorder="1" applyAlignment="1">
      <alignment horizontal="right"/>
    </xf>
    <xf numFmtId="9" fontId="0" fillId="0" borderId="0" xfId="1" applyFont="1" applyBorder="1" applyAlignment="1">
      <alignment horizontal="right"/>
    </xf>
    <xf numFmtId="9" fontId="5" fillId="2" borderId="0" xfId="1" applyFont="1" applyFill="1" applyAlignment="1">
      <alignment horizontal="right"/>
    </xf>
    <xf numFmtId="9" fontId="0" fillId="2" borderId="0" xfId="1" applyFont="1" applyFill="1" applyBorder="1" applyAlignment="1">
      <alignment horizontal="left"/>
    </xf>
    <xf numFmtId="0" fontId="0" fillId="2" borderId="0" xfId="0" applyFill="1" applyBorder="1" applyAlignment="1">
      <alignment horizontal="left" indent="1"/>
    </xf>
    <xf numFmtId="3" fontId="11" fillId="0" borderId="0" xfId="0" applyNumberFormat="1" applyFont="1"/>
    <xf numFmtId="2" fontId="0" fillId="2" borderId="0" xfId="1" applyNumberFormat="1" applyFont="1" applyFill="1" applyBorder="1" applyAlignment="1">
      <alignment horizontal="left"/>
    </xf>
    <xf numFmtId="2" fontId="0" fillId="0" borderId="9" xfId="0" applyNumberFormat="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cellXfs>
  <cellStyles count="2074">
    <cellStyle name="Comma" xfId="206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Normal" xfId="0" builtinId="0"/>
    <cellStyle name="Per cent" xfId="1" builtinId="5"/>
    <cellStyle name="Percent 2" xfId="772" xr:uid="{00000000-0005-0000-0000-000019080000}"/>
  </cellStyles>
  <dxfs count="34">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a:extLst>
            <a:ext uri="{FF2B5EF4-FFF2-40B4-BE49-F238E27FC236}">
              <a16:creationId xmlns:a16="http://schemas.microsoft.com/office/drawing/2014/main" id="{00000000-0008-0000-0400-00009D000000}"/>
            </a:ext>
          </a:extLst>
        </xdr:cNvPr>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a:extLst>
            <a:ext uri="{FF2B5EF4-FFF2-40B4-BE49-F238E27FC236}">
              <a16:creationId xmlns:a16="http://schemas.microsoft.com/office/drawing/2014/main" id="{00000000-0008-0000-0400-00005D000000}"/>
            </a:ext>
          </a:extLst>
        </xdr:cNvPr>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a:extLst>
            <a:ext uri="{FF2B5EF4-FFF2-40B4-BE49-F238E27FC236}">
              <a16:creationId xmlns:a16="http://schemas.microsoft.com/office/drawing/2014/main" id="{00000000-0008-0000-0400-000095000000}"/>
            </a:ext>
          </a:extLst>
        </xdr:cNvPr>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a:extLst>
            <a:ext uri="{FF2B5EF4-FFF2-40B4-BE49-F238E27FC236}">
              <a16:creationId xmlns:a16="http://schemas.microsoft.com/office/drawing/2014/main" id="{00000000-0008-0000-0400-0000B5000000}"/>
            </a:ext>
          </a:extLst>
        </xdr:cNvPr>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a:extLst>
            <a:ext uri="{FF2B5EF4-FFF2-40B4-BE49-F238E27FC236}">
              <a16:creationId xmlns:a16="http://schemas.microsoft.com/office/drawing/2014/main" id="{00000000-0008-0000-0400-000066010000}"/>
            </a:ext>
          </a:extLst>
        </xdr:cNvPr>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a:extLst>
            <a:ext uri="{FF2B5EF4-FFF2-40B4-BE49-F238E27FC236}">
              <a16:creationId xmlns:a16="http://schemas.microsoft.com/office/drawing/2014/main" id="{00000000-0008-0000-0400-00006B010000}"/>
            </a:ext>
          </a:extLst>
        </xdr:cNvPr>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a:extLst>
            <a:ext uri="{FF2B5EF4-FFF2-40B4-BE49-F238E27FC236}">
              <a16:creationId xmlns:a16="http://schemas.microsoft.com/office/drawing/2014/main" id="{00000000-0008-0000-0400-000088000000}"/>
            </a:ext>
          </a:extLst>
        </xdr:cNvPr>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a:extLst>
            <a:ext uri="{FF2B5EF4-FFF2-40B4-BE49-F238E27FC236}">
              <a16:creationId xmlns:a16="http://schemas.microsoft.com/office/drawing/2014/main" id="{00000000-0008-0000-0400-000064000000}"/>
            </a:ext>
          </a:extLst>
        </xdr:cNvPr>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a:extLst>
            <a:ext uri="{FF2B5EF4-FFF2-40B4-BE49-F238E27FC236}">
              <a16:creationId xmlns:a16="http://schemas.microsoft.com/office/drawing/2014/main" id="{00000000-0008-0000-0400-000066000000}"/>
            </a:ext>
          </a:extLst>
        </xdr:cNvPr>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a:extLst>
            <a:ext uri="{FF2B5EF4-FFF2-40B4-BE49-F238E27FC236}">
              <a16:creationId xmlns:a16="http://schemas.microsoft.com/office/drawing/2014/main" id="{00000000-0008-0000-0400-000032000000}"/>
            </a:ext>
          </a:extLst>
        </xdr:cNvPr>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a:extLst>
            <a:ext uri="{FF2B5EF4-FFF2-40B4-BE49-F238E27FC236}">
              <a16:creationId xmlns:a16="http://schemas.microsoft.com/office/drawing/2014/main" id="{00000000-0008-0000-0400-000072000000}"/>
            </a:ext>
          </a:extLst>
        </xdr:cNvPr>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a:extLst>
            <a:ext uri="{FF2B5EF4-FFF2-40B4-BE49-F238E27FC236}">
              <a16:creationId xmlns:a16="http://schemas.microsoft.com/office/drawing/2014/main" id="{00000000-0008-0000-0400-00005C000000}"/>
            </a:ext>
          </a:extLst>
        </xdr:cNvPr>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a:extLst>
            <a:ext uri="{FF2B5EF4-FFF2-40B4-BE49-F238E27FC236}">
              <a16:creationId xmlns:a16="http://schemas.microsoft.com/office/drawing/2014/main" id="{00000000-0008-0000-0400-00005F000000}"/>
            </a:ext>
          </a:extLst>
        </xdr:cNvPr>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a:extLst>
            <a:ext uri="{FF2B5EF4-FFF2-40B4-BE49-F238E27FC236}">
              <a16:creationId xmlns:a16="http://schemas.microsoft.com/office/drawing/2014/main" id="{00000000-0008-0000-0400-000067000000}"/>
            </a:ext>
          </a:extLst>
        </xdr:cNvPr>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a:extLst>
            <a:ext uri="{FF2B5EF4-FFF2-40B4-BE49-F238E27FC236}">
              <a16:creationId xmlns:a16="http://schemas.microsoft.com/office/drawing/2014/main" id="{00000000-0008-0000-0400-00002B000000}"/>
            </a:ext>
          </a:extLst>
        </xdr:cNvPr>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a:extLst>
            <a:ext uri="{FF2B5EF4-FFF2-40B4-BE49-F238E27FC236}">
              <a16:creationId xmlns:a16="http://schemas.microsoft.com/office/drawing/2014/main" id="{00000000-0008-0000-0400-00002C000000}"/>
            </a:ext>
          </a:extLst>
        </xdr:cNvPr>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a:extLst>
            <a:ext uri="{FF2B5EF4-FFF2-40B4-BE49-F238E27FC236}">
              <a16:creationId xmlns:a16="http://schemas.microsoft.com/office/drawing/2014/main" id="{00000000-0008-0000-0400-00002D000000}"/>
            </a:ext>
          </a:extLst>
        </xdr:cNvPr>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a:extLst>
            <a:ext uri="{FF2B5EF4-FFF2-40B4-BE49-F238E27FC236}">
              <a16:creationId xmlns:a16="http://schemas.microsoft.com/office/drawing/2014/main" id="{00000000-0008-0000-0400-00002E000000}"/>
            </a:ext>
          </a:extLst>
        </xdr:cNvPr>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a:extLst>
            <a:ext uri="{FF2B5EF4-FFF2-40B4-BE49-F238E27FC236}">
              <a16:creationId xmlns:a16="http://schemas.microsoft.com/office/drawing/2014/main" id="{00000000-0008-0000-0400-00002F000000}"/>
            </a:ext>
          </a:extLst>
        </xdr:cNvPr>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a:extLst>
            <a:ext uri="{FF2B5EF4-FFF2-40B4-BE49-F238E27FC236}">
              <a16:creationId xmlns:a16="http://schemas.microsoft.com/office/drawing/2014/main" id="{00000000-0008-0000-0400-000040000000}"/>
            </a:ext>
          </a:extLst>
        </xdr:cNvPr>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a:extLst>
            <a:ext uri="{FF2B5EF4-FFF2-40B4-BE49-F238E27FC236}">
              <a16:creationId xmlns:a16="http://schemas.microsoft.com/office/drawing/2014/main" id="{00000000-0008-0000-0400-000042000000}"/>
            </a:ext>
          </a:extLst>
        </xdr:cNvPr>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a:extLst>
            <a:ext uri="{FF2B5EF4-FFF2-40B4-BE49-F238E27FC236}">
              <a16:creationId xmlns:a16="http://schemas.microsoft.com/office/drawing/2014/main" id="{00000000-0008-0000-0400-000045000000}"/>
            </a:ext>
          </a:extLst>
        </xdr:cNvPr>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a:extLst>
            <a:ext uri="{FF2B5EF4-FFF2-40B4-BE49-F238E27FC236}">
              <a16:creationId xmlns:a16="http://schemas.microsoft.com/office/drawing/2014/main" id="{00000000-0008-0000-0400-000025000000}"/>
            </a:ext>
          </a:extLst>
        </xdr:cNvPr>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a:extLst>
            <a:ext uri="{FF2B5EF4-FFF2-40B4-BE49-F238E27FC236}">
              <a16:creationId xmlns:a16="http://schemas.microsoft.com/office/drawing/2014/main" id="{00000000-0008-0000-0400-000030000000}"/>
            </a:ext>
          </a:extLst>
        </xdr:cNvPr>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a:extLst>
            <a:ext uri="{FF2B5EF4-FFF2-40B4-BE49-F238E27FC236}">
              <a16:creationId xmlns:a16="http://schemas.microsoft.com/office/drawing/2014/main" id="{00000000-0008-0000-0400-000031000000}"/>
            </a:ext>
          </a:extLst>
        </xdr:cNvPr>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a:extLst>
            <a:ext uri="{FF2B5EF4-FFF2-40B4-BE49-F238E27FC236}">
              <a16:creationId xmlns:a16="http://schemas.microsoft.com/office/drawing/2014/main" id="{00000000-0008-0000-0400-000036000000}"/>
            </a:ext>
          </a:extLst>
        </xdr:cNvPr>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a:extLst>
            <a:ext uri="{FF2B5EF4-FFF2-40B4-BE49-F238E27FC236}">
              <a16:creationId xmlns:a16="http://schemas.microsoft.com/office/drawing/2014/main" id="{00000000-0008-0000-0400-000037000000}"/>
            </a:ext>
          </a:extLst>
        </xdr:cNvPr>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a:extLst>
            <a:ext uri="{FF2B5EF4-FFF2-40B4-BE49-F238E27FC236}">
              <a16:creationId xmlns:a16="http://schemas.microsoft.com/office/drawing/2014/main" id="{00000000-0008-0000-0400-000038000000}"/>
            </a:ext>
          </a:extLst>
        </xdr:cNvPr>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a:extLst>
            <a:ext uri="{FF2B5EF4-FFF2-40B4-BE49-F238E27FC236}">
              <a16:creationId xmlns:a16="http://schemas.microsoft.com/office/drawing/2014/main" id="{00000000-0008-0000-0400-00003B000000}"/>
            </a:ext>
          </a:extLst>
        </xdr:cNvPr>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a:extLst>
            <a:ext uri="{FF2B5EF4-FFF2-40B4-BE49-F238E27FC236}">
              <a16:creationId xmlns:a16="http://schemas.microsoft.com/office/drawing/2014/main" id="{00000000-0008-0000-0400-00003F000000}"/>
            </a:ext>
          </a:extLst>
        </xdr:cNvPr>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dashboard values</a:t>
              </a:r>
            </a:p>
          </xdr:txBody>
        </xdr:sp>
        <xdr:clientData fPrintsWithSheet="0"/>
      </xdr:twoCellAnchor>
    </mc:Choice>
    <mc:Fallback/>
  </mc:AlternateContent>
  <xdr:oneCellAnchor>
    <xdr:from>
      <xdr:col>1</xdr:col>
      <xdr:colOff>1371600</xdr:colOff>
      <xdr:row>44</xdr:row>
      <xdr:rowOff>76200</xdr:rowOff>
    </xdr:from>
    <xdr:ext cx="7152619" cy="276999"/>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9" sqref="C9"/>
    </sheetView>
  </sheetViews>
  <sheetFormatPr baseColWidth="10" defaultColWidth="10.6640625" defaultRowHeight="16" x14ac:dyDescent="0.2"/>
  <cols>
    <col min="1" max="1" width="10.6640625" style="1"/>
    <col min="2" max="2" width="13.33203125" style="1" customWidth="1"/>
    <col min="3" max="3" width="44" style="1" customWidth="1"/>
    <col min="4" max="7" width="10.83203125" style="1" customWidth="1"/>
    <col min="8" max="16384" width="10.6640625" style="1"/>
  </cols>
  <sheetData>
    <row r="2" spans="2:4" ht="21" x14ac:dyDescent="0.25">
      <c r="B2" s="2" t="s">
        <v>186</v>
      </c>
    </row>
    <row r="4" spans="2:4" x14ac:dyDescent="0.2">
      <c r="B4" s="3" t="s">
        <v>1</v>
      </c>
      <c r="C4" s="4" t="s">
        <v>273</v>
      </c>
      <c r="D4" s="5"/>
    </row>
    <row r="5" spans="2:4" x14ac:dyDescent="0.2">
      <c r="B5" s="278" t="s">
        <v>2</v>
      </c>
      <c r="C5" s="19">
        <f>MAX(Changelog!D:D)</f>
        <v>1.07</v>
      </c>
      <c r="D5" s="7"/>
    </row>
    <row r="6" spans="2:4" x14ac:dyDescent="0.2">
      <c r="B6" s="278" t="s">
        <v>205</v>
      </c>
      <c r="C6" s="93" t="str">
        <f>country</f>
        <v>de</v>
      </c>
      <c r="D6" s="7"/>
    </row>
    <row r="7" spans="2:4" x14ac:dyDescent="0.2">
      <c r="B7" s="278" t="s">
        <v>206</v>
      </c>
      <c r="C7" s="93">
        <f>base_year</f>
        <v>2015</v>
      </c>
      <c r="D7" s="7"/>
    </row>
    <row r="8" spans="2:4" x14ac:dyDescent="0.2">
      <c r="B8" s="278" t="s">
        <v>3</v>
      </c>
      <c r="C8" s="76">
        <f>MAX(Changelog!B:B)</f>
        <v>42615</v>
      </c>
      <c r="D8" s="7"/>
    </row>
    <row r="9" spans="2:4" x14ac:dyDescent="0.2">
      <c r="B9" s="278" t="s">
        <v>4</v>
      </c>
      <c r="C9" s="8" t="s">
        <v>406</v>
      </c>
      <c r="D9" s="7"/>
    </row>
    <row r="10" spans="2:4" x14ac:dyDescent="0.2">
      <c r="B10" s="279" t="s">
        <v>19</v>
      </c>
      <c r="C10" s="9" t="s">
        <v>5</v>
      </c>
      <c r="D10" s="10"/>
    </row>
    <row r="11" spans="2:4" x14ac:dyDescent="0.2">
      <c r="B11" s="280"/>
    </row>
    <row r="12" spans="2:4" x14ac:dyDescent="0.2">
      <c r="B12" s="3" t="s">
        <v>8</v>
      </c>
      <c r="C12" s="4"/>
      <c r="D12" s="5"/>
    </row>
    <row r="13" spans="2:4" x14ac:dyDescent="0.2">
      <c r="B13" s="14"/>
      <c r="C13" s="8"/>
      <c r="D13" s="7"/>
    </row>
    <row r="14" spans="2:4" x14ac:dyDescent="0.2">
      <c r="B14" s="14" t="s">
        <v>9</v>
      </c>
      <c r="C14" s="15" t="s">
        <v>10</v>
      </c>
      <c r="D14" s="7"/>
    </row>
    <row r="15" spans="2:4" ht="17" thickBot="1" x14ac:dyDescent="0.25">
      <c r="B15" s="14"/>
      <c r="C15" s="12" t="s">
        <v>11</v>
      </c>
      <c r="D15" s="7"/>
    </row>
    <row r="16" spans="2:4" ht="17" thickBot="1" x14ac:dyDescent="0.25">
      <c r="B16" s="14"/>
      <c r="C16" s="16" t="s">
        <v>12</v>
      </c>
      <c r="D16" s="7"/>
    </row>
    <row r="17" spans="2:4" x14ac:dyDescent="0.2">
      <c r="B17" s="14"/>
      <c r="C17" s="8" t="s">
        <v>13</v>
      </c>
      <c r="D17" s="7"/>
    </row>
    <row r="18" spans="2:4" x14ac:dyDescent="0.2">
      <c r="B18" s="14"/>
      <c r="C18" s="8"/>
      <c r="D18" s="7"/>
    </row>
    <row r="19" spans="2:4" x14ac:dyDescent="0.2">
      <c r="B19" s="14" t="s">
        <v>215</v>
      </c>
      <c r="C19" s="17" t="s">
        <v>196</v>
      </c>
      <c r="D19" s="7"/>
    </row>
    <row r="20" spans="2:4" x14ac:dyDescent="0.2">
      <c r="B20" s="14"/>
      <c r="C20" s="72" t="s">
        <v>24</v>
      </c>
      <c r="D20" s="7"/>
    </row>
    <row r="21" spans="2:4" x14ac:dyDescent="0.2">
      <c r="B21" s="14"/>
      <c r="C21" s="71" t="s">
        <v>16</v>
      </c>
      <c r="D21" s="7"/>
    </row>
    <row r="22" spans="2:4" x14ac:dyDescent="0.2">
      <c r="B22" s="281"/>
      <c r="C22" s="18" t="s">
        <v>14</v>
      </c>
      <c r="D22" s="7"/>
    </row>
    <row r="23" spans="2:4" x14ac:dyDescent="0.2">
      <c r="B23" s="281"/>
      <c r="C23" s="73" t="s">
        <v>197</v>
      </c>
      <c r="D23" s="7"/>
    </row>
    <row r="24" spans="2:4" x14ac:dyDescent="0.2">
      <c r="B24" s="281"/>
      <c r="C24" s="74" t="s">
        <v>15</v>
      </c>
      <c r="D24" s="7"/>
    </row>
    <row r="25" spans="2:4" x14ac:dyDescent="0.2">
      <c r="B25" s="281"/>
      <c r="C25" s="60" t="s">
        <v>17</v>
      </c>
      <c r="D25" s="7"/>
    </row>
    <row r="26" spans="2:4" x14ac:dyDescent="0.2">
      <c r="B26" s="282"/>
      <c r="C26" s="9"/>
      <c r="D26" s="10"/>
    </row>
    <row r="27" spans="2:4" x14ac:dyDescent="0.2">
      <c r="B27" s="280"/>
    </row>
    <row r="28" spans="2:4" x14ac:dyDescent="0.2">
      <c r="B28" s="3" t="s">
        <v>18</v>
      </c>
      <c r="C28" s="4"/>
      <c r="D28" s="5"/>
    </row>
    <row r="29" spans="2:4" x14ac:dyDescent="0.2">
      <c r="B29" s="281"/>
      <c r="C29" s="8"/>
      <c r="D29" s="7"/>
    </row>
    <row r="30" spans="2:4" x14ac:dyDescent="0.2">
      <c r="B30" s="281"/>
      <c r="C30" s="8"/>
      <c r="D30" s="7"/>
    </row>
    <row r="31" spans="2:4" x14ac:dyDescent="0.2">
      <c r="B31" s="281"/>
      <c r="C31" s="8"/>
      <c r="D31" s="7"/>
    </row>
    <row r="32" spans="2:4" x14ac:dyDescent="0.2">
      <c r="B32" s="281"/>
      <c r="C32" s="8"/>
      <c r="D32" s="7"/>
    </row>
    <row r="33" spans="2:4" x14ac:dyDescent="0.2">
      <c r="B33" s="281"/>
      <c r="C33" s="8"/>
      <c r="D33" s="7"/>
    </row>
    <row r="34" spans="2:4" x14ac:dyDescent="0.2">
      <c r="B34" s="281"/>
      <c r="C34" s="8"/>
      <c r="D34" s="7"/>
    </row>
    <row r="35" spans="2:4" x14ac:dyDescent="0.2">
      <c r="B35" s="281"/>
      <c r="C35" s="8"/>
      <c r="D35" s="7"/>
    </row>
    <row r="36" spans="2:4" x14ac:dyDescent="0.2">
      <c r="B36" s="281"/>
      <c r="C36" s="8"/>
      <c r="D36" s="7"/>
    </row>
    <row r="37" spans="2:4" x14ac:dyDescent="0.2">
      <c r="B37" s="281"/>
      <c r="C37" s="8"/>
      <c r="D37" s="7"/>
    </row>
    <row r="38" spans="2:4" x14ac:dyDescent="0.2">
      <c r="B38" s="282"/>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1:Q36"/>
  <sheetViews>
    <sheetView topLeftCell="B1" workbookViewId="0">
      <selection activeCell="H15" sqref="H15"/>
    </sheetView>
  </sheetViews>
  <sheetFormatPr baseColWidth="10" defaultColWidth="10.6640625" defaultRowHeight="16" x14ac:dyDescent="0.2"/>
  <cols>
    <col min="1" max="1" width="10.6640625" style="1"/>
    <col min="2" max="2" width="24.5" style="1" customWidth="1"/>
    <col min="3" max="4" width="14.33203125" style="1" customWidth="1"/>
    <col min="5" max="5" width="14.33203125" style="90" customWidth="1"/>
    <col min="6" max="10" width="14.33203125" style="1" customWidth="1"/>
    <col min="11" max="16384" width="10.6640625" style="1"/>
  </cols>
  <sheetData>
    <row r="1" spans="1:17" x14ac:dyDescent="0.2">
      <c r="B1" s="82"/>
      <c r="C1" s="82"/>
      <c r="D1" s="82"/>
      <c r="E1" s="82"/>
      <c r="F1" s="82"/>
      <c r="G1" s="82"/>
      <c r="H1" s="82"/>
      <c r="I1" s="82"/>
      <c r="J1" s="82"/>
      <c r="K1" s="82"/>
      <c r="L1" s="82"/>
      <c r="M1" s="82"/>
    </row>
    <row r="2" spans="1:17" ht="21" x14ac:dyDescent="0.25">
      <c r="A2" s="82"/>
      <c r="B2" s="81" t="s">
        <v>207</v>
      </c>
      <c r="C2" s="8"/>
      <c r="D2" s="8"/>
      <c r="E2" s="8"/>
      <c r="F2" s="8"/>
      <c r="G2" s="82"/>
      <c r="H2" s="82"/>
      <c r="I2" s="82"/>
      <c r="J2" s="82"/>
      <c r="K2" s="82"/>
      <c r="L2" s="82"/>
      <c r="M2" s="82"/>
    </row>
    <row r="3" spans="1:17" x14ac:dyDescent="0.2">
      <c r="A3" s="82"/>
      <c r="C3" s="8"/>
      <c r="D3" s="8"/>
      <c r="E3" s="8"/>
      <c r="F3" s="8"/>
      <c r="G3" s="82"/>
      <c r="H3" s="82"/>
      <c r="I3" s="82"/>
      <c r="J3" s="82"/>
      <c r="K3" s="82"/>
      <c r="L3" s="82"/>
      <c r="M3" s="82"/>
    </row>
    <row r="4" spans="1:17" x14ac:dyDescent="0.2">
      <c r="A4" s="82"/>
      <c r="B4" s="3" t="s">
        <v>83</v>
      </c>
      <c r="C4" s="4"/>
      <c r="D4" s="4"/>
      <c r="E4" s="5"/>
      <c r="F4" s="82"/>
      <c r="G4" s="82"/>
      <c r="H4" s="82"/>
      <c r="I4" s="82"/>
      <c r="J4" s="82"/>
      <c r="K4" s="82"/>
      <c r="L4" s="82"/>
    </row>
    <row r="5" spans="1:17" ht="113" customHeight="1" x14ac:dyDescent="0.2">
      <c r="A5" s="82"/>
      <c r="B5" s="398" t="s">
        <v>450</v>
      </c>
      <c r="C5" s="399"/>
      <c r="D5" s="399"/>
      <c r="E5" s="400"/>
      <c r="F5" s="82"/>
      <c r="G5" s="82"/>
      <c r="H5" s="82"/>
      <c r="I5" s="82"/>
      <c r="J5" s="82"/>
      <c r="K5" s="82"/>
      <c r="L5" s="82"/>
    </row>
    <row r="6" spans="1:17" ht="17" thickBot="1" x14ac:dyDescent="0.25">
      <c r="A6" s="82"/>
      <c r="B6" s="82"/>
      <c r="C6" s="82"/>
      <c r="D6" s="82"/>
      <c r="E6" s="82"/>
      <c r="F6" s="82"/>
      <c r="G6" s="82"/>
      <c r="H6" s="82"/>
      <c r="I6" s="82"/>
      <c r="J6" s="82"/>
      <c r="K6" s="82"/>
      <c r="L6" s="82"/>
      <c r="M6" s="82"/>
    </row>
    <row r="7" spans="1:17" x14ac:dyDescent="0.2">
      <c r="A7" s="82"/>
      <c r="B7" s="99" t="s">
        <v>207</v>
      </c>
      <c r="C7" s="100"/>
      <c r="D7" s="100"/>
      <c r="E7" s="101"/>
      <c r="F7" s="101"/>
      <c r="G7" s="101"/>
      <c r="H7" s="101"/>
      <c r="I7" s="101"/>
      <c r="J7" s="101"/>
      <c r="K7" s="108"/>
      <c r="L7" s="82"/>
      <c r="M7" s="82"/>
      <c r="N7" s="82"/>
    </row>
    <row r="8" spans="1:17" x14ac:dyDescent="0.2">
      <c r="A8" s="82"/>
      <c r="B8" s="102"/>
      <c r="C8" s="103"/>
      <c r="D8" s="103"/>
      <c r="E8" s="103"/>
      <c r="F8" s="103"/>
      <c r="G8" s="103"/>
      <c r="H8" s="103"/>
      <c r="I8" s="103"/>
      <c r="J8" s="103"/>
      <c r="K8" s="110"/>
      <c r="L8" s="82"/>
      <c r="M8" s="82"/>
      <c r="N8" s="82"/>
    </row>
    <row r="9" spans="1:17" ht="34" x14ac:dyDescent="0.2">
      <c r="A9" s="82"/>
      <c r="B9" s="114"/>
      <c r="C9" s="154" t="s">
        <v>220</v>
      </c>
      <c r="D9" s="154" t="s">
        <v>291</v>
      </c>
      <c r="E9" s="154" t="s">
        <v>221</v>
      </c>
      <c r="F9" s="154" t="s">
        <v>251</v>
      </c>
      <c r="G9" s="154" t="s">
        <v>253</v>
      </c>
      <c r="H9" s="154" t="s">
        <v>252</v>
      </c>
      <c r="I9" s="154" t="s">
        <v>222</v>
      </c>
      <c r="J9" s="154" t="s">
        <v>223</v>
      </c>
      <c r="K9" s="155" t="s">
        <v>224</v>
      </c>
      <c r="L9" s="82"/>
      <c r="M9" s="82"/>
      <c r="N9" s="82"/>
      <c r="O9" s="82"/>
      <c r="P9" s="82"/>
      <c r="Q9" s="82"/>
    </row>
    <row r="10" spans="1:17" ht="34" x14ac:dyDescent="0.2">
      <c r="A10" s="82"/>
      <c r="B10" s="105" t="s">
        <v>402</v>
      </c>
      <c r="C10" s="294">
        <f>'Fuel aggregation'!E$15+'Fuel aggregation'!E$16</f>
        <v>0</v>
      </c>
      <c r="D10" s="295" t="s">
        <v>292</v>
      </c>
      <c r="E10" s="296">
        <f>'Fuel aggregation'!G$15+'Fuel aggregation'!G$16</f>
        <v>0</v>
      </c>
      <c r="F10" s="296">
        <f>'Fuel aggregation'!H$15+'Fuel aggregation'!H$16</f>
        <v>0</v>
      </c>
      <c r="G10" s="296">
        <f>'Fuel aggregation'!I$15+'Fuel aggregation'!I$16</f>
        <v>0</v>
      </c>
      <c r="H10" s="296">
        <f>'Fuel aggregation'!J$15+'Fuel aggregation'!J$16</f>
        <v>0</v>
      </c>
      <c r="I10" s="296">
        <f>'Fuel aggregation'!K$15+'Fuel aggregation'!K$16</f>
        <v>0</v>
      </c>
      <c r="J10" s="296">
        <f>'Fuel aggregation'!L$15+'Fuel aggregation'!L$16</f>
        <v>0</v>
      </c>
      <c r="K10" s="297">
        <f>'Fuel aggregation'!M$15+'Fuel aggregation'!M$16</f>
        <v>0</v>
      </c>
      <c r="L10" s="82"/>
      <c r="M10" s="82"/>
      <c r="N10" s="82"/>
      <c r="O10" s="82"/>
      <c r="P10" s="82"/>
      <c r="Q10" s="82"/>
    </row>
    <row r="11" spans="1:17" ht="17" x14ac:dyDescent="0.2">
      <c r="A11" s="82"/>
      <c r="B11" s="104" t="s">
        <v>309</v>
      </c>
      <c r="C11" s="168">
        <f>'Fuel aggregation'!E$16</f>
        <v>0</v>
      </c>
      <c r="D11" s="268" t="s">
        <v>292</v>
      </c>
      <c r="E11" s="168">
        <f>'Fuel aggregation'!G$16</f>
        <v>0</v>
      </c>
      <c r="F11" s="168">
        <f>'Fuel aggregation'!H$16</f>
        <v>0</v>
      </c>
      <c r="G11" s="168">
        <f>'Fuel aggregation'!I$16</f>
        <v>0</v>
      </c>
      <c r="H11" s="168">
        <f>'Fuel aggregation'!J$16</f>
        <v>0</v>
      </c>
      <c r="I11" s="168">
        <f>'Fuel aggregation'!K$16</f>
        <v>0</v>
      </c>
      <c r="J11" s="168">
        <f>'Fuel aggregation'!L$16</f>
        <v>0</v>
      </c>
      <c r="K11" s="247">
        <f>'Fuel aggregation'!M$16</f>
        <v>0</v>
      </c>
      <c r="L11" s="82"/>
      <c r="M11" s="82"/>
      <c r="N11" s="82"/>
      <c r="O11" s="82"/>
      <c r="P11" s="82"/>
      <c r="Q11" s="82"/>
    </row>
    <row r="12" spans="1:17" ht="17" x14ac:dyDescent="0.2">
      <c r="A12" s="82"/>
      <c r="B12" s="249" t="s">
        <v>310</v>
      </c>
      <c r="C12" s="250">
        <f>'Fuel aggregation'!E$17</f>
        <v>0</v>
      </c>
      <c r="D12" s="268" t="s">
        <v>292</v>
      </c>
      <c r="E12" s="168">
        <f>'Fuel aggregation'!G$17</f>
        <v>0</v>
      </c>
      <c r="F12" s="168">
        <f>'Fuel aggregation'!H$17</f>
        <v>0</v>
      </c>
      <c r="G12" s="168">
        <f>'Fuel aggregation'!I$17</f>
        <v>0</v>
      </c>
      <c r="H12" s="168">
        <f>'Fuel aggregation'!J$17</f>
        <v>0</v>
      </c>
      <c r="I12" s="168">
        <f>'Fuel aggregation'!K$17</f>
        <v>0</v>
      </c>
      <c r="J12" s="168">
        <f>'Fuel aggregation'!L$17</f>
        <v>0</v>
      </c>
      <c r="K12" s="247">
        <f>'Fuel aggregation'!M$17</f>
        <v>0</v>
      </c>
      <c r="L12" s="82"/>
      <c r="M12" s="82"/>
      <c r="N12" s="82"/>
      <c r="O12" s="82"/>
      <c r="P12" s="82"/>
      <c r="Q12" s="82"/>
    </row>
    <row r="13" spans="1:17" ht="17" x14ac:dyDescent="0.2">
      <c r="A13" s="82"/>
      <c r="B13" s="249" t="s">
        <v>82</v>
      </c>
      <c r="C13" s="250" t="str">
        <f>'Fuel aggregation'!E$18</f>
        <v>ERROR</v>
      </c>
      <c r="D13" s="268" t="s">
        <v>292</v>
      </c>
      <c r="E13" s="168" t="str">
        <f>'Fuel aggregation'!G$18</f>
        <v>ERROR</v>
      </c>
      <c r="F13" s="168" t="str">
        <f>'Fuel aggregation'!H$18</f>
        <v>ERROR</v>
      </c>
      <c r="G13" s="168" t="str">
        <f>'Fuel aggregation'!I$18</f>
        <v>ERROR</v>
      </c>
      <c r="H13" s="168" t="str">
        <f>'Fuel aggregation'!J$18</f>
        <v>ERROR</v>
      </c>
      <c r="I13" s="168" t="str">
        <f>'Fuel aggregation'!K$18</f>
        <v>ERROR</v>
      </c>
      <c r="J13" s="168" t="str">
        <f>'Fuel aggregation'!L$18</f>
        <v>ERROR</v>
      </c>
      <c r="K13" s="247" t="str">
        <f>'Fuel aggregation'!M$18</f>
        <v>ERROR</v>
      </c>
      <c r="L13" s="82"/>
      <c r="M13" s="82"/>
      <c r="N13" s="82"/>
      <c r="O13" s="82"/>
      <c r="P13" s="82"/>
      <c r="Q13" s="82"/>
    </row>
    <row r="14" spans="1:17" x14ac:dyDescent="0.2">
      <c r="A14" s="82"/>
      <c r="B14" s="222"/>
      <c r="C14" s="223"/>
      <c r="D14" s="248"/>
      <c r="E14" s="248"/>
      <c r="F14" s="223"/>
      <c r="G14" s="223"/>
      <c r="H14" s="223"/>
      <c r="I14" s="223"/>
      <c r="J14" s="223"/>
      <c r="K14" s="216"/>
      <c r="L14" s="82"/>
      <c r="M14" s="82"/>
      <c r="N14" s="82"/>
      <c r="O14" s="82"/>
      <c r="P14" s="82"/>
      <c r="Q14" s="82"/>
    </row>
    <row r="15" spans="1:17" ht="34" x14ac:dyDescent="0.2">
      <c r="A15" s="82"/>
      <c r="B15" s="105" t="s">
        <v>403</v>
      </c>
      <c r="C15" s="294">
        <f>'Fuel aggregation'!E$22+'Fuel aggregation'!E$23</f>
        <v>0</v>
      </c>
      <c r="D15" s="296" t="str">
        <f>'Fuel aggregation'!F$22</f>
        <v>-</v>
      </c>
      <c r="E15" s="296">
        <f>'Fuel aggregation'!G$22+'Fuel aggregation'!$G23</f>
        <v>0</v>
      </c>
      <c r="F15" s="296">
        <f>'Fuel aggregation'!H$22+'Fuel aggregation'!$H23</f>
        <v>0</v>
      </c>
      <c r="G15" s="296" t="e">
        <f>SUM(G16:G18)</f>
        <v>#VALUE!</v>
      </c>
      <c r="H15" s="296">
        <f>'Fuel aggregation'!J$22+'Fuel aggregation'!$J23</f>
        <v>0</v>
      </c>
      <c r="I15" s="296">
        <f>'Fuel aggregation'!K$22+'Fuel aggregation'!$K23</f>
        <v>0</v>
      </c>
      <c r="J15" s="296">
        <f>'Fuel aggregation'!L$22+'Fuel aggregation'!$L23</f>
        <v>0</v>
      </c>
      <c r="K15" s="297">
        <f>'Fuel aggregation'!M$22+'Fuel aggregation'!M$23</f>
        <v>0</v>
      </c>
      <c r="L15" s="82"/>
      <c r="M15" s="82"/>
      <c r="N15" s="82"/>
      <c r="O15" s="82"/>
      <c r="P15" s="82"/>
      <c r="Q15" s="82"/>
    </row>
    <row r="16" spans="1:17" ht="17" x14ac:dyDescent="0.2">
      <c r="A16" s="82"/>
      <c r="B16" s="249" t="s">
        <v>309</v>
      </c>
      <c r="C16" s="250">
        <f>'Fuel aggregation'!E$23</f>
        <v>0</v>
      </c>
      <c r="D16" s="268" t="s">
        <v>292</v>
      </c>
      <c r="E16" s="168">
        <f>'Fuel aggregation'!G$23</f>
        <v>0</v>
      </c>
      <c r="F16" s="168">
        <f>'Fuel aggregation'!H$23</f>
        <v>0</v>
      </c>
      <c r="G16" s="168">
        <f>'Fuel aggregation'!I$23</f>
        <v>0</v>
      </c>
      <c r="H16" s="168">
        <f>'Fuel aggregation'!J$23</f>
        <v>0</v>
      </c>
      <c r="I16" s="168">
        <f>'Fuel aggregation'!K$23</f>
        <v>0</v>
      </c>
      <c r="J16" s="168">
        <f>'Fuel aggregation'!L$23</f>
        <v>0</v>
      </c>
      <c r="K16" s="247">
        <f>'Fuel aggregation'!M$23</f>
        <v>0</v>
      </c>
      <c r="L16" s="82"/>
      <c r="M16" s="82"/>
      <c r="N16" s="82"/>
      <c r="O16" s="82"/>
      <c r="P16" s="82"/>
      <c r="Q16" s="82"/>
    </row>
    <row r="17" spans="1:17" ht="17" x14ac:dyDescent="0.2">
      <c r="A17" s="82"/>
      <c r="B17" s="249" t="s">
        <v>310</v>
      </c>
      <c r="C17" s="250">
        <f>'Fuel aggregation'!E$24</f>
        <v>0</v>
      </c>
      <c r="D17" s="268" t="s">
        <v>292</v>
      </c>
      <c r="E17" s="168">
        <f>'Fuel aggregation'!G$24</f>
        <v>0</v>
      </c>
      <c r="F17" s="168">
        <f>'Fuel aggregation'!H$24</f>
        <v>0</v>
      </c>
      <c r="G17" s="168">
        <f>'Fuel aggregation'!I$24</f>
        <v>0</v>
      </c>
      <c r="H17" s="168">
        <f>'Fuel aggregation'!J$24</f>
        <v>0</v>
      </c>
      <c r="I17" s="168">
        <f>'Fuel aggregation'!K$24</f>
        <v>0</v>
      </c>
      <c r="J17" s="168">
        <f>'Fuel aggregation'!L$24</f>
        <v>0</v>
      </c>
      <c r="K17" s="247">
        <f>'Fuel aggregation'!M$24</f>
        <v>0</v>
      </c>
      <c r="L17" s="82"/>
      <c r="M17" s="82"/>
      <c r="N17" s="82"/>
      <c r="O17" s="82"/>
      <c r="P17" s="82"/>
      <c r="Q17" s="82"/>
    </row>
    <row r="18" spans="1:17" ht="17" x14ac:dyDescent="0.2">
      <c r="A18" s="82"/>
      <c r="B18" s="249" t="s">
        <v>82</v>
      </c>
      <c r="C18" s="250" t="str">
        <f>'Fuel aggregation'!E$25</f>
        <v>ERROR</v>
      </c>
      <c r="D18" s="268" t="s">
        <v>292</v>
      </c>
      <c r="E18" s="168" t="str">
        <f>'Fuel aggregation'!G$25</f>
        <v>ERROR</v>
      </c>
      <c r="F18" s="168" t="str">
        <f>'Fuel aggregation'!H$25</f>
        <v>ERROR</v>
      </c>
      <c r="G18" s="168" t="e">
        <f>MAX('Fuel aggregation'!I$25 - 'Refineries transformation'!L11,0)</f>
        <v>#VALUE!</v>
      </c>
      <c r="H18" s="168" t="str">
        <f>'Fuel aggregation'!J$25</f>
        <v>ERROR</v>
      </c>
      <c r="I18" s="168" t="str">
        <f>'Fuel aggregation'!K$25</f>
        <v>ERROR</v>
      </c>
      <c r="J18" s="168" t="str">
        <f>'Fuel aggregation'!L$25</f>
        <v>ERROR</v>
      </c>
      <c r="K18" s="247" t="str">
        <f>'Fuel aggregation'!M$25</f>
        <v>ERROR</v>
      </c>
      <c r="L18" s="82"/>
      <c r="M18" s="82"/>
      <c r="N18" s="82"/>
      <c r="O18" s="82"/>
      <c r="P18" s="82"/>
      <c r="Q18" s="82"/>
    </row>
    <row r="19" spans="1:17" ht="17" thickBot="1" x14ac:dyDescent="0.25">
      <c r="A19" s="82"/>
      <c r="B19" s="113"/>
      <c r="C19" s="169"/>
      <c r="D19" s="169"/>
      <c r="E19" s="169"/>
      <c r="F19" s="169"/>
      <c r="G19" s="169"/>
      <c r="H19" s="169"/>
      <c r="I19" s="169"/>
      <c r="J19" s="169"/>
      <c r="K19" s="167"/>
      <c r="L19" s="82"/>
      <c r="M19" s="82"/>
      <c r="N19" s="82"/>
      <c r="O19" s="82"/>
      <c r="P19" s="82"/>
      <c r="Q19" s="82"/>
    </row>
    <row r="20" spans="1:17" x14ac:dyDescent="0.2">
      <c r="A20" s="82"/>
      <c r="B20" s="82"/>
      <c r="C20" s="82"/>
      <c r="D20" s="82"/>
      <c r="E20" s="82"/>
      <c r="F20" s="82"/>
      <c r="G20" s="82"/>
      <c r="H20" s="82"/>
      <c r="I20" s="82"/>
      <c r="J20" s="82"/>
      <c r="K20" s="82"/>
      <c r="L20" s="82"/>
      <c r="M20" s="82"/>
      <c r="N20" s="82"/>
      <c r="O20" s="82"/>
      <c r="P20" s="82"/>
    </row>
    <row r="21" spans="1:17" x14ac:dyDescent="0.2">
      <c r="A21" s="82"/>
      <c r="B21" s="82"/>
      <c r="C21" s="82"/>
      <c r="D21" s="82"/>
      <c r="E21" s="82"/>
      <c r="F21" s="82"/>
      <c r="G21" s="82"/>
      <c r="H21" s="82"/>
      <c r="I21" s="82"/>
      <c r="J21" s="82"/>
      <c r="K21" s="82"/>
      <c r="L21" s="82"/>
      <c r="M21" s="82"/>
      <c r="N21" s="82"/>
      <c r="O21" s="82"/>
      <c r="P21" s="82"/>
    </row>
    <row r="22" spans="1:17" x14ac:dyDescent="0.2">
      <c r="A22" s="82"/>
      <c r="B22" s="82"/>
      <c r="C22" s="82"/>
      <c r="D22" s="82"/>
      <c r="E22" s="82"/>
      <c r="F22" s="82"/>
      <c r="G22" s="82"/>
      <c r="H22" s="82"/>
      <c r="I22" s="82"/>
      <c r="J22" s="82"/>
      <c r="K22" s="82"/>
      <c r="L22" s="82"/>
      <c r="M22" s="82"/>
      <c r="N22" s="82"/>
      <c r="O22" s="82"/>
      <c r="P22" s="82"/>
    </row>
    <row r="23" spans="1:17" x14ac:dyDescent="0.2">
      <c r="A23" s="82"/>
      <c r="B23" s="82"/>
      <c r="C23" s="82"/>
      <c r="D23" s="82"/>
      <c r="E23" s="82"/>
      <c r="F23" s="82"/>
      <c r="G23" s="82"/>
      <c r="H23" s="82"/>
      <c r="I23" s="82"/>
      <c r="J23" s="82"/>
      <c r="K23" s="82"/>
      <c r="L23" s="82"/>
      <c r="M23" s="82"/>
      <c r="N23" s="82"/>
      <c r="O23" s="82"/>
      <c r="P23" s="82"/>
    </row>
    <row r="24" spans="1:17" x14ac:dyDescent="0.2">
      <c r="A24" s="82"/>
      <c r="B24" s="82"/>
      <c r="C24" s="82"/>
      <c r="D24" s="82"/>
      <c r="E24" s="82"/>
      <c r="F24" s="82"/>
      <c r="G24" s="82"/>
      <c r="H24" s="82"/>
      <c r="I24" s="82"/>
      <c r="J24" s="82"/>
      <c r="K24" s="82"/>
      <c r="L24" s="82"/>
      <c r="M24" s="82"/>
      <c r="N24" s="82"/>
      <c r="O24" s="82"/>
      <c r="P24" s="82"/>
    </row>
    <row r="25" spans="1:17" x14ac:dyDescent="0.2">
      <c r="A25" s="82"/>
      <c r="B25" s="82"/>
      <c r="C25" s="82"/>
      <c r="D25" s="82"/>
      <c r="E25" s="82"/>
      <c r="F25" s="82"/>
      <c r="G25" s="82"/>
      <c r="H25" s="82"/>
      <c r="I25" s="82"/>
      <c r="J25" s="82"/>
      <c r="K25" s="82"/>
      <c r="L25" s="82"/>
      <c r="M25" s="82"/>
      <c r="N25" s="82"/>
      <c r="O25" s="82"/>
      <c r="P25" s="82"/>
    </row>
    <row r="26" spans="1:17" x14ac:dyDescent="0.2">
      <c r="A26" s="82"/>
      <c r="B26" s="82"/>
      <c r="C26" s="82"/>
      <c r="D26" s="82"/>
      <c r="E26" s="82"/>
      <c r="F26" s="82"/>
      <c r="G26" s="82"/>
      <c r="H26" s="82"/>
      <c r="I26" s="82"/>
      <c r="J26" s="82"/>
      <c r="K26" s="82"/>
      <c r="L26" s="82"/>
      <c r="M26" s="82"/>
      <c r="N26" s="82"/>
      <c r="O26" s="82"/>
      <c r="P26" s="82"/>
    </row>
    <row r="27" spans="1:17" x14ac:dyDescent="0.2">
      <c r="A27" s="82"/>
      <c r="B27" s="82"/>
      <c r="C27" s="82"/>
      <c r="D27" s="82"/>
      <c r="E27" s="82"/>
      <c r="F27" s="82"/>
      <c r="G27" s="82"/>
      <c r="H27" s="82"/>
      <c r="I27" s="82"/>
      <c r="J27" s="82"/>
      <c r="K27" s="82"/>
      <c r="L27" s="82"/>
      <c r="M27" s="82"/>
      <c r="N27" s="82"/>
      <c r="O27" s="82"/>
      <c r="P27" s="82"/>
    </row>
    <row r="28" spans="1:17" x14ac:dyDescent="0.2">
      <c r="A28" s="82"/>
      <c r="B28" s="82"/>
      <c r="C28" s="82"/>
      <c r="D28" s="82"/>
      <c r="E28" s="82"/>
      <c r="F28" s="82"/>
      <c r="G28" s="82"/>
      <c r="H28" s="82"/>
      <c r="I28" s="82"/>
      <c r="J28" s="82"/>
      <c r="K28" s="82"/>
      <c r="L28" s="82"/>
      <c r="M28" s="82"/>
      <c r="N28" s="82"/>
      <c r="O28" s="82"/>
      <c r="P28" s="82"/>
    </row>
    <row r="29" spans="1:17" x14ac:dyDescent="0.2">
      <c r="D29" s="82"/>
      <c r="E29" s="82"/>
      <c r="F29" s="82"/>
      <c r="G29" s="82"/>
      <c r="H29" s="82"/>
      <c r="I29" s="82"/>
      <c r="J29" s="82"/>
      <c r="K29" s="82"/>
      <c r="L29" s="82"/>
      <c r="M29" s="82"/>
      <c r="N29" s="82"/>
      <c r="O29" s="82"/>
      <c r="P29" s="82"/>
    </row>
    <row r="30" spans="1:17" x14ac:dyDescent="0.2">
      <c r="D30" s="82"/>
      <c r="E30" s="82"/>
      <c r="F30" s="82"/>
      <c r="G30" s="82"/>
      <c r="H30" s="82"/>
      <c r="I30" s="82"/>
      <c r="J30" s="82"/>
      <c r="K30" s="82"/>
      <c r="L30" s="82"/>
      <c r="M30" s="82"/>
      <c r="N30" s="82"/>
      <c r="O30" s="82"/>
      <c r="P30" s="82"/>
    </row>
    <row r="31" spans="1:17" x14ac:dyDescent="0.2">
      <c r="D31" s="82"/>
      <c r="E31" s="82"/>
      <c r="F31" s="82"/>
      <c r="G31" s="82"/>
      <c r="H31" s="82"/>
      <c r="I31" s="82"/>
      <c r="J31" s="82"/>
      <c r="K31" s="82"/>
      <c r="L31" s="82"/>
      <c r="M31" s="82"/>
      <c r="N31" s="82"/>
      <c r="O31" s="82"/>
      <c r="P31" s="82"/>
    </row>
    <row r="32" spans="1:17" x14ac:dyDescent="0.2">
      <c r="D32" s="82"/>
      <c r="E32" s="82"/>
      <c r="F32" s="82"/>
      <c r="G32" s="82"/>
      <c r="H32" s="82"/>
      <c r="I32" s="82"/>
      <c r="J32" s="82"/>
      <c r="K32" s="82"/>
      <c r="L32" s="82"/>
      <c r="M32" s="82"/>
      <c r="N32" s="82"/>
      <c r="O32" s="82"/>
      <c r="P32" s="82"/>
    </row>
    <row r="33" spans="4:16" x14ac:dyDescent="0.2">
      <c r="D33" s="82"/>
      <c r="E33" s="82"/>
      <c r="F33" s="82"/>
      <c r="G33" s="82"/>
      <c r="H33" s="82"/>
      <c r="I33" s="82"/>
      <c r="J33" s="82"/>
      <c r="K33" s="82"/>
      <c r="L33" s="82"/>
      <c r="M33" s="82"/>
      <c r="N33" s="82"/>
      <c r="O33" s="82"/>
      <c r="P33" s="82"/>
    </row>
    <row r="34" spans="4:16" x14ac:dyDescent="0.2">
      <c r="D34" s="82"/>
      <c r="E34" s="82"/>
      <c r="F34" s="82"/>
      <c r="G34" s="82"/>
      <c r="H34" s="82"/>
      <c r="I34" s="82"/>
      <c r="J34" s="82"/>
      <c r="K34" s="82"/>
      <c r="L34" s="82"/>
      <c r="M34" s="82"/>
      <c r="N34" s="82"/>
      <c r="O34" s="82"/>
      <c r="P34" s="82"/>
    </row>
    <row r="35" spans="4:16" x14ac:dyDescent="0.2">
      <c r="D35" s="82"/>
      <c r="E35" s="82"/>
      <c r="F35" s="82"/>
      <c r="G35" s="82"/>
      <c r="H35" s="82"/>
      <c r="I35" s="82"/>
      <c r="J35" s="82"/>
      <c r="K35" s="82"/>
      <c r="L35" s="82"/>
      <c r="M35" s="82"/>
      <c r="N35" s="82"/>
      <c r="O35" s="82"/>
      <c r="P35" s="82"/>
    </row>
    <row r="36" spans="4:16" x14ac:dyDescent="0.2">
      <c r="D36" s="82"/>
      <c r="E36" s="82"/>
      <c r="F36" s="82"/>
      <c r="G36" s="82"/>
      <c r="H36" s="82"/>
      <c r="I36" s="82"/>
      <c r="J36" s="82"/>
      <c r="K36" s="82"/>
      <c r="L36" s="82"/>
      <c r="M36" s="82"/>
      <c r="N36" s="82"/>
      <c r="O36" s="82"/>
      <c r="P36" s="82"/>
    </row>
  </sheetData>
  <mergeCells count="1">
    <mergeCell ref="B5:E5"/>
  </mergeCells>
  <conditionalFormatting sqref="C19:K19">
    <cfRule type="cellIs" dxfId="9"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A1:Q61"/>
  <sheetViews>
    <sheetView topLeftCell="A4" workbookViewId="0">
      <selection activeCell="D47" sqref="D47"/>
    </sheetView>
  </sheetViews>
  <sheetFormatPr baseColWidth="10" defaultColWidth="10.6640625" defaultRowHeight="16" x14ac:dyDescent="0.2"/>
  <cols>
    <col min="1" max="1" width="10.66406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6640625" style="1"/>
  </cols>
  <sheetData>
    <row r="1" spans="1:14" x14ac:dyDescent="0.2">
      <c r="B1" s="82"/>
      <c r="C1" s="82"/>
      <c r="D1" s="82"/>
      <c r="E1" s="82"/>
      <c r="F1" s="82"/>
      <c r="G1" s="82"/>
      <c r="H1" s="82"/>
      <c r="I1" s="82"/>
      <c r="J1" s="82"/>
      <c r="K1" s="82"/>
      <c r="L1" s="82"/>
      <c r="M1" s="82"/>
      <c r="N1" s="82"/>
    </row>
    <row r="2" spans="1:14" ht="21" x14ac:dyDescent="0.25">
      <c r="A2" s="82"/>
      <c r="B2" s="81" t="s">
        <v>341</v>
      </c>
      <c r="C2" s="81"/>
      <c r="D2" s="8"/>
      <c r="E2" s="8"/>
      <c r="F2" s="8"/>
      <c r="G2" s="8"/>
      <c r="H2" s="82"/>
      <c r="I2" s="82"/>
      <c r="J2" s="82"/>
      <c r="K2" s="82"/>
      <c r="L2" s="82"/>
      <c r="M2" s="82"/>
      <c r="N2" s="82"/>
    </row>
    <row r="3" spans="1:14" x14ac:dyDescent="0.2">
      <c r="A3" s="82"/>
      <c r="D3" s="8"/>
      <c r="E3" s="8"/>
      <c r="F3" s="8"/>
      <c r="G3" s="8"/>
      <c r="H3" s="82"/>
      <c r="I3" s="82"/>
      <c r="J3" s="82"/>
      <c r="K3" s="82"/>
      <c r="L3" s="82"/>
      <c r="M3" s="82"/>
      <c r="N3" s="82"/>
    </row>
    <row r="4" spans="1:14" x14ac:dyDescent="0.2">
      <c r="A4" s="82"/>
      <c r="B4" s="3" t="s">
        <v>83</v>
      </c>
      <c r="C4" s="11"/>
      <c r="D4" s="4"/>
      <c r="E4" s="4"/>
      <c r="F4" s="5"/>
      <c r="G4" s="82"/>
      <c r="H4" s="82"/>
      <c r="I4" s="82"/>
      <c r="J4" s="82"/>
      <c r="K4" s="82"/>
      <c r="L4" s="82"/>
      <c r="M4" s="82"/>
    </row>
    <row r="5" spans="1:14" ht="41" customHeight="1" x14ac:dyDescent="0.2">
      <c r="A5" s="82"/>
      <c r="B5" s="398" t="s">
        <v>335</v>
      </c>
      <c r="C5" s="399"/>
      <c r="D5" s="399"/>
      <c r="E5" s="399"/>
      <c r="F5" s="400"/>
      <c r="G5" s="82"/>
      <c r="H5" s="82"/>
      <c r="I5" s="82"/>
      <c r="J5" s="82"/>
      <c r="K5" s="82"/>
      <c r="L5" s="82"/>
      <c r="M5" s="82"/>
    </row>
    <row r="6" spans="1:14" ht="17" thickBot="1" x14ac:dyDescent="0.25">
      <c r="A6" s="82"/>
      <c r="B6" s="82"/>
      <c r="C6" s="82"/>
      <c r="D6" s="82"/>
      <c r="E6" s="82"/>
      <c r="F6" s="82"/>
      <c r="G6" s="82"/>
      <c r="H6" s="82"/>
      <c r="I6" s="82"/>
      <c r="J6" s="82"/>
      <c r="K6" s="82"/>
      <c r="L6" s="82"/>
      <c r="M6" s="82"/>
      <c r="N6" s="82"/>
    </row>
    <row r="7" spans="1:14" x14ac:dyDescent="0.2">
      <c r="A7" s="82"/>
      <c r="B7" s="302" t="s">
        <v>332</v>
      </c>
      <c r="C7" s="304"/>
      <c r="D7" s="100"/>
      <c r="E7" s="306"/>
      <c r="F7" s="82"/>
      <c r="G7" s="82"/>
      <c r="H7" s="82"/>
    </row>
    <row r="8" spans="1:14" x14ac:dyDescent="0.2">
      <c r="A8" s="82"/>
      <c r="B8" s="303"/>
      <c r="C8" s="305"/>
      <c r="D8" s="103"/>
      <c r="E8" s="307"/>
      <c r="F8" s="82"/>
      <c r="G8" s="82"/>
      <c r="H8" s="82"/>
    </row>
    <row r="9" spans="1:14" ht="17" x14ac:dyDescent="0.2">
      <c r="A9" s="82"/>
      <c r="B9" s="131" t="s">
        <v>333</v>
      </c>
      <c r="C9" s="140" t="s">
        <v>334</v>
      </c>
      <c r="D9" s="154" t="s">
        <v>336</v>
      </c>
      <c r="E9" s="155" t="s">
        <v>337</v>
      </c>
      <c r="F9" s="82"/>
      <c r="G9" s="82"/>
      <c r="H9" s="82"/>
      <c r="I9" s="82"/>
      <c r="J9" s="82"/>
      <c r="K9" s="82"/>
    </row>
    <row r="10" spans="1:14" ht="17" x14ac:dyDescent="0.2">
      <c r="A10" s="82"/>
      <c r="B10" s="134" t="s">
        <v>190</v>
      </c>
      <c r="C10" s="299"/>
      <c r="D10" s="309"/>
      <c r="E10" s="310"/>
      <c r="F10" s="82"/>
      <c r="G10" s="82"/>
      <c r="H10" s="82"/>
      <c r="I10" s="82"/>
      <c r="J10" s="82"/>
      <c r="K10" s="82"/>
    </row>
    <row r="11" spans="1:14" ht="17" x14ac:dyDescent="0.2">
      <c r="A11" s="82"/>
      <c r="B11" s="133"/>
      <c r="C11" s="142" t="s">
        <v>309</v>
      </c>
      <c r="D11" s="168">
        <f>'Final demand'!C11</f>
        <v>0</v>
      </c>
      <c r="E11" s="311">
        <f>IF(SUM($D$11:$D$13)=0,0,D11/SUM($D$11:$D$13))</f>
        <v>0</v>
      </c>
      <c r="F11" s="82"/>
      <c r="G11" s="82"/>
      <c r="H11" s="82"/>
      <c r="I11" s="82"/>
      <c r="J11" s="82"/>
      <c r="K11" s="82"/>
    </row>
    <row r="12" spans="1:14" ht="17" x14ac:dyDescent="0.2">
      <c r="A12" s="82"/>
      <c r="B12" s="249"/>
      <c r="C12" s="300" t="s">
        <v>310</v>
      </c>
      <c r="D12" s="168">
        <f>'Final demand'!C12</f>
        <v>0</v>
      </c>
      <c r="E12" s="311">
        <f>IF(SUM($D$11:$D$13)=0,0,D12/SUM($D$11:$D$13))</f>
        <v>0</v>
      </c>
      <c r="F12" s="82"/>
      <c r="G12" s="82"/>
      <c r="H12" s="82"/>
      <c r="I12" s="82"/>
      <c r="J12" s="82"/>
      <c r="K12" s="82"/>
    </row>
    <row r="13" spans="1:14" ht="17" x14ac:dyDescent="0.2">
      <c r="A13" s="82"/>
      <c r="B13" s="249"/>
      <c r="C13" s="300" t="s">
        <v>82</v>
      </c>
      <c r="D13" s="168" t="str">
        <f>'Final demand'!C13</f>
        <v>ERROR</v>
      </c>
      <c r="E13" s="311">
        <f>IF(SUM($D$11:$D$13)=0,1,D13/SUM($D$11:$D$13))</f>
        <v>1</v>
      </c>
      <c r="F13" s="82"/>
      <c r="G13" s="82"/>
      <c r="H13" s="82"/>
      <c r="I13" s="82"/>
      <c r="J13" s="82"/>
      <c r="K13" s="82"/>
    </row>
    <row r="14" spans="1:14" x14ac:dyDescent="0.2">
      <c r="A14" s="82"/>
      <c r="B14" s="133"/>
      <c r="C14" s="142"/>
      <c r="D14" s="223"/>
      <c r="E14" s="312"/>
      <c r="F14" s="82"/>
      <c r="G14" s="82"/>
      <c r="H14" s="82"/>
      <c r="I14" s="82"/>
      <c r="J14" s="82"/>
      <c r="K14" s="82"/>
    </row>
    <row r="15" spans="1:14" ht="17" x14ac:dyDescent="0.2">
      <c r="A15" s="82"/>
      <c r="B15" s="301" t="s">
        <v>209</v>
      </c>
      <c r="C15" s="299"/>
      <c r="D15" s="309"/>
      <c r="E15" s="313"/>
      <c r="F15" s="82"/>
      <c r="G15" s="82"/>
      <c r="H15" s="82"/>
      <c r="I15" s="82"/>
      <c r="J15" s="82"/>
      <c r="K15" s="82"/>
    </row>
    <row r="16" spans="1:14" ht="17" x14ac:dyDescent="0.2">
      <c r="A16" s="82"/>
      <c r="B16" s="249"/>
      <c r="C16" s="300" t="s">
        <v>309</v>
      </c>
      <c r="D16" s="168">
        <f>'Final demand'!F11</f>
        <v>0</v>
      </c>
      <c r="E16" s="311">
        <f>IF(SUM($D$16:$D$18)=0,0,D16/SUM($D$16:$D$18))</f>
        <v>0</v>
      </c>
      <c r="F16" s="82"/>
      <c r="G16" s="82"/>
      <c r="H16" s="82"/>
      <c r="I16" s="82"/>
      <c r="J16" s="82"/>
      <c r="K16" s="82"/>
    </row>
    <row r="17" spans="1:11" ht="17" x14ac:dyDescent="0.2">
      <c r="A17" s="82"/>
      <c r="B17" s="249"/>
      <c r="C17" s="300" t="s">
        <v>310</v>
      </c>
      <c r="D17" s="168">
        <f>'Final demand'!F12</f>
        <v>0</v>
      </c>
      <c r="E17" s="311">
        <f>IF(SUM($D$16:$D$18)=0,0,D17/SUM($D$16:$D$18))</f>
        <v>0</v>
      </c>
      <c r="F17" s="82"/>
      <c r="G17" s="82"/>
      <c r="H17" s="82"/>
      <c r="I17" s="82"/>
      <c r="J17" s="82"/>
      <c r="K17" s="82"/>
    </row>
    <row r="18" spans="1:11" ht="17" x14ac:dyDescent="0.2">
      <c r="A18" s="82"/>
      <c r="B18" s="249"/>
      <c r="C18" s="300" t="s">
        <v>82</v>
      </c>
      <c r="D18" s="168" t="str">
        <f>'Final demand'!F13</f>
        <v>ERROR</v>
      </c>
      <c r="E18" s="311">
        <f>IF(SUM($D$16:$D$18)=0,1,D18/SUM($D$16:$D$18))</f>
        <v>1</v>
      </c>
      <c r="F18" s="82"/>
      <c r="G18" s="82"/>
      <c r="H18" s="82"/>
      <c r="I18" s="82"/>
      <c r="J18" s="82"/>
      <c r="K18" s="82"/>
    </row>
    <row r="19" spans="1:11" x14ac:dyDescent="0.2">
      <c r="A19" s="82"/>
      <c r="B19" s="133"/>
      <c r="C19" s="142"/>
      <c r="D19" s="223"/>
      <c r="E19" s="312"/>
      <c r="F19" s="82"/>
      <c r="G19" s="82"/>
      <c r="H19" s="82"/>
      <c r="I19" s="82"/>
      <c r="J19" s="82"/>
      <c r="K19" s="82"/>
    </row>
    <row r="20" spans="1:11" ht="17" x14ac:dyDescent="0.2">
      <c r="A20" s="82"/>
      <c r="B20" s="301" t="s">
        <v>51</v>
      </c>
      <c r="C20" s="299"/>
      <c r="D20" s="309"/>
      <c r="E20" s="313"/>
      <c r="F20" s="82"/>
      <c r="G20" s="82"/>
      <c r="H20" s="82"/>
      <c r="I20" s="82"/>
      <c r="J20" s="82"/>
      <c r="K20" s="82"/>
    </row>
    <row r="21" spans="1:11" ht="17" x14ac:dyDescent="0.2">
      <c r="A21" s="82"/>
      <c r="B21" s="249"/>
      <c r="C21" s="300" t="s">
        <v>309</v>
      </c>
      <c r="D21" s="168">
        <f>'Final demand'!G11</f>
        <v>0</v>
      </c>
      <c r="E21" s="311">
        <f>IF(SUM($D$21:$D$23)=0,0,D21/SUM($D$21:$D$23))</f>
        <v>0</v>
      </c>
      <c r="F21" s="82"/>
      <c r="G21" s="82"/>
      <c r="H21" s="82"/>
      <c r="I21" s="82"/>
      <c r="J21" s="82"/>
      <c r="K21" s="82"/>
    </row>
    <row r="22" spans="1:11" ht="17" x14ac:dyDescent="0.2">
      <c r="A22" s="82"/>
      <c r="B22" s="249"/>
      <c r="C22" s="300" t="s">
        <v>310</v>
      </c>
      <c r="D22" s="168">
        <f>'Final demand'!G12</f>
        <v>0</v>
      </c>
      <c r="E22" s="311">
        <f>IF(SUM($D$21:$D$23)=0,0,D22/SUM($D$21:$D$23))</f>
        <v>0</v>
      </c>
      <c r="F22" s="82"/>
      <c r="G22" s="82"/>
      <c r="H22" s="82"/>
      <c r="I22" s="82"/>
      <c r="J22" s="82"/>
      <c r="K22" s="82"/>
    </row>
    <row r="23" spans="1:11" ht="17" x14ac:dyDescent="0.2">
      <c r="A23" s="82"/>
      <c r="B23" s="249"/>
      <c r="C23" s="300" t="s">
        <v>82</v>
      </c>
      <c r="D23" s="168" t="str">
        <f>'Final demand'!G13</f>
        <v>ERROR</v>
      </c>
      <c r="E23" s="311">
        <f>IF(SUM($D$21:$D$23)=0,1,D23/SUM($D$21:$D$23))</f>
        <v>1</v>
      </c>
      <c r="F23" s="82"/>
      <c r="G23" s="82"/>
      <c r="H23" s="82"/>
      <c r="I23" s="82"/>
      <c r="J23" s="82"/>
      <c r="K23" s="82"/>
    </row>
    <row r="24" spans="1:11" x14ac:dyDescent="0.2">
      <c r="A24" s="82"/>
      <c r="B24" s="133"/>
      <c r="C24" s="142"/>
      <c r="D24" s="223"/>
      <c r="E24" s="312"/>
      <c r="F24" s="82"/>
      <c r="G24" s="82"/>
      <c r="H24" s="82"/>
      <c r="I24" s="82"/>
      <c r="J24" s="82"/>
      <c r="K24" s="82"/>
    </row>
    <row r="25" spans="1:11" ht="17" x14ac:dyDescent="0.2">
      <c r="A25" s="82"/>
      <c r="B25" s="301" t="s">
        <v>192</v>
      </c>
      <c r="C25" s="299"/>
      <c r="D25" s="309"/>
      <c r="E25" s="313"/>
      <c r="F25" s="82"/>
      <c r="G25" s="82"/>
      <c r="H25" s="82"/>
      <c r="I25" s="82"/>
      <c r="J25" s="82"/>
      <c r="K25" s="82"/>
    </row>
    <row r="26" spans="1:11" ht="17" x14ac:dyDescent="0.2">
      <c r="A26" s="82"/>
      <c r="B26" s="249"/>
      <c r="C26" s="300" t="s">
        <v>309</v>
      </c>
      <c r="D26" s="168">
        <f>'Final demand'!H11</f>
        <v>0</v>
      </c>
      <c r="E26" s="311">
        <f>IF(SUM($D$26:$D$28)=0,0,D26/SUM($D$26:$D$28))</f>
        <v>0</v>
      </c>
      <c r="F26" s="82"/>
      <c r="G26" s="82"/>
      <c r="H26" s="82"/>
      <c r="I26" s="82"/>
      <c r="J26" s="82"/>
      <c r="K26" s="82"/>
    </row>
    <row r="27" spans="1:11" ht="17" x14ac:dyDescent="0.2">
      <c r="A27" s="82"/>
      <c r="B27" s="249"/>
      <c r="C27" s="300" t="s">
        <v>310</v>
      </c>
      <c r="D27" s="168">
        <f>'Final demand'!H12</f>
        <v>0</v>
      </c>
      <c r="E27" s="311">
        <f>IF(SUM($D$26:$D$28)=0,0,D27/SUM($D$26:$D$28))</f>
        <v>0</v>
      </c>
      <c r="F27" s="82"/>
      <c r="G27" s="82"/>
      <c r="H27" s="82"/>
      <c r="I27" s="82"/>
      <c r="J27" s="82"/>
      <c r="K27" s="82"/>
    </row>
    <row r="28" spans="1:11" ht="17" x14ac:dyDescent="0.2">
      <c r="A28" s="82"/>
      <c r="B28" s="249"/>
      <c r="C28" s="300" t="s">
        <v>82</v>
      </c>
      <c r="D28" s="168" t="str">
        <f>'Final demand'!H13</f>
        <v>ERROR</v>
      </c>
      <c r="E28" s="311">
        <f>IF(SUM($D$26:$D$28)=0,1,D28/SUM($D$26:$D$28))</f>
        <v>1</v>
      </c>
      <c r="F28" s="82"/>
      <c r="G28" s="82"/>
      <c r="H28" s="82"/>
      <c r="I28" s="82"/>
      <c r="J28" s="82"/>
      <c r="K28" s="82"/>
    </row>
    <row r="29" spans="1:11" x14ac:dyDescent="0.2">
      <c r="A29" s="82"/>
      <c r="B29" s="133"/>
      <c r="C29" s="142"/>
      <c r="D29" s="223"/>
      <c r="E29" s="312"/>
      <c r="F29" s="82"/>
      <c r="G29" s="82"/>
      <c r="H29" s="82"/>
      <c r="I29" s="82"/>
      <c r="J29" s="82"/>
      <c r="K29" s="82"/>
    </row>
    <row r="30" spans="1:11" ht="17" x14ac:dyDescent="0.2">
      <c r="A30" s="82"/>
      <c r="B30" s="301" t="s">
        <v>104</v>
      </c>
      <c r="C30" s="299"/>
      <c r="D30" s="309"/>
      <c r="E30" s="313"/>
      <c r="F30" s="82"/>
      <c r="G30" s="82"/>
      <c r="H30" s="82"/>
      <c r="I30" s="82"/>
      <c r="J30" s="82"/>
      <c r="K30" s="82"/>
    </row>
    <row r="31" spans="1:11" ht="17" x14ac:dyDescent="0.2">
      <c r="A31" s="82"/>
      <c r="B31" s="249"/>
      <c r="C31" s="300" t="s">
        <v>309</v>
      </c>
      <c r="D31" s="168">
        <f>'Final demand'!I11</f>
        <v>0</v>
      </c>
      <c r="E31" s="311">
        <f>IF(SUM($D$31:$D$33)=0,0,D31/SUM($D$31:$D$33))</f>
        <v>0</v>
      </c>
      <c r="F31" s="82"/>
      <c r="G31" s="82"/>
      <c r="H31" s="82"/>
      <c r="I31" s="82"/>
      <c r="J31" s="82"/>
      <c r="K31" s="82"/>
    </row>
    <row r="32" spans="1:11" ht="17" x14ac:dyDescent="0.2">
      <c r="A32" s="82"/>
      <c r="B32" s="249"/>
      <c r="C32" s="300" t="s">
        <v>310</v>
      </c>
      <c r="D32" s="168">
        <f>'Final demand'!I12</f>
        <v>0</v>
      </c>
      <c r="E32" s="311">
        <f>IF(SUM($D$31:$D$33)=0,0,D32/SUM($D$31:$D$33))</f>
        <v>0</v>
      </c>
      <c r="F32" s="82"/>
      <c r="G32" s="82"/>
      <c r="H32" s="82"/>
      <c r="I32" s="82"/>
      <c r="J32" s="82"/>
      <c r="K32" s="82"/>
    </row>
    <row r="33" spans="1:17" ht="17" x14ac:dyDescent="0.2">
      <c r="A33" s="82"/>
      <c r="B33" s="249"/>
      <c r="C33" s="300" t="s">
        <v>82</v>
      </c>
      <c r="D33" s="168" t="str">
        <f>'Final demand'!I13</f>
        <v>ERROR</v>
      </c>
      <c r="E33" s="311">
        <f>IF(SUM($D$31:$D$33)=0,1,D33/SUM($D$31:$D$33))</f>
        <v>1</v>
      </c>
      <c r="F33" s="82"/>
      <c r="G33" s="82"/>
      <c r="H33" s="82"/>
      <c r="I33" s="82"/>
      <c r="J33" s="82"/>
      <c r="K33" s="82"/>
    </row>
    <row r="34" spans="1:17" x14ac:dyDescent="0.2">
      <c r="A34" s="82"/>
      <c r="B34" s="133"/>
      <c r="C34" s="142"/>
      <c r="D34" s="223"/>
      <c r="E34" s="312"/>
      <c r="F34" s="82"/>
      <c r="G34" s="82"/>
      <c r="H34" s="82"/>
      <c r="I34" s="82"/>
      <c r="J34" s="82"/>
      <c r="K34" s="82"/>
    </row>
    <row r="35" spans="1:17" ht="17" x14ac:dyDescent="0.2">
      <c r="A35" s="82"/>
      <c r="B35" s="301" t="s">
        <v>103</v>
      </c>
      <c r="C35" s="299"/>
      <c r="D35" s="309"/>
      <c r="E35" s="313"/>
      <c r="F35" s="82"/>
      <c r="G35" s="82"/>
      <c r="H35" s="82"/>
      <c r="I35" s="82"/>
      <c r="J35" s="82"/>
      <c r="K35" s="82"/>
    </row>
    <row r="36" spans="1:17" ht="17" x14ac:dyDescent="0.2">
      <c r="A36" s="82"/>
      <c r="B36" s="249"/>
      <c r="C36" s="300" t="s">
        <v>309</v>
      </c>
      <c r="D36" s="168">
        <f>'Final demand'!J11</f>
        <v>0</v>
      </c>
      <c r="E36" s="311">
        <f>IF(SUM($D$36:$D$38)=0,0,D36/SUM($D$36:$D$38))</f>
        <v>0</v>
      </c>
      <c r="F36" s="82"/>
      <c r="G36" s="82"/>
      <c r="H36" s="82"/>
      <c r="I36" s="82"/>
      <c r="J36" s="82"/>
      <c r="K36" s="82"/>
    </row>
    <row r="37" spans="1:17" ht="17" x14ac:dyDescent="0.2">
      <c r="A37" s="82"/>
      <c r="B37" s="249"/>
      <c r="C37" s="300" t="s">
        <v>310</v>
      </c>
      <c r="D37" s="168">
        <f>'Final demand'!J12</f>
        <v>0</v>
      </c>
      <c r="E37" s="311">
        <f>IF(SUM($D$36:$D$38)=0,0,D37/SUM($D$36:$D$38))</f>
        <v>0</v>
      </c>
      <c r="F37" s="82"/>
      <c r="G37" s="82"/>
      <c r="H37" s="82"/>
      <c r="I37" s="82"/>
      <c r="J37" s="82"/>
      <c r="K37" s="82"/>
    </row>
    <row r="38" spans="1:17" ht="17" x14ac:dyDescent="0.2">
      <c r="A38" s="82"/>
      <c r="B38" s="249"/>
      <c r="C38" s="300" t="s">
        <v>82</v>
      </c>
      <c r="D38" s="168" t="str">
        <f>'Final demand'!J13</f>
        <v>ERROR</v>
      </c>
      <c r="E38" s="311">
        <f>IF(SUM($D$36:$D$38)=0,1,D38/SUM($D$36:$D$38))</f>
        <v>1</v>
      </c>
      <c r="F38" s="82"/>
      <c r="G38" s="82"/>
      <c r="H38" s="82"/>
      <c r="I38" s="82"/>
      <c r="J38" s="82"/>
      <c r="K38" s="82"/>
    </row>
    <row r="39" spans="1:17" x14ac:dyDescent="0.2">
      <c r="A39" s="82"/>
      <c r="B39" s="133"/>
      <c r="C39" s="142"/>
      <c r="D39" s="223"/>
      <c r="E39" s="312"/>
      <c r="F39" s="82"/>
      <c r="G39" s="82"/>
      <c r="H39" s="82"/>
      <c r="I39" s="82"/>
      <c r="J39" s="82"/>
      <c r="K39" s="82"/>
    </row>
    <row r="40" spans="1:17" ht="34" x14ac:dyDescent="0.2">
      <c r="A40" s="82"/>
      <c r="B40" s="301" t="s">
        <v>338</v>
      </c>
      <c r="C40" s="299"/>
      <c r="D40" s="309"/>
      <c r="E40" s="313"/>
      <c r="F40" s="82"/>
      <c r="G40" s="82"/>
      <c r="H40" s="82"/>
      <c r="I40" s="82"/>
      <c r="J40" s="82"/>
      <c r="K40" s="82"/>
    </row>
    <row r="41" spans="1:17" ht="17" x14ac:dyDescent="0.2">
      <c r="A41" s="82"/>
      <c r="B41" s="249"/>
      <c r="C41" s="300" t="s">
        <v>309</v>
      </c>
      <c r="D41" s="168">
        <f>'Final demand'!K11</f>
        <v>0</v>
      </c>
      <c r="E41" s="311">
        <f>IF(SUM($D$41:$D$43)=0,0,D41/SUM($D$41:$D$43))</f>
        <v>0</v>
      </c>
      <c r="F41" s="82"/>
      <c r="G41" s="82"/>
      <c r="H41" s="82"/>
      <c r="I41" s="82"/>
      <c r="J41" s="82"/>
      <c r="K41" s="82"/>
    </row>
    <row r="42" spans="1:17" ht="17" x14ac:dyDescent="0.2">
      <c r="A42" s="82"/>
      <c r="B42" s="249"/>
      <c r="C42" s="300" t="s">
        <v>310</v>
      </c>
      <c r="D42" s="168">
        <f>'Final demand'!K12</f>
        <v>0</v>
      </c>
      <c r="E42" s="311">
        <f>IF(SUM($D$41:$D$43)=0,0,D42/SUM($D$41:$D$43))</f>
        <v>0</v>
      </c>
      <c r="F42" s="82"/>
      <c r="G42" s="82"/>
      <c r="H42" s="82"/>
      <c r="I42" s="82"/>
      <c r="J42" s="82"/>
      <c r="K42" s="82"/>
    </row>
    <row r="43" spans="1:17" ht="17" x14ac:dyDescent="0.2">
      <c r="A43" s="82"/>
      <c r="B43" s="249"/>
      <c r="C43" s="300" t="s">
        <v>82</v>
      </c>
      <c r="D43" s="168" t="str">
        <f>'Final demand'!K13</f>
        <v>ERROR</v>
      </c>
      <c r="E43" s="311">
        <f>IF(SUM($D$41:$D$43)=0,1,D43/SUM($D$41:$D$43))</f>
        <v>1</v>
      </c>
      <c r="F43" s="82"/>
      <c r="G43" s="82"/>
      <c r="H43" s="82"/>
      <c r="I43" s="82"/>
      <c r="J43" s="82"/>
      <c r="K43" s="82"/>
    </row>
    <row r="44" spans="1:17" ht="17" thickBot="1" x14ac:dyDescent="0.25">
      <c r="A44" s="82"/>
      <c r="B44" s="136"/>
      <c r="C44" s="145"/>
      <c r="D44" s="169"/>
      <c r="E44" s="308"/>
      <c r="F44" s="82"/>
      <c r="G44" s="82"/>
      <c r="H44" s="82"/>
      <c r="I44" s="82"/>
      <c r="J44" s="82"/>
      <c r="K44" s="82"/>
    </row>
    <row r="45" spans="1:17" x14ac:dyDescent="0.2">
      <c r="A45" s="82"/>
      <c r="B45" s="82"/>
      <c r="C45" s="82"/>
      <c r="D45" s="82"/>
      <c r="E45" s="82"/>
      <c r="F45" s="82"/>
      <c r="G45" s="82"/>
      <c r="H45" s="82"/>
      <c r="I45" s="82"/>
      <c r="J45" s="82"/>
      <c r="K45" s="82"/>
      <c r="L45" s="82"/>
      <c r="M45" s="82"/>
      <c r="N45" s="82"/>
      <c r="O45" s="82"/>
      <c r="P45" s="82"/>
      <c r="Q45" s="82"/>
    </row>
    <row r="46" spans="1:17" x14ac:dyDescent="0.2">
      <c r="A46" s="82"/>
      <c r="B46" s="82"/>
      <c r="C46" s="82"/>
      <c r="D46" s="82"/>
      <c r="E46" s="82"/>
      <c r="F46" s="82"/>
      <c r="G46" s="82"/>
      <c r="H46" s="82"/>
      <c r="I46" s="82"/>
      <c r="J46" s="82"/>
      <c r="K46" s="82"/>
      <c r="L46" s="82"/>
      <c r="M46" s="82"/>
      <c r="N46" s="82"/>
      <c r="O46" s="82"/>
      <c r="P46" s="82"/>
      <c r="Q46" s="82"/>
    </row>
    <row r="47" spans="1:17" x14ac:dyDescent="0.2">
      <c r="A47" s="82"/>
      <c r="B47" s="82"/>
      <c r="C47" s="82"/>
      <c r="D47" s="82"/>
      <c r="E47" s="82"/>
      <c r="F47" s="82"/>
      <c r="G47" s="82"/>
      <c r="H47" s="82"/>
      <c r="I47" s="82"/>
      <c r="J47" s="82"/>
      <c r="K47" s="82"/>
      <c r="L47" s="82"/>
      <c r="M47" s="82"/>
      <c r="N47" s="82"/>
      <c r="O47" s="82"/>
      <c r="P47" s="82"/>
      <c r="Q47" s="82"/>
    </row>
    <row r="48" spans="1:17" x14ac:dyDescent="0.2">
      <c r="A48" s="82"/>
      <c r="B48" s="82"/>
      <c r="C48" s="82"/>
      <c r="D48" s="82"/>
      <c r="E48" s="82"/>
      <c r="F48" s="82"/>
      <c r="G48" s="82"/>
      <c r="H48" s="82"/>
      <c r="I48" s="82"/>
      <c r="J48" s="82"/>
      <c r="K48" s="82"/>
      <c r="L48" s="82"/>
      <c r="M48" s="82"/>
      <c r="N48" s="82"/>
      <c r="O48" s="82"/>
      <c r="P48" s="82"/>
      <c r="Q48" s="82"/>
    </row>
    <row r="49" spans="1:17" x14ac:dyDescent="0.2">
      <c r="A49" s="82"/>
      <c r="B49" s="82"/>
      <c r="C49" s="82"/>
      <c r="D49" s="82"/>
      <c r="E49" s="82"/>
      <c r="F49" s="82"/>
      <c r="G49" s="82"/>
      <c r="H49" s="82"/>
      <c r="I49" s="82"/>
      <c r="J49" s="82"/>
      <c r="K49" s="82"/>
      <c r="L49" s="82"/>
      <c r="M49" s="82"/>
      <c r="N49" s="82"/>
      <c r="O49" s="82"/>
      <c r="P49" s="82"/>
      <c r="Q49" s="82"/>
    </row>
    <row r="50" spans="1:17" x14ac:dyDescent="0.2">
      <c r="A50" s="82"/>
      <c r="B50" s="82"/>
      <c r="C50" s="82"/>
      <c r="D50" s="82"/>
      <c r="E50" s="82"/>
      <c r="F50" s="82"/>
      <c r="G50" s="82"/>
      <c r="H50" s="82"/>
      <c r="I50" s="82"/>
      <c r="J50" s="82"/>
      <c r="K50" s="82"/>
      <c r="L50" s="82"/>
      <c r="M50" s="82"/>
      <c r="N50" s="82"/>
      <c r="O50" s="82"/>
      <c r="P50" s="82"/>
      <c r="Q50" s="82"/>
    </row>
    <row r="51" spans="1:17" x14ac:dyDescent="0.2">
      <c r="A51" s="82"/>
      <c r="B51" s="82"/>
      <c r="C51" s="82"/>
      <c r="D51" s="82"/>
      <c r="E51" s="82"/>
      <c r="F51" s="82"/>
      <c r="G51" s="82"/>
      <c r="H51" s="82"/>
      <c r="I51" s="82"/>
      <c r="J51" s="82"/>
      <c r="K51" s="82"/>
      <c r="L51" s="82"/>
      <c r="M51" s="82"/>
      <c r="N51" s="82"/>
      <c r="O51" s="82"/>
      <c r="P51" s="82"/>
      <c r="Q51" s="82"/>
    </row>
    <row r="52" spans="1:17" x14ac:dyDescent="0.2">
      <c r="A52" s="82"/>
      <c r="B52" s="82"/>
      <c r="C52" s="82"/>
      <c r="D52" s="82"/>
      <c r="E52" s="82"/>
      <c r="F52" s="82"/>
      <c r="G52" s="82"/>
      <c r="H52" s="82"/>
      <c r="I52" s="82"/>
      <c r="J52" s="82"/>
      <c r="K52" s="82"/>
      <c r="L52" s="82"/>
      <c r="M52" s="82"/>
      <c r="N52" s="82"/>
      <c r="O52" s="82"/>
      <c r="P52" s="82"/>
      <c r="Q52" s="82"/>
    </row>
    <row r="53" spans="1:17" x14ac:dyDescent="0.2">
      <c r="A53" s="82"/>
      <c r="B53" s="82"/>
      <c r="C53" s="82"/>
      <c r="D53" s="82"/>
      <c r="E53" s="82"/>
      <c r="F53" s="82"/>
      <c r="G53" s="82"/>
      <c r="H53" s="82"/>
      <c r="I53" s="82"/>
      <c r="J53" s="82"/>
      <c r="K53" s="82"/>
      <c r="L53" s="82"/>
      <c r="M53" s="82"/>
      <c r="N53" s="82"/>
      <c r="O53" s="82"/>
      <c r="P53" s="82"/>
      <c r="Q53" s="82"/>
    </row>
    <row r="54" spans="1:17" x14ac:dyDescent="0.2">
      <c r="E54" s="82"/>
      <c r="F54" s="82"/>
      <c r="G54" s="82"/>
      <c r="H54" s="82"/>
      <c r="I54" s="82"/>
      <c r="J54" s="82"/>
      <c r="K54" s="82"/>
      <c r="L54" s="82"/>
      <c r="M54" s="82"/>
      <c r="N54" s="82"/>
      <c r="O54" s="82"/>
      <c r="P54" s="82"/>
      <c r="Q54" s="82"/>
    </row>
    <row r="55" spans="1:17" x14ac:dyDescent="0.2">
      <c r="E55" s="82"/>
      <c r="F55" s="82"/>
      <c r="G55" s="82"/>
      <c r="H55" s="82"/>
      <c r="I55" s="82"/>
      <c r="J55" s="82"/>
      <c r="K55" s="82"/>
      <c r="L55" s="82"/>
      <c r="M55" s="82"/>
      <c r="N55" s="82"/>
      <c r="O55" s="82"/>
      <c r="P55" s="82"/>
      <c r="Q55" s="82"/>
    </row>
    <row r="56" spans="1:17" x14ac:dyDescent="0.2">
      <c r="B56" s="82"/>
      <c r="C56" s="82"/>
      <c r="E56" s="82"/>
      <c r="F56" s="82"/>
      <c r="G56" s="82"/>
      <c r="H56" s="82"/>
      <c r="I56" s="82"/>
      <c r="J56" s="82"/>
      <c r="K56" s="82"/>
      <c r="L56" s="82"/>
      <c r="M56" s="82"/>
      <c r="N56" s="82"/>
      <c r="O56" s="82"/>
      <c r="P56" s="82"/>
      <c r="Q56" s="82"/>
    </row>
    <row r="57" spans="1:17" x14ac:dyDescent="0.2">
      <c r="E57" s="82"/>
      <c r="F57" s="82"/>
      <c r="G57" s="82"/>
      <c r="H57" s="82"/>
      <c r="I57" s="82"/>
      <c r="J57" s="82"/>
      <c r="K57" s="82"/>
      <c r="L57" s="82"/>
      <c r="M57" s="82"/>
      <c r="N57" s="82"/>
      <c r="O57" s="82"/>
      <c r="P57" s="82"/>
      <c r="Q57" s="82"/>
    </row>
    <row r="58" spans="1:17" x14ac:dyDescent="0.2">
      <c r="E58" s="82"/>
      <c r="F58" s="82"/>
      <c r="G58" s="82"/>
      <c r="H58" s="82"/>
      <c r="I58" s="82"/>
      <c r="J58" s="82"/>
      <c r="K58" s="82"/>
      <c r="L58" s="82"/>
      <c r="M58" s="82"/>
      <c r="N58" s="82"/>
      <c r="O58" s="82"/>
      <c r="P58" s="82"/>
      <c r="Q58" s="82"/>
    </row>
    <row r="59" spans="1:17" x14ac:dyDescent="0.2">
      <c r="E59" s="82"/>
      <c r="F59" s="82"/>
      <c r="G59" s="82"/>
      <c r="H59" s="82"/>
      <c r="I59" s="82"/>
      <c r="J59" s="82"/>
      <c r="K59" s="82"/>
      <c r="L59" s="82"/>
      <c r="M59" s="82"/>
      <c r="N59" s="82"/>
      <c r="O59" s="82"/>
      <c r="P59" s="82"/>
      <c r="Q59" s="82"/>
    </row>
    <row r="60" spans="1:17" x14ac:dyDescent="0.2">
      <c r="E60" s="82"/>
      <c r="F60" s="82"/>
      <c r="G60" s="82"/>
      <c r="H60" s="82"/>
      <c r="I60" s="82"/>
      <c r="J60" s="82"/>
      <c r="K60" s="82"/>
      <c r="L60" s="82"/>
      <c r="M60" s="82"/>
      <c r="N60" s="82"/>
      <c r="O60" s="82"/>
      <c r="P60" s="82"/>
      <c r="Q60" s="82"/>
    </row>
    <row r="61" spans="1:17" x14ac:dyDescent="0.2">
      <c r="E61" s="82"/>
      <c r="F61" s="82"/>
      <c r="G61" s="82"/>
      <c r="H61" s="82"/>
      <c r="I61" s="82"/>
      <c r="J61" s="82"/>
      <c r="K61" s="82"/>
      <c r="L61" s="82"/>
      <c r="M61" s="82"/>
      <c r="N61" s="82"/>
      <c r="O61" s="82"/>
      <c r="P61" s="82"/>
      <c r="Q61" s="82"/>
    </row>
  </sheetData>
  <mergeCells count="1">
    <mergeCell ref="B5:F5"/>
  </mergeCells>
  <conditionalFormatting sqref="D44:E44">
    <cfRule type="cellIs" dxfId="8"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Q61"/>
  <sheetViews>
    <sheetView workbookViewId="0">
      <selection activeCell="D23" sqref="D23"/>
    </sheetView>
  </sheetViews>
  <sheetFormatPr baseColWidth="10" defaultColWidth="10.6640625" defaultRowHeight="16" x14ac:dyDescent="0.2"/>
  <cols>
    <col min="1" max="1" width="10.66406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6640625" style="1"/>
  </cols>
  <sheetData>
    <row r="1" spans="1:14" x14ac:dyDescent="0.2">
      <c r="B1" s="82"/>
      <c r="C1" s="82"/>
      <c r="D1" s="82"/>
      <c r="E1" s="82"/>
      <c r="F1" s="82"/>
      <c r="G1" s="82"/>
      <c r="H1" s="82"/>
      <c r="I1" s="82"/>
      <c r="J1" s="82"/>
      <c r="K1" s="82"/>
      <c r="L1" s="82"/>
      <c r="M1" s="82"/>
      <c r="N1" s="82"/>
    </row>
    <row r="2" spans="1:14" ht="21" x14ac:dyDescent="0.25">
      <c r="A2" s="82"/>
      <c r="B2" s="81" t="s">
        <v>340</v>
      </c>
      <c r="C2" s="81"/>
      <c r="D2" s="8"/>
      <c r="E2" s="8"/>
      <c r="F2" s="8"/>
      <c r="G2" s="8"/>
      <c r="H2" s="82"/>
      <c r="I2" s="82"/>
      <c r="J2" s="82"/>
      <c r="K2" s="82"/>
      <c r="L2" s="82"/>
      <c r="M2" s="82"/>
      <c r="N2" s="82"/>
    </row>
    <row r="3" spans="1:14" x14ac:dyDescent="0.2">
      <c r="A3" s="82"/>
      <c r="D3" s="8"/>
      <c r="E3" s="8"/>
      <c r="F3" s="8"/>
      <c r="G3" s="8"/>
      <c r="H3" s="82"/>
      <c r="I3" s="82"/>
      <c r="J3" s="82"/>
      <c r="K3" s="82"/>
      <c r="L3" s="82"/>
      <c r="M3" s="82"/>
      <c r="N3" s="82"/>
    </row>
    <row r="4" spans="1:14" x14ac:dyDescent="0.2">
      <c r="A4" s="82"/>
      <c r="B4" s="3" t="s">
        <v>83</v>
      </c>
      <c r="C4" s="11"/>
      <c r="D4" s="4"/>
      <c r="E4" s="4"/>
      <c r="F4" s="5"/>
      <c r="G4" s="82"/>
      <c r="H4" s="82"/>
      <c r="I4" s="82"/>
      <c r="J4" s="82"/>
      <c r="K4" s="82"/>
      <c r="L4" s="82"/>
      <c r="M4" s="82"/>
    </row>
    <row r="5" spans="1:14" ht="41" customHeight="1" x14ac:dyDescent="0.2">
      <c r="A5" s="82"/>
      <c r="B5" s="398" t="s">
        <v>339</v>
      </c>
      <c r="C5" s="399"/>
      <c r="D5" s="399"/>
      <c r="E5" s="399"/>
      <c r="F5" s="400"/>
      <c r="G5" s="82"/>
      <c r="H5" s="82"/>
      <c r="I5" s="82"/>
      <c r="J5" s="82"/>
      <c r="K5" s="82"/>
      <c r="L5" s="82"/>
      <c r="M5" s="82"/>
    </row>
    <row r="6" spans="1:14" ht="17" thickBot="1" x14ac:dyDescent="0.25">
      <c r="A6" s="82"/>
      <c r="B6" s="82"/>
      <c r="C6" s="82"/>
      <c r="D6" s="82"/>
      <c r="E6" s="82"/>
      <c r="F6" s="82"/>
      <c r="G6" s="82"/>
      <c r="H6" s="82"/>
      <c r="I6" s="82"/>
      <c r="J6" s="82"/>
      <c r="K6" s="82"/>
      <c r="L6" s="82"/>
      <c r="M6" s="82"/>
      <c r="N6" s="82"/>
    </row>
    <row r="7" spans="1:14" x14ac:dyDescent="0.2">
      <c r="A7" s="82"/>
      <c r="B7" s="302" t="s">
        <v>332</v>
      </c>
      <c r="C7" s="304"/>
      <c r="D7" s="100"/>
      <c r="E7" s="306"/>
      <c r="F7" s="82"/>
      <c r="G7" s="82"/>
      <c r="H7" s="82"/>
    </row>
    <row r="8" spans="1:14" x14ac:dyDescent="0.2">
      <c r="A8" s="82"/>
      <c r="B8" s="303"/>
      <c r="C8" s="305"/>
      <c r="D8" s="103"/>
      <c r="E8" s="307"/>
      <c r="F8" s="82"/>
      <c r="G8" s="82"/>
      <c r="H8" s="82"/>
    </row>
    <row r="9" spans="1:14" ht="17" x14ac:dyDescent="0.2">
      <c r="A9" s="82"/>
      <c r="B9" s="131" t="s">
        <v>333</v>
      </c>
      <c r="C9" s="140" t="s">
        <v>334</v>
      </c>
      <c r="D9" s="154" t="s">
        <v>336</v>
      </c>
      <c r="E9" s="155" t="s">
        <v>337</v>
      </c>
      <c r="F9" s="82"/>
      <c r="G9" s="82"/>
      <c r="H9" s="82"/>
      <c r="I9" s="82"/>
      <c r="J9" s="82"/>
      <c r="K9" s="82"/>
    </row>
    <row r="10" spans="1:14" ht="17" x14ac:dyDescent="0.2">
      <c r="A10" s="82"/>
      <c r="B10" s="134" t="s">
        <v>190</v>
      </c>
      <c r="C10" s="299"/>
      <c r="D10" s="309"/>
      <c r="E10" s="310"/>
      <c r="F10" s="82"/>
      <c r="G10" s="82"/>
      <c r="H10" s="82"/>
      <c r="I10" s="82"/>
      <c r="J10" s="82"/>
      <c r="K10" s="82"/>
    </row>
    <row r="11" spans="1:14" ht="17" x14ac:dyDescent="0.2">
      <c r="A11" s="82"/>
      <c r="B11" s="133"/>
      <c r="C11" s="142" t="s">
        <v>309</v>
      </c>
      <c r="D11" s="168">
        <f>'Final demand'!C16</f>
        <v>0</v>
      </c>
      <c r="E11" s="311">
        <f>IF(SUM($D$11:$D$13)=0,0,D11/SUM($D$11:$D$13))</f>
        <v>0</v>
      </c>
      <c r="F11" s="82"/>
      <c r="G11" s="82"/>
      <c r="H11" s="82"/>
      <c r="I11" s="82"/>
      <c r="J11" s="82"/>
      <c r="K11" s="82"/>
    </row>
    <row r="12" spans="1:14" ht="17" x14ac:dyDescent="0.2">
      <c r="A12" s="82"/>
      <c r="B12" s="249"/>
      <c r="C12" s="300" t="s">
        <v>310</v>
      </c>
      <c r="D12" s="168">
        <f>'Final demand'!C17</f>
        <v>0</v>
      </c>
      <c r="E12" s="311">
        <f>IF(SUM($D$11:$D$13)=0,0,D12/SUM($D$11:$D$13))</f>
        <v>0</v>
      </c>
      <c r="F12" s="82"/>
      <c r="G12" s="82"/>
      <c r="H12" s="82"/>
      <c r="I12" s="82"/>
      <c r="J12" s="82"/>
      <c r="K12" s="82"/>
    </row>
    <row r="13" spans="1:14" ht="17" x14ac:dyDescent="0.2">
      <c r="A13" s="82"/>
      <c r="B13" s="249"/>
      <c r="C13" s="300" t="s">
        <v>82</v>
      </c>
      <c r="D13" s="168" t="str">
        <f>'Final demand'!C18</f>
        <v>ERROR</v>
      </c>
      <c r="E13" s="311">
        <f>IF(SUM($D$11:$D$13)=0,1,D13/SUM($D$11:$D$13))</f>
        <v>1</v>
      </c>
      <c r="F13" s="82"/>
      <c r="G13" s="82"/>
      <c r="H13" s="82"/>
      <c r="I13" s="82"/>
      <c r="J13" s="82"/>
      <c r="K13" s="82"/>
    </row>
    <row r="14" spans="1:14" x14ac:dyDescent="0.2">
      <c r="A14" s="82"/>
      <c r="B14" s="133"/>
      <c r="C14" s="142"/>
      <c r="D14" s="223"/>
      <c r="E14" s="312"/>
      <c r="F14" s="82"/>
      <c r="G14" s="82"/>
      <c r="H14" s="82"/>
      <c r="I14" s="82"/>
      <c r="J14" s="82"/>
      <c r="K14" s="82"/>
    </row>
    <row r="15" spans="1:14" ht="17" x14ac:dyDescent="0.2">
      <c r="A15" s="82"/>
      <c r="B15" s="301" t="s">
        <v>209</v>
      </c>
      <c r="C15" s="299"/>
      <c r="D15" s="309"/>
      <c r="E15" s="313"/>
      <c r="F15" s="82"/>
      <c r="G15" s="82"/>
      <c r="H15" s="82"/>
      <c r="I15" s="82"/>
      <c r="J15" s="82"/>
      <c r="K15" s="82"/>
    </row>
    <row r="16" spans="1:14" ht="17" x14ac:dyDescent="0.2">
      <c r="A16" s="82"/>
      <c r="B16" s="249"/>
      <c r="C16" s="300" t="s">
        <v>309</v>
      </c>
      <c r="D16" s="168">
        <f>'Final demand'!F16</f>
        <v>0</v>
      </c>
      <c r="E16" s="311">
        <f>IF(SUM($D$16:$D$18)=0,0,D16/SUM($D$16:$D$18))</f>
        <v>0</v>
      </c>
      <c r="F16" s="82"/>
      <c r="G16" s="82"/>
      <c r="H16" s="82"/>
      <c r="I16" s="82"/>
      <c r="J16" s="82"/>
      <c r="K16" s="82"/>
    </row>
    <row r="17" spans="1:11" ht="17" x14ac:dyDescent="0.2">
      <c r="A17" s="82"/>
      <c r="B17" s="249"/>
      <c r="C17" s="300" t="s">
        <v>310</v>
      </c>
      <c r="D17" s="168">
        <f>'Final demand'!F17</f>
        <v>0</v>
      </c>
      <c r="E17" s="311">
        <f>IF(SUM($D$16:$D$18)=0,0,D17/SUM($D$16:$D$18))</f>
        <v>0</v>
      </c>
      <c r="F17" s="82"/>
      <c r="G17" s="82"/>
      <c r="H17" s="82"/>
      <c r="I17" s="82"/>
      <c r="J17" s="82"/>
      <c r="K17" s="82"/>
    </row>
    <row r="18" spans="1:11" ht="17" x14ac:dyDescent="0.2">
      <c r="A18" s="82"/>
      <c r="B18" s="249"/>
      <c r="C18" s="300" t="s">
        <v>82</v>
      </c>
      <c r="D18" s="168" t="str">
        <f>'Final demand'!F18</f>
        <v>ERROR</v>
      </c>
      <c r="E18" s="311">
        <f>IF(SUM($D$16:$D$18)=0,1,D18/SUM($D$16:$D$18))</f>
        <v>1</v>
      </c>
      <c r="F18" s="82"/>
      <c r="G18" s="82"/>
      <c r="H18" s="82"/>
      <c r="I18" s="82"/>
      <c r="J18" s="82"/>
      <c r="K18" s="82"/>
    </row>
    <row r="19" spans="1:11" x14ac:dyDescent="0.2">
      <c r="A19" s="82"/>
      <c r="B19" s="133"/>
      <c r="C19" s="142"/>
      <c r="D19" s="223"/>
      <c r="E19" s="312"/>
      <c r="F19" s="82"/>
      <c r="G19" s="82"/>
      <c r="H19" s="82"/>
      <c r="I19" s="82"/>
      <c r="J19" s="82"/>
      <c r="K19" s="82"/>
    </row>
    <row r="20" spans="1:11" ht="17" x14ac:dyDescent="0.2">
      <c r="A20" s="82"/>
      <c r="B20" s="301" t="s">
        <v>51</v>
      </c>
      <c r="C20" s="299"/>
      <c r="D20" s="309"/>
      <c r="E20" s="313"/>
      <c r="F20" s="82"/>
      <c r="G20" s="82"/>
      <c r="H20" s="82"/>
      <c r="I20" s="82"/>
      <c r="J20" s="82"/>
      <c r="K20" s="82"/>
    </row>
    <row r="21" spans="1:11" ht="17" x14ac:dyDescent="0.2">
      <c r="A21" s="82"/>
      <c r="B21" s="249"/>
      <c r="C21" s="300" t="s">
        <v>309</v>
      </c>
      <c r="D21" s="168">
        <f>'Final demand'!G16</f>
        <v>0</v>
      </c>
      <c r="E21" s="311" t="e">
        <f>IF(SUM($D$21:$D$23)=0,0,D21/SUM($D$21:$D$23))</f>
        <v>#VALUE!</v>
      </c>
      <c r="F21" s="82"/>
      <c r="G21" s="82"/>
      <c r="H21" s="82"/>
      <c r="I21" s="82"/>
      <c r="J21" s="82"/>
      <c r="K21" s="82"/>
    </row>
    <row r="22" spans="1:11" ht="17" x14ac:dyDescent="0.2">
      <c r="A22" s="82"/>
      <c r="B22" s="249"/>
      <c r="C22" s="300" t="s">
        <v>310</v>
      </c>
      <c r="D22" s="168">
        <f>'Final demand'!G17</f>
        <v>0</v>
      </c>
      <c r="E22" s="311" t="e">
        <f>IF(SUM($D$21:$D$23)=0,0,D22/SUM($D$21:$D$23))</f>
        <v>#VALUE!</v>
      </c>
      <c r="F22" s="82"/>
      <c r="G22" s="82"/>
      <c r="H22" s="82"/>
      <c r="I22" s="82"/>
      <c r="J22" s="82"/>
      <c r="K22" s="82"/>
    </row>
    <row r="23" spans="1:11" ht="17" x14ac:dyDescent="0.2">
      <c r="A23" s="82"/>
      <c r="B23" s="249"/>
      <c r="C23" s="300" t="s">
        <v>82</v>
      </c>
      <c r="D23" s="168" t="e">
        <f>'Final demand'!G18</f>
        <v>#VALUE!</v>
      </c>
      <c r="E23" s="311" t="e">
        <f>IF(SUM($D$21:$D$23)=0,1,D23/SUM($D$21:$D$23))</f>
        <v>#VALUE!</v>
      </c>
      <c r="F23" s="82"/>
      <c r="G23" s="82"/>
      <c r="H23" s="82"/>
      <c r="I23" s="82"/>
      <c r="J23" s="82"/>
      <c r="K23" s="82"/>
    </row>
    <row r="24" spans="1:11" x14ac:dyDescent="0.2">
      <c r="A24" s="82"/>
      <c r="B24" s="133"/>
      <c r="C24" s="142"/>
      <c r="D24" s="223"/>
      <c r="E24" s="312"/>
      <c r="F24" s="82"/>
      <c r="G24" s="82"/>
      <c r="H24" s="82"/>
      <c r="I24" s="82"/>
      <c r="J24" s="82"/>
      <c r="K24" s="82"/>
    </row>
    <row r="25" spans="1:11" ht="17" x14ac:dyDescent="0.2">
      <c r="A25" s="82"/>
      <c r="B25" s="301" t="s">
        <v>192</v>
      </c>
      <c r="C25" s="299"/>
      <c r="D25" s="309"/>
      <c r="E25" s="313"/>
      <c r="F25" s="82"/>
      <c r="G25" s="82"/>
      <c r="H25" s="82"/>
      <c r="I25" s="82"/>
      <c r="J25" s="82"/>
      <c r="K25" s="82"/>
    </row>
    <row r="26" spans="1:11" ht="17" x14ac:dyDescent="0.2">
      <c r="A26" s="82"/>
      <c r="B26" s="249"/>
      <c r="C26" s="300" t="s">
        <v>309</v>
      </c>
      <c r="D26" s="168">
        <f>'Final demand'!H16</f>
        <v>0</v>
      </c>
      <c r="E26" s="311">
        <f>IF(SUM($D$26:$D$28)=0,0,D26/SUM($D$26:$D$28))</f>
        <v>0</v>
      </c>
      <c r="F26" s="82"/>
      <c r="G26" s="82"/>
      <c r="H26" s="82"/>
      <c r="I26" s="82"/>
      <c r="J26" s="82"/>
      <c r="K26" s="82"/>
    </row>
    <row r="27" spans="1:11" ht="17" x14ac:dyDescent="0.2">
      <c r="A27" s="82"/>
      <c r="B27" s="249"/>
      <c r="C27" s="300" t="s">
        <v>310</v>
      </c>
      <c r="D27" s="168">
        <f>'Final demand'!H17</f>
        <v>0</v>
      </c>
      <c r="E27" s="311">
        <f>IF(SUM($D$26:$D$28)=0,0,D27/SUM($D$26:$D$28))</f>
        <v>0</v>
      </c>
      <c r="F27" s="82"/>
      <c r="G27" s="82"/>
      <c r="H27" s="82"/>
      <c r="I27" s="82"/>
      <c r="J27" s="82"/>
      <c r="K27" s="82"/>
    </row>
    <row r="28" spans="1:11" ht="17" x14ac:dyDescent="0.2">
      <c r="A28" s="82"/>
      <c r="B28" s="249"/>
      <c r="C28" s="300" t="s">
        <v>82</v>
      </c>
      <c r="D28" s="168" t="str">
        <f>'Final demand'!H18</f>
        <v>ERROR</v>
      </c>
      <c r="E28" s="311">
        <f>IF(SUM($D$26:$D$28)=0,1,D28/SUM($D$26:$D$28))</f>
        <v>1</v>
      </c>
      <c r="F28" s="82"/>
      <c r="G28" s="82"/>
      <c r="H28" s="82"/>
      <c r="I28" s="82"/>
      <c r="J28" s="82"/>
      <c r="K28" s="82"/>
    </row>
    <row r="29" spans="1:11" ht="17" thickBot="1" x14ac:dyDescent="0.25">
      <c r="A29" s="82"/>
      <c r="B29" s="136"/>
      <c r="C29" s="145"/>
      <c r="D29" s="169"/>
      <c r="E29" s="308"/>
      <c r="F29" s="82"/>
      <c r="G29" s="82"/>
      <c r="H29" s="82"/>
      <c r="I29" s="82"/>
      <c r="J29" s="82"/>
      <c r="K29" s="82"/>
    </row>
    <row r="30" spans="1:11" x14ac:dyDescent="0.2">
      <c r="A30" s="82"/>
      <c r="B30" s="82"/>
      <c r="C30" s="82"/>
      <c r="D30" s="82"/>
      <c r="E30" s="82"/>
      <c r="F30" s="82"/>
      <c r="G30" s="82"/>
      <c r="H30" s="82"/>
      <c r="I30" s="82"/>
      <c r="J30" s="82"/>
      <c r="K30" s="82"/>
    </row>
    <row r="31" spans="1:11" x14ac:dyDescent="0.2">
      <c r="A31" s="82"/>
      <c r="B31" s="82"/>
      <c r="C31" s="82"/>
      <c r="D31" s="82"/>
      <c r="E31" s="82"/>
      <c r="F31" s="82"/>
      <c r="G31" s="82"/>
      <c r="H31" s="82"/>
      <c r="I31" s="82"/>
      <c r="J31" s="82"/>
      <c r="K31" s="82"/>
    </row>
    <row r="32" spans="1:11" x14ac:dyDescent="0.2">
      <c r="A32" s="82"/>
      <c r="B32" s="82"/>
      <c r="C32" s="82"/>
      <c r="D32" s="82"/>
      <c r="E32" s="82"/>
      <c r="F32" s="82"/>
      <c r="G32" s="82"/>
      <c r="H32" s="82"/>
      <c r="I32" s="82"/>
      <c r="J32" s="82"/>
      <c r="K32" s="82"/>
    </row>
    <row r="33" spans="1:17" x14ac:dyDescent="0.2">
      <c r="A33" s="82"/>
      <c r="B33" s="82"/>
      <c r="C33" s="82"/>
      <c r="D33" s="82"/>
      <c r="E33" s="82"/>
      <c r="F33" s="82"/>
      <c r="G33" s="82"/>
      <c r="H33" s="82"/>
      <c r="I33" s="82"/>
      <c r="J33" s="82"/>
      <c r="K33" s="82"/>
    </row>
    <row r="34" spans="1:17" x14ac:dyDescent="0.2">
      <c r="A34" s="82"/>
      <c r="B34" s="82"/>
      <c r="C34" s="82"/>
      <c r="D34" s="82"/>
      <c r="E34" s="82"/>
      <c r="F34" s="82"/>
      <c r="G34" s="82"/>
      <c r="H34" s="82"/>
      <c r="I34" s="82"/>
      <c r="J34" s="82"/>
      <c r="K34" s="82"/>
    </row>
    <row r="35" spans="1:17" x14ac:dyDescent="0.2">
      <c r="A35" s="82"/>
      <c r="B35" s="82"/>
      <c r="C35" s="82"/>
      <c r="D35" s="82"/>
      <c r="E35" s="82"/>
      <c r="F35" s="82"/>
      <c r="G35" s="82"/>
      <c r="H35" s="82"/>
      <c r="I35" s="82"/>
      <c r="J35" s="82"/>
      <c r="K35" s="82"/>
    </row>
    <row r="36" spans="1:17" x14ac:dyDescent="0.2">
      <c r="A36" s="82"/>
      <c r="B36" s="82"/>
      <c r="C36" s="82"/>
      <c r="D36" s="82"/>
      <c r="E36" s="82"/>
      <c r="F36" s="82"/>
      <c r="G36" s="82"/>
      <c r="H36" s="82"/>
      <c r="I36" s="82"/>
      <c r="J36" s="82"/>
      <c r="K36" s="82"/>
    </row>
    <row r="37" spans="1:17" x14ac:dyDescent="0.2">
      <c r="A37" s="82"/>
      <c r="B37" s="82"/>
      <c r="C37" s="82"/>
      <c r="D37" s="82"/>
      <c r="E37" s="82"/>
      <c r="F37" s="82"/>
      <c r="G37" s="82"/>
      <c r="H37" s="82"/>
      <c r="I37" s="82"/>
      <c r="J37" s="82"/>
      <c r="K37" s="82"/>
    </row>
    <row r="38" spans="1:17" x14ac:dyDescent="0.2">
      <c r="A38" s="82"/>
      <c r="B38" s="82"/>
      <c r="C38" s="82"/>
      <c r="D38" s="82"/>
      <c r="E38" s="82"/>
      <c r="F38" s="82"/>
      <c r="G38" s="82"/>
      <c r="H38" s="82"/>
      <c r="I38" s="82"/>
      <c r="J38" s="82"/>
      <c r="K38" s="82"/>
    </row>
    <row r="39" spans="1:17" x14ac:dyDescent="0.2">
      <c r="A39" s="82"/>
      <c r="E39" s="82"/>
      <c r="F39" s="82"/>
      <c r="G39" s="82"/>
      <c r="H39" s="82"/>
      <c r="I39" s="82"/>
      <c r="J39" s="82"/>
      <c r="K39" s="82"/>
    </row>
    <row r="40" spans="1:17" x14ac:dyDescent="0.2">
      <c r="A40" s="82"/>
      <c r="E40" s="82"/>
      <c r="F40" s="82"/>
      <c r="G40" s="82"/>
      <c r="H40" s="82"/>
      <c r="I40" s="82"/>
      <c r="J40" s="82"/>
      <c r="K40" s="82"/>
    </row>
    <row r="41" spans="1:17" x14ac:dyDescent="0.2">
      <c r="A41" s="82"/>
      <c r="B41" s="82"/>
      <c r="C41" s="82"/>
      <c r="E41" s="82"/>
      <c r="F41" s="82"/>
      <c r="G41" s="82"/>
      <c r="H41" s="82"/>
      <c r="I41" s="82"/>
      <c r="J41" s="82"/>
      <c r="K41" s="82"/>
    </row>
    <row r="42" spans="1:17" x14ac:dyDescent="0.2">
      <c r="A42" s="82"/>
      <c r="E42" s="82"/>
      <c r="F42" s="82"/>
      <c r="G42" s="82"/>
      <c r="H42" s="82"/>
      <c r="I42" s="82"/>
      <c r="J42" s="82"/>
      <c r="K42" s="82"/>
    </row>
    <row r="43" spans="1:17" x14ac:dyDescent="0.2">
      <c r="A43" s="82"/>
      <c r="E43" s="82"/>
      <c r="F43" s="82"/>
      <c r="G43" s="82"/>
      <c r="H43" s="82"/>
      <c r="I43" s="82"/>
      <c r="J43" s="82"/>
      <c r="K43" s="82"/>
    </row>
    <row r="44" spans="1:17" x14ac:dyDescent="0.2">
      <c r="A44" s="82"/>
      <c r="E44" s="82"/>
      <c r="F44" s="82"/>
      <c r="G44" s="82"/>
      <c r="H44" s="82"/>
      <c r="I44" s="82"/>
      <c r="J44" s="82"/>
      <c r="K44" s="82"/>
    </row>
    <row r="45" spans="1:17" x14ac:dyDescent="0.2">
      <c r="A45" s="82"/>
      <c r="E45" s="82"/>
      <c r="F45" s="82"/>
      <c r="G45" s="82"/>
      <c r="H45" s="82"/>
      <c r="I45" s="82"/>
      <c r="J45" s="82"/>
      <c r="K45" s="82"/>
      <c r="L45" s="82"/>
      <c r="M45" s="82"/>
      <c r="N45" s="82"/>
      <c r="O45" s="82"/>
      <c r="P45" s="82"/>
      <c r="Q45" s="82"/>
    </row>
    <row r="46" spans="1:17" x14ac:dyDescent="0.2">
      <c r="A46" s="82"/>
      <c r="E46" s="82"/>
      <c r="F46" s="82"/>
      <c r="G46" s="82"/>
      <c r="H46" s="82"/>
      <c r="I46" s="82"/>
      <c r="J46" s="82"/>
      <c r="K46" s="82"/>
      <c r="L46" s="82"/>
      <c r="M46" s="82"/>
      <c r="N46" s="82"/>
      <c r="O46" s="82"/>
      <c r="P46" s="82"/>
      <c r="Q46" s="82"/>
    </row>
    <row r="47" spans="1:17" x14ac:dyDescent="0.2">
      <c r="A47" s="82"/>
      <c r="F47" s="82"/>
      <c r="G47" s="82"/>
      <c r="H47" s="82"/>
      <c r="I47" s="82"/>
      <c r="J47" s="82"/>
      <c r="K47" s="82"/>
      <c r="L47" s="82"/>
      <c r="M47" s="82"/>
      <c r="N47" s="82"/>
      <c r="O47" s="82"/>
      <c r="P47" s="82"/>
      <c r="Q47" s="82"/>
    </row>
    <row r="48" spans="1:17" x14ac:dyDescent="0.2">
      <c r="A48" s="82"/>
      <c r="F48" s="82"/>
      <c r="G48" s="82"/>
      <c r="H48" s="82"/>
      <c r="I48" s="82"/>
      <c r="J48" s="82"/>
      <c r="K48" s="82"/>
      <c r="L48" s="82"/>
      <c r="M48" s="82"/>
      <c r="N48" s="82"/>
      <c r="O48" s="82"/>
      <c r="P48" s="82"/>
      <c r="Q48" s="82"/>
    </row>
    <row r="49" spans="1:17" x14ac:dyDescent="0.2">
      <c r="A49" s="82"/>
      <c r="F49" s="82"/>
      <c r="G49" s="82"/>
      <c r="H49" s="82"/>
      <c r="I49" s="82"/>
      <c r="J49" s="82"/>
      <c r="K49" s="82"/>
      <c r="L49" s="82"/>
      <c r="M49" s="82"/>
      <c r="N49" s="82"/>
      <c r="O49" s="82"/>
      <c r="P49" s="82"/>
      <c r="Q49" s="82"/>
    </row>
    <row r="50" spans="1:17" x14ac:dyDescent="0.2">
      <c r="A50" s="82"/>
      <c r="F50" s="82"/>
      <c r="G50" s="82"/>
      <c r="H50" s="82"/>
      <c r="I50" s="82"/>
      <c r="J50" s="82"/>
      <c r="K50" s="82"/>
      <c r="L50" s="82"/>
      <c r="M50" s="82"/>
      <c r="N50" s="82"/>
      <c r="O50" s="82"/>
      <c r="P50" s="82"/>
      <c r="Q50" s="82"/>
    </row>
    <row r="51" spans="1:17" x14ac:dyDescent="0.2">
      <c r="A51" s="82"/>
      <c r="F51" s="82"/>
      <c r="G51" s="82"/>
      <c r="H51" s="82"/>
      <c r="I51" s="82"/>
      <c r="J51" s="82"/>
      <c r="K51" s="82"/>
      <c r="L51" s="82"/>
      <c r="M51" s="82"/>
      <c r="N51" s="82"/>
      <c r="O51" s="82"/>
      <c r="P51" s="82"/>
      <c r="Q51" s="82"/>
    </row>
    <row r="52" spans="1:17" x14ac:dyDescent="0.2">
      <c r="A52" s="82"/>
      <c r="F52" s="82"/>
      <c r="G52" s="82"/>
      <c r="H52" s="82"/>
      <c r="I52" s="82"/>
      <c r="J52" s="82"/>
      <c r="K52" s="82"/>
      <c r="L52" s="82"/>
      <c r="M52" s="82"/>
      <c r="N52" s="82"/>
      <c r="O52" s="82"/>
      <c r="P52" s="82"/>
      <c r="Q52" s="82"/>
    </row>
    <row r="53" spans="1:17" x14ac:dyDescent="0.2">
      <c r="A53" s="82"/>
      <c r="F53" s="82"/>
      <c r="G53" s="82"/>
      <c r="H53" s="82"/>
      <c r="I53" s="82"/>
      <c r="J53" s="82"/>
      <c r="K53" s="82"/>
      <c r="L53" s="82"/>
      <c r="M53" s="82"/>
      <c r="N53" s="82"/>
      <c r="O53" s="82"/>
      <c r="P53" s="82"/>
      <c r="Q53" s="82"/>
    </row>
    <row r="54" spans="1:17" x14ac:dyDescent="0.2">
      <c r="F54" s="82"/>
      <c r="G54" s="82"/>
      <c r="H54" s="82"/>
      <c r="I54" s="82"/>
      <c r="J54" s="82"/>
      <c r="K54" s="82"/>
      <c r="L54" s="82"/>
      <c r="M54" s="82"/>
      <c r="N54" s="82"/>
      <c r="O54" s="82"/>
      <c r="P54" s="82"/>
      <c r="Q54" s="82"/>
    </row>
    <row r="55" spans="1:17" x14ac:dyDescent="0.2">
      <c r="F55" s="82"/>
      <c r="G55" s="82"/>
      <c r="H55" s="82"/>
      <c r="I55" s="82"/>
      <c r="J55" s="82"/>
      <c r="K55" s="82"/>
      <c r="L55" s="82"/>
      <c r="M55" s="82"/>
      <c r="N55" s="82"/>
      <c r="O55" s="82"/>
      <c r="P55" s="82"/>
      <c r="Q55" s="82"/>
    </row>
    <row r="56" spans="1:17" x14ac:dyDescent="0.2">
      <c r="F56" s="82"/>
      <c r="G56" s="82"/>
      <c r="H56" s="82"/>
      <c r="I56" s="82"/>
      <c r="J56" s="82"/>
      <c r="K56" s="82"/>
      <c r="L56" s="82"/>
      <c r="M56" s="82"/>
      <c r="N56" s="82"/>
      <c r="O56" s="82"/>
      <c r="P56" s="82"/>
      <c r="Q56" s="82"/>
    </row>
    <row r="57" spans="1:17" x14ac:dyDescent="0.2">
      <c r="F57" s="82"/>
      <c r="G57" s="82"/>
      <c r="H57" s="82"/>
      <c r="I57" s="82"/>
      <c r="J57" s="82"/>
      <c r="K57" s="82"/>
      <c r="L57" s="82"/>
      <c r="M57" s="82"/>
      <c r="N57" s="82"/>
      <c r="O57" s="82"/>
      <c r="P57" s="82"/>
      <c r="Q57" s="82"/>
    </row>
    <row r="58" spans="1:17" x14ac:dyDescent="0.2">
      <c r="F58" s="82"/>
      <c r="G58" s="82"/>
      <c r="H58" s="82"/>
      <c r="I58" s="82"/>
      <c r="J58" s="82"/>
      <c r="K58" s="82"/>
      <c r="L58" s="82"/>
      <c r="M58" s="82"/>
      <c r="N58" s="82"/>
      <c r="O58" s="82"/>
      <c r="P58" s="82"/>
      <c r="Q58" s="82"/>
    </row>
    <row r="59" spans="1:17" x14ac:dyDescent="0.2">
      <c r="F59" s="82"/>
      <c r="G59" s="82"/>
      <c r="H59" s="82"/>
      <c r="I59" s="82"/>
      <c r="J59" s="82"/>
      <c r="K59" s="82"/>
      <c r="L59" s="82"/>
      <c r="M59" s="82"/>
      <c r="N59" s="82"/>
      <c r="O59" s="82"/>
      <c r="P59" s="82"/>
      <c r="Q59" s="82"/>
    </row>
    <row r="60" spans="1:17" x14ac:dyDescent="0.2">
      <c r="F60" s="82"/>
      <c r="G60" s="82"/>
      <c r="H60" s="82"/>
      <c r="I60" s="82"/>
      <c r="J60" s="82"/>
      <c r="K60" s="82"/>
      <c r="L60" s="82"/>
      <c r="M60" s="82"/>
      <c r="N60" s="82"/>
      <c r="O60" s="82"/>
      <c r="P60" s="82"/>
      <c r="Q60" s="82"/>
    </row>
    <row r="61" spans="1:17" x14ac:dyDescent="0.2">
      <c r="F61" s="82"/>
      <c r="G61" s="82"/>
      <c r="H61" s="82"/>
      <c r="I61" s="82"/>
      <c r="J61" s="82"/>
      <c r="K61" s="82"/>
      <c r="L61" s="82"/>
      <c r="M61" s="82"/>
      <c r="N61" s="82"/>
      <c r="O61" s="82"/>
      <c r="P61" s="82"/>
      <c r="Q61" s="82"/>
    </row>
  </sheetData>
  <mergeCells count="1">
    <mergeCell ref="B5:F5"/>
  </mergeCells>
  <conditionalFormatting sqref="D29:E29">
    <cfRule type="cellIs" dxfId="7"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8" tint="0.79998168889431442"/>
  </sheetPr>
  <dimension ref="B2:M26"/>
  <sheetViews>
    <sheetView workbookViewId="0">
      <selection activeCell="I25" sqref="I25"/>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3" width="15.83203125" style="82" customWidth="1"/>
    <col min="14" max="16384" width="10.6640625" style="82"/>
  </cols>
  <sheetData>
    <row r="2" spans="2:13" ht="21" x14ac:dyDescent="0.25">
      <c r="B2" s="81" t="s">
        <v>199</v>
      </c>
      <c r="C2" s="81"/>
      <c r="D2" s="81"/>
      <c r="E2" s="8"/>
      <c r="F2" s="8"/>
      <c r="G2" s="8"/>
      <c r="H2" s="8"/>
    </row>
    <row r="3" spans="2:13" x14ac:dyDescent="0.2">
      <c r="B3" s="1"/>
      <c r="C3" s="1"/>
      <c r="D3" s="1"/>
      <c r="E3" s="8"/>
      <c r="F3" s="8"/>
      <c r="G3" s="8"/>
      <c r="H3" s="8"/>
    </row>
    <row r="4" spans="2:13" x14ac:dyDescent="0.2">
      <c r="B4" s="3" t="s">
        <v>83</v>
      </c>
      <c r="C4" s="11"/>
      <c r="D4" s="11"/>
      <c r="E4" s="4"/>
      <c r="F4" s="4"/>
      <c r="G4" s="5"/>
      <c r="H4" s="8"/>
    </row>
    <row r="5" spans="2:13" ht="107" customHeight="1" x14ac:dyDescent="0.2">
      <c r="B5" s="401" t="s">
        <v>405</v>
      </c>
      <c r="C5" s="402"/>
      <c r="D5" s="402"/>
      <c r="E5" s="402"/>
      <c r="F5" s="402"/>
      <c r="G5" s="403"/>
      <c r="H5" s="8"/>
    </row>
    <row r="6" spans="2:13" ht="17" thickBot="1" x14ac:dyDescent="0.25"/>
    <row r="7" spans="2:13" x14ac:dyDescent="0.2">
      <c r="B7" s="137" t="s">
        <v>208</v>
      </c>
      <c r="C7" s="106"/>
      <c r="D7" s="138"/>
      <c r="E7" s="106"/>
      <c r="F7" s="106"/>
      <c r="G7" s="107"/>
      <c r="H7" s="107"/>
      <c r="I7" s="107"/>
      <c r="J7" s="107"/>
      <c r="K7" s="107"/>
      <c r="L7" s="107"/>
      <c r="M7" s="108"/>
    </row>
    <row r="8" spans="2:13" x14ac:dyDescent="0.2">
      <c r="B8" s="130"/>
      <c r="C8" s="109"/>
      <c r="D8" s="139"/>
      <c r="E8" s="109"/>
      <c r="F8" s="109"/>
      <c r="G8" s="109"/>
      <c r="H8" s="109"/>
      <c r="I8" s="109"/>
      <c r="J8" s="109"/>
      <c r="K8" s="109"/>
      <c r="L8" s="109"/>
      <c r="M8" s="110"/>
    </row>
    <row r="9" spans="2:13" ht="17" x14ac:dyDescent="0.2">
      <c r="B9" s="131" t="s">
        <v>261</v>
      </c>
      <c r="C9" s="217"/>
      <c r="D9" s="140"/>
      <c r="E9" s="111" t="s">
        <v>220</v>
      </c>
      <c r="F9" s="111" t="s">
        <v>291</v>
      </c>
      <c r="G9" s="111" t="s">
        <v>221</v>
      </c>
      <c r="H9" s="111" t="s">
        <v>251</v>
      </c>
      <c r="I9" s="111" t="s">
        <v>253</v>
      </c>
      <c r="J9" s="111" t="s">
        <v>252</v>
      </c>
      <c r="K9" s="111" t="s">
        <v>222</v>
      </c>
      <c r="L9" s="111" t="s">
        <v>223</v>
      </c>
      <c r="M9" s="128" t="s">
        <v>224</v>
      </c>
    </row>
    <row r="10" spans="2:13" x14ac:dyDescent="0.2">
      <c r="B10" s="132" t="s">
        <v>202</v>
      </c>
      <c r="C10" s="218"/>
      <c r="D10" s="141"/>
      <c r="E10" s="112"/>
      <c r="F10" s="112"/>
      <c r="G10" s="112"/>
      <c r="H10" s="112"/>
      <c r="I10" s="112"/>
      <c r="J10" s="112"/>
      <c r="K10" s="112"/>
      <c r="L10" s="112"/>
      <c r="M10" s="129"/>
    </row>
    <row r="11" spans="2:13" ht="17" x14ac:dyDescent="0.2">
      <c r="B11" s="133"/>
      <c r="C11" s="244" t="s">
        <v>126</v>
      </c>
      <c r="D11" s="142"/>
      <c r="E11" s="163">
        <f>SUM('Corrected energy balance step 2'!C34:N34,'Corrected energy balance step 2'!S34)</f>
        <v>0</v>
      </c>
      <c r="F11" s="265" t="s">
        <v>292</v>
      </c>
      <c r="G11" s="163">
        <f>SUM('Corrected energy balance step 2'!P34:R34)</f>
        <v>0</v>
      </c>
      <c r="H11" s="163">
        <f>SUM('Corrected energy balance step 2'!T34,'Corrected energy balance step 2'!AV34)</f>
        <v>0</v>
      </c>
      <c r="I11" s="163">
        <f>SUM('Corrected energy balance step 2'!U34:AQ34)</f>
        <v>0</v>
      </c>
      <c r="J11" s="163">
        <f>SUM('Corrected energy balance step 2'!AU34,'Corrected energy balance step 2'!AZ34)</f>
        <v>0</v>
      </c>
      <c r="K11" s="163">
        <f>'Corrected energy balance step 2'!BM34</f>
        <v>0</v>
      </c>
      <c r="L11" s="163">
        <f>'Corrected energy balance step 2'!BL34</f>
        <v>0</v>
      </c>
      <c r="M11" s="164">
        <f>SUM('Corrected energy balance step 2'!O34,'Corrected energy balance step 2'!U34,'Corrected energy balance step 2'!AT34,'Corrected energy balance step 2'!AW34:AY34,'Corrected energy balance step 2'!BA34,'Corrected energy balance step 2'!BB34:BK34)</f>
        <v>0</v>
      </c>
    </row>
    <row r="12" spans="2:13" x14ac:dyDescent="0.2">
      <c r="B12" s="213"/>
      <c r="C12" s="219"/>
      <c r="D12" s="214"/>
      <c r="E12" s="215"/>
      <c r="F12" s="266"/>
      <c r="G12" s="215"/>
      <c r="H12" s="215"/>
      <c r="I12" s="215"/>
      <c r="J12" s="215"/>
      <c r="K12" s="215"/>
      <c r="L12" s="215"/>
      <c r="M12" s="216"/>
    </row>
    <row r="13" spans="2:13" ht="34" x14ac:dyDescent="0.2">
      <c r="B13" s="134" t="s">
        <v>277</v>
      </c>
      <c r="C13" s="220"/>
      <c r="D13" s="143"/>
      <c r="E13" s="165"/>
      <c r="F13" s="267"/>
      <c r="G13" s="165"/>
      <c r="H13" s="165"/>
      <c r="I13" s="165"/>
      <c r="J13" s="165"/>
      <c r="K13" s="165"/>
      <c r="L13" s="165"/>
      <c r="M13" s="166"/>
    </row>
    <row r="14" spans="2:13" ht="17" x14ac:dyDescent="0.2">
      <c r="B14" s="133"/>
      <c r="C14" s="244" t="s">
        <v>25</v>
      </c>
      <c r="D14" s="142"/>
      <c r="E14" s="163">
        <f>SUM('Corrected energy balance step 2'!C60:N60,'Corrected energy balance step 2'!S60)</f>
        <v>0</v>
      </c>
      <c r="F14" s="265" t="s">
        <v>292</v>
      </c>
      <c r="G14" s="163">
        <f>SUM('Corrected energy balance step 2'!P60:R60)</f>
        <v>0</v>
      </c>
      <c r="H14" s="163">
        <f>SUM('Corrected energy balance step 2'!T60,'Corrected energy balance step 2'!AV60)</f>
        <v>0</v>
      </c>
      <c r="I14" s="163">
        <f>SUM('Corrected energy balance step 2'!U60:AQ60)</f>
        <v>0</v>
      </c>
      <c r="J14" s="163">
        <f>SUM('Corrected energy balance step 2'!AU60,'Corrected energy balance step 2'!AZ60)</f>
        <v>0</v>
      </c>
      <c r="K14" s="163">
        <f>'Corrected energy balance step 2'!BM60</f>
        <v>0</v>
      </c>
      <c r="L14" s="163">
        <f>'Corrected energy balance step 2'!BL60</f>
        <v>0</v>
      </c>
      <c r="M14" s="164">
        <f>SUM('Corrected energy balance step 2'!O60,'Corrected energy balance step 2'!U60,'Corrected energy balance step 2'!AT60,'Corrected energy balance step 2'!AW60:AY60,'Corrected energy balance step 2'!BA60,'Corrected energy balance step 2'!BB60:BK60)</f>
        <v>0</v>
      </c>
    </row>
    <row r="15" spans="2:13" ht="17" x14ac:dyDescent="0.2">
      <c r="B15" s="135"/>
      <c r="C15" s="245" t="s">
        <v>142</v>
      </c>
      <c r="D15" s="144"/>
      <c r="E15" s="163">
        <f>SUM('Corrected energy balance step 2'!C62:N62,'Corrected energy balance step 2'!S62)</f>
        <v>0</v>
      </c>
      <c r="F15" s="265" t="s">
        <v>292</v>
      </c>
      <c r="G15" s="163">
        <f>SUM('Corrected energy balance step 2'!P62:R62)</f>
        <v>0</v>
      </c>
      <c r="H15" s="163">
        <f>SUM('Corrected energy balance step 2'!T62,'Corrected energy balance step 2'!AV62)</f>
        <v>0</v>
      </c>
      <c r="I15" s="163">
        <f>SUM('Corrected energy balance step 2'!U62:AQ62)</f>
        <v>0</v>
      </c>
      <c r="J15" s="163">
        <f>SUM('Corrected energy balance step 2'!AU62,'Corrected energy balance step 2'!AZ62)</f>
        <v>0</v>
      </c>
      <c r="K15" s="163">
        <f>'Corrected energy balance step 2'!BM62</f>
        <v>0</v>
      </c>
      <c r="L15" s="163">
        <f>'Corrected energy balance step 2'!BL62</f>
        <v>0</v>
      </c>
      <c r="M15" s="164">
        <f>SUM('Corrected energy balance step 2'!O62,'Corrected energy balance step 2'!U62,'Corrected energy balance step 2'!AT62,'Corrected energy balance step 2'!AW62:AY62,'Corrected energy balance step 2'!BA62,'Corrected energy balance step 2'!BB62:BK62)</f>
        <v>0</v>
      </c>
    </row>
    <row r="16" spans="2:13" ht="17" x14ac:dyDescent="0.2">
      <c r="B16" s="135"/>
      <c r="C16" s="245" t="s">
        <v>309</v>
      </c>
      <c r="D16" s="144"/>
      <c r="E16" s="163">
        <f>-SUM('Corrected energy balance step 2'!C49:N49,'Corrected energy balance step 2'!S49)</f>
        <v>0</v>
      </c>
      <c r="F16" s="265" t="s">
        <v>292</v>
      </c>
      <c r="G16" s="163">
        <f>-SUM('Corrected energy balance step 2'!P49:R49)</f>
        <v>0</v>
      </c>
      <c r="H16" s="163">
        <f>-SUM('Corrected energy balance step 2'!T49,'Corrected energy balance step 2'!AV49)</f>
        <v>0</v>
      </c>
      <c r="I16" s="163">
        <f>-SUM('Corrected energy balance step 2'!U49:AQ49)</f>
        <v>0</v>
      </c>
      <c r="J16" s="163">
        <f>-SUM('Corrected energy balance step 2'!AU49,'Corrected energy balance step 2'!AZ49)</f>
        <v>0</v>
      </c>
      <c r="K16" s="163">
        <f>-'Corrected energy balance step 2'!BM49</f>
        <v>0</v>
      </c>
      <c r="L16" s="163">
        <f>-'Corrected energy balance step 2'!BL49</f>
        <v>0</v>
      </c>
      <c r="M16" s="164">
        <f>-SUM('Corrected energy balance step 2'!O49,'Corrected energy balance step 2'!U49,'Corrected energy balance step 2'!AT49,'Corrected energy balance step 2'!AW49:AY49,'Corrected energy balance step 2'!BA49,'Corrected energy balance step 2'!BB49:BK49)</f>
        <v>0</v>
      </c>
    </row>
    <row r="17" spans="2:13" ht="17" x14ac:dyDescent="0.2">
      <c r="B17" s="135"/>
      <c r="C17" s="245" t="s">
        <v>310</v>
      </c>
      <c r="D17" s="144"/>
      <c r="E17" s="163">
        <f>IF(Dashboard!E47="yes",Dashboard!E51,0)</f>
        <v>0</v>
      </c>
      <c r="F17" s="265" t="s">
        <v>292</v>
      </c>
      <c r="G17" s="163">
        <v>0</v>
      </c>
      <c r="H17" s="163">
        <f>IF(Dashboard!E47="yes",Dashboard!E52,0)</f>
        <v>0</v>
      </c>
      <c r="I17" s="292">
        <f>IF(Dashboard!E47="yes",Dashboard!E53,0)</f>
        <v>0</v>
      </c>
      <c r="J17" s="292">
        <f>IF(Dashboard!E47="yes",Dashboard!E54,0)</f>
        <v>0</v>
      </c>
      <c r="K17" s="292">
        <f>IF(Dashboard!E47="yes",Dashboard!E55,0)</f>
        <v>0</v>
      </c>
      <c r="L17" s="292">
        <f>IF(Dashboard!E47="yes",Dashboard!E56,0)</f>
        <v>0</v>
      </c>
      <c r="M17" s="164">
        <v>0</v>
      </c>
    </row>
    <row r="18" spans="2:13" ht="17" x14ac:dyDescent="0.2">
      <c r="B18" s="135"/>
      <c r="C18" s="245" t="s">
        <v>82</v>
      </c>
      <c r="D18" s="144"/>
      <c r="E18" s="163" t="str">
        <f>IF(Dashboard!$E$47="yes",E$15-E$17,IF(Dashboard!$E$47="no",E$15,"ERROR"))</f>
        <v>ERROR</v>
      </c>
      <c r="F18" s="265" t="s">
        <v>292</v>
      </c>
      <c r="G18" s="163" t="str">
        <f>IF(Dashboard!$E$47="yes",G$15-G$17,IF(Dashboard!$E$47="no",G$15,"ERROR"))</f>
        <v>ERROR</v>
      </c>
      <c r="H18" s="163" t="str">
        <f>IF(Dashboard!$E$47="yes",H$15-H$17,IF(Dashboard!$E$47="no",H$15,"ERROR"))</f>
        <v>ERROR</v>
      </c>
      <c r="I18" s="163" t="str">
        <f>IF(Dashboard!$E$47="yes",I$15-I$17,IF(Dashboard!$E$47="no",I$15,"ERROR"))</f>
        <v>ERROR</v>
      </c>
      <c r="J18" s="163" t="str">
        <f>IF(Dashboard!$E$47="yes",J$15-J$17,IF(Dashboard!$E$47="no",J$15,"ERROR"))</f>
        <v>ERROR</v>
      </c>
      <c r="K18" s="163" t="str">
        <f>IF(Dashboard!$E$47="yes",K$15-K$17,IF(Dashboard!$E$47="no",K$15,"ERROR"))</f>
        <v>ERROR</v>
      </c>
      <c r="L18" s="163" t="str">
        <f>IF(Dashboard!$E$47="yes",L$15-L$17,IF(Dashboard!$E$47="no",L$15,"ERROR"))</f>
        <v>ERROR</v>
      </c>
      <c r="M18" s="164" t="str">
        <f>IF(Dashboard!$E$47="yes",M$15-M$17,IF(Dashboard!$E$47="no",M$15,"ERROR"))</f>
        <v>ERROR</v>
      </c>
    </row>
    <row r="19" spans="2:13" x14ac:dyDescent="0.2">
      <c r="B19" s="213"/>
      <c r="C19" s="219"/>
      <c r="D19" s="214"/>
      <c r="E19" s="215"/>
      <c r="F19" s="266"/>
      <c r="G19" s="215"/>
      <c r="H19" s="215"/>
      <c r="I19" s="215"/>
      <c r="J19" s="215"/>
      <c r="K19" s="215"/>
      <c r="L19" s="215"/>
      <c r="M19" s="216"/>
    </row>
    <row r="20" spans="2:13" ht="34" x14ac:dyDescent="0.2">
      <c r="B20" s="134" t="s">
        <v>278</v>
      </c>
      <c r="C20" s="220"/>
      <c r="D20" s="143"/>
      <c r="E20" s="165"/>
      <c r="F20" s="267"/>
      <c r="G20" s="165"/>
      <c r="H20" s="165"/>
      <c r="I20" s="165"/>
      <c r="J20" s="165"/>
      <c r="K20" s="165"/>
      <c r="L20" s="165"/>
      <c r="M20" s="166"/>
    </row>
    <row r="21" spans="2:13" ht="17" x14ac:dyDescent="0.2">
      <c r="B21" s="133"/>
      <c r="C21" s="244" t="s">
        <v>216</v>
      </c>
      <c r="D21" s="142"/>
      <c r="E21" s="163">
        <f>SUM('Corrected energy balance step 2'!C88:N88,'Corrected energy balance step 2'!S88)</f>
        <v>0</v>
      </c>
      <c r="F21" s="265" t="s">
        <v>292</v>
      </c>
      <c r="G21" s="163">
        <f>SUM('Corrected energy balance step 2'!P88:R88)</f>
        <v>0</v>
      </c>
      <c r="H21" s="163">
        <f>SUM('Corrected energy balance step 2'!T88,'Corrected energy balance step 2'!AV88)</f>
        <v>0</v>
      </c>
      <c r="I21" s="163">
        <f>SUM('Corrected energy balance step 2'!U88:AQ88)</f>
        <v>0</v>
      </c>
      <c r="J21" s="163">
        <f>SUM('Corrected energy balance step 2'!AU88,'Corrected energy balance step 2'!AZ88)</f>
        <v>0</v>
      </c>
      <c r="K21" s="163">
        <f>'Corrected energy balance step 2'!BM88</f>
        <v>0</v>
      </c>
      <c r="L21" s="163">
        <f>'Corrected energy balance step 2'!BL88</f>
        <v>0</v>
      </c>
      <c r="M21" s="164">
        <f>SUM('Corrected energy balance step 2'!O88,'Corrected energy balance step 2'!U88,'Corrected energy balance step 2'!AT88,'Corrected energy balance step 2'!AW88:AY88,'Corrected energy balance step 2'!BA88,'Corrected energy balance step 2'!BB88:BK88)</f>
        <v>0</v>
      </c>
    </row>
    <row r="22" spans="2:13" ht="17" x14ac:dyDescent="0.2">
      <c r="B22" s="133"/>
      <c r="C22" s="246" t="s">
        <v>275</v>
      </c>
      <c r="D22" s="142"/>
      <c r="E22" s="163">
        <f>SUM('Corrected energy balance step 2'!C89:N89,'Corrected energy balance step 2'!S89)</f>
        <v>0</v>
      </c>
      <c r="F22" s="265" t="s">
        <v>292</v>
      </c>
      <c r="G22" s="163">
        <f>SUM('Corrected energy balance step 2'!P89:R89)</f>
        <v>0</v>
      </c>
      <c r="H22" s="163">
        <f>SUM('Corrected energy balance step 2'!T89,'Corrected energy balance step 2'!AV89)</f>
        <v>0</v>
      </c>
      <c r="I22" s="163">
        <f>SUM('Corrected energy balance step 2'!U89:AQ89)</f>
        <v>0</v>
      </c>
      <c r="J22" s="163">
        <f>SUM('Corrected energy balance step 2'!AU89,'Corrected energy balance step 2'!AZ89)</f>
        <v>0</v>
      </c>
      <c r="K22" s="163">
        <f>'Corrected energy balance step 2'!BM89</f>
        <v>0</v>
      </c>
      <c r="L22" s="163">
        <f>'Corrected energy balance step 2'!BL89</f>
        <v>0</v>
      </c>
      <c r="M22" s="164">
        <f>SUM('Corrected energy balance step 2'!O89,'Corrected energy balance step 2'!U89,'Corrected energy balance step 2'!AT89,'Corrected energy balance step 2'!AW89:AY89,'Corrected energy balance step 2'!BA89,'Corrected energy balance step 2'!BB89:BK89)</f>
        <v>0</v>
      </c>
    </row>
    <row r="23" spans="2:13" ht="17" x14ac:dyDescent="0.2">
      <c r="B23" s="133"/>
      <c r="C23" s="246" t="s">
        <v>309</v>
      </c>
      <c r="D23" s="142"/>
      <c r="E23" s="163">
        <v>0</v>
      </c>
      <c r="F23" s="265" t="s">
        <v>292</v>
      </c>
      <c r="G23" s="163">
        <v>0</v>
      </c>
      <c r="H23" s="163">
        <v>0</v>
      </c>
      <c r="I23" s="163">
        <v>0</v>
      </c>
      <c r="J23" s="163">
        <v>0</v>
      </c>
      <c r="K23" s="163">
        <v>0</v>
      </c>
      <c r="L23" s="163">
        <v>0</v>
      </c>
      <c r="M23" s="164">
        <v>0</v>
      </c>
    </row>
    <row r="24" spans="2:13" ht="17" x14ac:dyDescent="0.2">
      <c r="B24" s="133"/>
      <c r="C24" s="246" t="s">
        <v>310</v>
      </c>
      <c r="D24" s="142"/>
      <c r="E24" s="163">
        <f>IF(Dashboard!E47="yes",Dashboard!E59,0)</f>
        <v>0</v>
      </c>
      <c r="F24" s="265" t="s">
        <v>292</v>
      </c>
      <c r="G24" s="163">
        <v>0</v>
      </c>
      <c r="H24" s="163">
        <f>IF(Dashboard!E47="yes",Dashboard!E60,0)</f>
        <v>0</v>
      </c>
      <c r="I24" s="163">
        <f>IF(Dashboard!E47="yes",Dashboard!E61,0)</f>
        <v>0</v>
      </c>
      <c r="J24" s="163">
        <v>0</v>
      </c>
      <c r="K24" s="163">
        <v>0</v>
      </c>
      <c r="L24" s="163">
        <v>0</v>
      </c>
      <c r="M24" s="164">
        <v>0</v>
      </c>
    </row>
    <row r="25" spans="2:13" ht="17" x14ac:dyDescent="0.2">
      <c r="B25" s="133"/>
      <c r="C25" s="246" t="s">
        <v>82</v>
      </c>
      <c r="D25" s="142"/>
      <c r="E25" s="163" t="str">
        <f>IF(Dashboard!$E$47="yes",E$22-E$24,IF(Dashboard!$E$47="no",E$22,"ERROR"))</f>
        <v>ERROR</v>
      </c>
      <c r="F25" s="265" t="s">
        <v>292</v>
      </c>
      <c r="G25" s="163" t="str">
        <f>IF(Dashboard!$E$47="yes",G$22-G$24,IF(Dashboard!$E$47="no",G$22,"ERROR"))</f>
        <v>ERROR</v>
      </c>
      <c r="H25" s="163" t="str">
        <f>IF(Dashboard!$E$47="yes",H$22-H$24,IF(Dashboard!$E$47="no",H$22,"ERROR"))</f>
        <v>ERROR</v>
      </c>
      <c r="I25" s="163" t="str">
        <f>IF(Dashboard!$E$47="yes",I$22-I$24,IF(Dashboard!$E$47="no",I$22,"ERROR"))</f>
        <v>ERROR</v>
      </c>
      <c r="J25" s="163" t="str">
        <f>IF(Dashboard!$E$47="yes",J$22-J$24,IF(Dashboard!$E$47="no",J$22,"ERROR"))</f>
        <v>ERROR</v>
      </c>
      <c r="K25" s="163" t="str">
        <f>IF(Dashboard!$E$47="yes",K$22-K$24,IF(Dashboard!$E$47="no",K$22,"ERROR"))</f>
        <v>ERROR</v>
      </c>
      <c r="L25" s="163" t="str">
        <f>IF(Dashboard!$E$47="yes",L$22-L$24,IF(Dashboard!$E$47="no",L$22,"ERROR"))</f>
        <v>ERROR</v>
      </c>
      <c r="M25" s="164" t="str">
        <f>IF(Dashboard!$E$47="yes",M$22-M$24,IF(Dashboard!$E$47="no",M$22,"ERROR"))</f>
        <v>ERROR</v>
      </c>
    </row>
    <row r="26" spans="2:13" ht="17" thickBot="1" x14ac:dyDescent="0.25">
      <c r="B26" s="136"/>
      <c r="C26" s="221"/>
      <c r="D26" s="145"/>
      <c r="E26" s="97"/>
      <c r="F26" s="97"/>
      <c r="G26" s="97"/>
      <c r="H26" s="97"/>
      <c r="I26" s="97"/>
      <c r="J26" s="97"/>
      <c r="K26" s="97"/>
      <c r="L26" s="97"/>
      <c r="M26" s="98"/>
    </row>
  </sheetData>
  <mergeCells count="1">
    <mergeCell ref="B5:G5"/>
  </mergeCells>
  <conditionalFormatting sqref="E26:M26">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8" tint="0.79998168889431442"/>
  </sheetPr>
  <dimension ref="B2:L12"/>
  <sheetViews>
    <sheetView topLeftCell="B3" workbookViewId="0">
      <selection activeCell="C19" sqref="C19"/>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3" width="15.83203125" style="82" customWidth="1"/>
    <col min="14" max="16384" width="10.6640625" style="82"/>
  </cols>
  <sheetData>
    <row r="2" spans="2:12" ht="21" x14ac:dyDescent="0.25">
      <c r="B2" s="81" t="s">
        <v>417</v>
      </c>
      <c r="C2" s="81"/>
      <c r="D2" s="81"/>
      <c r="E2" s="8"/>
      <c r="F2" s="8"/>
      <c r="G2" s="8"/>
      <c r="H2" s="8"/>
      <c r="I2" s="8"/>
    </row>
    <row r="3" spans="2:12" x14ac:dyDescent="0.2">
      <c r="B3" s="1"/>
      <c r="C3" s="1"/>
      <c r="D3" s="1"/>
      <c r="E3" s="8"/>
      <c r="F3" s="8"/>
      <c r="G3" s="8"/>
      <c r="H3" s="8"/>
      <c r="I3" s="8"/>
    </row>
    <row r="4" spans="2:12" x14ac:dyDescent="0.2">
      <c r="B4" s="3" t="s">
        <v>83</v>
      </c>
      <c r="C4" s="11"/>
      <c r="D4" s="11"/>
      <c r="E4" s="4"/>
      <c r="F4" s="4"/>
      <c r="G4" s="4"/>
      <c r="H4" s="5"/>
      <c r="I4" s="8"/>
    </row>
    <row r="5" spans="2:12" ht="26" customHeight="1" x14ac:dyDescent="0.2">
      <c r="B5" s="401" t="s">
        <v>449</v>
      </c>
      <c r="C5" s="402"/>
      <c r="D5" s="402"/>
      <c r="E5" s="402"/>
      <c r="F5" s="402"/>
      <c r="G5" s="402"/>
      <c r="H5" s="403"/>
      <c r="I5" s="8"/>
    </row>
    <row r="6" spans="2:12" ht="17" thickBot="1" x14ac:dyDescent="0.25"/>
    <row r="7" spans="2:12" x14ac:dyDescent="0.2">
      <c r="B7" s="137" t="s">
        <v>208</v>
      </c>
      <c r="C7" s="106"/>
      <c r="D7" s="138"/>
      <c r="E7" s="106" t="s">
        <v>430</v>
      </c>
      <c r="F7" s="325" t="s">
        <v>432</v>
      </c>
      <c r="G7" s="106"/>
      <c r="H7" s="107"/>
      <c r="I7" s="107"/>
      <c r="J7" s="107"/>
      <c r="K7" s="107"/>
      <c r="L7" s="108"/>
    </row>
    <row r="8" spans="2:12" x14ac:dyDescent="0.2">
      <c r="B8" s="130"/>
      <c r="C8" s="109"/>
      <c r="D8" s="139"/>
      <c r="E8" s="324"/>
      <c r="F8" s="326"/>
      <c r="G8" s="109"/>
      <c r="H8" s="109"/>
      <c r="I8" s="109"/>
      <c r="J8" s="109"/>
      <c r="K8" s="109"/>
      <c r="L8" s="110"/>
    </row>
    <row r="9" spans="2:12" ht="34" x14ac:dyDescent="0.2">
      <c r="B9" s="131" t="s">
        <v>261</v>
      </c>
      <c r="C9" s="217"/>
      <c r="D9" s="140"/>
      <c r="E9" s="111" t="s">
        <v>253</v>
      </c>
      <c r="F9" s="327" t="s">
        <v>418</v>
      </c>
      <c r="G9" s="111" t="s">
        <v>412</v>
      </c>
      <c r="H9" s="111" t="s">
        <v>413</v>
      </c>
      <c r="I9" s="111" t="s">
        <v>414</v>
      </c>
      <c r="J9" s="111" t="s">
        <v>415</v>
      </c>
      <c r="K9" s="111" t="s">
        <v>416</v>
      </c>
      <c r="L9" s="128" t="s">
        <v>446</v>
      </c>
    </row>
    <row r="10" spans="2:12" x14ac:dyDescent="0.2">
      <c r="B10" s="132" t="s">
        <v>202</v>
      </c>
      <c r="C10" s="218"/>
      <c r="D10" s="141"/>
      <c r="E10" s="112"/>
      <c r="F10" s="328"/>
      <c r="G10" s="112"/>
      <c r="H10" s="112"/>
      <c r="I10" s="112"/>
      <c r="J10" s="112"/>
      <c r="K10" s="112"/>
      <c r="L10" s="129"/>
    </row>
    <row r="11" spans="2:12" ht="17" x14ac:dyDescent="0.2">
      <c r="B11" s="133"/>
      <c r="C11" s="244" t="s">
        <v>309</v>
      </c>
      <c r="D11" s="142"/>
      <c r="E11" s="163">
        <f>-SUM('Corrected energy balance step 2'!U33:Z33)</f>
        <v>0</v>
      </c>
      <c r="F11" s="329">
        <f>SUMIF('Corrected energy balance step 2'!AA33,"&gt;0")</f>
        <v>0</v>
      </c>
      <c r="G11" s="163">
        <f>SUMIF('Corrected energy balance step 2'!AC33,"&gt;0")</f>
        <v>0</v>
      </c>
      <c r="H11" s="163">
        <f>SUMIF('Corrected energy balance step 2'!AD33:AF33,"&gt;0")</f>
        <v>0</v>
      </c>
      <c r="I11" s="163">
        <f>SUMIF('Corrected energy balance step 2'!AG33:AH33,"&gt;0")</f>
        <v>0</v>
      </c>
      <c r="J11" s="163">
        <f>SUMIF('Corrected energy balance step 2'!AI33,"&gt;0")</f>
        <v>0</v>
      </c>
      <c r="K11" s="163">
        <f>SUMIF('Corrected energy balance step 2'!AJ33,"&gt;0")</f>
        <v>0</v>
      </c>
      <c r="L11" s="164">
        <f>SUM('Corrected energy balance step 2'!AK33:AQ33,'Corrected energy balance step 2'!AB33)</f>
        <v>0</v>
      </c>
    </row>
    <row r="12" spans="2:12" ht="17" thickBot="1" x14ac:dyDescent="0.25">
      <c r="B12" s="136"/>
      <c r="C12" s="221"/>
      <c r="D12" s="145"/>
      <c r="E12" s="97"/>
      <c r="F12" s="330"/>
      <c r="G12" s="97"/>
      <c r="H12" s="97"/>
      <c r="I12" s="97"/>
      <c r="J12" s="97"/>
      <c r="K12" s="97"/>
      <c r="L12" s="98"/>
    </row>
  </sheetData>
  <mergeCells count="1">
    <mergeCell ref="B5:H5"/>
  </mergeCells>
  <conditionalFormatting sqref="E12:L12">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7">
    <tabColor theme="8" tint="0.79998168889431442"/>
  </sheetPr>
  <dimension ref="B2:I16"/>
  <sheetViews>
    <sheetView workbookViewId="0">
      <selection activeCell="E15" sqref="E15"/>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0" width="15.83203125" style="82" customWidth="1"/>
    <col min="11" max="16384" width="10.6640625" style="82"/>
  </cols>
  <sheetData>
    <row r="2" spans="2:9" ht="21" x14ac:dyDescent="0.25">
      <c r="B2" s="81" t="s">
        <v>428</v>
      </c>
      <c r="C2" s="81"/>
      <c r="D2" s="81"/>
      <c r="E2" s="8"/>
      <c r="F2" s="8"/>
      <c r="G2" s="8"/>
    </row>
    <row r="3" spans="2:9" x14ac:dyDescent="0.2">
      <c r="B3" s="1"/>
      <c r="C3" s="1"/>
      <c r="D3" s="1"/>
      <c r="E3" s="8"/>
      <c r="F3" s="8"/>
      <c r="G3" s="8"/>
    </row>
    <row r="4" spans="2:9" x14ac:dyDescent="0.2">
      <c r="B4" s="3" t="s">
        <v>83</v>
      </c>
      <c r="C4" s="11"/>
      <c r="D4" s="11"/>
      <c r="E4" s="4"/>
      <c r="F4" s="5"/>
      <c r="G4" s="8"/>
    </row>
    <row r="5" spans="2:9" ht="37" customHeight="1" x14ac:dyDescent="0.2">
      <c r="B5" s="401" t="s">
        <v>447</v>
      </c>
      <c r="C5" s="402"/>
      <c r="D5" s="402"/>
      <c r="E5" s="402"/>
      <c r="F5" s="403"/>
      <c r="G5" s="8"/>
    </row>
    <row r="6" spans="2:9" ht="17" thickBot="1" x14ac:dyDescent="0.25"/>
    <row r="7" spans="2:9" x14ac:dyDescent="0.2">
      <c r="B7" s="137" t="s">
        <v>208</v>
      </c>
      <c r="C7" s="106"/>
      <c r="D7" s="138"/>
      <c r="E7" s="106"/>
      <c r="F7" s="107"/>
      <c r="G7" s="107"/>
      <c r="H7" s="107"/>
      <c r="I7" s="108"/>
    </row>
    <row r="8" spans="2:9" x14ac:dyDescent="0.2">
      <c r="B8" s="130"/>
      <c r="C8" s="109"/>
      <c r="D8" s="139"/>
      <c r="E8" s="109"/>
      <c r="F8" s="109"/>
      <c r="G8" s="109"/>
      <c r="H8" s="109"/>
      <c r="I8" s="110"/>
    </row>
    <row r="9" spans="2:9" ht="17" x14ac:dyDescent="0.2">
      <c r="B9" s="131"/>
      <c r="C9" s="217"/>
      <c r="D9" s="140"/>
      <c r="E9" s="111" t="s">
        <v>220</v>
      </c>
      <c r="F9" s="111" t="s">
        <v>251</v>
      </c>
      <c r="G9" s="111" t="s">
        <v>253</v>
      </c>
      <c r="H9" s="111" t="s">
        <v>252</v>
      </c>
      <c r="I9" s="128" t="s">
        <v>222</v>
      </c>
    </row>
    <row r="10" spans="2:9" x14ac:dyDescent="0.2">
      <c r="B10" s="132" t="s">
        <v>207</v>
      </c>
      <c r="C10" s="218"/>
      <c r="D10" s="141"/>
      <c r="E10" s="112"/>
      <c r="F10" s="112"/>
      <c r="G10" s="112"/>
      <c r="H10" s="112"/>
      <c r="I10" s="129"/>
    </row>
    <row r="11" spans="2:9" ht="17" x14ac:dyDescent="0.2">
      <c r="B11" s="133"/>
      <c r="C11" s="244" t="s">
        <v>309</v>
      </c>
      <c r="D11" s="142"/>
      <c r="E11" s="163">
        <f>'Final demand'!C11</f>
        <v>0</v>
      </c>
      <c r="F11" s="163">
        <f>'Final demand'!F11</f>
        <v>0</v>
      </c>
      <c r="G11" s="163">
        <f>'Final demand'!G11</f>
        <v>0</v>
      </c>
      <c r="H11" s="163">
        <f>'Final demand'!H11</f>
        <v>0</v>
      </c>
      <c r="I11" s="164">
        <f>'Final demand'!I11</f>
        <v>0</v>
      </c>
    </row>
    <row r="12" spans="2:9" x14ac:dyDescent="0.2">
      <c r="B12" s="213"/>
      <c r="C12" s="219"/>
      <c r="D12" s="214"/>
      <c r="E12" s="215"/>
      <c r="F12" s="215"/>
      <c r="G12" s="215"/>
      <c r="H12" s="215"/>
      <c r="I12" s="216"/>
    </row>
    <row r="13" spans="2:9" x14ac:dyDescent="0.2">
      <c r="B13" s="315"/>
      <c r="C13" s="316"/>
      <c r="D13" s="317"/>
      <c r="E13" s="318"/>
      <c r="F13" s="318"/>
      <c r="G13" s="318"/>
      <c r="H13" s="318"/>
      <c r="I13" s="319"/>
    </row>
    <row r="14" spans="2:9" ht="17" x14ac:dyDescent="0.2">
      <c r="B14" s="134" t="s">
        <v>445</v>
      </c>
      <c r="C14" s="244"/>
      <c r="D14" s="142"/>
      <c r="E14" s="165"/>
      <c r="F14" s="165"/>
      <c r="G14" s="165"/>
      <c r="H14" s="165"/>
      <c r="I14" s="166"/>
    </row>
    <row r="15" spans="2:9" ht="17" x14ac:dyDescent="0.2">
      <c r="B15" s="133"/>
      <c r="C15" s="244" t="s">
        <v>309</v>
      </c>
      <c r="D15" s="142"/>
      <c r="E15" s="165">
        <f>E11*technical_specs!H12</f>
        <v>0</v>
      </c>
      <c r="F15" s="165">
        <f>F11*technical_specs!H15</f>
        <v>0</v>
      </c>
      <c r="G15" s="165">
        <f>G11*technical_specs!H13</f>
        <v>0</v>
      </c>
      <c r="H15" s="165">
        <f>H11*technical_specs!H14</f>
        <v>0</v>
      </c>
      <c r="I15" s="166">
        <f>I11</f>
        <v>0</v>
      </c>
    </row>
    <row r="16" spans="2:9" ht="17" thickBot="1" x14ac:dyDescent="0.25">
      <c r="B16" s="136"/>
      <c r="C16" s="221"/>
      <c r="D16" s="145"/>
      <c r="E16" s="97"/>
      <c r="F16" s="97"/>
      <c r="G16" s="97"/>
      <c r="H16" s="97"/>
      <c r="I16" s="98"/>
    </row>
  </sheetData>
  <mergeCells count="1">
    <mergeCell ref="B5:F5"/>
  </mergeCells>
  <conditionalFormatting sqref="E16:I1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8">
    <tabColor theme="5" tint="0.39997558519241921"/>
  </sheetPr>
  <dimension ref="B2:H23"/>
  <sheetViews>
    <sheetView workbookViewId="0">
      <selection activeCell="F15" sqref="F15"/>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1" width="15.83203125" style="82" customWidth="1"/>
    <col min="12" max="16384" width="10.6640625" style="82"/>
  </cols>
  <sheetData>
    <row r="2" spans="2:8" ht="21" x14ac:dyDescent="0.25">
      <c r="B2" s="81" t="s">
        <v>440</v>
      </c>
      <c r="C2" s="81"/>
      <c r="D2" s="81"/>
      <c r="E2" s="8"/>
      <c r="F2" s="8"/>
      <c r="G2" s="8"/>
      <c r="H2" s="8"/>
    </row>
    <row r="3" spans="2:8" x14ac:dyDescent="0.2">
      <c r="B3" s="1"/>
      <c r="C3" s="1"/>
      <c r="D3" s="1"/>
      <c r="E3" s="8"/>
      <c r="F3" s="8"/>
      <c r="G3" s="8"/>
      <c r="H3" s="8"/>
    </row>
    <row r="4" spans="2:8" x14ac:dyDescent="0.2">
      <c r="B4" s="3" t="s">
        <v>83</v>
      </c>
      <c r="C4" s="11"/>
      <c r="D4" s="11"/>
      <c r="E4" s="4"/>
      <c r="F4" s="4"/>
      <c r="G4" s="5"/>
      <c r="H4" s="8"/>
    </row>
    <row r="5" spans="2:8" ht="84" customHeight="1" x14ac:dyDescent="0.2">
      <c r="B5" s="401" t="s">
        <v>451</v>
      </c>
      <c r="C5" s="402"/>
      <c r="D5" s="402"/>
      <c r="E5" s="402"/>
      <c r="F5" s="402"/>
      <c r="G5" s="403"/>
      <c r="H5" s="8"/>
    </row>
    <row r="6" spans="2:8" ht="17" thickBot="1" x14ac:dyDescent="0.25"/>
    <row r="7" spans="2:8" x14ac:dyDescent="0.2">
      <c r="B7" s="137" t="s">
        <v>208</v>
      </c>
      <c r="C7" s="106"/>
      <c r="D7" s="138"/>
      <c r="E7" s="107"/>
      <c r="F7" s="322"/>
    </row>
    <row r="8" spans="2:8" x14ac:dyDescent="0.2">
      <c r="B8" s="130"/>
      <c r="C8" s="109"/>
      <c r="D8" s="139"/>
      <c r="E8" s="109"/>
      <c r="F8" s="110"/>
    </row>
    <row r="9" spans="2:8" ht="17" x14ac:dyDescent="0.2">
      <c r="B9" s="131" t="s">
        <v>429</v>
      </c>
      <c r="C9" s="217"/>
      <c r="D9" s="140"/>
      <c r="E9" s="111" t="s">
        <v>439</v>
      </c>
      <c r="F9" s="128" t="s">
        <v>337</v>
      </c>
    </row>
    <row r="10" spans="2:8" ht="17" x14ac:dyDescent="0.2">
      <c r="B10" s="134" t="s">
        <v>430</v>
      </c>
      <c r="C10" s="244"/>
      <c r="D10" s="142"/>
      <c r="E10" s="165"/>
      <c r="F10" s="166"/>
    </row>
    <row r="11" spans="2:8" ht="17" x14ac:dyDescent="0.2">
      <c r="B11" s="134"/>
      <c r="C11" s="244" t="s">
        <v>51</v>
      </c>
      <c r="D11" s="142"/>
      <c r="E11" s="165">
        <f>'Refineries transformation'!E11</f>
        <v>0</v>
      </c>
      <c r="F11" s="321">
        <v>1</v>
      </c>
    </row>
    <row r="12" spans="2:8" x14ac:dyDescent="0.2">
      <c r="B12" s="320"/>
      <c r="C12" s="219"/>
      <c r="D12" s="214"/>
      <c r="E12" s="215"/>
      <c r="F12" s="216"/>
    </row>
    <row r="13" spans="2:8" x14ac:dyDescent="0.2">
      <c r="B13" s="134"/>
      <c r="C13" s="244"/>
      <c r="D13" s="142"/>
      <c r="E13" s="165"/>
      <c r="F13" s="166"/>
    </row>
    <row r="14" spans="2:8" ht="17" x14ac:dyDescent="0.2">
      <c r="B14" s="134" t="s">
        <v>432</v>
      </c>
      <c r="C14" s="244"/>
      <c r="D14" s="142"/>
      <c r="E14" s="165"/>
      <c r="F14" s="166"/>
    </row>
    <row r="15" spans="2:8" ht="17" x14ac:dyDescent="0.2">
      <c r="B15" s="134"/>
      <c r="C15" s="244" t="s">
        <v>56</v>
      </c>
      <c r="D15" s="142"/>
      <c r="E15" s="165">
        <f>'Refineries transformation'!F11</f>
        <v>0</v>
      </c>
      <c r="F15" s="331">
        <f t="shared" ref="F15:F21" si="0">IF(SUM($E$15:$E$22)=0,0,E15/SUM($E$15:$E$22))</f>
        <v>0</v>
      </c>
    </row>
    <row r="16" spans="2:8" ht="17" x14ac:dyDescent="0.2">
      <c r="B16" s="133"/>
      <c r="C16" s="244" t="s">
        <v>433</v>
      </c>
      <c r="D16" s="142"/>
      <c r="E16" s="165">
        <f>'Refineries transformation'!G11</f>
        <v>0</v>
      </c>
      <c r="F16" s="331">
        <f t="shared" si="0"/>
        <v>0</v>
      </c>
    </row>
    <row r="17" spans="2:6" ht="17" x14ac:dyDescent="0.2">
      <c r="B17" s="133"/>
      <c r="C17" s="244" t="s">
        <v>434</v>
      </c>
      <c r="D17" s="142"/>
      <c r="E17" s="165">
        <f>'Refineries transformation'!H11</f>
        <v>0</v>
      </c>
      <c r="F17" s="331">
        <f t="shared" si="0"/>
        <v>0</v>
      </c>
    </row>
    <row r="18" spans="2:6" ht="17" x14ac:dyDescent="0.2">
      <c r="B18" s="133"/>
      <c r="C18" s="244" t="s">
        <v>436</v>
      </c>
      <c r="D18" s="142"/>
      <c r="E18" s="165">
        <f>'Refineries transformation'!I11</f>
        <v>0</v>
      </c>
      <c r="F18" s="331">
        <f t="shared" si="0"/>
        <v>0</v>
      </c>
    </row>
    <row r="19" spans="2:6" ht="17" x14ac:dyDescent="0.2">
      <c r="B19" s="133"/>
      <c r="C19" s="244" t="s">
        <v>435</v>
      </c>
      <c r="D19" s="142"/>
      <c r="E19" s="165">
        <f>'Refineries transformation'!J11</f>
        <v>0</v>
      </c>
      <c r="F19" s="331">
        <f t="shared" si="0"/>
        <v>0</v>
      </c>
    </row>
    <row r="20" spans="2:6" ht="17" x14ac:dyDescent="0.2">
      <c r="B20" s="133"/>
      <c r="C20" s="244" t="s">
        <v>437</v>
      </c>
      <c r="D20" s="142"/>
      <c r="E20" s="165">
        <f>'Refineries transformation'!K11</f>
        <v>0</v>
      </c>
      <c r="F20" s="331">
        <f t="shared" si="0"/>
        <v>0</v>
      </c>
    </row>
    <row r="21" spans="2:6" ht="17" x14ac:dyDescent="0.2">
      <c r="B21" s="133"/>
      <c r="C21" s="244" t="s">
        <v>438</v>
      </c>
      <c r="D21" s="142"/>
      <c r="E21" s="165">
        <f>'Refineries transformation'!L11</f>
        <v>0</v>
      </c>
      <c r="F21" s="331">
        <f t="shared" si="0"/>
        <v>0</v>
      </c>
    </row>
    <row r="22" spans="2:6" ht="17" x14ac:dyDescent="0.2">
      <c r="B22" s="133"/>
      <c r="C22" s="323" t="s">
        <v>441</v>
      </c>
      <c r="D22" s="142"/>
      <c r="E22" s="165">
        <f>E11-SUM(E15:E21)</f>
        <v>0</v>
      </c>
      <c r="F22" s="331">
        <f>IF(SUM($E$15:$E$22)=0,1,E22/SUM($E$15:$E$22))</f>
        <v>1</v>
      </c>
    </row>
    <row r="23" spans="2:6" ht="17" thickBot="1" x14ac:dyDescent="0.25">
      <c r="B23" s="136"/>
      <c r="C23" s="221"/>
      <c r="D23" s="145"/>
      <c r="E23" s="97"/>
      <c r="F23" s="98"/>
    </row>
  </sheetData>
  <mergeCells count="1">
    <mergeCell ref="B5:G5"/>
  </mergeCells>
  <conditionalFormatting sqref="F23">
    <cfRule type="cellIs" dxfId="3" priority="2" operator="greaterThan">
      <formula>0</formula>
    </cfRule>
  </conditionalFormatting>
  <conditionalFormatting sqref="E23">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9">
    <tabColor theme="5" tint="0.39997558519241921"/>
  </sheetPr>
  <dimension ref="B2:H21"/>
  <sheetViews>
    <sheetView workbookViewId="0">
      <selection activeCell="F19" sqref="F19"/>
    </sheetView>
  </sheetViews>
  <sheetFormatPr baseColWidth="10" defaultColWidth="10.6640625" defaultRowHeight="16" x14ac:dyDescent="0.2"/>
  <cols>
    <col min="1" max="1" width="10.6640625" style="82"/>
    <col min="2" max="2" width="25.83203125" style="82" customWidth="1"/>
    <col min="3" max="3" width="30.83203125" style="82" customWidth="1"/>
    <col min="4" max="4" width="2.83203125" style="82" customWidth="1"/>
    <col min="5" max="11" width="15.83203125" style="82" customWidth="1"/>
    <col min="12" max="16384" width="10.6640625" style="82"/>
  </cols>
  <sheetData>
    <row r="2" spans="2:8" ht="21" x14ac:dyDescent="0.25">
      <c r="B2" s="81" t="s">
        <v>453</v>
      </c>
      <c r="C2" s="81"/>
      <c r="D2" s="81"/>
      <c r="E2" s="8"/>
      <c r="F2" s="8"/>
      <c r="G2" s="8"/>
      <c r="H2" s="8"/>
    </row>
    <row r="3" spans="2:8" x14ac:dyDescent="0.2">
      <c r="B3" s="1"/>
      <c r="C3" s="1"/>
      <c r="D3" s="1"/>
      <c r="E3" s="8"/>
      <c r="F3" s="8"/>
      <c r="G3" s="8"/>
      <c r="H3" s="8"/>
    </row>
    <row r="4" spans="2:8" x14ac:dyDescent="0.2">
      <c r="B4" s="3" t="s">
        <v>83</v>
      </c>
      <c r="C4" s="11"/>
      <c r="D4" s="11"/>
      <c r="E4" s="4"/>
      <c r="F4" s="4"/>
      <c r="G4" s="5"/>
      <c r="H4" s="8"/>
    </row>
    <row r="5" spans="2:8" ht="24" customHeight="1" x14ac:dyDescent="0.2">
      <c r="B5" s="401" t="s">
        <v>454</v>
      </c>
      <c r="C5" s="402"/>
      <c r="D5" s="402"/>
      <c r="E5" s="402"/>
      <c r="F5" s="402"/>
      <c r="G5" s="403"/>
      <c r="H5" s="8"/>
    </row>
    <row r="6" spans="2:8" ht="17" thickBot="1" x14ac:dyDescent="0.25"/>
    <row r="7" spans="2:8" x14ac:dyDescent="0.2">
      <c r="B7" s="137" t="s">
        <v>208</v>
      </c>
      <c r="C7" s="106"/>
      <c r="D7" s="138"/>
      <c r="E7" s="107"/>
      <c r="F7" s="322"/>
    </row>
    <row r="8" spans="2:8" x14ac:dyDescent="0.2">
      <c r="B8" s="130"/>
      <c r="C8" s="109"/>
      <c r="D8" s="139"/>
      <c r="E8" s="109"/>
      <c r="F8" s="110"/>
    </row>
    <row r="9" spans="2:8" ht="17" x14ac:dyDescent="0.2">
      <c r="B9" s="131" t="s">
        <v>429</v>
      </c>
      <c r="C9" s="217"/>
      <c r="D9" s="140"/>
      <c r="E9" s="111" t="s">
        <v>439</v>
      </c>
      <c r="F9" s="128" t="s">
        <v>337</v>
      </c>
    </row>
    <row r="10" spans="2:8" ht="17" x14ac:dyDescent="0.2">
      <c r="B10" s="134" t="s">
        <v>445</v>
      </c>
      <c r="C10" s="244"/>
      <c r="D10" s="142"/>
      <c r="E10" s="165"/>
      <c r="F10" s="166"/>
    </row>
    <row r="11" spans="2:8" ht="17" x14ac:dyDescent="0.2">
      <c r="B11" s="134"/>
      <c r="C11" s="244" t="s">
        <v>190</v>
      </c>
      <c r="D11" s="142"/>
      <c r="E11" s="165">
        <f>Dashboard!E51*technical_specs!H12</f>
        <v>0</v>
      </c>
      <c r="F11" s="331"/>
    </row>
    <row r="12" spans="2:8" ht="17" x14ac:dyDescent="0.2">
      <c r="B12" s="133"/>
      <c r="C12" s="244" t="s">
        <v>209</v>
      </c>
      <c r="D12" s="142"/>
      <c r="E12" s="165">
        <f>Dashboard!E52*technical_specs!H15</f>
        <v>0</v>
      </c>
      <c r="F12" s="331"/>
    </row>
    <row r="13" spans="2:8" ht="17" x14ac:dyDescent="0.2">
      <c r="B13" s="133"/>
      <c r="C13" s="244" t="s">
        <v>51</v>
      </c>
      <c r="D13" s="142"/>
      <c r="E13" s="165">
        <f>Dashboard!E53*technical_specs!H13</f>
        <v>0</v>
      </c>
      <c r="F13" s="331"/>
    </row>
    <row r="14" spans="2:8" ht="17" x14ac:dyDescent="0.2">
      <c r="B14" s="133"/>
      <c r="C14" s="244" t="s">
        <v>192</v>
      </c>
      <c r="D14" s="142"/>
      <c r="E14" s="165">
        <f>Dashboard!E54*technical_specs!H14</f>
        <v>0</v>
      </c>
      <c r="F14" s="331"/>
    </row>
    <row r="15" spans="2:8" ht="17" x14ac:dyDescent="0.2">
      <c r="B15" s="133"/>
      <c r="C15" s="244" t="s">
        <v>104</v>
      </c>
      <c r="D15" s="142"/>
      <c r="E15" s="165">
        <f>Dashboard!E55</f>
        <v>0</v>
      </c>
      <c r="F15" s="331"/>
    </row>
    <row r="16" spans="2:8" x14ac:dyDescent="0.2">
      <c r="B16" s="133"/>
      <c r="C16" s="244"/>
      <c r="D16" s="142"/>
      <c r="E16" s="165"/>
      <c r="F16" s="331"/>
    </row>
    <row r="17" spans="2:6" x14ac:dyDescent="0.2">
      <c r="B17" s="315"/>
      <c r="C17" s="332"/>
      <c r="D17" s="317"/>
      <c r="E17" s="318"/>
      <c r="F17" s="333"/>
    </row>
    <row r="18" spans="2:6" ht="17" x14ac:dyDescent="0.2">
      <c r="B18" s="134" t="s">
        <v>430</v>
      </c>
      <c r="C18" s="244"/>
      <c r="D18" s="142"/>
      <c r="E18" s="165"/>
      <c r="F18" s="166"/>
    </row>
    <row r="19" spans="2:6" ht="17" x14ac:dyDescent="0.2">
      <c r="B19" s="134"/>
      <c r="C19" s="244" t="s">
        <v>452</v>
      </c>
      <c r="D19" s="142"/>
      <c r="E19" s="165">
        <f>Dashboard!E60</f>
        <v>0</v>
      </c>
      <c r="F19" s="321">
        <f>IF(SUM($E$19:$E$20)=0,1,E19/SUM($E$19:$E$20))</f>
        <v>1</v>
      </c>
    </row>
    <row r="20" spans="2:6" ht="17" x14ac:dyDescent="0.2">
      <c r="B20" s="134"/>
      <c r="C20" s="244" t="s">
        <v>431</v>
      </c>
      <c r="D20" s="142"/>
      <c r="E20" s="165">
        <f>SUM(E11:E15)</f>
        <v>0</v>
      </c>
      <c r="F20" s="321">
        <f>IF(SUM($E$19:$E$20)=0,0,E20/SUM($E$19:$E$20))</f>
        <v>0</v>
      </c>
    </row>
    <row r="21" spans="2:6" ht="17" thickBot="1" x14ac:dyDescent="0.25">
      <c r="B21" s="136"/>
      <c r="C21" s="221"/>
      <c r="D21" s="145"/>
      <c r="E21" s="97"/>
      <c r="F21" s="98"/>
    </row>
  </sheetData>
  <mergeCells count="1">
    <mergeCell ref="B5:G5"/>
  </mergeCells>
  <conditionalFormatting sqref="F21">
    <cfRule type="cellIs" dxfId="1" priority="2" operator="greaterThan">
      <formula>0</formula>
    </cfRule>
  </conditionalFormatting>
  <conditionalFormatting sqref="E21">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tabColor theme="7" tint="0.39997558519241921"/>
  </sheetPr>
  <dimension ref="A1:J6"/>
  <sheetViews>
    <sheetView workbookViewId="0">
      <selection activeCell="G21" sqref="G21"/>
    </sheetView>
  </sheetViews>
  <sheetFormatPr baseColWidth="10" defaultRowHeight="16" x14ac:dyDescent="0.2"/>
  <cols>
    <col min="1" max="10" width="11.6640625" style="274" customWidth="1"/>
    <col min="11" max="11" width="11.1640625" bestFit="1" customWidth="1"/>
  </cols>
  <sheetData>
    <row r="1" spans="1:10" x14ac:dyDescent="0.2">
      <c r="A1" s="274" t="s">
        <v>244</v>
      </c>
    </row>
    <row r="2" spans="1:10" x14ac:dyDescent="0.2">
      <c r="B2" s="274" t="str">
        <f>'Final demand'!C9</f>
        <v>Coal (TJ)</v>
      </c>
      <c r="C2" s="274" t="str">
        <f>'Final demand'!D9</f>
        <v>Cokes (TJ)</v>
      </c>
      <c r="D2" s="274" t="str">
        <f>'Final demand'!E9</f>
        <v>Coal gas (TJ)</v>
      </c>
      <c r="E2" s="274" t="str">
        <f>'Final demand'!F9</f>
        <v>Network gas (TJ)</v>
      </c>
      <c r="F2" s="274" t="str">
        <f>'Final demand'!G9</f>
        <v>Crude oil (TJ)</v>
      </c>
      <c r="G2" s="274" t="str">
        <f>'Final demand'!H9</f>
        <v>Wood pellets (TJ)</v>
      </c>
      <c r="H2" s="274" t="str">
        <f>'Final demand'!I9</f>
        <v>Heat (TJ)</v>
      </c>
      <c r="I2" s="274" t="str">
        <f>'Final demand'!J9</f>
        <v>Electricity (TJ)</v>
      </c>
      <c r="J2" s="274" t="str">
        <f>'Final demand'!K9</f>
        <v>Other (TJ)</v>
      </c>
    </row>
    <row r="3" spans="1:10" x14ac:dyDescent="0.2">
      <c r="A3" s="275" t="str">
        <f>'Final demand'!B10</f>
        <v>Total energetic final consumption incl. refineries</v>
      </c>
    </row>
    <row r="4" spans="1:10" x14ac:dyDescent="0.2">
      <c r="A4" s="298" t="str">
        <f>'Corrected energy balance step 2'!B62</f>
        <v>Chemical and petrochemical</v>
      </c>
      <c r="B4" s="191">
        <f>'Final demand'!C10</f>
        <v>0</v>
      </c>
      <c r="C4" s="293" t="str">
        <f>'Final demand'!D10</f>
        <v>-</v>
      </c>
      <c r="D4" s="191">
        <f>'Final demand'!E10</f>
        <v>0</v>
      </c>
      <c r="E4" s="191">
        <f>'Final demand'!F10</f>
        <v>0</v>
      </c>
      <c r="F4" s="191">
        <f>'Final demand'!G10</f>
        <v>0</v>
      </c>
      <c r="G4" s="191">
        <f>'Final demand'!H10</f>
        <v>0</v>
      </c>
      <c r="H4" s="191">
        <f>'Final demand'!I10</f>
        <v>0</v>
      </c>
      <c r="I4" s="191">
        <f>'Final demand'!J10</f>
        <v>0</v>
      </c>
      <c r="J4" s="191">
        <f>'Final demand'!K10</f>
        <v>0</v>
      </c>
    </row>
    <row r="5" spans="1:10" x14ac:dyDescent="0.2">
      <c r="A5" s="275" t="str">
        <f>'Final demand'!B15</f>
        <v>Total non-energetic final consumption incl. refineries</v>
      </c>
      <c r="B5" s="191"/>
      <c r="C5" s="191"/>
      <c r="D5" s="191"/>
      <c r="E5" s="191"/>
      <c r="F5" s="191"/>
      <c r="G5" s="191"/>
      <c r="H5" s="191"/>
      <c r="I5" s="191"/>
      <c r="J5" s="191"/>
    </row>
    <row r="6" spans="1:10" x14ac:dyDescent="0.2">
      <c r="A6" s="298" t="str">
        <f>'Corrected energy balance step 2'!B89</f>
        <v xml:space="preserve">   Memo: Feedstock use in petrochemical industry</v>
      </c>
      <c r="B6" s="191">
        <f>'Final demand'!C15</f>
        <v>0</v>
      </c>
      <c r="C6" s="293" t="str">
        <f>'Final demand'!D15</f>
        <v>-</v>
      </c>
      <c r="D6" s="191">
        <f>'Final demand'!E15</f>
        <v>0</v>
      </c>
      <c r="E6" s="191">
        <f>'Final demand'!F15</f>
        <v>0</v>
      </c>
      <c r="F6" s="191" t="e">
        <f>'Final demand'!G15</f>
        <v>#VALUE!</v>
      </c>
      <c r="G6" s="191">
        <f>'Final demand'!H15</f>
        <v>0</v>
      </c>
      <c r="H6" s="191">
        <f>'Final demand'!I15</f>
        <v>0</v>
      </c>
      <c r="I6" s="191">
        <f>'Final demand'!J15</f>
        <v>0</v>
      </c>
      <c r="J6" s="191">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358</v>
      </c>
    </row>
    <row r="2" spans="1:10" x14ac:dyDescent="0.2">
      <c r="A2" s="274" t="s">
        <v>327</v>
      </c>
      <c r="B2" s="274" t="s">
        <v>328</v>
      </c>
    </row>
    <row r="3" spans="1:10" x14ac:dyDescent="0.2">
      <c r="A3" s="275" t="s">
        <v>329</v>
      </c>
      <c r="B3" s="314">
        <f>'Shares energetic final demand'!E11</f>
        <v>0</v>
      </c>
    </row>
    <row r="4" spans="1:10" x14ac:dyDescent="0.2">
      <c r="A4" s="275" t="s">
        <v>330</v>
      </c>
      <c r="B4" s="314">
        <f>'Shares energetic final demand'!E12</f>
        <v>0</v>
      </c>
      <c r="C4" s="293"/>
      <c r="D4" s="191"/>
      <c r="E4" s="191"/>
      <c r="F4" s="191"/>
      <c r="G4" s="191"/>
      <c r="H4" s="191"/>
      <c r="I4" s="191"/>
      <c r="J4" s="191"/>
    </row>
    <row r="5" spans="1:10" x14ac:dyDescent="0.2">
      <c r="A5" s="275" t="s">
        <v>331</v>
      </c>
      <c r="B5" s="314">
        <f>'Shares energetic final demand'!E13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6"/>
  <sheetViews>
    <sheetView workbookViewId="0">
      <selection activeCell="D14" sqref="D14"/>
    </sheetView>
  </sheetViews>
  <sheetFormatPr baseColWidth="10" defaultColWidth="10.6640625" defaultRowHeight="16" x14ac:dyDescent="0.2"/>
  <cols>
    <col min="1" max="1" width="10.6640625" style="1"/>
    <col min="2" max="2" width="20.83203125" style="1" customWidth="1"/>
    <col min="3" max="3" width="50.83203125" style="1" customWidth="1"/>
    <col min="4" max="4" width="10.83203125" style="90" customWidth="1"/>
    <col min="5" max="16384" width="10.6640625" style="1"/>
  </cols>
  <sheetData>
    <row r="2" spans="2:4" ht="21" x14ac:dyDescent="0.25">
      <c r="B2" s="2" t="s">
        <v>0</v>
      </c>
    </row>
    <row r="4" spans="2:4" x14ac:dyDescent="0.2">
      <c r="B4" s="283" t="s">
        <v>3</v>
      </c>
      <c r="C4" s="11" t="s">
        <v>6</v>
      </c>
      <c r="D4" s="151" t="s">
        <v>7</v>
      </c>
    </row>
    <row r="5" spans="2:4" x14ac:dyDescent="0.2">
      <c r="B5" s="6"/>
      <c r="C5" s="12"/>
      <c r="D5" s="152"/>
    </row>
    <row r="6" spans="2:4" x14ac:dyDescent="0.2">
      <c r="B6" s="77">
        <v>41583</v>
      </c>
      <c r="C6" s="117" t="s">
        <v>274</v>
      </c>
      <c r="D6" s="118">
        <v>1</v>
      </c>
    </row>
    <row r="7" spans="2:4" ht="34" x14ac:dyDescent="0.2">
      <c r="B7" s="77">
        <v>41611</v>
      </c>
      <c r="C7" s="121" t="s">
        <v>296</v>
      </c>
      <c r="D7" s="127">
        <v>1.01</v>
      </c>
    </row>
    <row r="8" spans="2:4" x14ac:dyDescent="0.2">
      <c r="B8" s="77">
        <v>41618</v>
      </c>
      <c r="C8" s="120" t="s">
        <v>297</v>
      </c>
      <c r="D8" s="127">
        <v>1.02</v>
      </c>
    </row>
    <row r="9" spans="2:4" x14ac:dyDescent="0.2">
      <c r="B9" s="119">
        <v>41682</v>
      </c>
      <c r="C9" s="120" t="s">
        <v>308</v>
      </c>
      <c r="D9" s="127">
        <v>1.03</v>
      </c>
    </row>
    <row r="10" spans="2:4" ht="34" x14ac:dyDescent="0.2">
      <c r="B10" s="119">
        <v>42576</v>
      </c>
      <c r="C10" s="121" t="s">
        <v>407</v>
      </c>
      <c r="D10" s="127">
        <v>1.04</v>
      </c>
    </row>
    <row r="11" spans="2:4" ht="34" x14ac:dyDescent="0.2">
      <c r="B11" s="119">
        <v>42594</v>
      </c>
      <c r="C11" s="121" t="s">
        <v>448</v>
      </c>
      <c r="D11" s="127">
        <v>1.05</v>
      </c>
    </row>
    <row r="12" spans="2:4" ht="17" x14ac:dyDescent="0.2">
      <c r="B12" s="119">
        <v>42615</v>
      </c>
      <c r="C12" s="121" t="s">
        <v>455</v>
      </c>
      <c r="D12" s="127">
        <v>1.06</v>
      </c>
    </row>
    <row r="13" spans="2:4" ht="17" x14ac:dyDescent="0.2">
      <c r="B13" s="119" t="s">
        <v>531</v>
      </c>
      <c r="C13" s="121" t="s">
        <v>532</v>
      </c>
      <c r="D13" s="127">
        <v>1.07</v>
      </c>
    </row>
    <row r="14" spans="2:4" x14ac:dyDescent="0.2">
      <c r="B14" s="13"/>
      <c r="C14" s="9"/>
      <c r="D14" s="153"/>
    </row>
    <row r="16" spans="2:4" x14ac:dyDescent="0.2">
      <c r="C16"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359</v>
      </c>
    </row>
    <row r="2" spans="1:10" x14ac:dyDescent="0.2">
      <c r="A2" s="274" t="s">
        <v>327</v>
      </c>
      <c r="B2" s="274" t="s">
        <v>328</v>
      </c>
    </row>
    <row r="3" spans="1:10" x14ac:dyDescent="0.2">
      <c r="A3" s="275" t="s">
        <v>344</v>
      </c>
      <c r="B3" s="314">
        <f>'Shares energetic final demand'!E16</f>
        <v>0</v>
      </c>
    </row>
    <row r="4" spans="1:10" x14ac:dyDescent="0.2">
      <c r="A4" s="275" t="s">
        <v>345</v>
      </c>
      <c r="B4" s="314">
        <f>'Shares energetic final demand'!E17</f>
        <v>0</v>
      </c>
      <c r="C4" s="293"/>
      <c r="D4" s="191"/>
      <c r="E4" s="191"/>
      <c r="F4" s="191"/>
      <c r="G4" s="191"/>
      <c r="H4" s="191"/>
      <c r="I4" s="191"/>
      <c r="J4" s="191"/>
    </row>
    <row r="5" spans="1:10" x14ac:dyDescent="0.2">
      <c r="A5" s="275" t="s">
        <v>346</v>
      </c>
      <c r="B5" s="314">
        <f>'Shares energetic final demand'!E18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7" tint="0.39997558519241921"/>
  </sheetPr>
  <dimension ref="A1:J10"/>
  <sheetViews>
    <sheetView workbookViewId="0">
      <selection activeCell="O13" sqref="O13"/>
    </sheetView>
  </sheetViews>
  <sheetFormatPr baseColWidth="10" defaultRowHeight="16" x14ac:dyDescent="0.2"/>
  <cols>
    <col min="1" max="10" width="11.6640625" style="274" customWidth="1"/>
    <col min="11" max="11" width="11.1640625" bestFit="1" customWidth="1"/>
  </cols>
  <sheetData>
    <row r="1" spans="1:10" x14ac:dyDescent="0.2">
      <c r="A1" s="274" t="s">
        <v>360</v>
      </c>
    </row>
    <row r="2" spans="1:10" x14ac:dyDescent="0.2">
      <c r="A2" s="274" t="s">
        <v>327</v>
      </c>
      <c r="B2" s="274" t="s">
        <v>328</v>
      </c>
    </row>
    <row r="3" spans="1:10" x14ac:dyDescent="0.2">
      <c r="A3" s="275" t="s">
        <v>347</v>
      </c>
      <c r="B3" s="314">
        <f>'Shares energetic final demand'!E21</f>
        <v>0</v>
      </c>
    </row>
    <row r="4" spans="1:10" x14ac:dyDescent="0.2">
      <c r="A4" s="275" t="s">
        <v>348</v>
      </c>
      <c r="B4" s="314">
        <f>'Shares energetic final demand'!E22</f>
        <v>0</v>
      </c>
      <c r="C4" s="293"/>
      <c r="D4" s="191"/>
      <c r="E4" s="191"/>
      <c r="F4" s="191"/>
      <c r="G4" s="191"/>
      <c r="H4" s="191"/>
      <c r="I4" s="191"/>
      <c r="J4" s="191"/>
    </row>
    <row r="5" spans="1:10" x14ac:dyDescent="0.2">
      <c r="A5" s="275" t="s">
        <v>349</v>
      </c>
      <c r="B5" s="314">
        <f>'Shares energetic final demand'!E23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tabColor theme="7" tint="0.39997558519241921"/>
  </sheetPr>
  <dimension ref="A1:J10"/>
  <sheetViews>
    <sheetView workbookViewId="0">
      <selection activeCell="C3" sqref="C3"/>
    </sheetView>
  </sheetViews>
  <sheetFormatPr baseColWidth="10" defaultRowHeight="16" x14ac:dyDescent="0.2"/>
  <cols>
    <col min="1" max="10" width="11.6640625" style="274" customWidth="1"/>
    <col min="11" max="11" width="11.1640625" bestFit="1" customWidth="1"/>
  </cols>
  <sheetData>
    <row r="1" spans="1:10" x14ac:dyDescent="0.2">
      <c r="A1" s="274" t="s">
        <v>357</v>
      </c>
    </row>
    <row r="2" spans="1:10" x14ac:dyDescent="0.2">
      <c r="A2" s="274" t="s">
        <v>327</v>
      </c>
      <c r="B2" s="274" t="s">
        <v>328</v>
      </c>
    </row>
    <row r="3" spans="1:10" x14ac:dyDescent="0.2">
      <c r="A3" s="275" t="s">
        <v>350</v>
      </c>
      <c r="B3" s="314">
        <f>'Shares energetic final demand'!E26</f>
        <v>0</v>
      </c>
    </row>
    <row r="4" spans="1:10" x14ac:dyDescent="0.2">
      <c r="A4" s="275" t="s">
        <v>351</v>
      </c>
      <c r="B4" s="314">
        <f>'Shares energetic final demand'!E27</f>
        <v>0</v>
      </c>
      <c r="C4" s="293"/>
      <c r="D4" s="191"/>
      <c r="E4" s="191"/>
      <c r="F4" s="191"/>
      <c r="G4" s="191"/>
      <c r="H4" s="191"/>
      <c r="I4" s="191"/>
      <c r="J4" s="191"/>
    </row>
    <row r="5" spans="1:10" x14ac:dyDescent="0.2">
      <c r="A5" s="275" t="s">
        <v>352</v>
      </c>
      <c r="B5" s="314">
        <f>'Shares energetic final demand'!E28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tabColor theme="7" tint="0.39997558519241921"/>
  </sheetPr>
  <dimension ref="A1:J10"/>
  <sheetViews>
    <sheetView workbookViewId="0">
      <selection activeCell="H28" sqref="H28"/>
    </sheetView>
  </sheetViews>
  <sheetFormatPr baseColWidth="10" defaultRowHeight="16" x14ac:dyDescent="0.2"/>
  <cols>
    <col min="1" max="10" width="11.6640625" style="274" customWidth="1"/>
    <col min="11" max="11" width="11.1640625" bestFit="1" customWidth="1"/>
  </cols>
  <sheetData>
    <row r="1" spans="1:10" x14ac:dyDescent="0.2">
      <c r="A1" s="274" t="s">
        <v>356</v>
      </c>
    </row>
    <row r="2" spans="1:10" x14ac:dyDescent="0.2">
      <c r="A2" s="274" t="s">
        <v>327</v>
      </c>
      <c r="B2" s="274" t="s">
        <v>328</v>
      </c>
    </row>
    <row r="3" spans="1:10" x14ac:dyDescent="0.2">
      <c r="A3" s="275" t="s">
        <v>353</v>
      </c>
      <c r="B3" s="314">
        <f>'Shares energetic final demand'!E31</f>
        <v>0</v>
      </c>
    </row>
    <row r="4" spans="1:10" x14ac:dyDescent="0.2">
      <c r="A4" s="275" t="s">
        <v>354</v>
      </c>
      <c r="B4" s="314">
        <f>'Shares energetic final demand'!E32</f>
        <v>0</v>
      </c>
      <c r="C4" s="293"/>
      <c r="D4" s="191"/>
      <c r="E4" s="191"/>
      <c r="F4" s="191"/>
      <c r="G4" s="191"/>
      <c r="H4" s="191"/>
      <c r="I4" s="191"/>
      <c r="J4" s="191"/>
    </row>
    <row r="5" spans="1:10" x14ac:dyDescent="0.2">
      <c r="A5" s="275" t="s">
        <v>355</v>
      </c>
      <c r="B5" s="314">
        <f>'Shares energetic final demand'!E33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tabColor theme="7" tint="0.39997558519241921"/>
  </sheetPr>
  <dimension ref="A1:B6"/>
  <sheetViews>
    <sheetView workbookViewId="0">
      <selection activeCell="B7" sqref="B7"/>
    </sheetView>
  </sheetViews>
  <sheetFormatPr baseColWidth="10" defaultRowHeight="16" x14ac:dyDescent="0.2"/>
  <cols>
    <col min="1" max="1" width="52.1640625" bestFit="1" customWidth="1"/>
  </cols>
  <sheetData>
    <row r="1" spans="1:2" x14ac:dyDescent="0.2">
      <c r="A1" t="s">
        <v>471</v>
      </c>
    </row>
    <row r="2" spans="1:2" x14ac:dyDescent="0.2">
      <c r="A2" t="s">
        <v>327</v>
      </c>
      <c r="B2" t="s">
        <v>328</v>
      </c>
    </row>
    <row r="3" spans="1:2" x14ac:dyDescent="0.2">
      <c r="A3" t="s">
        <v>464</v>
      </c>
      <c r="B3" s="346">
        <f>Dashboard!E39</f>
        <v>0</v>
      </c>
    </row>
    <row r="4" spans="1:2" x14ac:dyDescent="0.2">
      <c r="A4" t="s">
        <v>465</v>
      </c>
      <c r="B4" s="346">
        <f>Dashboard!E41</f>
        <v>0</v>
      </c>
    </row>
    <row r="5" spans="1:2" x14ac:dyDescent="0.2">
      <c r="A5" t="s">
        <v>466</v>
      </c>
      <c r="B5" s="346">
        <f>Dashboard!E42</f>
        <v>0</v>
      </c>
    </row>
    <row r="6" spans="1:2" x14ac:dyDescent="0.2">
      <c r="A6" t="s">
        <v>467</v>
      </c>
      <c r="B6" s="346">
        <f>Dashboard!E43</f>
        <v>0</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7" tint="0.39997558519241921"/>
  </sheetPr>
  <dimension ref="A1:J10"/>
  <sheetViews>
    <sheetView workbookViewId="0">
      <selection activeCell="B3" sqref="B3"/>
    </sheetView>
  </sheetViews>
  <sheetFormatPr baseColWidth="10" defaultRowHeight="16" x14ac:dyDescent="0.2"/>
  <cols>
    <col min="1" max="1" width="52.5" style="274" bestFit="1" customWidth="1"/>
    <col min="2" max="2" width="5.5" style="274" bestFit="1" customWidth="1"/>
    <col min="3" max="10" width="11.6640625" style="274" customWidth="1"/>
    <col min="11" max="11" width="11.1640625" bestFit="1" customWidth="1"/>
  </cols>
  <sheetData>
    <row r="1" spans="1:10" x14ac:dyDescent="0.2">
      <c r="A1" s="274" t="s">
        <v>361</v>
      </c>
    </row>
    <row r="2" spans="1:10" x14ac:dyDescent="0.2">
      <c r="A2" s="274" t="s">
        <v>327</v>
      </c>
      <c r="B2" s="274" t="s">
        <v>328</v>
      </c>
    </row>
    <row r="3" spans="1:10" x14ac:dyDescent="0.2">
      <c r="A3" s="275" t="s">
        <v>362</v>
      </c>
      <c r="B3" s="314">
        <f>'Shares energetic final demand'!E36</f>
        <v>0</v>
      </c>
    </row>
    <row r="4" spans="1:10" x14ac:dyDescent="0.2">
      <c r="A4" s="275" t="s">
        <v>363</v>
      </c>
      <c r="B4" s="314">
        <f>'Shares energetic final demand'!E37</f>
        <v>0</v>
      </c>
      <c r="C4" s="293"/>
      <c r="D4" s="191"/>
      <c r="E4" s="191"/>
      <c r="F4" s="191"/>
      <c r="G4" s="191"/>
      <c r="H4" s="191"/>
      <c r="I4" s="191"/>
      <c r="J4" s="191"/>
    </row>
    <row r="5" spans="1:10" x14ac:dyDescent="0.2">
      <c r="A5" s="275" t="s">
        <v>364</v>
      </c>
      <c r="B5" s="314">
        <f>'Shares energetic final demand'!E38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365</v>
      </c>
    </row>
    <row r="2" spans="1:10" x14ac:dyDescent="0.2">
      <c r="A2" s="274" t="s">
        <v>327</v>
      </c>
      <c r="B2" s="274" t="s">
        <v>328</v>
      </c>
    </row>
    <row r="3" spans="1:10" x14ac:dyDescent="0.2">
      <c r="A3" s="275" t="s">
        <v>366</v>
      </c>
      <c r="B3" s="314">
        <f>'Shares non-energ final demand'!E11</f>
        <v>0</v>
      </c>
    </row>
    <row r="4" spans="1:10" x14ac:dyDescent="0.2">
      <c r="A4" s="275" t="s">
        <v>367</v>
      </c>
      <c r="B4" s="314">
        <f>'Shares non-energ final demand'!E12</f>
        <v>0</v>
      </c>
      <c r="C4" s="293"/>
      <c r="D4" s="191"/>
      <c r="E4" s="191"/>
      <c r="F4" s="191"/>
      <c r="G4" s="191"/>
      <c r="H4" s="191"/>
      <c r="I4" s="191"/>
      <c r="J4" s="191"/>
    </row>
    <row r="5" spans="1:10" x14ac:dyDescent="0.2">
      <c r="A5" s="275" t="s">
        <v>368</v>
      </c>
      <c r="B5" s="314">
        <f>'Shares non-energ final demand'!E13</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7" tint="0.39997558519241921"/>
  </sheetPr>
  <dimension ref="A1:J10"/>
  <sheetViews>
    <sheetView workbookViewId="0">
      <selection activeCell="B3" sqref="B3:B5"/>
    </sheetView>
  </sheetViews>
  <sheetFormatPr baseColWidth="10" defaultRowHeight="16" x14ac:dyDescent="0.2"/>
  <cols>
    <col min="1" max="10" width="11.6640625" style="274" customWidth="1"/>
    <col min="11" max="11" width="11.1640625" bestFit="1" customWidth="1"/>
  </cols>
  <sheetData>
    <row r="1" spans="1:10" x14ac:dyDescent="0.2">
      <c r="A1" s="274" t="s">
        <v>369</v>
      </c>
    </row>
    <row r="2" spans="1:10" x14ac:dyDescent="0.2">
      <c r="A2" s="274" t="s">
        <v>327</v>
      </c>
      <c r="B2" s="274" t="s">
        <v>328</v>
      </c>
    </row>
    <row r="3" spans="1:10" x14ac:dyDescent="0.2">
      <c r="A3" s="275" t="s">
        <v>370</v>
      </c>
      <c r="B3" s="314">
        <f>'Shares non-energ final demand'!E16</f>
        <v>0</v>
      </c>
    </row>
    <row r="4" spans="1:10" x14ac:dyDescent="0.2">
      <c r="A4" s="275" t="s">
        <v>371</v>
      </c>
      <c r="B4" s="314">
        <f>'Shares non-energ final demand'!E17</f>
        <v>0</v>
      </c>
      <c r="C4" s="293"/>
      <c r="D4" s="191"/>
      <c r="E4" s="191"/>
      <c r="F4" s="191"/>
      <c r="G4" s="191"/>
      <c r="H4" s="191"/>
      <c r="I4" s="191"/>
      <c r="J4" s="191"/>
    </row>
    <row r="5" spans="1:10" x14ac:dyDescent="0.2">
      <c r="A5" s="275" t="s">
        <v>372</v>
      </c>
      <c r="B5" s="314">
        <f>'Shares non-energ final demand'!E18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7" tint="0.39997558519241921"/>
  </sheetPr>
  <dimension ref="A1:J10"/>
  <sheetViews>
    <sheetView workbookViewId="0">
      <selection activeCell="A3" sqref="A3"/>
    </sheetView>
  </sheetViews>
  <sheetFormatPr baseColWidth="10" defaultRowHeight="16" x14ac:dyDescent="0.2"/>
  <cols>
    <col min="1" max="1" width="54" style="274" customWidth="1"/>
    <col min="2" max="10" width="11.6640625" style="274" customWidth="1"/>
    <col min="11" max="11" width="11.1640625" bestFit="1" customWidth="1"/>
  </cols>
  <sheetData>
    <row r="1" spans="1:10" x14ac:dyDescent="0.2">
      <c r="A1" s="274" t="s">
        <v>373</v>
      </c>
    </row>
    <row r="2" spans="1:10" x14ac:dyDescent="0.2">
      <c r="A2" s="274" t="s">
        <v>327</v>
      </c>
      <c r="B2" s="274" t="s">
        <v>328</v>
      </c>
    </row>
    <row r="3" spans="1:10" x14ac:dyDescent="0.2">
      <c r="A3" s="275" t="s">
        <v>374</v>
      </c>
      <c r="B3" s="314" t="e">
        <f>'Shares non-energ final demand'!E22</f>
        <v>#VALUE!</v>
      </c>
    </row>
    <row r="4" spans="1:10" x14ac:dyDescent="0.2">
      <c r="A4" s="275" t="s">
        <v>375</v>
      </c>
      <c r="B4" s="314" t="e">
        <f>'Shares non-energ final demand'!E23</f>
        <v>#VALUE!</v>
      </c>
      <c r="C4" s="293"/>
      <c r="D4" s="191"/>
      <c r="E4" s="191"/>
      <c r="F4" s="191"/>
      <c r="G4" s="191"/>
      <c r="H4" s="191"/>
      <c r="I4" s="191"/>
      <c r="J4" s="191"/>
    </row>
    <row r="5" spans="1:10" x14ac:dyDescent="0.2">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tabColor theme="7" tint="0.39997558519241921"/>
  </sheetPr>
  <dimension ref="A1:J10"/>
  <sheetViews>
    <sheetView workbookViewId="0">
      <selection activeCell="B3" sqref="A1:B5"/>
    </sheetView>
  </sheetViews>
  <sheetFormatPr baseColWidth="10" defaultRowHeight="16" x14ac:dyDescent="0.2"/>
  <cols>
    <col min="1" max="10" width="11.6640625" style="274" customWidth="1"/>
    <col min="11" max="11" width="11.1640625" bestFit="1" customWidth="1"/>
  </cols>
  <sheetData>
    <row r="1" spans="1:10" x14ac:dyDescent="0.2">
      <c r="A1" s="274" t="s">
        <v>376</v>
      </c>
    </row>
    <row r="2" spans="1:10" x14ac:dyDescent="0.2">
      <c r="A2" s="274" t="s">
        <v>327</v>
      </c>
      <c r="B2" s="274" t="s">
        <v>328</v>
      </c>
    </row>
    <row r="3" spans="1:10" x14ac:dyDescent="0.2">
      <c r="A3" s="275" t="s">
        <v>377</v>
      </c>
      <c r="B3" s="314">
        <f>'Shares non-energ final demand'!E26</f>
        <v>0</v>
      </c>
    </row>
    <row r="4" spans="1:10" x14ac:dyDescent="0.2">
      <c r="A4" s="275" t="s">
        <v>378</v>
      </c>
      <c r="B4" s="314">
        <f>'Shares non-energ final demand'!E27</f>
        <v>0</v>
      </c>
      <c r="C4" s="293"/>
      <c r="D4" s="191"/>
      <c r="E4" s="191"/>
      <c r="F4" s="191"/>
      <c r="G4" s="191"/>
      <c r="H4" s="191"/>
      <c r="I4" s="191"/>
      <c r="J4" s="191"/>
    </row>
    <row r="5" spans="1:10" x14ac:dyDescent="0.2">
      <c r="A5" s="275" t="s">
        <v>379</v>
      </c>
      <c r="B5" s="314">
        <f>'Shares non-energ final demand'!E28</f>
        <v>1</v>
      </c>
      <c r="C5" s="293"/>
      <c r="D5" s="293"/>
      <c r="E5" s="293"/>
      <c r="F5" s="293"/>
      <c r="G5" s="293"/>
      <c r="H5" s="293"/>
      <c r="I5" s="293"/>
      <c r="J5" s="293"/>
    </row>
    <row r="6" spans="1:10" x14ac:dyDescent="0.2">
      <c r="A6" s="275"/>
      <c r="B6" s="191"/>
      <c r="C6" s="293"/>
      <c r="D6" s="293"/>
      <c r="E6" s="293"/>
      <c r="F6" s="293"/>
      <c r="G6" s="293"/>
      <c r="H6" s="293"/>
      <c r="I6" s="293"/>
      <c r="J6" s="293"/>
    </row>
    <row r="7" spans="1:10" x14ac:dyDescent="0.2">
      <c r="A7" s="275"/>
      <c r="B7" s="191"/>
      <c r="C7" s="191"/>
      <c r="D7" s="191"/>
      <c r="E7" s="191"/>
      <c r="F7" s="191"/>
      <c r="G7" s="191"/>
      <c r="H7" s="191"/>
      <c r="I7" s="191"/>
      <c r="J7" s="191"/>
    </row>
    <row r="8" spans="1:10" x14ac:dyDescent="0.2">
      <c r="A8" s="275"/>
      <c r="B8" s="191"/>
      <c r="C8" s="293"/>
      <c r="D8" s="191"/>
      <c r="E8" s="191"/>
      <c r="F8" s="191"/>
      <c r="G8" s="191"/>
      <c r="H8" s="191"/>
      <c r="I8" s="191"/>
      <c r="J8" s="191"/>
    </row>
    <row r="9" spans="1:10" x14ac:dyDescent="0.2">
      <c r="A9" s="275"/>
      <c r="B9" s="298"/>
      <c r="C9" s="293"/>
      <c r="D9" s="298"/>
      <c r="E9" s="191"/>
      <c r="F9" s="191"/>
      <c r="G9" s="191"/>
      <c r="H9" s="191"/>
      <c r="I9" s="191"/>
      <c r="J9" s="191"/>
    </row>
    <row r="10" spans="1:10" x14ac:dyDescent="0.2">
      <c r="A10" s="275"/>
      <c r="B10" s="293"/>
      <c r="C10" s="293"/>
      <c r="D10" s="293"/>
      <c r="E10" s="293"/>
      <c r="F10" s="293"/>
      <c r="G10" s="293"/>
      <c r="H10" s="293"/>
      <c r="I10" s="293"/>
      <c r="J10" s="2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4"/>
  <sheetViews>
    <sheetView topLeftCell="A11" workbookViewId="0">
      <selection activeCell="B34" sqref="B34"/>
    </sheetView>
  </sheetViews>
  <sheetFormatPr baseColWidth="10" defaultColWidth="10.6640625" defaultRowHeight="16" x14ac:dyDescent="0.2"/>
  <cols>
    <col min="1" max="1" width="10.6640625" style="1"/>
    <col min="2" max="2" width="35.83203125" style="1" customWidth="1"/>
    <col min="3" max="3" width="100.83203125" style="115" customWidth="1"/>
    <col min="4" max="16384" width="10.6640625" style="1"/>
  </cols>
  <sheetData>
    <row r="2" spans="2:3" ht="21" x14ac:dyDescent="0.25">
      <c r="B2" s="2" t="s">
        <v>20</v>
      </c>
    </row>
    <row r="4" spans="2:3" ht="30" customHeight="1" x14ac:dyDescent="0.2">
      <c r="B4" s="224" t="s">
        <v>214</v>
      </c>
      <c r="C4" s="116" t="s">
        <v>21</v>
      </c>
    </row>
    <row r="5" spans="2:3" ht="30" customHeight="1" x14ac:dyDescent="0.2">
      <c r="B5" s="79" t="s">
        <v>186</v>
      </c>
      <c r="C5" s="146" t="s">
        <v>213</v>
      </c>
    </row>
    <row r="6" spans="2:3" ht="30" customHeight="1" x14ac:dyDescent="0.2">
      <c r="B6" s="79" t="s">
        <v>0</v>
      </c>
      <c r="C6" s="147" t="s">
        <v>210</v>
      </c>
    </row>
    <row r="7" spans="2:3" ht="30" customHeight="1" x14ac:dyDescent="0.2">
      <c r="B7" s="79" t="s">
        <v>20</v>
      </c>
      <c r="C7" s="146" t="s">
        <v>245</v>
      </c>
    </row>
    <row r="8" spans="2:3" ht="30" customHeight="1" x14ac:dyDescent="0.2">
      <c r="B8" s="79" t="s">
        <v>22</v>
      </c>
      <c r="C8" s="146" t="s">
        <v>285</v>
      </c>
    </row>
    <row r="9" spans="2:3" ht="30" customHeight="1" x14ac:dyDescent="0.2">
      <c r="B9" s="79" t="s">
        <v>187</v>
      </c>
      <c r="C9" s="146" t="s">
        <v>211</v>
      </c>
    </row>
    <row r="10" spans="2:3" ht="30" customHeight="1" x14ac:dyDescent="0.2">
      <c r="B10" s="79" t="s">
        <v>23</v>
      </c>
      <c r="C10" s="146" t="s">
        <v>212</v>
      </c>
    </row>
    <row r="11" spans="2:3" ht="30" customHeight="1" x14ac:dyDescent="0.2">
      <c r="B11" s="80" t="s">
        <v>24</v>
      </c>
      <c r="C11" s="146" t="s">
        <v>218</v>
      </c>
    </row>
    <row r="12" spans="2:3" ht="30" customHeight="1" x14ac:dyDescent="0.2">
      <c r="B12" s="78" t="s">
        <v>265</v>
      </c>
      <c r="C12" s="146" t="s">
        <v>266</v>
      </c>
    </row>
    <row r="13" spans="2:3" ht="30" customHeight="1" x14ac:dyDescent="0.2">
      <c r="B13" s="78" t="s">
        <v>203</v>
      </c>
      <c r="C13" s="148" t="s">
        <v>246</v>
      </c>
    </row>
    <row r="14" spans="2:3" ht="30" customHeight="1" x14ac:dyDescent="0.2">
      <c r="B14" s="95" t="s">
        <v>207</v>
      </c>
      <c r="C14" s="149" t="s">
        <v>276</v>
      </c>
    </row>
    <row r="15" spans="2:3" ht="30" customHeight="1" x14ac:dyDescent="0.2">
      <c r="B15" s="95" t="s">
        <v>341</v>
      </c>
      <c r="C15" s="149" t="s">
        <v>342</v>
      </c>
    </row>
    <row r="16" spans="2:3" ht="30" customHeight="1" x14ac:dyDescent="0.2">
      <c r="B16" s="95" t="s">
        <v>340</v>
      </c>
      <c r="C16" s="149" t="s">
        <v>343</v>
      </c>
    </row>
    <row r="17" spans="2:3" ht="30" customHeight="1" x14ac:dyDescent="0.2">
      <c r="B17" s="94" t="s">
        <v>208</v>
      </c>
      <c r="C17" s="148" t="s">
        <v>217</v>
      </c>
    </row>
    <row r="18" spans="2:3" ht="30" customHeight="1" x14ac:dyDescent="0.2">
      <c r="B18" s="94" t="s">
        <v>417</v>
      </c>
      <c r="C18" s="148" t="s">
        <v>456</v>
      </c>
    </row>
    <row r="19" spans="2:3" ht="30" customHeight="1" x14ac:dyDescent="0.2">
      <c r="B19" s="94" t="s">
        <v>428</v>
      </c>
      <c r="C19" s="148" t="s">
        <v>457</v>
      </c>
    </row>
    <row r="20" spans="2:3" ht="30" customHeight="1" x14ac:dyDescent="0.2">
      <c r="B20" s="95" t="s">
        <v>440</v>
      </c>
      <c r="C20" s="149" t="s">
        <v>458</v>
      </c>
    </row>
    <row r="21" spans="2:3" ht="30" customHeight="1" x14ac:dyDescent="0.2">
      <c r="B21" s="95" t="s">
        <v>453</v>
      </c>
      <c r="C21" s="149" t="s">
        <v>459</v>
      </c>
    </row>
    <row r="22" spans="2:3" ht="30" customHeight="1" x14ac:dyDescent="0.2">
      <c r="B22" s="96" t="s">
        <v>255</v>
      </c>
      <c r="C22" s="149" t="s">
        <v>226</v>
      </c>
    </row>
    <row r="23" spans="2:3" ht="30" customHeight="1" x14ac:dyDescent="0.2">
      <c r="B23" s="96" t="s">
        <v>380</v>
      </c>
      <c r="C23" s="149" t="s">
        <v>381</v>
      </c>
    </row>
    <row r="24" spans="2:3" ht="30" customHeight="1" x14ac:dyDescent="0.2">
      <c r="B24" s="96" t="s">
        <v>382</v>
      </c>
      <c r="C24" s="149" t="s">
        <v>383</v>
      </c>
    </row>
    <row r="25" spans="2:3" ht="30" customHeight="1" x14ac:dyDescent="0.2">
      <c r="B25" s="96" t="s">
        <v>384</v>
      </c>
      <c r="C25" s="149" t="s">
        <v>385</v>
      </c>
    </row>
    <row r="26" spans="2:3" ht="30" customHeight="1" x14ac:dyDescent="0.2">
      <c r="B26" s="96" t="s">
        <v>386</v>
      </c>
      <c r="C26" s="149" t="s">
        <v>387</v>
      </c>
    </row>
    <row r="27" spans="2:3" ht="30" customHeight="1" x14ac:dyDescent="0.2">
      <c r="B27" s="96" t="s">
        <v>388</v>
      </c>
      <c r="C27" s="149" t="s">
        <v>390</v>
      </c>
    </row>
    <row r="28" spans="2:3" ht="30" customHeight="1" x14ac:dyDescent="0.2">
      <c r="B28" s="96" t="s">
        <v>389</v>
      </c>
      <c r="C28" s="149" t="s">
        <v>391</v>
      </c>
    </row>
    <row r="29" spans="2:3" ht="30" customHeight="1" x14ac:dyDescent="0.2">
      <c r="B29" s="96" t="s">
        <v>392</v>
      </c>
      <c r="C29" s="149" t="s">
        <v>393</v>
      </c>
    </row>
    <row r="30" spans="2:3" ht="30" customHeight="1" x14ac:dyDescent="0.2">
      <c r="B30" s="96" t="s">
        <v>395</v>
      </c>
      <c r="C30" s="149" t="s">
        <v>394</v>
      </c>
    </row>
    <row r="31" spans="2:3" ht="30" customHeight="1" x14ac:dyDescent="0.2">
      <c r="B31" s="96" t="s">
        <v>396</v>
      </c>
      <c r="C31" s="149" t="s">
        <v>397</v>
      </c>
    </row>
    <row r="32" spans="2:3" ht="30" customHeight="1" x14ac:dyDescent="0.2">
      <c r="B32" s="96" t="s">
        <v>398</v>
      </c>
      <c r="C32" s="149" t="s">
        <v>399</v>
      </c>
    </row>
    <row r="33" spans="2:3" ht="30" customHeight="1" x14ac:dyDescent="0.2">
      <c r="B33" s="96" t="s">
        <v>442</v>
      </c>
      <c r="C33" s="149" t="s">
        <v>443</v>
      </c>
    </row>
    <row r="34" spans="2:3" ht="30" customHeight="1" x14ac:dyDescent="0.2">
      <c r="B34" s="96" t="s">
        <v>460</v>
      </c>
      <c r="C34" s="149" t="s">
        <v>443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7" tint="0.39997558519241921"/>
  </sheetPr>
  <dimension ref="A1:J10"/>
  <sheetViews>
    <sheetView workbookViewId="0">
      <selection activeCell="B10" sqref="B10"/>
    </sheetView>
  </sheetViews>
  <sheetFormatPr baseColWidth="10" defaultRowHeight="16" x14ac:dyDescent="0.2"/>
  <cols>
    <col min="1" max="1" width="27" style="274" customWidth="1"/>
    <col min="2" max="10" width="11.6640625" style="274" customWidth="1"/>
    <col min="11" max="11" width="11.1640625" bestFit="1" customWidth="1"/>
  </cols>
  <sheetData>
    <row r="1" spans="1:10" x14ac:dyDescent="0.2">
      <c r="A1" s="274" t="s">
        <v>419</v>
      </c>
    </row>
    <row r="2" spans="1:10" x14ac:dyDescent="0.2">
      <c r="A2" s="274" t="s">
        <v>327</v>
      </c>
      <c r="B2" s="274" t="s">
        <v>328</v>
      </c>
    </row>
    <row r="3" spans="1:10" x14ac:dyDescent="0.2">
      <c r="A3" s="275" t="s">
        <v>420</v>
      </c>
      <c r="B3" s="314">
        <f>'Refineries efficiency'!F11</f>
        <v>1</v>
      </c>
    </row>
    <row r="4" spans="1:10" x14ac:dyDescent="0.2">
      <c r="A4" s="275" t="s">
        <v>421</v>
      </c>
      <c r="B4" s="314">
        <f>'Refineries efficiency'!F15</f>
        <v>0</v>
      </c>
      <c r="C4" s="293"/>
      <c r="D4" s="191"/>
      <c r="E4" s="191"/>
      <c r="F4" s="191"/>
      <c r="G4" s="191"/>
      <c r="H4" s="191"/>
      <c r="I4" s="191"/>
      <c r="J4" s="191"/>
    </row>
    <row r="5" spans="1:10" x14ac:dyDescent="0.2">
      <c r="A5" s="275" t="s">
        <v>422</v>
      </c>
      <c r="B5" s="314">
        <f>'Refineries efficiency'!F16</f>
        <v>0</v>
      </c>
      <c r="C5" s="293"/>
      <c r="D5" s="293"/>
      <c r="E5" s="293"/>
      <c r="F5" s="293"/>
      <c r="G5" s="293"/>
      <c r="H5" s="293"/>
      <c r="I5" s="293"/>
      <c r="J5" s="293"/>
    </row>
    <row r="6" spans="1:10" x14ac:dyDescent="0.2">
      <c r="A6" s="275" t="s">
        <v>423</v>
      </c>
      <c r="B6" s="314">
        <f>'Refineries efficiency'!F17</f>
        <v>0</v>
      </c>
      <c r="C6" s="293"/>
      <c r="D6" s="293"/>
      <c r="E6" s="293"/>
      <c r="F6" s="293"/>
      <c r="G6" s="293"/>
      <c r="H6" s="293"/>
      <c r="I6" s="293"/>
      <c r="J6" s="293"/>
    </row>
    <row r="7" spans="1:10" x14ac:dyDescent="0.2">
      <c r="A7" s="275" t="s">
        <v>425</v>
      </c>
      <c r="B7" s="314">
        <f>'Refineries efficiency'!F18</f>
        <v>0</v>
      </c>
      <c r="C7" s="191"/>
      <c r="D7" s="191"/>
      <c r="E7" s="191"/>
      <c r="F7" s="191"/>
      <c r="G7" s="191"/>
      <c r="H7" s="191"/>
      <c r="I7" s="191"/>
      <c r="J7" s="191"/>
    </row>
    <row r="8" spans="1:10" x14ac:dyDescent="0.2">
      <c r="A8" s="275" t="s">
        <v>424</v>
      </c>
      <c r="B8" s="314">
        <f>'Refineries efficiency'!F19</f>
        <v>0</v>
      </c>
      <c r="C8" s="293"/>
      <c r="D8" s="191"/>
      <c r="E8" s="191"/>
      <c r="F8" s="191"/>
      <c r="G8" s="191"/>
      <c r="H8" s="191"/>
      <c r="I8" s="191"/>
      <c r="J8" s="191"/>
    </row>
    <row r="9" spans="1:10" x14ac:dyDescent="0.2">
      <c r="A9" s="275" t="s">
        <v>426</v>
      </c>
      <c r="B9" s="314">
        <f>'Refineries efficiency'!F20</f>
        <v>0</v>
      </c>
      <c r="C9" s="293"/>
      <c r="D9" s="298"/>
      <c r="E9" s="191"/>
      <c r="F9" s="191"/>
      <c r="G9" s="191"/>
      <c r="H9" s="191"/>
      <c r="I9" s="191"/>
      <c r="J9" s="191"/>
    </row>
    <row r="10" spans="1:10" x14ac:dyDescent="0.2">
      <c r="A10" s="275" t="s">
        <v>463</v>
      </c>
      <c r="B10" s="314">
        <f>'Refineries efficiency'!F21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J11"/>
  <sheetViews>
    <sheetView workbookViewId="0">
      <selection activeCell="A4" sqref="A1:B4"/>
    </sheetView>
  </sheetViews>
  <sheetFormatPr baseColWidth="10" defaultRowHeight="16" x14ac:dyDescent="0.2"/>
  <cols>
    <col min="1" max="1" width="27" style="274" customWidth="1"/>
    <col min="2" max="10" width="11.6640625" style="274" customWidth="1"/>
    <col min="11" max="11" width="11.1640625" bestFit="1" customWidth="1"/>
  </cols>
  <sheetData>
    <row r="1" spans="1:10" x14ac:dyDescent="0.2">
      <c r="A1" s="274" t="s">
        <v>462</v>
      </c>
    </row>
    <row r="2" spans="1:10" x14ac:dyDescent="0.2">
      <c r="A2" s="274" t="s">
        <v>327</v>
      </c>
      <c r="B2" s="274" t="s">
        <v>328</v>
      </c>
    </row>
    <row r="3" spans="1:10" x14ac:dyDescent="0.2">
      <c r="A3" s="275" t="s">
        <v>461</v>
      </c>
      <c r="B3" s="314">
        <f>'Steam methane reformer input'!F19</f>
        <v>1</v>
      </c>
    </row>
    <row r="4" spans="1:10" x14ac:dyDescent="0.2">
      <c r="A4" s="275" t="s">
        <v>427</v>
      </c>
      <c r="B4" s="314">
        <f>'Steam methane reformer input'!F20</f>
        <v>0</v>
      </c>
    </row>
    <row r="5" spans="1:10" x14ac:dyDescent="0.2">
      <c r="B5" s="314"/>
      <c r="C5" s="293"/>
      <c r="D5" s="191"/>
      <c r="E5" s="191"/>
      <c r="F5" s="191"/>
      <c r="G5" s="191"/>
      <c r="H5" s="191"/>
      <c r="I5" s="191"/>
      <c r="J5" s="191"/>
    </row>
    <row r="6" spans="1:10" x14ac:dyDescent="0.2">
      <c r="A6" s="275"/>
      <c r="B6" s="314"/>
      <c r="C6" s="293"/>
      <c r="D6" s="293"/>
      <c r="E6" s="293"/>
      <c r="F6" s="293"/>
      <c r="G6" s="293"/>
      <c r="H6" s="293"/>
      <c r="I6" s="293"/>
      <c r="J6" s="293"/>
    </row>
    <row r="7" spans="1:10" x14ac:dyDescent="0.2">
      <c r="A7" s="275"/>
      <c r="B7" s="314"/>
      <c r="C7" s="293"/>
      <c r="D7" s="293"/>
      <c r="E7" s="293"/>
      <c r="F7" s="293"/>
      <c r="G7" s="293"/>
      <c r="H7" s="293"/>
      <c r="I7" s="293"/>
      <c r="J7" s="293"/>
    </row>
    <row r="8" spans="1:10" x14ac:dyDescent="0.2">
      <c r="A8" s="275"/>
      <c r="B8" s="314"/>
      <c r="C8" s="191"/>
      <c r="D8" s="191"/>
      <c r="E8" s="191"/>
      <c r="F8" s="191"/>
      <c r="G8" s="191"/>
      <c r="H8" s="191"/>
      <c r="I8" s="191"/>
      <c r="J8" s="191"/>
    </row>
    <row r="9" spans="1:10" x14ac:dyDescent="0.2">
      <c r="A9" s="275"/>
      <c r="B9" s="314"/>
      <c r="C9" s="293"/>
      <c r="D9" s="191"/>
      <c r="E9" s="191"/>
      <c r="F9" s="191"/>
      <c r="G9" s="191"/>
      <c r="H9" s="191"/>
      <c r="I9" s="191"/>
      <c r="J9" s="191"/>
    </row>
    <row r="10" spans="1:10" x14ac:dyDescent="0.2">
      <c r="A10" s="275"/>
      <c r="B10" s="314"/>
      <c r="C10" s="293"/>
      <c r="D10" s="298"/>
      <c r="E10" s="191"/>
      <c r="F10" s="191"/>
      <c r="G10" s="191"/>
      <c r="H10" s="191"/>
      <c r="I10" s="191"/>
      <c r="J10" s="191"/>
    </row>
    <row r="11" spans="1:10" x14ac:dyDescent="0.2">
      <c r="A11" s="275"/>
      <c r="B11" s="3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8E78A-D84F-264F-9F53-614373E5DDF1}">
  <sheetPr>
    <tabColor theme="7" tint="0.39997558519241921"/>
  </sheetPr>
  <dimension ref="A1:B5"/>
  <sheetViews>
    <sheetView workbookViewId="0">
      <selection activeCell="B3" sqref="B3"/>
    </sheetView>
  </sheetViews>
  <sheetFormatPr baseColWidth="10" defaultRowHeight="16" x14ac:dyDescent="0.2"/>
  <cols>
    <col min="1" max="1" width="70" bestFit="1" customWidth="1"/>
  </cols>
  <sheetData>
    <row r="1" spans="1:2" x14ac:dyDescent="0.2">
      <c r="A1" s="379" t="s">
        <v>513</v>
      </c>
      <c r="B1" s="379"/>
    </row>
    <row r="2" spans="1:2" x14ac:dyDescent="0.2">
      <c r="A2" s="379" t="s">
        <v>327</v>
      </c>
      <c r="B2" s="379" t="s">
        <v>328</v>
      </c>
    </row>
    <row r="3" spans="1:2" x14ac:dyDescent="0.2">
      <c r="A3" s="379" t="s">
        <v>515</v>
      </c>
      <c r="B3" s="380" t="e">
        <f>Dashboard!E87</f>
        <v>#DIV/0!</v>
      </c>
    </row>
    <row r="4" spans="1:2" x14ac:dyDescent="0.2">
      <c r="A4" s="379" t="s">
        <v>516</v>
      </c>
      <c r="B4" s="380" t="e">
        <f>Dashboard!E88</f>
        <v>#DIV/0!</v>
      </c>
    </row>
    <row r="5" spans="1:2" x14ac:dyDescent="0.2">
      <c r="A5" t="s">
        <v>514</v>
      </c>
      <c r="B5" s="380" t="e">
        <f>Dashboard!E89</f>
        <v>#DIV/0!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2602-1C6D-8048-8CEB-EEC3DCFF67FA}">
  <sheetPr>
    <tabColor theme="7" tint="0.39997558519241921"/>
  </sheetPr>
  <dimension ref="A1:B4"/>
  <sheetViews>
    <sheetView workbookViewId="0">
      <selection sqref="A1:B4"/>
    </sheetView>
  </sheetViews>
  <sheetFormatPr baseColWidth="10" defaultRowHeight="16" x14ac:dyDescent="0.2"/>
  <cols>
    <col min="1" max="1" width="56.83203125" bestFit="1" customWidth="1"/>
    <col min="2" max="2" width="14.6640625" bestFit="1" customWidth="1"/>
  </cols>
  <sheetData>
    <row r="1" spans="1:2" x14ac:dyDescent="0.2">
      <c r="A1" t="s">
        <v>517</v>
      </c>
    </row>
    <row r="2" spans="1:2" x14ac:dyDescent="0.2">
      <c r="A2" t="s">
        <v>327</v>
      </c>
      <c r="B2" t="s">
        <v>328</v>
      </c>
    </row>
    <row r="3" spans="1:2" x14ac:dyDescent="0.2">
      <c r="A3" t="s">
        <v>483</v>
      </c>
      <c r="B3" s="381">
        <f>Dashboard!E66</f>
        <v>0</v>
      </c>
    </row>
    <row r="4" spans="1:2" x14ac:dyDescent="0.2">
      <c r="A4" t="s">
        <v>518</v>
      </c>
      <c r="B4" s="381">
        <f>Dashboard!E67</f>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23B6-937A-BA4F-91EC-46D69C8C5319}">
  <sheetPr>
    <tabColor theme="7" tint="0.39997558519241921"/>
  </sheetPr>
  <dimension ref="A1:B4"/>
  <sheetViews>
    <sheetView workbookViewId="0">
      <selection sqref="A1:B4"/>
    </sheetView>
  </sheetViews>
  <sheetFormatPr baseColWidth="10" defaultRowHeight="16" x14ac:dyDescent="0.2"/>
  <cols>
    <col min="1" max="1" width="69.1640625" bestFit="1" customWidth="1"/>
    <col min="2" max="2" width="14.6640625" bestFit="1" customWidth="1"/>
  </cols>
  <sheetData>
    <row r="1" spans="1:2" x14ac:dyDescent="0.2">
      <c r="A1" t="s">
        <v>520</v>
      </c>
    </row>
    <row r="2" spans="1:2" x14ac:dyDescent="0.2">
      <c r="A2" t="s">
        <v>327</v>
      </c>
      <c r="B2" t="s">
        <v>328</v>
      </c>
    </row>
    <row r="3" spans="1:2" x14ac:dyDescent="0.2">
      <c r="A3" t="s">
        <v>500</v>
      </c>
      <c r="B3" s="381">
        <f>Dashboard!E69</f>
        <v>0</v>
      </c>
    </row>
    <row r="4" spans="1:2" x14ac:dyDescent="0.2">
      <c r="A4" t="s">
        <v>518</v>
      </c>
      <c r="B4" s="381">
        <f>Dashboard!E70</f>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E628-00C9-C84C-A1CA-2304B04ED931}">
  <sheetPr>
    <tabColor theme="7" tint="0.39997558519241921"/>
  </sheetPr>
  <dimension ref="A1:B4"/>
  <sheetViews>
    <sheetView workbookViewId="0">
      <selection activeCell="B6" sqref="A1:XFD1048576"/>
    </sheetView>
  </sheetViews>
  <sheetFormatPr baseColWidth="10" defaultRowHeight="16" x14ac:dyDescent="0.2"/>
  <cols>
    <col min="1" max="1" width="56.83203125" bestFit="1" customWidth="1"/>
    <col min="2" max="2" width="14.6640625" bestFit="1" customWidth="1"/>
  </cols>
  <sheetData>
    <row r="1" spans="1:2" x14ac:dyDescent="0.2">
      <c r="A1" t="s">
        <v>521</v>
      </c>
    </row>
    <row r="2" spans="1:2" x14ac:dyDescent="0.2">
      <c r="A2" t="s">
        <v>327</v>
      </c>
      <c r="B2" t="s">
        <v>328</v>
      </c>
    </row>
    <row r="3" spans="1:2" x14ac:dyDescent="0.2">
      <c r="A3" t="s">
        <v>487</v>
      </c>
      <c r="B3" s="381">
        <f>Dashboard!E73</f>
        <v>0</v>
      </c>
    </row>
    <row r="4" spans="1:2" x14ac:dyDescent="0.2">
      <c r="A4" t="s">
        <v>518</v>
      </c>
      <c r="B4" s="381">
        <f>Dashboard!E74</f>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7E75-25CC-9A46-8130-F740CCAF6DE8}">
  <sheetPr>
    <tabColor theme="7" tint="0.39997558519241921"/>
  </sheetPr>
  <dimension ref="A1:B4"/>
  <sheetViews>
    <sheetView workbookViewId="0">
      <selection activeCell="B8" sqref="B8"/>
    </sheetView>
  </sheetViews>
  <sheetFormatPr baseColWidth="10" defaultRowHeight="16" x14ac:dyDescent="0.2"/>
  <cols>
    <col min="1" max="1" width="69.1640625" bestFit="1" customWidth="1"/>
    <col min="2" max="2" width="14.6640625" bestFit="1" customWidth="1"/>
  </cols>
  <sheetData>
    <row r="1" spans="1:2" x14ac:dyDescent="0.2">
      <c r="A1" t="s">
        <v>519</v>
      </c>
    </row>
    <row r="2" spans="1:2" x14ac:dyDescent="0.2">
      <c r="A2" t="s">
        <v>327</v>
      </c>
      <c r="B2" t="s">
        <v>328</v>
      </c>
    </row>
    <row r="3" spans="1:2" x14ac:dyDescent="0.2">
      <c r="A3" t="s">
        <v>498</v>
      </c>
      <c r="B3" s="381">
        <f>Dashboard!E76</f>
        <v>0</v>
      </c>
    </row>
    <row r="4" spans="1:2" x14ac:dyDescent="0.2">
      <c r="A4" t="s">
        <v>518</v>
      </c>
      <c r="B4" s="381">
        <f>Dashboard!E77</f>
        <v>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6C509-DDAC-5A4D-BA33-9FF1E2A796B3}">
  <sheetPr>
    <tabColor theme="7" tint="0.39997558519241921"/>
  </sheetPr>
  <dimension ref="A1:B6"/>
  <sheetViews>
    <sheetView tabSelected="1" workbookViewId="0">
      <selection activeCell="B4" sqref="B4"/>
    </sheetView>
  </sheetViews>
  <sheetFormatPr baseColWidth="10" defaultRowHeight="16" x14ac:dyDescent="0.2"/>
  <cols>
    <col min="1" max="1" width="49.6640625" bestFit="1" customWidth="1"/>
  </cols>
  <sheetData>
    <row r="1" spans="1:2" x14ac:dyDescent="0.2">
      <c r="A1" s="379" t="s">
        <v>527</v>
      </c>
      <c r="B1" s="379"/>
    </row>
    <row r="2" spans="1:2" x14ac:dyDescent="0.2">
      <c r="A2" s="379" t="s">
        <v>327</v>
      </c>
      <c r="B2" s="379" t="s">
        <v>526</v>
      </c>
    </row>
    <row r="3" spans="1:2" x14ac:dyDescent="0.2">
      <c r="A3" s="379" t="s">
        <v>528</v>
      </c>
      <c r="B3" s="387">
        <f>Dashboard!E60*Dashboard!E79</f>
        <v>0</v>
      </c>
    </row>
    <row r="4" spans="1:2" x14ac:dyDescent="0.2">
      <c r="A4" s="379" t="s">
        <v>518</v>
      </c>
      <c r="B4" s="387">
        <f>B3*Dashboard!E77</f>
        <v>0</v>
      </c>
    </row>
    <row r="5" spans="1:2" x14ac:dyDescent="0.2">
      <c r="A5" s="379" t="s">
        <v>529</v>
      </c>
      <c r="B5" s="387">
        <f>Dashboard!E92</f>
        <v>0</v>
      </c>
    </row>
    <row r="6" spans="1:2" x14ac:dyDescent="0.2">
      <c r="A6" s="379"/>
      <c r="B6" s="38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0"/>
  <sheetViews>
    <sheetView workbookViewId="0"/>
  </sheetViews>
  <sheetFormatPr baseColWidth="10" defaultColWidth="10.6640625" defaultRowHeight="16" x14ac:dyDescent="0.2"/>
  <cols>
    <col min="1" max="1" width="10.6640625" style="1"/>
    <col min="2" max="2" width="140.83203125" style="1" customWidth="1"/>
    <col min="3" max="16384" width="10.6640625" style="1"/>
  </cols>
  <sheetData>
    <row r="2" spans="2:2" ht="21" x14ac:dyDescent="0.25">
      <c r="B2" s="2" t="s">
        <v>22</v>
      </c>
    </row>
    <row r="4" spans="2:2" x14ac:dyDescent="0.2">
      <c r="B4" s="49" t="s">
        <v>27</v>
      </c>
    </row>
    <row r="5" spans="2:2" x14ac:dyDescent="0.2">
      <c r="B5" s="42"/>
    </row>
    <row r="6" spans="2:2" ht="68" x14ac:dyDescent="0.2">
      <c r="B6" s="264" t="s">
        <v>305</v>
      </c>
    </row>
    <row r="7" spans="2:2" x14ac:dyDescent="0.2">
      <c r="B7" s="122"/>
    </row>
    <row r="8" spans="2:2" x14ac:dyDescent="0.2">
      <c r="B8" s="61"/>
    </row>
    <row r="9" spans="2:2" x14ac:dyDescent="0.2">
      <c r="B9" s="62" t="s">
        <v>188</v>
      </c>
    </row>
    <row r="10" spans="2:2" x14ac:dyDescent="0.2">
      <c r="B10" s="63"/>
    </row>
    <row r="11" spans="2:2" x14ac:dyDescent="0.2">
      <c r="B11" s="258" t="s">
        <v>267</v>
      </c>
    </row>
    <row r="12" spans="2:2" x14ac:dyDescent="0.2">
      <c r="B12" s="258" t="s">
        <v>293</v>
      </c>
    </row>
    <row r="13" spans="2:2" x14ac:dyDescent="0.2">
      <c r="B13" s="258" t="s">
        <v>294</v>
      </c>
    </row>
    <row r="14" spans="2:2" x14ac:dyDescent="0.2">
      <c r="B14" s="258" t="s">
        <v>295</v>
      </c>
    </row>
    <row r="15" spans="2:2" x14ac:dyDescent="0.2">
      <c r="B15" s="41"/>
    </row>
    <row r="17" spans="2:2" x14ac:dyDescent="0.2">
      <c r="B17" s="49" t="s">
        <v>257</v>
      </c>
    </row>
    <row r="18" spans="2:2" x14ac:dyDescent="0.2">
      <c r="B18" s="42"/>
    </row>
    <row r="19" spans="2:2" ht="102" x14ac:dyDescent="0.2">
      <c r="B19" s="123" t="s">
        <v>247</v>
      </c>
    </row>
    <row r="20" spans="2:2" x14ac:dyDescent="0.2">
      <c r="B20"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pageSetUpPr fitToPage="1"/>
  </sheetPr>
  <dimension ref="B2:CB9"/>
  <sheetViews>
    <sheetView workbookViewId="0">
      <selection activeCell="CV35" sqref="CV35"/>
    </sheetView>
  </sheetViews>
  <sheetFormatPr baseColWidth="10" defaultColWidth="2.83203125" defaultRowHeight="16" x14ac:dyDescent="0.2"/>
  <cols>
    <col min="1" max="16384" width="2.83203125" style="1"/>
  </cols>
  <sheetData>
    <row r="2" spans="2:80" ht="20" customHeight="1" x14ac:dyDescent="0.2">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x14ac:dyDescent="0.2">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x14ac:dyDescent="0.2">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x14ac:dyDescent="0.2">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x14ac:dyDescent="0.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4" x14ac:dyDescent="0.2">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x14ac:dyDescent="0.2">
      <c r="CB9" s="48"/>
    </row>
  </sheetData>
  <phoneticPr fontId="19"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C107"/>
  <sheetViews>
    <sheetView workbookViewId="0">
      <selection activeCell="B33" sqref="B33"/>
    </sheetView>
  </sheetViews>
  <sheetFormatPr baseColWidth="10" defaultColWidth="10.6640625" defaultRowHeight="16" x14ac:dyDescent="0.2"/>
  <cols>
    <col min="1" max="1" width="10.6640625" style="1"/>
    <col min="2" max="2" width="25.83203125" style="1" customWidth="1"/>
    <col min="3" max="3" width="75.83203125" style="1" customWidth="1"/>
    <col min="4" max="16384" width="10.6640625" style="1"/>
  </cols>
  <sheetData>
    <row r="2" spans="2:3" ht="21" x14ac:dyDescent="0.25">
      <c r="B2" s="2" t="s">
        <v>23</v>
      </c>
      <c r="C2" s="2"/>
    </row>
    <row r="4" spans="2:3" x14ac:dyDescent="0.2">
      <c r="B4" s="3" t="s">
        <v>83</v>
      </c>
      <c r="C4" s="5"/>
    </row>
    <row r="5" spans="2:3" ht="75" customHeight="1" x14ac:dyDescent="0.2">
      <c r="B5" s="390" t="s">
        <v>248</v>
      </c>
      <c r="C5" s="391"/>
    </row>
    <row r="6" spans="2:3" ht="17" thickBot="1" x14ac:dyDescent="0.25"/>
    <row r="7" spans="2:3" x14ac:dyDescent="0.2">
      <c r="B7" s="20" t="s">
        <v>28</v>
      </c>
      <c r="C7" s="88"/>
    </row>
    <row r="8" spans="2:3" x14ac:dyDescent="0.2">
      <c r="B8" s="22"/>
      <c r="C8" s="23"/>
    </row>
    <row r="9" spans="2:3" x14ac:dyDescent="0.2">
      <c r="B9" s="24" t="s">
        <v>29</v>
      </c>
      <c r="C9" s="25" t="s">
        <v>30</v>
      </c>
    </row>
    <row r="10" spans="2:3" x14ac:dyDescent="0.2">
      <c r="B10" s="44" t="s">
        <v>32</v>
      </c>
      <c r="C10" s="27"/>
    </row>
    <row r="11" spans="2:3" ht="34" x14ac:dyDescent="0.2">
      <c r="B11" s="22"/>
      <c r="C11" s="263" t="s">
        <v>288</v>
      </c>
    </row>
    <row r="12" spans="2:3" ht="34" x14ac:dyDescent="0.2">
      <c r="B12" s="22"/>
      <c r="C12" s="263" t="s">
        <v>287</v>
      </c>
    </row>
    <row r="13" spans="2:3" ht="17" x14ac:dyDescent="0.2">
      <c r="B13" s="22"/>
      <c r="C13" s="263" t="s">
        <v>219</v>
      </c>
    </row>
    <row r="14" spans="2:3" ht="34" x14ac:dyDescent="0.2">
      <c r="B14" s="22"/>
      <c r="C14" s="263" t="s">
        <v>306</v>
      </c>
    </row>
    <row r="15" spans="2:3" ht="34" x14ac:dyDescent="0.2">
      <c r="B15" s="22"/>
      <c r="C15" s="263" t="s">
        <v>227</v>
      </c>
    </row>
    <row r="16" spans="2:3" ht="17" thickBot="1" x14ac:dyDescent="0.25">
      <c r="B16" s="33"/>
      <c r="C16" s="65"/>
    </row>
    <row r="17" spans="2:3" s="8" customFormat="1" x14ac:dyDescent="0.2">
      <c r="C17" s="45"/>
    </row>
    <row r="18" spans="2:3" ht="17" thickBot="1" x14ac:dyDescent="0.25">
      <c r="B18" s="12"/>
      <c r="C18" s="12"/>
    </row>
    <row r="19" spans="2:3" x14ac:dyDescent="0.2">
      <c r="B19" s="20" t="s">
        <v>181</v>
      </c>
      <c r="C19" s="284"/>
    </row>
    <row r="20" spans="2:3" x14ac:dyDescent="0.2">
      <c r="B20" s="22"/>
      <c r="C20" s="260"/>
    </row>
    <row r="21" spans="2:3" x14ac:dyDescent="0.2">
      <c r="B21" s="24" t="s">
        <v>29</v>
      </c>
      <c r="C21" s="261" t="s">
        <v>30</v>
      </c>
    </row>
    <row r="22" spans="2:3" x14ac:dyDescent="0.2">
      <c r="B22" s="83"/>
      <c r="C22" s="262"/>
    </row>
    <row r="23" spans="2:3" x14ac:dyDescent="0.2">
      <c r="B23" s="84"/>
      <c r="C23" s="285" t="s">
        <v>286</v>
      </c>
    </row>
    <row r="24" spans="2:3" ht="17" thickBot="1" x14ac:dyDescent="0.25">
      <c r="B24" s="85"/>
      <c r="C24" s="87"/>
    </row>
    <row r="25" spans="2:3" ht="17" thickBot="1" x14ac:dyDescent="0.25"/>
    <row r="26" spans="2:3" x14ac:dyDescent="0.2">
      <c r="B26" s="20" t="s">
        <v>189</v>
      </c>
      <c r="C26" s="21"/>
    </row>
    <row r="27" spans="2:3" x14ac:dyDescent="0.2">
      <c r="B27" s="22"/>
      <c r="C27" s="23"/>
    </row>
    <row r="28" spans="2:3" x14ac:dyDescent="0.2">
      <c r="B28" s="24" t="s">
        <v>249</v>
      </c>
      <c r="C28" s="66" t="s">
        <v>250</v>
      </c>
    </row>
    <row r="29" spans="2:3" x14ac:dyDescent="0.2">
      <c r="B29" s="28" t="s">
        <v>190</v>
      </c>
      <c r="C29" s="30" t="s">
        <v>33</v>
      </c>
    </row>
    <row r="30" spans="2:3" x14ac:dyDescent="0.2">
      <c r="B30" s="22"/>
      <c r="C30" s="30" t="s">
        <v>34</v>
      </c>
    </row>
    <row r="31" spans="2:3" x14ac:dyDescent="0.2">
      <c r="B31" s="22"/>
      <c r="C31" s="30" t="s">
        <v>35</v>
      </c>
    </row>
    <row r="32" spans="2:3" x14ac:dyDescent="0.2">
      <c r="B32" s="22"/>
      <c r="C32" s="30" t="s">
        <v>36</v>
      </c>
    </row>
    <row r="33" spans="2:3" x14ac:dyDescent="0.2">
      <c r="B33" s="22"/>
      <c r="C33" s="30" t="s">
        <v>37</v>
      </c>
    </row>
    <row r="34" spans="2:3" x14ac:dyDescent="0.2">
      <c r="B34" s="22"/>
      <c r="C34" s="30" t="s">
        <v>38</v>
      </c>
    </row>
    <row r="35" spans="2:3" x14ac:dyDescent="0.2">
      <c r="B35" s="22"/>
      <c r="C35" s="67" t="s">
        <v>39</v>
      </c>
    </row>
    <row r="36" spans="2:3" x14ac:dyDescent="0.2">
      <c r="B36" s="35"/>
      <c r="C36" s="67" t="s">
        <v>49</v>
      </c>
    </row>
    <row r="37" spans="2:3" x14ac:dyDescent="0.2">
      <c r="B37" s="22"/>
      <c r="C37" s="30" t="s">
        <v>40</v>
      </c>
    </row>
    <row r="38" spans="2:3" x14ac:dyDescent="0.2">
      <c r="B38" s="22"/>
      <c r="C38" s="67" t="s">
        <v>41</v>
      </c>
    </row>
    <row r="39" spans="2:3" x14ac:dyDescent="0.2">
      <c r="B39" s="22"/>
      <c r="C39" s="30" t="s">
        <v>42</v>
      </c>
    </row>
    <row r="40" spans="2:3" x14ac:dyDescent="0.2">
      <c r="B40" s="22"/>
      <c r="C40" s="30" t="s">
        <v>43</v>
      </c>
    </row>
    <row r="41" spans="2:3" x14ac:dyDescent="0.2">
      <c r="B41" s="22"/>
      <c r="C41" s="67" t="s">
        <v>44</v>
      </c>
    </row>
    <row r="42" spans="2:3" x14ac:dyDescent="0.2">
      <c r="B42" s="22"/>
      <c r="C42" s="243"/>
    </row>
    <row r="43" spans="2:3" x14ac:dyDescent="0.2">
      <c r="B43" s="34" t="s">
        <v>200</v>
      </c>
      <c r="C43" s="30" t="s">
        <v>46</v>
      </c>
    </row>
    <row r="44" spans="2:3" x14ac:dyDescent="0.2">
      <c r="B44" s="28"/>
      <c r="C44" s="30" t="s">
        <v>47</v>
      </c>
    </row>
    <row r="45" spans="2:3" x14ac:dyDescent="0.2">
      <c r="B45" s="28"/>
      <c r="C45" s="67" t="s">
        <v>254</v>
      </c>
    </row>
    <row r="46" spans="2:3" x14ac:dyDescent="0.2">
      <c r="B46" s="68"/>
      <c r="C46" s="32"/>
    </row>
    <row r="47" spans="2:3" x14ac:dyDescent="0.2">
      <c r="B47" s="28" t="s">
        <v>209</v>
      </c>
      <c r="C47" s="30" t="s">
        <v>191</v>
      </c>
    </row>
    <row r="48" spans="2:3" x14ac:dyDescent="0.2">
      <c r="B48" s="28"/>
      <c r="C48" s="30" t="s">
        <v>76</v>
      </c>
    </row>
    <row r="49" spans="2:3" x14ac:dyDescent="0.2">
      <c r="B49" s="68"/>
      <c r="C49" s="32"/>
    </row>
    <row r="50" spans="2:3" x14ac:dyDescent="0.2">
      <c r="B50" s="28" t="s">
        <v>51</v>
      </c>
      <c r="C50" s="30" t="s">
        <v>50</v>
      </c>
    </row>
    <row r="51" spans="2:3" x14ac:dyDescent="0.2">
      <c r="B51" s="28"/>
      <c r="C51" s="30" t="s">
        <v>51</v>
      </c>
    </row>
    <row r="52" spans="2:3" x14ac:dyDescent="0.2">
      <c r="B52" s="22"/>
      <c r="C52" s="30" t="s">
        <v>52</v>
      </c>
    </row>
    <row r="53" spans="2:3" x14ac:dyDescent="0.2">
      <c r="B53" s="22"/>
      <c r="C53" s="30" t="s">
        <v>53</v>
      </c>
    </row>
    <row r="54" spans="2:3" x14ac:dyDescent="0.2">
      <c r="B54" s="22"/>
      <c r="C54" s="30" t="s">
        <v>54</v>
      </c>
    </row>
    <row r="55" spans="2:3" x14ac:dyDescent="0.2">
      <c r="B55" s="22"/>
      <c r="C55" s="30" t="s">
        <v>55</v>
      </c>
    </row>
    <row r="56" spans="2:3" x14ac:dyDescent="0.2">
      <c r="B56" s="22"/>
      <c r="C56" s="30" t="s">
        <v>56</v>
      </c>
    </row>
    <row r="57" spans="2:3" x14ac:dyDescent="0.2">
      <c r="B57" s="22"/>
      <c r="C57" s="30" t="s">
        <v>57</v>
      </c>
    </row>
    <row r="58" spans="2:3" x14ac:dyDescent="0.2">
      <c r="B58" s="22"/>
      <c r="C58" s="30" t="s">
        <v>58</v>
      </c>
    </row>
    <row r="59" spans="2:3" x14ac:dyDescent="0.2">
      <c r="B59" s="22"/>
      <c r="C59" s="30" t="s">
        <v>59</v>
      </c>
    </row>
    <row r="60" spans="2:3" x14ac:dyDescent="0.2">
      <c r="B60" s="22"/>
      <c r="C60" s="30" t="s">
        <v>60</v>
      </c>
    </row>
    <row r="61" spans="2:3" x14ac:dyDescent="0.2">
      <c r="B61" s="22"/>
      <c r="C61" s="30" t="s">
        <v>61</v>
      </c>
    </row>
    <row r="62" spans="2:3" x14ac:dyDescent="0.2">
      <c r="B62" s="22"/>
      <c r="C62" s="30" t="s">
        <v>62</v>
      </c>
    </row>
    <row r="63" spans="2:3" x14ac:dyDescent="0.2">
      <c r="B63" s="22"/>
      <c r="C63" s="30" t="s">
        <v>63</v>
      </c>
    </row>
    <row r="64" spans="2:3" x14ac:dyDescent="0.2">
      <c r="B64" s="22"/>
      <c r="C64" s="30" t="s">
        <v>64</v>
      </c>
    </row>
    <row r="65" spans="2:3" x14ac:dyDescent="0.2">
      <c r="B65" s="22"/>
      <c r="C65" s="30" t="s">
        <v>65</v>
      </c>
    </row>
    <row r="66" spans="2:3" x14ac:dyDescent="0.2">
      <c r="B66" s="22"/>
      <c r="C66" s="30" t="s">
        <v>66</v>
      </c>
    </row>
    <row r="67" spans="2:3" x14ac:dyDescent="0.2">
      <c r="B67" s="22"/>
      <c r="C67" s="30" t="s">
        <v>67</v>
      </c>
    </row>
    <row r="68" spans="2:3" x14ac:dyDescent="0.2">
      <c r="B68" s="22"/>
      <c r="C68" s="30" t="s">
        <v>68</v>
      </c>
    </row>
    <row r="69" spans="2:3" x14ac:dyDescent="0.2">
      <c r="B69" s="22"/>
      <c r="C69" s="30" t="s">
        <v>69</v>
      </c>
    </row>
    <row r="70" spans="2:3" x14ac:dyDescent="0.2">
      <c r="B70" s="22"/>
      <c r="C70" s="30" t="s">
        <v>70</v>
      </c>
    </row>
    <row r="71" spans="2:3" x14ac:dyDescent="0.2">
      <c r="B71" s="22"/>
      <c r="C71" s="30" t="s">
        <v>71</v>
      </c>
    </row>
    <row r="72" spans="2:3" x14ac:dyDescent="0.2">
      <c r="B72" s="22"/>
      <c r="C72" s="30" t="s">
        <v>72</v>
      </c>
    </row>
    <row r="73" spans="2:3" x14ac:dyDescent="0.2">
      <c r="B73" s="31"/>
      <c r="C73" s="32"/>
    </row>
    <row r="74" spans="2:3" x14ac:dyDescent="0.2">
      <c r="B74" s="28" t="s">
        <v>192</v>
      </c>
      <c r="C74" s="30" t="s">
        <v>80</v>
      </c>
    </row>
    <row r="75" spans="2:3" x14ac:dyDescent="0.2">
      <c r="B75" s="22"/>
      <c r="C75" s="30" t="s">
        <v>81</v>
      </c>
    </row>
    <row r="76" spans="2:3" x14ac:dyDescent="0.2">
      <c r="B76" s="22"/>
      <c r="C76" s="30"/>
    </row>
    <row r="77" spans="2:3" x14ac:dyDescent="0.2">
      <c r="B77" s="34" t="s">
        <v>104</v>
      </c>
      <c r="C77" s="69" t="s">
        <v>104</v>
      </c>
    </row>
    <row r="78" spans="2:3" x14ac:dyDescent="0.2">
      <c r="B78" s="28"/>
      <c r="C78" s="30"/>
    </row>
    <row r="79" spans="2:3" x14ac:dyDescent="0.2">
      <c r="B79" s="34" t="s">
        <v>103</v>
      </c>
      <c r="C79" s="69" t="s">
        <v>103</v>
      </c>
    </row>
    <row r="80" spans="2:3" x14ac:dyDescent="0.2">
      <c r="B80" s="68"/>
      <c r="C80" s="32"/>
    </row>
    <row r="81" spans="2:3" x14ac:dyDescent="0.2">
      <c r="B81" s="28" t="s">
        <v>82</v>
      </c>
      <c r="C81" s="30" t="s">
        <v>45</v>
      </c>
    </row>
    <row r="82" spans="2:3" x14ac:dyDescent="0.2">
      <c r="B82" s="28"/>
      <c r="C82" s="30" t="s">
        <v>73</v>
      </c>
    </row>
    <row r="83" spans="2:3" x14ac:dyDescent="0.2">
      <c r="B83" s="28"/>
      <c r="C83" s="30" t="s">
        <v>74</v>
      </c>
    </row>
    <row r="84" spans="2:3" x14ac:dyDescent="0.2">
      <c r="B84" s="28"/>
      <c r="C84" s="30" t="s">
        <v>75</v>
      </c>
    </row>
    <row r="85" spans="2:3" x14ac:dyDescent="0.2">
      <c r="B85" s="28"/>
      <c r="C85" s="30" t="s">
        <v>77</v>
      </c>
    </row>
    <row r="86" spans="2:3" x14ac:dyDescent="0.2">
      <c r="B86" s="28"/>
      <c r="C86" s="30" t="s">
        <v>78</v>
      </c>
    </row>
    <row r="87" spans="2:3" x14ac:dyDescent="0.2">
      <c r="B87" s="28"/>
      <c r="C87" s="30" t="s">
        <v>79</v>
      </c>
    </row>
    <row r="88" spans="2:3" x14ac:dyDescent="0.2">
      <c r="B88" s="22"/>
      <c r="C88" s="30" t="s">
        <v>93</v>
      </c>
    </row>
    <row r="89" spans="2:3" x14ac:dyDescent="0.2">
      <c r="B89" s="22"/>
      <c r="C89" s="30" t="s">
        <v>96</v>
      </c>
    </row>
    <row r="90" spans="2:3" x14ac:dyDescent="0.2">
      <c r="B90" s="22"/>
      <c r="C90" s="30" t="s">
        <v>97</v>
      </c>
    </row>
    <row r="91" spans="2:3" x14ac:dyDescent="0.2">
      <c r="B91" s="28"/>
      <c r="C91" s="30" t="s">
        <v>98</v>
      </c>
    </row>
    <row r="92" spans="2:3" x14ac:dyDescent="0.2">
      <c r="B92" s="28"/>
      <c r="C92" s="30" t="s">
        <v>193</v>
      </c>
    </row>
    <row r="93" spans="2:3" x14ac:dyDescent="0.2">
      <c r="B93" s="28"/>
      <c r="C93" s="30" t="s">
        <v>100</v>
      </c>
    </row>
    <row r="94" spans="2:3" x14ac:dyDescent="0.2">
      <c r="B94" s="28"/>
      <c r="C94" s="30" t="s">
        <v>101</v>
      </c>
    </row>
    <row r="95" spans="2:3" x14ac:dyDescent="0.2">
      <c r="B95" s="28"/>
      <c r="C95" s="30" t="s">
        <v>102</v>
      </c>
    </row>
    <row r="96" spans="2:3" x14ac:dyDescent="0.2">
      <c r="B96" s="28"/>
      <c r="C96" s="30" t="s">
        <v>94</v>
      </c>
    </row>
    <row r="97" spans="2:3" x14ac:dyDescent="0.2">
      <c r="B97" s="28"/>
      <c r="C97" s="30" t="s">
        <v>95</v>
      </c>
    </row>
    <row r="98" spans="2:3" ht="17" x14ac:dyDescent="0.2">
      <c r="B98" s="22"/>
      <c r="C98" s="29" t="s">
        <v>26</v>
      </c>
    </row>
    <row r="99" spans="2:3" ht="17" thickBot="1" x14ac:dyDescent="0.25">
      <c r="B99" s="33"/>
      <c r="C99" s="36"/>
    </row>
    <row r="100" spans="2:3" ht="17" thickBot="1" x14ac:dyDescent="0.25"/>
    <row r="101" spans="2:3" x14ac:dyDescent="0.2">
      <c r="B101" s="20" t="s">
        <v>201</v>
      </c>
      <c r="C101" s="88"/>
    </row>
    <row r="102" spans="2:3" x14ac:dyDescent="0.2">
      <c r="B102" s="22"/>
      <c r="C102" s="23"/>
    </row>
    <row r="103" spans="2:3" x14ac:dyDescent="0.2">
      <c r="B103" s="24" t="s">
        <v>29</v>
      </c>
      <c r="C103" s="66" t="s">
        <v>30</v>
      </c>
    </row>
    <row r="104" spans="2:3" x14ac:dyDescent="0.2">
      <c r="B104" s="26"/>
      <c r="C104" s="27"/>
    </row>
    <row r="105" spans="2:3" x14ac:dyDescent="0.2">
      <c r="B105" s="22" t="s">
        <v>198</v>
      </c>
      <c r="C105" s="23">
        <v>3.6</v>
      </c>
    </row>
    <row r="106" spans="2:3" ht="17" thickBot="1" x14ac:dyDescent="0.25">
      <c r="B106" s="33"/>
      <c r="C106" s="47"/>
    </row>
    <row r="107" spans="2:3" x14ac:dyDescent="0.2">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94"/>
  <sheetViews>
    <sheetView topLeftCell="A61" zoomScale="106" workbookViewId="0">
      <selection activeCell="E80" sqref="E80"/>
    </sheetView>
  </sheetViews>
  <sheetFormatPr baseColWidth="10" defaultColWidth="10.6640625" defaultRowHeight="16" outlineLevelRow="1" x14ac:dyDescent="0.2"/>
  <cols>
    <col min="1" max="1" width="10.6640625" style="1"/>
    <col min="2" max="2" width="18.6640625" style="1" customWidth="1"/>
    <col min="3" max="3" width="77.6640625" style="1" customWidth="1"/>
    <col min="4" max="4" width="12.83203125" style="1" bestFit="1" customWidth="1"/>
    <col min="5" max="5" width="11.1640625" style="1" bestFit="1" customWidth="1"/>
    <col min="6" max="6" width="2.83203125" style="1" customWidth="1"/>
    <col min="7" max="7" width="13.33203125" style="1" customWidth="1"/>
    <col min="8" max="8" width="2.83203125" style="1" customWidth="1"/>
    <col min="9" max="9" width="54.6640625" style="1" bestFit="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2" customWidth="1"/>
    <col min="17" max="16384" width="10.6640625" style="1"/>
  </cols>
  <sheetData>
    <row r="2" spans="1:16" ht="21" x14ac:dyDescent="0.25">
      <c r="B2" s="2" t="s">
        <v>24</v>
      </c>
      <c r="I2" s="225" t="s">
        <v>264</v>
      </c>
      <c r="J2" s="11"/>
      <c r="K2" s="5"/>
    </row>
    <row r="3" spans="1:16" ht="21" x14ac:dyDescent="0.25">
      <c r="B3" s="2"/>
      <c r="I3" s="207"/>
      <c r="J3" s="8"/>
      <c r="K3" s="7"/>
    </row>
    <row r="4" spans="1:16" x14ac:dyDescent="0.2">
      <c r="B4" s="37" t="s">
        <v>83</v>
      </c>
      <c r="C4" s="4"/>
      <c r="D4" s="4"/>
      <c r="E4" s="5"/>
      <c r="F4" s="8"/>
      <c r="I4" s="205"/>
      <c r="J4" s="8"/>
      <c r="K4" s="7"/>
    </row>
    <row r="5" spans="1:16" x14ac:dyDescent="0.2">
      <c r="B5" s="392" t="s">
        <v>307</v>
      </c>
      <c r="C5" s="393"/>
      <c r="D5" s="393"/>
      <c r="E5" s="394"/>
      <c r="F5" s="8"/>
      <c r="I5" s="227"/>
      <c r="J5" s="8"/>
      <c r="K5" s="7"/>
    </row>
    <row r="6" spans="1:16" x14ac:dyDescent="0.2">
      <c r="B6" s="392"/>
      <c r="C6" s="393"/>
      <c r="D6" s="393"/>
      <c r="E6" s="394"/>
      <c r="F6" s="8"/>
      <c r="I6" s="205"/>
      <c r="J6" s="8"/>
      <c r="K6" s="7"/>
    </row>
    <row r="7" spans="1:16" x14ac:dyDescent="0.2">
      <c r="B7" s="390"/>
      <c r="C7" s="395"/>
      <c r="D7" s="395"/>
      <c r="E7" s="391"/>
      <c r="F7" s="150"/>
      <c r="I7" s="226"/>
      <c r="J7" s="9"/>
      <c r="K7" s="10"/>
    </row>
    <row r="8" spans="1:16" ht="17" thickBot="1" x14ac:dyDescent="0.25"/>
    <row r="9" spans="1:16" x14ac:dyDescent="0.2">
      <c r="B9" s="20" t="s">
        <v>23</v>
      </c>
      <c r="C9" s="38"/>
      <c r="D9" s="38"/>
      <c r="E9" s="38"/>
      <c r="F9" s="38"/>
      <c r="G9" s="38"/>
      <c r="H9" s="38"/>
      <c r="I9" s="38"/>
      <c r="J9" s="38"/>
      <c r="K9" s="70" t="s">
        <v>84</v>
      </c>
      <c r="L9" s="38"/>
      <c r="M9" s="21"/>
      <c r="N9" s="8"/>
      <c r="O9" s="203"/>
      <c r="P9" s="204"/>
    </row>
    <row r="10" spans="1:16" x14ac:dyDescent="0.2">
      <c r="B10" s="26"/>
      <c r="C10" s="8"/>
      <c r="D10" s="8"/>
      <c r="E10" s="8"/>
      <c r="F10" s="8"/>
      <c r="G10" s="8"/>
      <c r="H10" s="8"/>
      <c r="I10" s="8"/>
      <c r="J10" s="8"/>
      <c r="K10" s="14"/>
      <c r="L10" s="8"/>
      <c r="M10" s="23"/>
      <c r="N10" s="8"/>
      <c r="O10" s="205"/>
      <c r="P10" s="206"/>
    </row>
    <row r="11" spans="1:16" x14ac:dyDescent="0.2">
      <c r="B11" s="24" t="s">
        <v>85</v>
      </c>
      <c r="C11" s="233" t="s">
        <v>30</v>
      </c>
      <c r="D11" s="233" t="s">
        <v>87</v>
      </c>
      <c r="E11" s="233" t="s">
        <v>86</v>
      </c>
      <c r="F11" s="233"/>
      <c r="G11" s="233" t="s">
        <v>268</v>
      </c>
      <c r="H11" s="233"/>
      <c r="I11" s="233" t="s">
        <v>31</v>
      </c>
      <c r="J11" s="233"/>
      <c r="K11" s="39" t="s">
        <v>88</v>
      </c>
      <c r="L11" s="39" t="s">
        <v>89</v>
      </c>
      <c r="M11" s="241" t="s">
        <v>272</v>
      </c>
      <c r="N11" s="12"/>
      <c r="O11" s="210" t="s">
        <v>262</v>
      </c>
      <c r="P11" s="211" t="s">
        <v>263</v>
      </c>
    </row>
    <row r="12" spans="1:16" x14ac:dyDescent="0.2">
      <c r="B12" s="44"/>
      <c r="C12" s="12"/>
      <c r="D12" s="156"/>
      <c r="E12" s="12"/>
      <c r="F12" s="12"/>
      <c r="G12" s="12"/>
      <c r="H12" s="12"/>
      <c r="I12" s="12"/>
      <c r="J12" s="12"/>
      <c r="K12" s="14"/>
      <c r="L12" s="43"/>
      <c r="M12" s="234"/>
      <c r="N12" s="12"/>
      <c r="O12" s="205"/>
      <c r="P12" s="206"/>
    </row>
    <row r="13" spans="1:16" x14ac:dyDescent="0.2">
      <c r="B13" s="26"/>
      <c r="C13" s="160" t="s">
        <v>205</v>
      </c>
      <c r="D13" s="156"/>
      <c r="E13" s="160" t="s">
        <v>533</v>
      </c>
      <c r="F13" s="160"/>
      <c r="G13" s="15" t="s">
        <v>259</v>
      </c>
      <c r="H13" s="12"/>
      <c r="I13" s="12"/>
      <c r="J13" s="12"/>
      <c r="K13" s="170" t="s">
        <v>194</v>
      </c>
      <c r="L13" s="276" t="b">
        <f>IF(OR(AND(E47="no",COUNTIF(P13:P15,0)+COUNTIF(P13:P15,FALSE)=0),(AND(E47="yes",COUNTIF(P:P,0)+COUNTIF(P:P,FALSE)=0))),TRUE,FALSE)</f>
        <v>0</v>
      </c>
      <c r="M13" s="236" t="str">
        <f>IF(L13=TRUE," ","Please address all critical checks (red) before continuing")</f>
        <v>Please address all critical checks (red) before continuing</v>
      </c>
      <c r="N13" s="12"/>
      <c r="O13" s="205" t="s">
        <v>259</v>
      </c>
      <c r="P13" s="206"/>
    </row>
    <row r="14" spans="1:16" x14ac:dyDescent="0.2">
      <c r="B14" s="26"/>
      <c r="C14" s="160" t="s">
        <v>258</v>
      </c>
      <c r="D14" s="156"/>
      <c r="E14" s="160">
        <v>2015</v>
      </c>
      <c r="F14" s="160"/>
      <c r="G14" s="15" t="s">
        <v>260</v>
      </c>
      <c r="H14" s="12"/>
      <c r="I14" s="12"/>
      <c r="J14" s="12"/>
      <c r="K14" s="43" t="s">
        <v>195</v>
      </c>
      <c r="L14" s="276" t="b">
        <f>IF(OR(AND(E47="no",COUNTBLANK(C13:C14)-COUNTBLANK(E13:E14)=0),(AND(E47="yes",COUNTBLANK(C:C)-COUNTBLANK(E:E)=0))),TRUE,FALSE)</f>
        <v>0</v>
      </c>
      <c r="M14" s="236" t="str">
        <f>IF(L14=TRUE," ","Please fill in all assumptions")</f>
        <v>Please fill in all assumptions</v>
      </c>
      <c r="N14" s="12"/>
      <c r="O14" s="205" t="s">
        <v>260</v>
      </c>
      <c r="P14" s="7">
        <f>IF(L14=TRUE,1,0)</f>
        <v>0</v>
      </c>
    </row>
    <row r="15" spans="1:16" s="89" customFormat="1" x14ac:dyDescent="0.2">
      <c r="B15" s="228"/>
      <c r="C15" s="229"/>
      <c r="D15" s="230"/>
      <c r="E15" s="231"/>
      <c r="F15" s="231"/>
      <c r="G15" s="229"/>
      <c r="H15" s="229"/>
      <c r="I15" s="229"/>
      <c r="J15" s="229"/>
      <c r="K15" s="161"/>
      <c r="L15" s="161"/>
      <c r="M15" s="235"/>
      <c r="N15" s="159"/>
      <c r="O15" s="205"/>
      <c r="P15" s="206"/>
    </row>
    <row r="16" spans="1:16" x14ac:dyDescent="0.2">
      <c r="A16" s="8"/>
      <c r="B16" s="28" t="s">
        <v>283</v>
      </c>
      <c r="C16" s="8"/>
      <c r="D16" s="157"/>
      <c r="E16" s="75"/>
      <c r="F16" s="75"/>
      <c r="G16" s="200"/>
      <c r="H16" s="8"/>
      <c r="I16" s="8"/>
      <c r="J16" s="8"/>
      <c r="K16" s="40"/>
      <c r="L16" s="198"/>
      <c r="M16" s="237"/>
      <c r="N16" s="8"/>
      <c r="O16" s="205"/>
      <c r="P16" s="206"/>
    </row>
    <row r="17" spans="1:16" ht="17" x14ac:dyDescent="0.2">
      <c r="A17" s="8"/>
      <c r="B17" s="28"/>
      <c r="C17" s="255" t="s">
        <v>190</v>
      </c>
      <c r="D17" s="157" t="s">
        <v>225</v>
      </c>
      <c r="E17" s="125">
        <f>'Final demand'!C10</f>
        <v>0</v>
      </c>
      <c r="F17" s="75"/>
      <c r="G17" s="200"/>
      <c r="H17" s="8"/>
      <c r="I17" s="8"/>
      <c r="J17" s="8"/>
      <c r="K17" s="40"/>
      <c r="L17" s="198"/>
      <c r="M17" s="237"/>
      <c r="N17" s="8"/>
      <c r="O17" s="205"/>
      <c r="P17" s="206"/>
    </row>
    <row r="18" spans="1:16" ht="17" x14ac:dyDescent="0.2">
      <c r="A18" s="8"/>
      <c r="B18" s="22"/>
      <c r="C18" s="255" t="s">
        <v>200</v>
      </c>
      <c r="D18" s="157" t="s">
        <v>225</v>
      </c>
      <c r="E18" s="126">
        <f>[0]!Eff_Gas_Heater</f>
        <v>0</v>
      </c>
      <c r="F18" s="126"/>
      <c r="G18" s="200"/>
      <c r="H18" s="8"/>
      <c r="I18" s="8"/>
      <c r="J18" s="8"/>
      <c r="K18" s="40" t="s">
        <v>289</v>
      </c>
      <c r="L18" s="240" t="b">
        <f>IF(E18=0, TRUE, FALSE)</f>
        <v>1</v>
      </c>
      <c r="M18" s="277" t="str">
        <f>IF(L18=TRUE, "", "Energetic final consumption of coal gas will be excluded in the ETM.")</f>
        <v/>
      </c>
      <c r="N18" s="8"/>
      <c r="O18" s="205"/>
      <c r="P18" s="206"/>
    </row>
    <row r="19" spans="1:16" ht="17" x14ac:dyDescent="0.2">
      <c r="A19" s="8"/>
      <c r="B19" s="22"/>
      <c r="C19" s="255" t="s">
        <v>209</v>
      </c>
      <c r="D19" s="157" t="s">
        <v>225</v>
      </c>
      <c r="E19" s="126">
        <f>'Final demand'!F10</f>
        <v>0</v>
      </c>
      <c r="F19" s="126"/>
      <c r="G19" s="200"/>
      <c r="H19" s="8"/>
      <c r="I19" s="8"/>
      <c r="J19" s="8"/>
      <c r="K19" s="40"/>
      <c r="L19" s="242"/>
      <c r="M19" s="237"/>
      <c r="N19" s="8"/>
      <c r="O19" s="205"/>
      <c r="P19" s="206"/>
    </row>
    <row r="20" spans="1:16" ht="17" x14ac:dyDescent="0.2">
      <c r="A20" s="8"/>
      <c r="B20" s="22"/>
      <c r="C20" s="255" t="s">
        <v>51</v>
      </c>
      <c r="D20" s="157" t="s">
        <v>225</v>
      </c>
      <c r="E20" s="125">
        <f>'Final demand'!G10</f>
        <v>0</v>
      </c>
      <c r="F20" s="125"/>
      <c r="G20" s="200"/>
      <c r="H20" s="8"/>
      <c r="I20" s="8"/>
      <c r="J20" s="8"/>
      <c r="K20" s="40"/>
      <c r="L20" s="242"/>
      <c r="M20" s="237"/>
      <c r="N20" s="8"/>
      <c r="O20" s="205"/>
      <c r="P20" s="206"/>
    </row>
    <row r="21" spans="1:16" ht="17" x14ac:dyDescent="0.2">
      <c r="A21" s="8"/>
      <c r="B21" s="22"/>
      <c r="C21" s="255" t="s">
        <v>192</v>
      </c>
      <c r="D21" s="157" t="s">
        <v>225</v>
      </c>
      <c r="E21" s="125">
        <f>'Final demand'!H10</f>
        <v>0</v>
      </c>
      <c r="F21" s="125"/>
      <c r="G21" s="200"/>
      <c r="H21" s="8"/>
      <c r="I21" s="8"/>
      <c r="J21" s="8"/>
      <c r="K21" s="40"/>
      <c r="L21" s="242"/>
      <c r="M21" s="237"/>
      <c r="N21" s="8"/>
      <c r="O21" s="205"/>
      <c r="P21" s="206"/>
    </row>
    <row r="22" spans="1:16" ht="17" x14ac:dyDescent="0.2">
      <c r="A22" s="8"/>
      <c r="B22" s="22"/>
      <c r="C22" s="255" t="s">
        <v>104</v>
      </c>
      <c r="D22" s="157" t="s">
        <v>225</v>
      </c>
      <c r="E22" s="125">
        <f>'Final demand'!I10</f>
        <v>0</v>
      </c>
      <c r="F22" s="125"/>
      <c r="G22" s="200"/>
      <c r="H22" s="8"/>
      <c r="I22" s="8"/>
      <c r="J22" s="8"/>
      <c r="K22" s="40"/>
      <c r="L22" s="242"/>
      <c r="M22" s="237"/>
      <c r="N22" s="8"/>
      <c r="O22" s="205"/>
      <c r="P22" s="206"/>
    </row>
    <row r="23" spans="1:16" ht="17" x14ac:dyDescent="0.2">
      <c r="A23" s="8"/>
      <c r="B23" s="22"/>
      <c r="C23" s="255" t="s">
        <v>103</v>
      </c>
      <c r="D23" s="157" t="s">
        <v>225</v>
      </c>
      <c r="E23" s="125">
        <f>'Final demand'!J10</f>
        <v>0</v>
      </c>
      <c r="F23" s="125"/>
      <c r="G23" s="200"/>
      <c r="H23" s="8"/>
      <c r="I23" s="8"/>
      <c r="J23" s="8"/>
      <c r="K23" s="40"/>
      <c r="L23" s="242"/>
      <c r="M23" s="237"/>
      <c r="N23" s="8"/>
      <c r="O23" s="205"/>
      <c r="P23" s="206"/>
    </row>
    <row r="24" spans="1:16" ht="17" x14ac:dyDescent="0.2">
      <c r="A24" s="8"/>
      <c r="B24" s="22"/>
      <c r="C24" s="255" t="s">
        <v>82</v>
      </c>
      <c r="D24" s="157" t="s">
        <v>225</v>
      </c>
      <c r="E24" s="125">
        <f>'Final demand'!K10</f>
        <v>0</v>
      </c>
      <c r="F24" s="125"/>
      <c r="G24" s="200"/>
      <c r="H24" s="8"/>
      <c r="I24" s="8"/>
      <c r="J24" s="8"/>
      <c r="K24" s="40" t="s">
        <v>299</v>
      </c>
      <c r="L24" s="240" t="b">
        <f>IF(E24=0, TRUE, FALSE)</f>
        <v>1</v>
      </c>
      <c r="M24" s="277" t="str">
        <f>IF(L24=TRUE, "", "Energetic final consumption of 'Other carriers' will be excluded in the ETM.")</f>
        <v/>
      </c>
      <c r="N24" s="8"/>
      <c r="O24" s="205"/>
      <c r="P24" s="206"/>
    </row>
    <row r="25" spans="1:16" x14ac:dyDescent="0.2">
      <c r="A25" s="8"/>
      <c r="B25" s="31"/>
      <c r="C25" s="254"/>
      <c r="D25" s="158"/>
      <c r="E25" s="256"/>
      <c r="F25" s="256"/>
      <c r="G25" s="201"/>
      <c r="H25" s="9"/>
      <c r="I25" s="9"/>
      <c r="J25" s="9"/>
      <c r="K25" s="41"/>
      <c r="L25" s="257"/>
      <c r="M25" s="238"/>
      <c r="N25" s="8"/>
      <c r="O25" s="205"/>
      <c r="P25" s="206"/>
    </row>
    <row r="26" spans="1:16" x14ac:dyDescent="0.2">
      <c r="A26" s="8"/>
      <c r="B26" s="28" t="s">
        <v>284</v>
      </c>
      <c r="C26" s="8"/>
      <c r="D26" s="157"/>
      <c r="E26" s="75"/>
      <c r="F26" s="75"/>
      <c r="G26" s="200"/>
      <c r="H26" s="8"/>
      <c r="I26" s="8"/>
      <c r="J26" s="8"/>
      <c r="K26" s="40"/>
      <c r="L26" s="198"/>
      <c r="M26" s="237"/>
      <c r="N26" s="8"/>
      <c r="O26" s="205"/>
      <c r="P26" s="206"/>
    </row>
    <row r="27" spans="1:16" ht="17" x14ac:dyDescent="0.2">
      <c r="A27" s="8"/>
      <c r="B27" s="28"/>
      <c r="C27" s="255" t="s">
        <v>190</v>
      </c>
      <c r="D27" s="157" t="s">
        <v>225</v>
      </c>
      <c r="E27" s="125">
        <f>'Final demand'!C15</f>
        <v>0</v>
      </c>
      <c r="F27" s="75"/>
      <c r="G27" s="200"/>
      <c r="H27" s="8"/>
      <c r="I27" s="8"/>
      <c r="J27" s="8"/>
      <c r="K27" s="40"/>
      <c r="L27" s="198"/>
      <c r="M27" s="237"/>
      <c r="N27" s="8"/>
      <c r="O27" s="205"/>
      <c r="P27" s="206"/>
    </row>
    <row r="28" spans="1:16" ht="17" x14ac:dyDescent="0.2">
      <c r="A28" s="8"/>
      <c r="B28" s="22"/>
      <c r="C28" s="255" t="s">
        <v>200</v>
      </c>
      <c r="D28" s="157" t="s">
        <v>225</v>
      </c>
      <c r="E28" s="126">
        <f>'Final demand'!E15</f>
        <v>0</v>
      </c>
      <c r="F28" s="126"/>
      <c r="G28" s="200"/>
      <c r="H28" s="8"/>
      <c r="I28" s="8"/>
      <c r="J28" s="8"/>
      <c r="K28" s="40" t="s">
        <v>290</v>
      </c>
      <c r="L28" s="240" t="b">
        <f>IF(E28=0, TRUE, FALSE)</f>
        <v>1</v>
      </c>
      <c r="M28" s="277" t="str">
        <f>IF(L28=TRUE, "", "Non-energetic final consumption of coal gas will be excluded in the ETM.")</f>
        <v/>
      </c>
      <c r="N28" s="8"/>
      <c r="O28" s="205"/>
      <c r="P28" s="206"/>
    </row>
    <row r="29" spans="1:16" ht="17" x14ac:dyDescent="0.2">
      <c r="A29" s="8"/>
      <c r="B29" s="22"/>
      <c r="C29" s="255" t="s">
        <v>209</v>
      </c>
      <c r="D29" s="157" t="s">
        <v>225</v>
      </c>
      <c r="E29" s="126">
        <f>'Final demand'!F15</f>
        <v>0</v>
      </c>
      <c r="F29" s="126"/>
      <c r="G29" s="200"/>
      <c r="H29" s="8"/>
      <c r="I29" s="8"/>
      <c r="J29" s="8"/>
      <c r="K29" s="40"/>
      <c r="L29" s="242"/>
      <c r="M29" s="237"/>
      <c r="N29" s="8"/>
      <c r="O29" s="205"/>
      <c r="P29" s="206"/>
    </row>
    <row r="30" spans="1:16" ht="17" x14ac:dyDescent="0.2">
      <c r="A30" s="8"/>
      <c r="B30" s="22"/>
      <c r="C30" s="255" t="s">
        <v>51</v>
      </c>
      <c r="D30" s="157" t="s">
        <v>225</v>
      </c>
      <c r="E30" s="125" t="e">
        <f>'Final demand'!G15</f>
        <v>#VALUE!</v>
      </c>
      <c r="F30" s="125"/>
      <c r="G30" s="200"/>
      <c r="H30" s="8"/>
      <c r="I30" s="8"/>
      <c r="J30" s="8"/>
      <c r="K30" s="40"/>
      <c r="L30" s="242"/>
      <c r="M30" s="237"/>
      <c r="N30" s="8"/>
      <c r="O30" s="205"/>
      <c r="P30" s="206"/>
    </row>
    <row r="31" spans="1:16" ht="17" x14ac:dyDescent="0.2">
      <c r="A31" s="8"/>
      <c r="B31" s="22"/>
      <c r="C31" s="255" t="s">
        <v>192</v>
      </c>
      <c r="D31" s="157" t="s">
        <v>225</v>
      </c>
      <c r="E31" s="125">
        <f>'Final demand'!H15</f>
        <v>0</v>
      </c>
      <c r="F31" s="125"/>
      <c r="G31" s="200"/>
      <c r="H31" s="8"/>
      <c r="I31" s="8"/>
      <c r="J31" s="8"/>
      <c r="K31" s="40"/>
      <c r="L31" s="242"/>
      <c r="M31" s="237"/>
      <c r="N31" s="8"/>
      <c r="O31" s="205"/>
      <c r="P31" s="206"/>
    </row>
    <row r="32" spans="1:16" ht="17" x14ac:dyDescent="0.2">
      <c r="A32" s="8"/>
      <c r="B32" s="22"/>
      <c r="C32" s="255" t="s">
        <v>104</v>
      </c>
      <c r="D32" s="157" t="s">
        <v>225</v>
      </c>
      <c r="E32" s="125">
        <f>'Final demand'!I15</f>
        <v>0</v>
      </c>
      <c r="F32" s="125"/>
      <c r="G32" s="200"/>
      <c r="H32" s="8"/>
      <c r="I32" s="8"/>
      <c r="J32" s="8"/>
      <c r="K32" s="40"/>
      <c r="L32" s="242"/>
      <c r="M32" s="237"/>
      <c r="N32" s="8"/>
      <c r="O32" s="205"/>
      <c r="P32" s="206"/>
    </row>
    <row r="33" spans="1:16" ht="17" x14ac:dyDescent="0.2">
      <c r="A33" s="8"/>
      <c r="B33" s="22"/>
      <c r="C33" s="255" t="s">
        <v>103</v>
      </c>
      <c r="D33" s="157" t="s">
        <v>225</v>
      </c>
      <c r="E33" s="125">
        <f>'Final demand'!J15</f>
        <v>0</v>
      </c>
      <c r="F33" s="125"/>
      <c r="G33" s="200"/>
      <c r="H33" s="8"/>
      <c r="I33" s="8"/>
      <c r="J33" s="8"/>
      <c r="K33" s="40"/>
      <c r="L33" s="242"/>
      <c r="M33" s="237"/>
      <c r="N33" s="8"/>
      <c r="O33" s="205"/>
      <c r="P33" s="206"/>
    </row>
    <row r="34" spans="1:16" ht="17" x14ac:dyDescent="0.2">
      <c r="A34" s="8"/>
      <c r="B34" s="22"/>
      <c r="C34" s="255" t="s">
        <v>82</v>
      </c>
      <c r="D34" s="157" t="s">
        <v>225</v>
      </c>
      <c r="E34" s="125">
        <f>'Final demand'!K15</f>
        <v>0</v>
      </c>
      <c r="F34" s="125"/>
      <c r="G34" s="200"/>
      <c r="H34" s="8"/>
      <c r="I34" s="8"/>
      <c r="J34" s="8"/>
      <c r="K34" s="40" t="s">
        <v>299</v>
      </c>
      <c r="L34" s="240" t="b">
        <f>IF(E34=0, TRUE, FALSE)</f>
        <v>1</v>
      </c>
      <c r="M34" s="277" t="str">
        <f>IF(L34=TRUE, "", "Non-energetic final consumption of 'Other carriers' will be excluded in the ETM.")</f>
        <v/>
      </c>
      <c r="N34" s="8"/>
      <c r="O34" s="205"/>
      <c r="P34" s="206"/>
    </row>
    <row r="35" spans="1:16" x14ac:dyDescent="0.2">
      <c r="A35" s="8"/>
      <c r="B35" s="31"/>
      <c r="C35" s="254"/>
      <c r="D35" s="158"/>
      <c r="E35" s="256"/>
      <c r="F35" s="256"/>
      <c r="G35" s="201"/>
      <c r="H35" s="9"/>
      <c r="I35" s="9"/>
      <c r="J35" s="9"/>
      <c r="K35" s="41"/>
      <c r="L35" s="257"/>
      <c r="M35" s="238"/>
      <c r="N35" s="8"/>
      <c r="O35" s="205"/>
      <c r="P35" s="206"/>
    </row>
    <row r="36" spans="1:16" x14ac:dyDescent="0.2">
      <c r="A36" s="8"/>
      <c r="B36" s="28" t="s">
        <v>472</v>
      </c>
      <c r="C36" s="157"/>
      <c r="D36" s="157"/>
      <c r="E36" s="125"/>
      <c r="F36" s="125"/>
      <c r="G36" s="200"/>
      <c r="H36" s="8"/>
      <c r="I36" s="8"/>
      <c r="J36" s="8"/>
      <c r="K36" s="40"/>
      <c r="L36" s="198"/>
      <c r="M36" s="237"/>
      <c r="N36" s="8"/>
      <c r="O36" s="205"/>
      <c r="P36" s="206"/>
    </row>
    <row r="37" spans="1:16" x14ac:dyDescent="0.2">
      <c r="A37" s="8"/>
      <c r="B37" s="28"/>
      <c r="C37" s="290" t="e">
        <f>"The final electricity demand of the chemical other sector is "&amp;ROUND('Fuel aggregation'!L18,0)&amp;" TJ, indicate below how this is divided among teneral electricity use and the heating heating technologies"</f>
        <v>#VALUE!</v>
      </c>
      <c r="D37" s="157"/>
      <c r="E37" s="125"/>
      <c r="F37" s="125"/>
      <c r="G37" s="200"/>
      <c r="H37" s="8"/>
      <c r="I37" s="8"/>
      <c r="J37" s="8"/>
      <c r="K37" s="286"/>
      <c r="L37" s="198"/>
      <c r="M37" s="237"/>
      <c r="N37" s="8"/>
      <c r="O37" s="205"/>
      <c r="P37" s="206"/>
    </row>
    <row r="38" spans="1:16" ht="17" thickBot="1" x14ac:dyDescent="0.25">
      <c r="A38" s="8"/>
      <c r="B38" s="22" t="s">
        <v>103</v>
      </c>
      <c r="C38" s="291"/>
      <c r="D38" s="157"/>
      <c r="E38" s="125"/>
      <c r="F38" s="125"/>
      <c r="G38" s="200"/>
      <c r="H38" s="8"/>
      <c r="I38" s="8"/>
      <c r="J38" s="8"/>
      <c r="K38" s="286"/>
      <c r="L38" s="242"/>
      <c r="M38" s="277"/>
      <c r="N38" s="8"/>
      <c r="O38" s="205"/>
      <c r="P38" s="206"/>
    </row>
    <row r="39" spans="1:16" ht="17" thickBot="1" x14ac:dyDescent="0.25">
      <c r="B39" s="22"/>
      <c r="C39" s="1" t="s">
        <v>476</v>
      </c>
      <c r="D39" s="157"/>
      <c r="E39" s="348"/>
      <c r="G39" s="347"/>
      <c r="J39" s="8"/>
      <c r="K39" s="342" t="s">
        <v>473</v>
      </c>
      <c r="L39" s="240" t="b">
        <f>IF(SUM(E$39:E$43)=1, TRUE, FALSE)</f>
        <v>0</v>
      </c>
      <c r="M39" s="277" t="str">
        <f>IF(L39=TRUE, "", "Split does not sum to 100%")</f>
        <v>Split does not sum to 100%</v>
      </c>
      <c r="N39" s="8"/>
      <c r="O39" s="205" t="s">
        <v>468</v>
      </c>
      <c r="P39" s="7">
        <f>IF(L39=TRUE,1,0)</f>
        <v>0</v>
      </c>
    </row>
    <row r="40" spans="1:16" ht="17" thickBot="1" x14ac:dyDescent="0.25">
      <c r="B40" s="22" t="s">
        <v>282</v>
      </c>
      <c r="D40" s="157"/>
      <c r="E40" s="334"/>
      <c r="J40" s="8"/>
      <c r="K40" s="342"/>
      <c r="L40" s="242"/>
      <c r="M40" s="277"/>
      <c r="N40" s="8"/>
      <c r="O40" s="205"/>
    </row>
    <row r="41" spans="1:16" ht="17" thickBot="1" x14ac:dyDescent="0.25">
      <c r="A41" s="8"/>
      <c r="B41" s="22"/>
      <c r="C41" s="1" t="s">
        <v>477</v>
      </c>
      <c r="D41" s="157"/>
      <c r="E41" s="348"/>
      <c r="F41" s="125"/>
      <c r="G41" s="200"/>
      <c r="H41" s="8"/>
      <c r="I41" s="8"/>
      <c r="J41" s="8"/>
      <c r="K41" s="342" t="s">
        <v>473</v>
      </c>
      <c r="L41" s="240" t="b">
        <f>IF(SUM(E$39:E$43)=1, TRUE, FALSE)</f>
        <v>0</v>
      </c>
      <c r="M41" s="277" t="str">
        <f>IF(L41=TRUE, "", "Split does not sum to 100%")</f>
        <v>Split does not sum to 100%</v>
      </c>
      <c r="N41" s="8"/>
      <c r="O41" s="205" t="s">
        <v>469</v>
      </c>
      <c r="P41" s="7">
        <f>IF(L41=TRUE,1,0)</f>
        <v>0</v>
      </c>
    </row>
    <row r="42" spans="1:16" ht="17" thickBot="1" x14ac:dyDescent="0.25">
      <c r="A42" s="8"/>
      <c r="B42" s="22"/>
      <c r="C42" s="1" t="s">
        <v>478</v>
      </c>
      <c r="D42" s="157"/>
      <c r="E42" s="348"/>
      <c r="F42" s="125"/>
      <c r="G42" s="200"/>
      <c r="H42" s="8"/>
      <c r="I42" s="8"/>
      <c r="J42" s="8"/>
      <c r="K42" s="342" t="s">
        <v>473</v>
      </c>
      <c r="L42" s="240" t="b">
        <f>IF(SUM(E$39:E$43)=1, TRUE, FALSE)</f>
        <v>0</v>
      </c>
      <c r="M42" s="277" t="str">
        <f>IF(L42=TRUE, "", "Split does not sum to 100%")</f>
        <v>Split does not sum to 100%</v>
      </c>
      <c r="N42" s="8"/>
      <c r="O42" s="205" t="s">
        <v>470</v>
      </c>
      <c r="P42" s="7">
        <f>IF(L42=TRUE,1,0)</f>
        <v>0</v>
      </c>
    </row>
    <row r="43" spans="1:16" ht="17" thickBot="1" x14ac:dyDescent="0.25">
      <c r="A43" s="8"/>
      <c r="B43" s="22"/>
      <c r="C43" s="1" t="s">
        <v>475</v>
      </c>
      <c r="D43" s="157"/>
      <c r="E43" s="348"/>
      <c r="F43" s="125"/>
      <c r="G43" s="200"/>
      <c r="H43" s="8"/>
      <c r="I43" s="8"/>
      <c r="J43" s="8"/>
      <c r="K43" s="342" t="s">
        <v>473</v>
      </c>
      <c r="L43" s="240" t="b">
        <f>IF(SUM(E$39:E$43)=1, TRUE, FALSE)</f>
        <v>0</v>
      </c>
      <c r="M43" s="277" t="str">
        <f>IF(L43=TRUE, "", "Split does not sum to 100%")</f>
        <v>Split does not sum to 100%</v>
      </c>
      <c r="N43" s="8"/>
      <c r="O43" s="205" t="s">
        <v>474</v>
      </c>
      <c r="P43" s="7">
        <f>IF(L43=TRUE,1,0)</f>
        <v>0</v>
      </c>
    </row>
    <row r="44" spans="1:16" x14ac:dyDescent="0.2">
      <c r="A44" s="8"/>
      <c r="B44" s="22"/>
      <c r="K44" s="343"/>
      <c r="L44" s="345"/>
      <c r="M44" s="344"/>
      <c r="N44" s="8"/>
      <c r="O44" s="205"/>
    </row>
    <row r="45" spans="1:16" s="4" customFormat="1" x14ac:dyDescent="0.2">
      <c r="A45" s="8"/>
      <c r="B45" s="335"/>
      <c r="C45" s="336"/>
      <c r="D45" s="337"/>
      <c r="E45" s="338"/>
      <c r="F45" s="338"/>
      <c r="G45" s="339"/>
      <c r="K45" s="340"/>
      <c r="L45" s="198"/>
      <c r="M45" s="341"/>
      <c r="O45" s="203"/>
      <c r="P45" s="204"/>
    </row>
    <row r="46" spans="1:16" ht="17" thickBot="1" x14ac:dyDescent="0.25">
      <c r="A46" s="8"/>
      <c r="B46" s="28"/>
      <c r="C46" s="12"/>
      <c r="D46" s="156"/>
      <c r="E46" s="287"/>
      <c r="F46" s="75"/>
      <c r="G46" s="200"/>
      <c r="H46" s="8"/>
      <c r="I46" s="8"/>
      <c r="J46" s="8"/>
      <c r="K46" s="286"/>
      <c r="L46" s="242"/>
      <c r="M46" s="277"/>
      <c r="N46" s="8"/>
      <c r="O46" s="205"/>
      <c r="P46" s="206"/>
    </row>
    <row r="47" spans="1:16" ht="17" thickBot="1" x14ac:dyDescent="0.25">
      <c r="A47" s="8"/>
      <c r="B47" s="28"/>
      <c r="C47" s="160" t="s">
        <v>444</v>
      </c>
      <c r="D47" s="156"/>
      <c r="E47" s="288"/>
      <c r="F47" s="75"/>
      <c r="G47" s="200"/>
      <c r="H47" s="8"/>
      <c r="I47" s="8"/>
      <c r="J47" s="8"/>
      <c r="K47" s="286"/>
      <c r="L47" s="240" t="b">
        <f>IF(OR(E47="yes",E47="no"), TRUE, FALSE)</f>
        <v>0</v>
      </c>
      <c r="M47" s="277"/>
      <c r="N47" s="8"/>
      <c r="O47" s="205" t="s">
        <v>325</v>
      </c>
      <c r="P47" s="7">
        <f>IF(L47=TRUE,1,0)</f>
        <v>0</v>
      </c>
    </row>
    <row r="48" spans="1:16" outlineLevel="1" x14ac:dyDescent="0.2">
      <c r="A48" s="8"/>
      <c r="B48" s="31"/>
      <c r="C48" s="254"/>
      <c r="D48" s="158"/>
      <c r="E48" s="256"/>
      <c r="F48" s="256"/>
      <c r="G48" s="201"/>
      <c r="H48" s="9"/>
      <c r="I48" s="9"/>
      <c r="J48" s="9"/>
      <c r="K48" s="41"/>
      <c r="L48" s="257"/>
      <c r="M48" s="238"/>
      <c r="N48" s="8"/>
      <c r="O48" s="205"/>
      <c r="P48" s="206"/>
    </row>
    <row r="49" spans="1:16" outlineLevel="1" x14ac:dyDescent="0.2">
      <c r="A49" s="8"/>
      <c r="B49" s="28" t="s">
        <v>310</v>
      </c>
      <c r="C49" s="157"/>
      <c r="D49" s="157"/>
      <c r="E49" s="125"/>
      <c r="F49" s="125"/>
      <c r="G49" s="200"/>
      <c r="H49" s="8"/>
      <c r="I49" s="8"/>
      <c r="J49" s="8"/>
      <c r="K49" s="40"/>
      <c r="L49" s="198"/>
      <c r="M49" s="237"/>
      <c r="N49" s="8"/>
      <c r="O49" s="205"/>
      <c r="P49" s="206"/>
    </row>
    <row r="50" spans="1:16" ht="17" outlineLevel="1" thickBot="1" x14ac:dyDescent="0.25">
      <c r="A50" s="8"/>
      <c r="B50" s="22" t="s">
        <v>283</v>
      </c>
      <c r="C50" s="291"/>
      <c r="D50" s="157"/>
      <c r="E50" s="125"/>
      <c r="F50" s="125"/>
      <c r="G50" s="200"/>
      <c r="H50" s="8"/>
      <c r="I50" s="8"/>
      <c r="J50" s="8"/>
      <c r="K50" s="286"/>
      <c r="L50" s="242"/>
      <c r="M50" s="277"/>
      <c r="N50" s="8"/>
      <c r="O50" s="205"/>
      <c r="P50" s="206"/>
    </row>
    <row r="51" spans="1:16" ht="18" outlineLevel="1" thickBot="1" x14ac:dyDescent="0.25">
      <c r="A51" s="8"/>
      <c r="B51" s="22"/>
      <c r="C51" s="255" t="s">
        <v>190</v>
      </c>
      <c r="D51" s="157" t="s">
        <v>225</v>
      </c>
      <c r="E51" s="288"/>
      <c r="F51" s="125"/>
      <c r="G51" s="200"/>
      <c r="H51" s="8"/>
      <c r="I51" s="288"/>
      <c r="J51" s="8"/>
      <c r="K51" s="286" t="s">
        <v>315</v>
      </c>
      <c r="L51" s="240" t="b">
        <f>IF((E51)&lt;='Fuel aggregation'!E15, TRUE, FALSE)</f>
        <v>1</v>
      </c>
      <c r="M51" s="277"/>
      <c r="N51" s="8"/>
      <c r="O51" s="205" t="s">
        <v>319</v>
      </c>
      <c r="P51" s="7">
        <f t="shared" ref="P51:P56" si="0">IF(L51=TRUE,1,0)</f>
        <v>1</v>
      </c>
    </row>
    <row r="52" spans="1:16" ht="18" outlineLevel="1" thickBot="1" x14ac:dyDescent="0.25">
      <c r="A52" s="8"/>
      <c r="B52" s="22"/>
      <c r="C52" s="255" t="s">
        <v>209</v>
      </c>
      <c r="D52" s="157" t="s">
        <v>225</v>
      </c>
      <c r="E52" s="288"/>
      <c r="F52" s="125"/>
      <c r="G52" s="200"/>
      <c r="H52" s="8"/>
      <c r="I52" s="288"/>
      <c r="J52" s="8"/>
      <c r="K52" s="286" t="s">
        <v>316</v>
      </c>
      <c r="L52" s="240" t="b">
        <f>IF((E52)&lt;='Fuel aggregation'!H15, TRUE, FALSE)</f>
        <v>1</v>
      </c>
      <c r="M52" s="277"/>
      <c r="N52" s="8"/>
      <c r="O52" s="205" t="s">
        <v>320</v>
      </c>
      <c r="P52" s="7">
        <f t="shared" si="0"/>
        <v>1</v>
      </c>
    </row>
    <row r="53" spans="1:16" ht="18" outlineLevel="1" thickBot="1" x14ac:dyDescent="0.25">
      <c r="A53" s="8"/>
      <c r="B53" s="22"/>
      <c r="C53" s="255" t="s">
        <v>51</v>
      </c>
      <c r="D53" s="157" t="s">
        <v>225</v>
      </c>
      <c r="E53" s="288"/>
      <c r="F53" s="125"/>
      <c r="G53" s="200"/>
      <c r="H53" s="8"/>
      <c r="I53" s="288"/>
      <c r="J53" s="8"/>
      <c r="K53" s="286" t="s">
        <v>312</v>
      </c>
      <c r="L53" s="240" t="b">
        <f>IF((E53)&lt;='Fuel aggregation'!I15, TRUE, FALSE)</f>
        <v>1</v>
      </c>
      <c r="M53" s="277"/>
      <c r="N53" s="8"/>
      <c r="O53" s="205" t="s">
        <v>324</v>
      </c>
      <c r="P53" s="7">
        <f t="shared" si="0"/>
        <v>1</v>
      </c>
    </row>
    <row r="54" spans="1:16" ht="18" outlineLevel="1" thickBot="1" x14ac:dyDescent="0.25">
      <c r="A54" s="8"/>
      <c r="B54" s="22"/>
      <c r="C54" s="255" t="s">
        <v>192</v>
      </c>
      <c r="D54" s="157" t="s">
        <v>225</v>
      </c>
      <c r="E54" s="288"/>
      <c r="F54" s="125"/>
      <c r="G54" s="200"/>
      <c r="H54" s="8"/>
      <c r="I54" s="288"/>
      <c r="J54" s="8"/>
      <c r="K54" s="286" t="s">
        <v>317</v>
      </c>
      <c r="L54" s="240" t="b">
        <f>IF((E54)&lt;='Fuel aggregation'!J15, TRUE, FALSE)</f>
        <v>1</v>
      </c>
      <c r="M54" s="277"/>
      <c r="N54" s="8"/>
      <c r="O54" s="205" t="s">
        <v>323</v>
      </c>
      <c r="P54" s="7">
        <f t="shared" si="0"/>
        <v>1</v>
      </c>
    </row>
    <row r="55" spans="1:16" ht="18" outlineLevel="1" thickBot="1" x14ac:dyDescent="0.25">
      <c r="A55" s="8"/>
      <c r="B55" s="22"/>
      <c r="C55" s="255" t="s">
        <v>104</v>
      </c>
      <c r="D55" s="289" t="s">
        <v>225</v>
      </c>
      <c r="E55" s="288"/>
      <c r="F55" s="125"/>
      <c r="G55" s="200"/>
      <c r="H55" s="8"/>
      <c r="I55" s="288"/>
      <c r="J55" s="8"/>
      <c r="K55" s="286" t="s">
        <v>318</v>
      </c>
      <c r="L55" s="240" t="b">
        <f>IF((E55)&lt;='Fuel aggregation'!K15, TRUE, FALSE)</f>
        <v>1</v>
      </c>
      <c r="M55" s="277"/>
      <c r="N55" s="8"/>
      <c r="O55" s="205" t="s">
        <v>322</v>
      </c>
      <c r="P55" s="7">
        <f t="shared" si="0"/>
        <v>1</v>
      </c>
    </row>
    <row r="56" spans="1:16" ht="18" outlineLevel="1" thickBot="1" x14ac:dyDescent="0.25">
      <c r="A56" s="8"/>
      <c r="B56" s="22"/>
      <c r="C56" s="255" t="s">
        <v>103</v>
      </c>
      <c r="D56" s="157" t="s">
        <v>225</v>
      </c>
      <c r="E56" s="288"/>
      <c r="F56" s="125"/>
      <c r="G56" s="200"/>
      <c r="H56" s="8"/>
      <c r="I56" s="288"/>
      <c r="J56" s="8"/>
      <c r="K56" s="286" t="s">
        <v>314</v>
      </c>
      <c r="L56" s="240" t="b">
        <f>IF((E56)&lt;='Fuel aggregation'!L15, TRUE, FALSE)</f>
        <v>1</v>
      </c>
      <c r="M56" s="277"/>
      <c r="N56" s="8"/>
      <c r="O56" s="205" t="s">
        <v>321</v>
      </c>
      <c r="P56" s="7">
        <f t="shared" si="0"/>
        <v>1</v>
      </c>
    </row>
    <row r="57" spans="1:16" outlineLevel="1" x14ac:dyDescent="0.2">
      <c r="A57" s="8"/>
      <c r="B57" s="22"/>
      <c r="C57" s="200"/>
      <c r="D57" s="200"/>
      <c r="E57" s="200"/>
      <c r="F57" s="125"/>
      <c r="G57" s="200"/>
      <c r="H57" s="8"/>
      <c r="I57" s="8"/>
      <c r="J57" s="8"/>
      <c r="K57" s="286"/>
      <c r="L57" s="242"/>
      <c r="M57" s="277"/>
      <c r="N57" s="8"/>
      <c r="O57" s="205"/>
      <c r="P57" s="7"/>
    </row>
    <row r="58" spans="1:16" ht="17" outlineLevel="1" thickBot="1" x14ac:dyDescent="0.25">
      <c r="A58" s="8"/>
      <c r="B58" s="22" t="s">
        <v>284</v>
      </c>
      <c r="C58" s="290"/>
      <c r="D58" s="200"/>
      <c r="E58" s="200"/>
      <c r="F58" s="125"/>
      <c r="G58" s="200"/>
      <c r="H58" s="8"/>
      <c r="I58" s="8"/>
      <c r="J58" s="8"/>
      <c r="K58" s="286"/>
      <c r="L58" s="242"/>
      <c r="M58" s="277"/>
      <c r="N58" s="8"/>
      <c r="O58" s="205"/>
      <c r="P58" s="206"/>
    </row>
    <row r="59" spans="1:16" ht="18" outlineLevel="1" thickBot="1" x14ac:dyDescent="0.25">
      <c r="A59" s="8"/>
      <c r="B59" s="22"/>
      <c r="C59" s="255" t="s">
        <v>190</v>
      </c>
      <c r="D59" s="157" t="s">
        <v>225</v>
      </c>
      <c r="E59" s="288"/>
      <c r="F59" s="125"/>
      <c r="G59" s="200"/>
      <c r="H59" s="8"/>
      <c r="I59" s="288"/>
      <c r="J59" s="8"/>
      <c r="K59" s="286" t="s">
        <v>313</v>
      </c>
      <c r="L59" s="240" t="b">
        <f>IF((E59)&lt;='Fuel aggregation'!E22, TRUE, FALSE)</f>
        <v>1</v>
      </c>
      <c r="M59" s="277"/>
      <c r="N59" s="8"/>
      <c r="O59" s="205" t="s">
        <v>404</v>
      </c>
      <c r="P59" s="7">
        <f>IF(L59=TRUE,1,0)</f>
        <v>1</v>
      </c>
    </row>
    <row r="60" spans="1:16" ht="18" outlineLevel="1" thickBot="1" x14ac:dyDescent="0.25">
      <c r="A60" s="8"/>
      <c r="B60" s="22"/>
      <c r="C60" s="255" t="s">
        <v>209</v>
      </c>
      <c r="D60" s="157" t="s">
        <v>225</v>
      </c>
      <c r="E60" s="288"/>
      <c r="F60" s="125"/>
      <c r="G60" s="200"/>
      <c r="H60" s="8"/>
      <c r="I60" s="288"/>
      <c r="J60" s="8"/>
      <c r="K60" s="286" t="s">
        <v>311</v>
      </c>
      <c r="L60" s="240" t="b">
        <f>IF((E60)&lt;='Fuel aggregation'!H22, TRUE, FALSE)</f>
        <v>1</v>
      </c>
      <c r="M60" s="277"/>
      <c r="N60" s="8"/>
      <c r="O60" s="205" t="s">
        <v>400</v>
      </c>
      <c r="P60" s="7">
        <f t="shared" ref="P60:P61" si="1">IF(L60=TRUE,1,0)</f>
        <v>1</v>
      </c>
    </row>
    <row r="61" spans="1:16" ht="18" outlineLevel="1" thickBot="1" x14ac:dyDescent="0.25">
      <c r="A61" s="8"/>
      <c r="B61" s="22"/>
      <c r="C61" s="255" t="s">
        <v>51</v>
      </c>
      <c r="D61" s="157" t="s">
        <v>225</v>
      </c>
      <c r="E61" s="288"/>
      <c r="F61" s="125"/>
      <c r="G61" s="200"/>
      <c r="H61" s="8"/>
      <c r="I61" s="288"/>
      <c r="J61" s="8"/>
      <c r="K61" s="286" t="s">
        <v>326</v>
      </c>
      <c r="L61" s="240" t="b">
        <f>IF(E61&lt;='Fuel aggregation'!I22, TRUE, FALSE)</f>
        <v>1</v>
      </c>
      <c r="M61" s="277"/>
      <c r="N61" s="8"/>
      <c r="O61" s="205" t="s">
        <v>401</v>
      </c>
      <c r="P61" s="7">
        <f t="shared" si="1"/>
        <v>1</v>
      </c>
    </row>
    <row r="62" spans="1:16" ht="17" outlineLevel="1" thickBot="1" x14ac:dyDescent="0.25">
      <c r="A62" s="8"/>
      <c r="B62" s="22"/>
      <c r="C62" s="255"/>
      <c r="D62" s="157"/>
      <c r="E62" s="349"/>
      <c r="F62" s="125"/>
      <c r="G62" s="200"/>
      <c r="H62" s="8"/>
      <c r="I62" s="349"/>
      <c r="J62" s="8"/>
      <c r="K62" s="286"/>
      <c r="L62" s="240"/>
      <c r="M62" s="277"/>
      <c r="N62" s="8"/>
      <c r="O62" s="205"/>
      <c r="P62" s="7"/>
    </row>
    <row r="63" spans="1:16" x14ac:dyDescent="0.2">
      <c r="B63" s="28" t="s">
        <v>490</v>
      </c>
      <c r="C63" s="48"/>
      <c r="D63" s="350"/>
      <c r="E63" s="351"/>
      <c r="F63" s="351"/>
      <c r="G63" s="48"/>
      <c r="H63" s="48"/>
      <c r="I63" s="48"/>
      <c r="J63" s="48"/>
      <c r="K63" s="352"/>
      <c r="L63" s="353"/>
      <c r="M63" s="236"/>
      <c r="N63" s="48"/>
      <c r="O63" s="205"/>
      <c r="P63" s="206"/>
    </row>
    <row r="64" spans="1:16" x14ac:dyDescent="0.2">
      <c r="B64" s="28"/>
      <c r="C64" s="48"/>
      <c r="D64" s="350"/>
      <c r="E64" s="351"/>
      <c r="F64" s="351"/>
      <c r="G64" s="48"/>
      <c r="H64" s="48"/>
      <c r="I64" s="48"/>
      <c r="J64" s="48"/>
      <c r="K64" s="42"/>
      <c r="L64" s="42"/>
      <c r="M64" s="234"/>
      <c r="N64" s="48"/>
      <c r="O64" s="205"/>
      <c r="P64" s="206"/>
    </row>
    <row r="65" spans="2:16" ht="16" customHeight="1" thickBot="1" x14ac:dyDescent="0.25">
      <c r="B65" s="28"/>
      <c r="C65" s="354" t="s">
        <v>479</v>
      </c>
      <c r="D65" s="355"/>
      <c r="E65" s="356"/>
      <c r="F65" s="356"/>
      <c r="G65" s="357"/>
      <c r="H65" s="358"/>
      <c r="K65" s="352" t="s">
        <v>480</v>
      </c>
      <c r="L65" s="359" t="b">
        <f>IF(SUM(E66:E67)=1,TRUE,SUM(E66:E67))</f>
        <v>1</v>
      </c>
      <c r="M65" s="236" t="str">
        <f>IF(L65=TRUE," ","Please adjust the percentages on the left. You might find it usefule to temporarily define one share as '1-sum( all others )' ")</f>
        <v xml:space="preserve"> </v>
      </c>
      <c r="N65" s="360"/>
      <c r="O65" s="205"/>
      <c r="P65" s="206"/>
    </row>
    <row r="66" spans="2:16" ht="17" thickBot="1" x14ac:dyDescent="0.25">
      <c r="B66" s="28"/>
      <c r="C66" s="361" t="s">
        <v>481</v>
      </c>
      <c r="D66" s="362" t="s">
        <v>482</v>
      </c>
      <c r="E66" s="382"/>
      <c r="F66" s="293"/>
      <c r="G66" s="363"/>
      <c r="H66" s="364"/>
      <c r="I66" s="365"/>
      <c r="J66" s="7"/>
      <c r="K66" s="366"/>
      <c r="L66" s="367"/>
      <c r="M66" s="236" t="str">
        <f>IF(ABS(L66)&lt;0.03," ","Consider adjusting your inputs that influence the demand for electricity.")</f>
        <v xml:space="preserve"> </v>
      </c>
      <c r="N66" s="360"/>
      <c r="O66" s="205" t="s">
        <v>483</v>
      </c>
      <c r="P66" s="206"/>
    </row>
    <row r="67" spans="2:16" ht="17" thickBot="1" x14ac:dyDescent="0.25">
      <c r="B67" s="28"/>
      <c r="C67" s="361" t="s">
        <v>484</v>
      </c>
      <c r="D67" s="362" t="s">
        <v>482</v>
      </c>
      <c r="E67" s="382">
        <f>1-E66</f>
        <v>1</v>
      </c>
      <c r="F67" s="293"/>
      <c r="G67" s="363"/>
      <c r="H67" s="364"/>
      <c r="I67" s="365"/>
      <c r="J67" s="7"/>
      <c r="K67" s="366"/>
      <c r="L67" s="367"/>
      <c r="M67" s="236"/>
      <c r="N67" s="360"/>
      <c r="O67" s="205" t="s">
        <v>485</v>
      </c>
      <c r="P67" s="206"/>
    </row>
    <row r="68" spans="2:16" ht="17" thickBot="1" x14ac:dyDescent="0.25">
      <c r="B68" s="28"/>
      <c r="C68" s="361"/>
      <c r="D68" s="368"/>
      <c r="E68" s="383"/>
      <c r="F68" s="293"/>
      <c r="G68" s="369"/>
      <c r="H68" s="364"/>
      <c r="I68" s="370"/>
      <c r="J68" s="8"/>
      <c r="K68" s="366"/>
      <c r="L68" s="359" t="b">
        <f>IF(SUM(E69:E70)=1,TRUE,SUM(E69:E70))</f>
        <v>1</v>
      </c>
      <c r="M68" s="236"/>
      <c r="N68" s="360"/>
      <c r="O68" s="205"/>
      <c r="P68" s="206"/>
    </row>
    <row r="69" spans="2:16" ht="17" thickBot="1" x14ac:dyDescent="0.25">
      <c r="B69" s="28"/>
      <c r="C69" s="361" t="s">
        <v>489</v>
      </c>
      <c r="D69" s="371" t="s">
        <v>482</v>
      </c>
      <c r="E69" s="382"/>
      <c r="F69" s="293"/>
      <c r="H69" s="364"/>
      <c r="I69" s="365"/>
      <c r="K69" s="366"/>
      <c r="L69" s="367"/>
      <c r="M69" s="236"/>
      <c r="N69" s="360"/>
      <c r="O69" s="205" t="s">
        <v>500</v>
      </c>
      <c r="P69" s="206"/>
    </row>
    <row r="70" spans="2:16" ht="17" thickBot="1" x14ac:dyDescent="0.25">
      <c r="B70" s="28"/>
      <c r="C70" s="361" t="s">
        <v>484</v>
      </c>
      <c r="D70" s="371" t="s">
        <v>482</v>
      </c>
      <c r="E70" s="382">
        <f>1-E69</f>
        <v>1</v>
      </c>
      <c r="F70" s="293"/>
      <c r="G70" s="363"/>
      <c r="H70" s="364"/>
      <c r="I70" s="365"/>
      <c r="K70" s="366"/>
      <c r="L70" s="367"/>
      <c r="M70" s="236"/>
      <c r="N70" s="360"/>
      <c r="O70" s="205" t="s">
        <v>501</v>
      </c>
      <c r="P70" s="206"/>
    </row>
    <row r="71" spans="2:16" x14ac:dyDescent="0.2">
      <c r="B71" s="28"/>
      <c r="C71" s="48"/>
      <c r="D71" s="350"/>
      <c r="E71" s="384"/>
      <c r="F71" s="351"/>
      <c r="G71" s="48"/>
      <c r="H71" s="48"/>
      <c r="I71" s="48"/>
      <c r="J71" s="48"/>
      <c r="K71" s="42"/>
      <c r="L71" s="42"/>
      <c r="M71" s="234"/>
      <c r="N71" s="48"/>
      <c r="O71" s="205"/>
      <c r="P71" s="206"/>
    </row>
    <row r="72" spans="2:16" ht="16" customHeight="1" thickBot="1" x14ac:dyDescent="0.25">
      <c r="B72" s="28"/>
      <c r="C72" s="354" t="s">
        <v>486</v>
      </c>
      <c r="D72" s="355"/>
      <c r="E72" s="356"/>
      <c r="F72" s="356"/>
      <c r="G72" s="357"/>
      <c r="H72" s="358"/>
      <c r="K72" s="352" t="s">
        <v>480</v>
      </c>
      <c r="L72" s="353" t="b">
        <f>IF(SUM(E73:E74)=1,TRUE,SUM(E73:E74))</f>
        <v>1</v>
      </c>
      <c r="M72" s="236" t="str">
        <f>IF(L72=TRUE," ","Please adjust the percentages on the left. You might find it usefule to temporarily define one share as '1-sum( all others )' ")</f>
        <v xml:space="preserve"> </v>
      </c>
      <c r="N72" s="360"/>
      <c r="O72" s="205"/>
      <c r="P72" s="206"/>
    </row>
    <row r="73" spans="2:16" ht="17" thickBot="1" x14ac:dyDescent="0.25">
      <c r="B73" s="28"/>
      <c r="C73" s="361" t="s">
        <v>481</v>
      </c>
      <c r="D73" s="362" t="s">
        <v>482</v>
      </c>
      <c r="E73" s="382"/>
      <c r="F73" s="293"/>
      <c r="G73" s="363"/>
      <c r="H73" s="364"/>
      <c r="I73" s="365"/>
      <c r="J73" s="7"/>
      <c r="K73" s="366"/>
      <c r="L73" s="367"/>
      <c r="M73" s="236" t="str">
        <f>IF(ABS(L73)&lt;0.03," ","Consider adjusting your inputs that influence the demand for electricity.")</f>
        <v xml:space="preserve"> </v>
      </c>
      <c r="N73" s="360"/>
      <c r="O73" s="205" t="s">
        <v>487</v>
      </c>
      <c r="P73" s="206"/>
    </row>
    <row r="74" spans="2:16" ht="17" thickBot="1" x14ac:dyDescent="0.25">
      <c r="B74" s="28"/>
      <c r="C74" s="361" t="s">
        <v>484</v>
      </c>
      <c r="D74" s="362" t="s">
        <v>482</v>
      </c>
      <c r="E74" s="382">
        <f>1-E73</f>
        <v>1</v>
      </c>
      <c r="F74" s="293"/>
      <c r="G74" s="363"/>
      <c r="H74" s="364"/>
      <c r="I74" s="365"/>
      <c r="J74" s="7"/>
      <c r="K74" s="366"/>
      <c r="L74" s="367"/>
      <c r="M74" s="236"/>
      <c r="N74" s="360"/>
      <c r="O74" s="205" t="s">
        <v>488</v>
      </c>
      <c r="P74" s="206"/>
    </row>
    <row r="75" spans="2:16" ht="17" thickBot="1" x14ac:dyDescent="0.25">
      <c r="B75" s="28"/>
      <c r="C75" s="200"/>
      <c r="D75" s="200"/>
      <c r="E75" s="385"/>
      <c r="F75" s="125"/>
      <c r="G75" s="200"/>
      <c r="H75" s="8"/>
      <c r="I75" s="8"/>
      <c r="J75" s="8"/>
      <c r="K75" s="366"/>
      <c r="L75" s="353" t="b">
        <f>IF(SUM(E76:E77)=1,TRUE,SUM(E76:E77))</f>
        <v>1</v>
      </c>
      <c r="M75" s="236"/>
      <c r="N75" s="360"/>
      <c r="O75" s="205"/>
      <c r="P75" s="206"/>
    </row>
    <row r="76" spans="2:16" ht="17" thickBot="1" x14ac:dyDescent="0.25">
      <c r="B76" s="28"/>
      <c r="C76" s="361" t="s">
        <v>489</v>
      </c>
      <c r="D76" s="371" t="s">
        <v>482</v>
      </c>
      <c r="E76" s="382"/>
      <c r="F76" s="293"/>
      <c r="H76" s="364"/>
      <c r="I76" s="365"/>
      <c r="K76" s="366"/>
      <c r="L76" s="367"/>
      <c r="M76" s="236"/>
      <c r="N76" s="360"/>
      <c r="O76" s="205" t="s">
        <v>498</v>
      </c>
      <c r="P76" s="206"/>
    </row>
    <row r="77" spans="2:16" ht="17" thickBot="1" x14ac:dyDescent="0.25">
      <c r="B77" s="28"/>
      <c r="C77" s="361" t="s">
        <v>484</v>
      </c>
      <c r="D77" s="371" t="s">
        <v>482</v>
      </c>
      <c r="E77" s="382">
        <f>1-E76</f>
        <v>1</v>
      </c>
      <c r="F77" s="293"/>
      <c r="G77" s="363"/>
      <c r="H77" s="364"/>
      <c r="I77" s="365"/>
      <c r="K77" s="366"/>
      <c r="L77" s="367"/>
      <c r="M77" s="236"/>
      <c r="N77" s="360"/>
      <c r="O77" s="205" t="s">
        <v>499</v>
      </c>
      <c r="P77" s="206"/>
    </row>
    <row r="78" spans="2:16" x14ac:dyDescent="0.2">
      <c r="B78" s="28"/>
      <c r="C78" s="200"/>
      <c r="D78" s="200"/>
      <c r="E78" s="200"/>
      <c r="F78" s="125"/>
      <c r="G78" s="200"/>
      <c r="H78" s="8"/>
      <c r="I78" s="8"/>
      <c r="K78" s="366"/>
      <c r="L78" s="367"/>
      <c r="M78" s="236"/>
      <c r="N78" s="360"/>
      <c r="O78" s="205"/>
      <c r="P78" s="206"/>
    </row>
    <row r="79" spans="2:16" x14ac:dyDescent="0.2">
      <c r="B79" s="28"/>
      <c r="C79" s="200" t="s">
        <v>502</v>
      </c>
      <c r="D79" s="200" t="s">
        <v>507</v>
      </c>
      <c r="E79" s="200">
        <v>5.6399999999999999E-2</v>
      </c>
      <c r="F79" s="125"/>
      <c r="G79" s="200"/>
      <c r="H79" s="8"/>
      <c r="I79" s="8"/>
      <c r="K79" s="377"/>
      <c r="L79" s="367"/>
      <c r="M79" s="236"/>
      <c r="N79" s="360"/>
      <c r="O79" s="205"/>
      <c r="P79" s="206"/>
    </row>
    <row r="80" spans="2:16" x14ac:dyDescent="0.2">
      <c r="B80" s="28"/>
      <c r="C80" s="200" t="s">
        <v>503</v>
      </c>
      <c r="D80" s="200" t="s">
        <v>530</v>
      </c>
      <c r="E80" s="200">
        <f>E60*E79*E73*E76</f>
        <v>0</v>
      </c>
      <c r="F80" s="125"/>
      <c r="G80" s="200"/>
      <c r="H80" s="8"/>
      <c r="I80" s="8"/>
      <c r="K80" s="377"/>
      <c r="L80" s="367"/>
      <c r="M80" s="236"/>
      <c r="N80" s="360"/>
      <c r="O80" s="205"/>
      <c r="P80" s="206"/>
    </row>
    <row r="81" spans="1:16" x14ac:dyDescent="0.2">
      <c r="B81" s="28"/>
      <c r="C81" s="200" t="s">
        <v>504</v>
      </c>
      <c r="D81" s="200"/>
      <c r="E81" s="19">
        <f>technical_specs!I18</f>
        <v>0</v>
      </c>
      <c r="F81" s="125"/>
      <c r="G81" s="200"/>
      <c r="H81" s="8"/>
      <c r="I81" s="8"/>
      <c r="K81" s="377"/>
      <c r="L81" s="367"/>
      <c r="M81" s="236"/>
      <c r="N81" s="360"/>
      <c r="O81" s="205"/>
      <c r="P81" s="206"/>
    </row>
    <row r="82" spans="1:16" x14ac:dyDescent="0.2">
      <c r="B82" s="28"/>
      <c r="C82" s="200" t="s">
        <v>505</v>
      </c>
      <c r="D82" s="200"/>
      <c r="E82" s="200">
        <f>E81*E80</f>
        <v>0</v>
      </c>
      <c r="F82" s="125"/>
      <c r="G82" s="200"/>
      <c r="H82" s="8"/>
      <c r="I82" s="8"/>
      <c r="K82" s="377"/>
      <c r="L82" s="367"/>
      <c r="M82" s="236"/>
      <c r="N82" s="360"/>
      <c r="O82" s="205"/>
      <c r="P82" s="206"/>
    </row>
    <row r="83" spans="1:16" x14ac:dyDescent="0.2">
      <c r="B83" s="28"/>
      <c r="C83" s="200"/>
      <c r="D83" s="200"/>
      <c r="E83" s="200"/>
      <c r="F83" s="125"/>
      <c r="G83" s="200"/>
      <c r="H83" s="8"/>
      <c r="I83" s="8"/>
      <c r="K83" s="377"/>
      <c r="L83" s="367"/>
      <c r="M83" s="236"/>
      <c r="N83" s="360"/>
      <c r="O83" s="205"/>
      <c r="P83" s="206"/>
    </row>
    <row r="84" spans="1:16" x14ac:dyDescent="0.2">
      <c r="B84" s="28"/>
      <c r="C84" s="200" t="s">
        <v>506</v>
      </c>
      <c r="D84" s="200"/>
      <c r="E84" s="200">
        <v>0</v>
      </c>
      <c r="F84" s="125"/>
      <c r="G84" s="200"/>
      <c r="H84" s="8"/>
      <c r="I84" s="8" t="s">
        <v>512</v>
      </c>
      <c r="K84" s="377"/>
      <c r="L84" s="367"/>
      <c r="M84" s="236"/>
      <c r="N84" s="360"/>
      <c r="O84" s="205"/>
      <c r="P84" s="206"/>
    </row>
    <row r="85" spans="1:16" outlineLevel="1" x14ac:dyDescent="0.2">
      <c r="A85" s="8"/>
      <c r="B85" s="22"/>
      <c r="C85" s="200" t="s">
        <v>508</v>
      </c>
      <c r="D85" s="200"/>
      <c r="E85" s="378">
        <f>E56-E84-E82</f>
        <v>0</v>
      </c>
      <c r="F85" s="125"/>
      <c r="G85" s="200"/>
      <c r="H85" s="8"/>
      <c r="I85" s="8"/>
      <c r="J85" s="8"/>
      <c r="K85" s="286"/>
      <c r="L85" s="240"/>
      <c r="M85" s="277"/>
      <c r="N85" s="8"/>
      <c r="O85" s="205"/>
      <c r="P85" s="7"/>
    </row>
    <row r="86" spans="1:16" outlineLevel="1" x14ac:dyDescent="0.2">
      <c r="A86" s="8"/>
      <c r="B86" s="22"/>
      <c r="C86" s="200"/>
      <c r="D86" s="200"/>
      <c r="E86" s="378"/>
      <c r="F86" s="125"/>
      <c r="G86" s="200"/>
      <c r="H86" s="8"/>
      <c r="I86" s="8"/>
      <c r="J86" s="8"/>
      <c r="K86" s="286"/>
      <c r="L86" s="240"/>
      <c r="M86" s="277"/>
      <c r="N86" s="8"/>
      <c r="O86" s="205"/>
      <c r="P86" s="7"/>
    </row>
    <row r="87" spans="1:16" outlineLevel="1" x14ac:dyDescent="0.2">
      <c r="A87" s="8"/>
      <c r="B87" s="22"/>
      <c r="C87" s="200" t="s">
        <v>509</v>
      </c>
      <c r="D87" s="200"/>
      <c r="E87" s="385" t="e">
        <f>E82/E56</f>
        <v>#DIV/0!</v>
      </c>
      <c r="F87" s="125"/>
      <c r="G87" s="200"/>
      <c r="H87" s="8"/>
      <c r="I87" s="8"/>
      <c r="J87" s="8"/>
      <c r="K87" s="286"/>
      <c r="L87" s="240"/>
      <c r="M87" s="277"/>
      <c r="N87" s="8"/>
      <c r="O87" s="205"/>
      <c r="P87" s="7"/>
    </row>
    <row r="88" spans="1:16" outlineLevel="1" x14ac:dyDescent="0.2">
      <c r="A88" s="8"/>
      <c r="B88" s="22"/>
      <c r="C88" s="200" t="s">
        <v>510</v>
      </c>
      <c r="D88" s="200"/>
      <c r="E88" s="385" t="e">
        <f>E84/E56</f>
        <v>#DIV/0!</v>
      </c>
      <c r="F88" s="125"/>
      <c r="G88" s="200"/>
      <c r="H88" s="8"/>
      <c r="I88" s="8"/>
      <c r="J88" s="8"/>
      <c r="K88" s="286"/>
      <c r="L88" s="240"/>
      <c r="M88" s="277"/>
      <c r="N88" s="8"/>
      <c r="O88" s="205"/>
      <c r="P88" s="7"/>
    </row>
    <row r="89" spans="1:16" outlineLevel="1" x14ac:dyDescent="0.2">
      <c r="A89" s="8"/>
      <c r="B89" s="22"/>
      <c r="C89" s="200" t="s">
        <v>511</v>
      </c>
      <c r="D89" s="200"/>
      <c r="E89" s="385" t="e">
        <f>1-E88-E87</f>
        <v>#DIV/0!</v>
      </c>
      <c r="F89" s="125"/>
      <c r="G89" s="200"/>
      <c r="H89" s="8"/>
      <c r="I89" s="8"/>
      <c r="J89" s="8"/>
      <c r="K89" s="286"/>
      <c r="L89" s="240"/>
      <c r="M89" s="277"/>
      <c r="N89" s="8"/>
      <c r="O89" s="205"/>
      <c r="P89" s="7"/>
    </row>
    <row r="90" spans="1:16" outlineLevel="1" x14ac:dyDescent="0.2">
      <c r="A90" s="8"/>
      <c r="B90" s="22"/>
      <c r="C90" s="200"/>
      <c r="D90" s="200"/>
      <c r="E90" s="385"/>
      <c r="F90" s="125"/>
      <c r="G90" s="200"/>
      <c r="H90" s="8"/>
      <c r="I90" s="8"/>
      <c r="J90" s="8"/>
      <c r="K90" s="286"/>
      <c r="L90" s="240"/>
      <c r="M90" s="277"/>
      <c r="N90" s="8"/>
      <c r="O90" s="205"/>
      <c r="P90" s="7"/>
    </row>
    <row r="91" spans="1:16" ht="17" outlineLevel="1" thickBot="1" x14ac:dyDescent="0.25">
      <c r="A91" s="8"/>
      <c r="B91" s="22"/>
      <c r="C91" s="200" t="s">
        <v>522</v>
      </c>
      <c r="D91" s="200"/>
      <c r="E91" s="385"/>
      <c r="F91" s="125"/>
      <c r="G91" s="200"/>
      <c r="H91" s="8"/>
      <c r="I91" s="8"/>
      <c r="J91" s="8"/>
      <c r="K91" s="286"/>
      <c r="L91" s="240"/>
      <c r="M91" s="277"/>
      <c r="N91" s="8"/>
      <c r="O91" s="205"/>
      <c r="P91" s="7"/>
    </row>
    <row r="92" spans="1:16" ht="17" outlineLevel="1" thickBot="1" x14ac:dyDescent="0.25">
      <c r="A92" s="8"/>
      <c r="B92" s="22"/>
      <c r="C92" s="386" t="s">
        <v>523</v>
      </c>
      <c r="D92" s="200" t="s">
        <v>530</v>
      </c>
      <c r="E92" s="389"/>
      <c r="F92" s="125"/>
      <c r="G92" s="200"/>
      <c r="H92" s="8"/>
      <c r="I92" s="365"/>
      <c r="J92" s="8"/>
      <c r="K92" s="286"/>
      <c r="L92" s="240"/>
      <c r="M92" s="277"/>
      <c r="N92" s="8"/>
      <c r="O92" s="205" t="s">
        <v>525</v>
      </c>
      <c r="P92" s="7"/>
    </row>
    <row r="93" spans="1:16" outlineLevel="1" x14ac:dyDescent="0.2">
      <c r="A93" s="8"/>
      <c r="B93" s="22"/>
      <c r="C93" s="386" t="s">
        <v>524</v>
      </c>
      <c r="D93" s="200"/>
      <c r="E93" s="388">
        <f>E80-E92</f>
        <v>0</v>
      </c>
      <c r="F93" s="125"/>
      <c r="G93" s="200"/>
      <c r="H93" s="8"/>
      <c r="I93" s="8"/>
      <c r="J93" s="8"/>
      <c r="K93" s="286"/>
      <c r="L93" s="240"/>
      <c r="M93" s="277"/>
      <c r="N93" s="8"/>
      <c r="O93" s="205"/>
      <c r="P93" s="7"/>
    </row>
    <row r="94" spans="1:16" ht="17" thickBot="1" x14ac:dyDescent="0.25">
      <c r="B94" s="33"/>
      <c r="C94" s="376"/>
      <c r="D94" s="376"/>
      <c r="E94" s="376"/>
      <c r="F94" s="349"/>
      <c r="G94" s="376"/>
      <c r="H94" s="46"/>
      <c r="I94" s="46"/>
      <c r="J94" s="46"/>
      <c r="K94" s="162"/>
      <c r="L94" s="199"/>
      <c r="M94" s="239"/>
      <c r="N94" s="8"/>
      <c r="O94" s="208"/>
      <c r="P94" s="209"/>
    </row>
  </sheetData>
  <mergeCells count="1">
    <mergeCell ref="B5:E7"/>
  </mergeCells>
  <conditionalFormatting sqref="L18">
    <cfRule type="cellIs" dxfId="33" priority="35" operator="equal">
      <formula>TRUE</formula>
    </cfRule>
  </conditionalFormatting>
  <conditionalFormatting sqref="L14">
    <cfRule type="cellIs" dxfId="32" priority="33" operator="equal">
      <formula>TRUE</formula>
    </cfRule>
  </conditionalFormatting>
  <conditionalFormatting sqref="L13">
    <cfRule type="cellIs" dxfId="31" priority="32" operator="equal">
      <formula>TRUE</formula>
    </cfRule>
  </conditionalFormatting>
  <conditionalFormatting sqref="L28">
    <cfRule type="cellIs" dxfId="30" priority="31" operator="equal">
      <formula>TRUE</formula>
    </cfRule>
  </conditionalFormatting>
  <conditionalFormatting sqref="L24">
    <cfRule type="cellIs" dxfId="29" priority="30" operator="equal">
      <formula>TRUE</formula>
    </cfRule>
  </conditionalFormatting>
  <conditionalFormatting sqref="L34">
    <cfRule type="cellIs" dxfId="28" priority="29" operator="equal">
      <formula>TRUE</formula>
    </cfRule>
  </conditionalFormatting>
  <conditionalFormatting sqref="L47">
    <cfRule type="cellIs" dxfId="27" priority="28" operator="equal">
      <formula>TRUE</formula>
    </cfRule>
  </conditionalFormatting>
  <conditionalFormatting sqref="L51">
    <cfRule type="cellIs" dxfId="26" priority="27" operator="equal">
      <formula>TRUE</formula>
    </cfRule>
  </conditionalFormatting>
  <conditionalFormatting sqref="L52">
    <cfRule type="cellIs" dxfId="25" priority="26" operator="equal">
      <formula>TRUE</formula>
    </cfRule>
  </conditionalFormatting>
  <conditionalFormatting sqref="L53">
    <cfRule type="cellIs" dxfId="24" priority="25" operator="equal">
      <formula>TRUE</formula>
    </cfRule>
  </conditionalFormatting>
  <conditionalFormatting sqref="L54">
    <cfRule type="cellIs" dxfId="23" priority="24" operator="equal">
      <formula>TRUE</formula>
    </cfRule>
  </conditionalFormatting>
  <conditionalFormatting sqref="L55">
    <cfRule type="cellIs" dxfId="22" priority="23" operator="equal">
      <formula>TRUE</formula>
    </cfRule>
  </conditionalFormatting>
  <conditionalFormatting sqref="L56">
    <cfRule type="cellIs" dxfId="21" priority="22" operator="equal">
      <formula>TRUE</formula>
    </cfRule>
  </conditionalFormatting>
  <conditionalFormatting sqref="L59">
    <cfRule type="cellIs" dxfId="20" priority="21" operator="equal">
      <formula>TRUE</formula>
    </cfRule>
  </conditionalFormatting>
  <conditionalFormatting sqref="L60">
    <cfRule type="cellIs" dxfId="19" priority="20" operator="equal">
      <formula>TRUE</formula>
    </cfRule>
  </conditionalFormatting>
  <conditionalFormatting sqref="L61:L62 L85:L93">
    <cfRule type="cellIs" dxfId="18" priority="17" operator="equal">
      <formula>TRUE</formula>
    </cfRule>
  </conditionalFormatting>
  <conditionalFormatting sqref="L39">
    <cfRule type="cellIs" dxfId="17" priority="11" operator="equal">
      <formula>TRUE</formula>
    </cfRule>
  </conditionalFormatting>
  <conditionalFormatting sqref="L42">
    <cfRule type="cellIs" dxfId="16" priority="7" operator="equal">
      <formula>TRUE</formula>
    </cfRule>
  </conditionalFormatting>
  <conditionalFormatting sqref="L43">
    <cfRule type="cellIs" dxfId="15" priority="6" operator="equal">
      <formula>TRUE</formula>
    </cfRule>
  </conditionalFormatting>
  <conditionalFormatting sqref="L41">
    <cfRule type="cellIs" dxfId="14" priority="8" operator="equal">
      <formula>TRUE</formula>
    </cfRule>
  </conditionalFormatting>
  <conditionalFormatting sqref="L65">
    <cfRule type="cellIs" dxfId="13" priority="4" operator="equal">
      <formula>TRUE</formula>
    </cfRule>
  </conditionalFormatting>
  <conditionalFormatting sqref="L72">
    <cfRule type="cellIs" dxfId="12" priority="3" operator="equal">
      <formula>TRUE</formula>
    </cfRule>
  </conditionalFormatting>
  <conditionalFormatting sqref="L75">
    <cfRule type="cellIs" dxfId="11" priority="2" operator="equal">
      <formula>TRUE</formula>
    </cfRule>
  </conditionalFormatting>
  <conditionalFormatting sqref="L68">
    <cfRule type="cellIs" dxfId="10" priority="1" operator="equal">
      <formula>TRUE</formula>
    </cfRule>
  </conditionalFormatting>
  <dataValidations count="1">
    <dataValidation type="decimal" operator="greaterThanOrEqual" allowBlank="1" showInputMessage="1" showErrorMessage="1" errorTitle="Number Range" error="You may only enter positive numbers here. " sqref="E66:E70 E73:E84" xr:uid="{03004F39-377F-BB42-A936-D9C642F2D694}">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2]!import_data_button">
                <anchor moveWithCells="1" sizeWithCells="1">
                  <from>
                    <xdr:col>8</xdr:col>
                    <xdr:colOff>76200</xdr:colOff>
                    <xdr:row>2</xdr:row>
                    <xdr:rowOff>0</xdr:rowOff>
                  </from>
                  <to>
                    <xdr:col>10</xdr:col>
                    <xdr:colOff>3746500</xdr:colOff>
                    <xdr:row>2</xdr:row>
                    <xdr:rowOff>215900</xdr:rowOff>
                  </to>
                </anchor>
              </controlPr>
            </control>
          </mc:Choice>
        </mc:AlternateContent>
        <mc:AlternateContent xmlns:mc="http://schemas.openxmlformats.org/markup-compatibility/2006">
          <mc:Choice Requires="x14">
            <control shapeId="11266" r:id="rId4" name="export_data">
              <controlPr defaultSize="0" print="0" autoFill="0" autoPict="0" macro="[2]!export_data_button">
                <anchor moveWithCells="1" sizeWithCells="1">
                  <from>
                    <xdr:col>8</xdr:col>
                    <xdr:colOff>76200</xdr:colOff>
                    <xdr:row>5</xdr:row>
                    <xdr:rowOff>63500</xdr:rowOff>
                  </from>
                  <to>
                    <xdr:col>10</xdr:col>
                    <xdr:colOff>3746500</xdr:colOff>
                    <xdr:row>6</xdr:row>
                    <xdr:rowOff>88900</xdr:rowOff>
                  </to>
                </anchor>
              </controlPr>
            </control>
          </mc:Choice>
        </mc:AlternateContent>
        <mc:AlternateContent xmlns:mc="http://schemas.openxmlformats.org/markup-compatibility/2006">
          <mc:Choice Requires="x14">
            <control shapeId="11272" r:id="rId5" name="select_dashboard">
              <controlPr defaultSize="0" print="0" autoFill="0" autoPict="0" macro="[2]!select_dashboard_values">
                <anchor moveWithCells="1" sizeWithCells="1">
                  <from>
                    <xdr:col>9</xdr:col>
                    <xdr:colOff>0</xdr:colOff>
                    <xdr:row>3</xdr:row>
                    <xdr:rowOff>101600</xdr:rowOff>
                  </from>
                  <to>
                    <xdr:col>10</xdr:col>
                    <xdr:colOff>3759200</xdr:colOff>
                    <xdr:row>4</xdr:row>
                    <xdr:rowOff>127000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ColWidth="10.6640625" defaultRowHeight="16" x14ac:dyDescent="0.2"/>
  <cols>
    <col min="1" max="1" width="10.6640625" style="1"/>
    <col min="2" max="2" width="50.83203125" style="1" customWidth="1"/>
    <col min="3" max="67" width="13.6640625" style="1" customWidth="1"/>
    <col min="68" max="16384" width="10.6640625" style="1"/>
  </cols>
  <sheetData>
    <row r="2" spans="2:67" ht="21" x14ac:dyDescent="0.25">
      <c r="B2" s="2" t="s">
        <v>265</v>
      </c>
    </row>
    <row r="3" spans="2:67" ht="15" customHeight="1" x14ac:dyDescent="0.25">
      <c r="B3" s="2"/>
    </row>
    <row r="4" spans="2:67" ht="15" customHeight="1" x14ac:dyDescent="0.2">
      <c r="B4" s="62" t="s">
        <v>83</v>
      </c>
    </row>
    <row r="5" spans="2:67" ht="34" x14ac:dyDescent="0.2">
      <c r="B5" s="124" t="s">
        <v>256</v>
      </c>
    </row>
    <row r="6" spans="2:67" ht="15" customHeight="1" thickBot="1" x14ac:dyDescent="0.25"/>
    <row r="7" spans="2:67" ht="30" customHeight="1" x14ac:dyDescent="0.2">
      <c r="B7" s="171" t="s">
        <v>91</v>
      </c>
      <c r="C7" s="172" t="s">
        <v>33</v>
      </c>
      <c r="D7" s="172" t="s">
        <v>34</v>
      </c>
      <c r="E7" s="172" t="s">
        <v>35</v>
      </c>
      <c r="F7" s="172" t="s">
        <v>36</v>
      </c>
      <c r="G7" s="172" t="s">
        <v>37</v>
      </c>
      <c r="H7" s="172" t="s">
        <v>38</v>
      </c>
      <c r="I7" s="172" t="s">
        <v>49</v>
      </c>
      <c r="J7" s="172" t="s">
        <v>40</v>
      </c>
      <c r="K7" s="172" t="s">
        <v>41</v>
      </c>
      <c r="L7" s="172" t="s">
        <v>42</v>
      </c>
      <c r="M7" s="172" t="s">
        <v>43</v>
      </c>
      <c r="N7" s="172" t="s">
        <v>44</v>
      </c>
      <c r="O7" s="172" t="s">
        <v>45</v>
      </c>
      <c r="P7" s="172" t="s">
        <v>46</v>
      </c>
      <c r="Q7" s="172" t="s">
        <v>47</v>
      </c>
      <c r="R7" s="172" t="s">
        <v>48</v>
      </c>
      <c r="S7" s="172" t="s">
        <v>39</v>
      </c>
      <c r="T7" s="172" t="s">
        <v>92</v>
      </c>
      <c r="U7" s="172" t="s">
        <v>50</v>
      </c>
      <c r="V7" s="172" t="s">
        <v>51</v>
      </c>
      <c r="W7" s="172" t="s">
        <v>52</v>
      </c>
      <c r="X7" s="172" t="s">
        <v>53</v>
      </c>
      <c r="Y7" s="172" t="s">
        <v>54</v>
      </c>
      <c r="Z7" s="172" t="s">
        <v>55</v>
      </c>
      <c r="AA7" s="172" t="s">
        <v>56</v>
      </c>
      <c r="AB7" s="172" t="s">
        <v>57</v>
      </c>
      <c r="AC7" s="172" t="s">
        <v>58</v>
      </c>
      <c r="AD7" s="172" t="s">
        <v>59</v>
      </c>
      <c r="AE7" s="172" t="s">
        <v>60</v>
      </c>
      <c r="AF7" s="172" t="s">
        <v>61</v>
      </c>
      <c r="AG7" s="172" t="s">
        <v>62</v>
      </c>
      <c r="AH7" s="172" t="s">
        <v>63</v>
      </c>
      <c r="AI7" s="172" t="s">
        <v>64</v>
      </c>
      <c r="AJ7" s="172" t="s">
        <v>65</v>
      </c>
      <c r="AK7" s="172" t="s">
        <v>66</v>
      </c>
      <c r="AL7" s="172" t="s">
        <v>67</v>
      </c>
      <c r="AM7" s="172" t="s">
        <v>68</v>
      </c>
      <c r="AN7" s="172" t="s">
        <v>69</v>
      </c>
      <c r="AO7" s="172" t="s">
        <v>70</v>
      </c>
      <c r="AP7" s="172" t="s">
        <v>71</v>
      </c>
      <c r="AQ7" s="172" t="s">
        <v>72</v>
      </c>
      <c r="AR7" s="172" t="s">
        <v>74</v>
      </c>
      <c r="AS7" s="172" t="s">
        <v>73</v>
      </c>
      <c r="AT7" s="172" t="s">
        <v>75</v>
      </c>
      <c r="AU7" s="172" t="s">
        <v>80</v>
      </c>
      <c r="AV7" s="172" t="s">
        <v>76</v>
      </c>
      <c r="AW7" s="172" t="s">
        <v>77</v>
      </c>
      <c r="AX7" s="172" t="s">
        <v>78</v>
      </c>
      <c r="AY7" s="172" t="s">
        <v>79</v>
      </c>
      <c r="AZ7" s="172" t="s">
        <v>81</v>
      </c>
      <c r="BA7" s="172" t="s">
        <v>93</v>
      </c>
      <c r="BB7" s="172" t="s">
        <v>94</v>
      </c>
      <c r="BC7" s="172" t="s">
        <v>95</v>
      </c>
      <c r="BD7" s="172" t="s">
        <v>96</v>
      </c>
      <c r="BE7" s="172" t="s">
        <v>97</v>
      </c>
      <c r="BF7" s="172" t="s">
        <v>98</v>
      </c>
      <c r="BG7" s="172" t="s">
        <v>99</v>
      </c>
      <c r="BH7" s="172" t="s">
        <v>100</v>
      </c>
      <c r="BI7" s="172" t="s">
        <v>101</v>
      </c>
      <c r="BJ7" s="172" t="s">
        <v>102</v>
      </c>
      <c r="BK7" s="172" t="s">
        <v>26</v>
      </c>
      <c r="BL7" s="172" t="s">
        <v>103</v>
      </c>
      <c r="BM7" s="172" t="s">
        <v>104</v>
      </c>
      <c r="BN7" s="173" t="s">
        <v>90</v>
      </c>
      <c r="BO7" s="174" t="s">
        <v>105</v>
      </c>
    </row>
    <row r="8" spans="2:67" x14ac:dyDescent="0.2">
      <c r="B8" s="175" t="s">
        <v>106</v>
      </c>
      <c r="C8" s="176"/>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c r="AE8" s="176"/>
      <c r="AF8" s="176"/>
      <c r="AG8" s="176"/>
      <c r="AH8" s="176"/>
      <c r="AI8" s="176"/>
      <c r="AJ8" s="176"/>
      <c r="AK8" s="176"/>
      <c r="AL8" s="176"/>
      <c r="AM8" s="176"/>
      <c r="AN8" s="176"/>
      <c r="AO8" s="176"/>
      <c r="AP8" s="176"/>
      <c r="AQ8" s="176"/>
      <c r="AR8" s="176"/>
      <c r="AS8" s="176"/>
      <c r="AT8" s="176"/>
      <c r="AU8" s="176"/>
      <c r="AV8" s="176"/>
      <c r="AW8" s="176"/>
      <c r="AX8" s="176"/>
      <c r="AY8" s="176"/>
      <c r="AZ8" s="176"/>
      <c r="BA8" s="176"/>
      <c r="BB8" s="176"/>
      <c r="BC8" s="176"/>
      <c r="BD8" s="176"/>
      <c r="BE8" s="176"/>
      <c r="BF8" s="176"/>
      <c r="BG8" s="176"/>
      <c r="BH8" s="176"/>
      <c r="BI8" s="176"/>
      <c r="BJ8" s="176"/>
      <c r="BK8" s="176"/>
      <c r="BL8" s="176"/>
      <c r="BM8" s="176"/>
      <c r="BN8" s="177"/>
      <c r="BO8" s="178"/>
    </row>
    <row r="9" spans="2:67" x14ac:dyDescent="0.2">
      <c r="B9" s="179" t="s">
        <v>107</v>
      </c>
      <c r="C9" s="180"/>
      <c r="D9" s="180"/>
      <c r="E9" s="180"/>
      <c r="F9" s="180"/>
      <c r="G9" s="180"/>
      <c r="H9" s="180"/>
      <c r="I9" s="180"/>
      <c r="J9" s="180"/>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180"/>
      <c r="BF9" s="180"/>
      <c r="BG9" s="180"/>
      <c r="BH9" s="180"/>
      <c r="BI9" s="180"/>
      <c r="BJ9" s="180"/>
      <c r="BK9" s="180"/>
      <c r="BL9" s="180"/>
      <c r="BM9" s="180"/>
      <c r="BN9" s="181"/>
      <c r="BO9" s="182"/>
    </row>
    <row r="10" spans="2:67" x14ac:dyDescent="0.2">
      <c r="B10" s="179" t="s">
        <v>108</v>
      </c>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s="180"/>
      <c r="AM10" s="180"/>
      <c r="AN10" s="180"/>
      <c r="AO10" s="180"/>
      <c r="AP10" s="180"/>
      <c r="AQ10" s="180"/>
      <c r="AR10" s="180"/>
      <c r="AS10" s="180"/>
      <c r="AT10" s="180"/>
      <c r="AU10" s="180"/>
      <c r="AV10" s="180"/>
      <c r="AW10" s="180"/>
      <c r="AX10" s="180"/>
      <c r="AY10" s="180"/>
      <c r="AZ10" s="180"/>
      <c r="BA10" s="180"/>
      <c r="BB10" s="180"/>
      <c r="BC10" s="180"/>
      <c r="BD10" s="180"/>
      <c r="BE10" s="180"/>
      <c r="BF10" s="180"/>
      <c r="BG10" s="180"/>
      <c r="BH10" s="180"/>
      <c r="BI10" s="180"/>
      <c r="BJ10" s="180"/>
      <c r="BK10" s="180"/>
      <c r="BL10" s="180"/>
      <c r="BM10" s="180"/>
      <c r="BN10" s="181"/>
      <c r="BO10" s="182"/>
    </row>
    <row r="11" spans="2:67" x14ac:dyDescent="0.2">
      <c r="B11" s="179" t="s">
        <v>109</v>
      </c>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s="180"/>
      <c r="AM11" s="180"/>
      <c r="AN11" s="180"/>
      <c r="AO11" s="180"/>
      <c r="AP11" s="180"/>
      <c r="AQ11" s="180"/>
      <c r="AR11" s="180"/>
      <c r="AS11" s="180"/>
      <c r="AT11" s="180"/>
      <c r="AU11" s="180"/>
      <c r="AV11" s="180"/>
      <c r="AW11" s="180"/>
      <c r="AX11" s="180"/>
      <c r="AY11" s="180"/>
      <c r="AZ11" s="180"/>
      <c r="BA11" s="180"/>
      <c r="BB11" s="180"/>
      <c r="BC11" s="180"/>
      <c r="BD11" s="180"/>
      <c r="BE11" s="180"/>
      <c r="BF11" s="180"/>
      <c r="BG11" s="180"/>
      <c r="BH11" s="180"/>
      <c r="BI11" s="180"/>
      <c r="BJ11" s="180"/>
      <c r="BK11" s="180"/>
      <c r="BL11" s="180"/>
      <c r="BM11" s="180"/>
      <c r="BN11" s="181"/>
      <c r="BO11" s="182"/>
    </row>
    <row r="12" spans="2:67" x14ac:dyDescent="0.2">
      <c r="B12" s="179" t="s">
        <v>110</v>
      </c>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1"/>
      <c r="BO12" s="182"/>
    </row>
    <row r="13" spans="2:67" x14ac:dyDescent="0.2">
      <c r="B13" s="179" t="s">
        <v>111</v>
      </c>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1"/>
      <c r="BO13" s="182"/>
    </row>
    <row r="14" spans="2:67" ht="17" thickBot="1" x14ac:dyDescent="0.25">
      <c r="B14" s="179" t="s">
        <v>112</v>
      </c>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1"/>
      <c r="BO14" s="182"/>
    </row>
    <row r="15" spans="2:67" ht="17" thickBot="1" x14ac:dyDescent="0.25">
      <c r="B15" s="183" t="s">
        <v>113</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c r="AQ15" s="184"/>
      <c r="AR15" s="184"/>
      <c r="AS15" s="184"/>
      <c r="AT15" s="184"/>
      <c r="AU15" s="184"/>
      <c r="AV15" s="184"/>
      <c r="AW15" s="184"/>
      <c r="AX15" s="184"/>
      <c r="AY15" s="184"/>
      <c r="AZ15" s="184"/>
      <c r="BA15" s="184"/>
      <c r="BB15" s="184"/>
      <c r="BC15" s="184"/>
      <c r="BD15" s="184"/>
      <c r="BE15" s="184"/>
      <c r="BF15" s="184"/>
      <c r="BG15" s="184"/>
      <c r="BH15" s="184"/>
      <c r="BI15" s="184"/>
      <c r="BJ15" s="184"/>
      <c r="BK15" s="184"/>
      <c r="BL15" s="184"/>
      <c r="BM15" s="184"/>
      <c r="BN15" s="185"/>
      <c r="BO15" s="186"/>
    </row>
    <row r="16" spans="2:67" x14ac:dyDescent="0.2">
      <c r="B16" s="179" t="s">
        <v>114</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1"/>
      <c r="BO16" s="182"/>
    </row>
    <row r="17" spans="2:67" ht="17" thickBot="1" x14ac:dyDescent="0.25">
      <c r="B17" s="179" t="s">
        <v>115</v>
      </c>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80"/>
      <c r="AW17" s="180"/>
      <c r="AX17" s="180"/>
      <c r="AY17" s="180"/>
      <c r="AZ17" s="180"/>
      <c r="BA17" s="180"/>
      <c r="BB17" s="180"/>
      <c r="BC17" s="180"/>
      <c r="BD17" s="180"/>
      <c r="BE17" s="180"/>
      <c r="BF17" s="180"/>
      <c r="BG17" s="180"/>
      <c r="BH17" s="180"/>
      <c r="BI17" s="180"/>
      <c r="BJ17" s="180"/>
      <c r="BK17" s="180"/>
      <c r="BL17" s="180"/>
      <c r="BM17" s="180"/>
      <c r="BN17" s="181"/>
      <c r="BO17" s="182"/>
    </row>
    <row r="18" spans="2:67" ht="17" thickBot="1" x14ac:dyDescent="0.25">
      <c r="B18" s="183" t="s">
        <v>116</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184"/>
      <c r="BJ18" s="184"/>
      <c r="BK18" s="184"/>
      <c r="BL18" s="184"/>
      <c r="BM18" s="184"/>
      <c r="BN18" s="185"/>
      <c r="BO18" s="186"/>
    </row>
    <row r="19" spans="2:67" x14ac:dyDescent="0.2">
      <c r="B19" s="179" t="s">
        <v>117</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1"/>
      <c r="BO19" s="182"/>
    </row>
    <row r="20" spans="2:67" x14ac:dyDescent="0.2">
      <c r="B20" s="179" t="s">
        <v>118</v>
      </c>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1"/>
      <c r="BO20" s="182"/>
    </row>
    <row r="21" spans="2:67" x14ac:dyDescent="0.2">
      <c r="B21" s="179" t="s">
        <v>119</v>
      </c>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1"/>
      <c r="BO21" s="182"/>
    </row>
    <row r="22" spans="2:67" x14ac:dyDescent="0.2">
      <c r="B22" s="179" t="s">
        <v>120</v>
      </c>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0"/>
      <c r="AL22" s="180"/>
      <c r="AM22" s="180"/>
      <c r="AN22" s="180"/>
      <c r="AO22" s="180"/>
      <c r="AP22" s="180"/>
      <c r="AQ22" s="180"/>
      <c r="AR22" s="180"/>
      <c r="AS22" s="180"/>
      <c r="AT22" s="180"/>
      <c r="AU22" s="180"/>
      <c r="AV22" s="180"/>
      <c r="AW22" s="180"/>
      <c r="AX22" s="180"/>
      <c r="AY22" s="180"/>
      <c r="AZ22" s="180"/>
      <c r="BA22" s="180"/>
      <c r="BB22" s="180"/>
      <c r="BC22" s="180"/>
      <c r="BD22" s="180"/>
      <c r="BE22" s="180"/>
      <c r="BF22" s="180"/>
      <c r="BG22" s="180"/>
      <c r="BH22" s="180"/>
      <c r="BI22" s="180"/>
      <c r="BJ22" s="180"/>
      <c r="BK22" s="180"/>
      <c r="BL22" s="180"/>
      <c r="BM22" s="180"/>
      <c r="BN22" s="181"/>
      <c r="BO22" s="182"/>
    </row>
    <row r="23" spans="2:67" x14ac:dyDescent="0.2">
      <c r="B23" s="179" t="s">
        <v>121</v>
      </c>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80"/>
      <c r="BJ23" s="180"/>
      <c r="BK23" s="180"/>
      <c r="BL23" s="180"/>
      <c r="BM23" s="180"/>
      <c r="BN23" s="181"/>
      <c r="BO23" s="182"/>
    </row>
    <row r="24" spans="2:67" x14ac:dyDescent="0.2">
      <c r="B24" s="187" t="s">
        <v>122</v>
      </c>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c r="AA24" s="188"/>
      <c r="AB24" s="188"/>
      <c r="AC24" s="188"/>
      <c r="AD24" s="188"/>
      <c r="AE24" s="188"/>
      <c r="AF24" s="188"/>
      <c r="AG24" s="188"/>
      <c r="AH24" s="188"/>
      <c r="AI24" s="188"/>
      <c r="AJ24" s="188"/>
      <c r="AK24" s="188"/>
      <c r="AL24" s="188"/>
      <c r="AM24" s="188"/>
      <c r="AN24" s="188"/>
      <c r="AO24" s="188"/>
      <c r="AP24" s="188"/>
      <c r="AQ24" s="188"/>
      <c r="AR24" s="188"/>
      <c r="AS24" s="188"/>
      <c r="AT24" s="188"/>
      <c r="AU24" s="188"/>
      <c r="AV24" s="188"/>
      <c r="AW24" s="188"/>
      <c r="AX24" s="188"/>
      <c r="AY24" s="188"/>
      <c r="AZ24" s="188"/>
      <c r="BA24" s="188"/>
      <c r="BB24" s="188"/>
      <c r="BC24" s="188"/>
      <c r="BD24" s="188"/>
      <c r="BE24" s="188"/>
      <c r="BF24" s="188"/>
      <c r="BG24" s="188"/>
      <c r="BH24" s="188"/>
      <c r="BI24" s="188"/>
      <c r="BJ24" s="188"/>
      <c r="BK24" s="188"/>
      <c r="BL24" s="188"/>
      <c r="BM24" s="188"/>
      <c r="BN24" s="189"/>
      <c r="BO24" s="190"/>
    </row>
    <row r="25" spans="2:67" x14ac:dyDescent="0.2">
      <c r="B25" s="179" t="s">
        <v>123</v>
      </c>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1"/>
      <c r="BO25" s="182"/>
    </row>
    <row r="26" spans="2:67" x14ac:dyDescent="0.2">
      <c r="B26" s="179" t="s">
        <v>124</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1"/>
      <c r="BO26" s="182"/>
    </row>
    <row r="27" spans="2:67" x14ac:dyDescent="0.2">
      <c r="B27" s="179" t="s">
        <v>125</v>
      </c>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1"/>
      <c r="BO27" s="182"/>
    </row>
    <row r="28" spans="2:67" x14ac:dyDescent="0.2">
      <c r="B28" s="179" t="s">
        <v>243</v>
      </c>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1"/>
      <c r="BO28" s="182"/>
    </row>
    <row r="29" spans="2:67" x14ac:dyDescent="0.2">
      <c r="B29" s="179" t="s">
        <v>242</v>
      </c>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1"/>
      <c r="BO29" s="182"/>
    </row>
    <row r="30" spans="2:67" x14ac:dyDescent="0.2">
      <c r="B30" s="179" t="s">
        <v>241</v>
      </c>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1"/>
      <c r="BO30" s="182"/>
    </row>
    <row r="31" spans="2:67" x14ac:dyDescent="0.2">
      <c r="B31" s="179" t="s">
        <v>240</v>
      </c>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1"/>
      <c r="BO31" s="182"/>
    </row>
    <row r="32" spans="2:67" x14ac:dyDescent="0.2">
      <c r="B32" s="179" t="s">
        <v>239</v>
      </c>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1"/>
      <c r="BO32" s="182"/>
    </row>
    <row r="33" spans="2:67" x14ac:dyDescent="0.2">
      <c r="B33" s="179" t="s">
        <v>238</v>
      </c>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1"/>
      <c r="BO33" s="182"/>
    </row>
    <row r="34" spans="2:67" x14ac:dyDescent="0.2">
      <c r="B34" s="179" t="s">
        <v>126</v>
      </c>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1"/>
      <c r="BO34" s="182"/>
    </row>
    <row r="35" spans="2:67" x14ac:dyDescent="0.2">
      <c r="B35" s="179" t="s">
        <v>237</v>
      </c>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1"/>
      <c r="BO35" s="182"/>
    </row>
    <row r="36" spans="2:67" x14ac:dyDescent="0.2">
      <c r="B36" s="179" t="s">
        <v>236</v>
      </c>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c r="BE36" s="180"/>
      <c r="BF36" s="180"/>
      <c r="BG36" s="180"/>
      <c r="BH36" s="180"/>
      <c r="BI36" s="180"/>
      <c r="BJ36" s="180"/>
      <c r="BK36" s="180"/>
      <c r="BL36" s="180"/>
      <c r="BM36" s="180"/>
      <c r="BN36" s="181"/>
      <c r="BO36" s="182"/>
    </row>
    <row r="37" spans="2:67" x14ac:dyDescent="0.2">
      <c r="B37" s="179" t="s">
        <v>127</v>
      </c>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c r="BE37" s="180"/>
      <c r="BF37" s="180"/>
      <c r="BG37" s="180"/>
      <c r="BH37" s="180"/>
      <c r="BI37" s="180"/>
      <c r="BJ37" s="180"/>
      <c r="BK37" s="180"/>
      <c r="BL37" s="180"/>
      <c r="BM37" s="180"/>
      <c r="BN37" s="181"/>
      <c r="BO37" s="182"/>
    </row>
    <row r="38" spans="2:67" x14ac:dyDescent="0.2">
      <c r="B38" s="179" t="s">
        <v>128</v>
      </c>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1"/>
      <c r="BO38" s="182"/>
    </row>
    <row r="39" spans="2:67" ht="17" thickBot="1" x14ac:dyDescent="0.25">
      <c r="B39" s="179" t="s">
        <v>129</v>
      </c>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180"/>
      <c r="BF39" s="180"/>
      <c r="BG39" s="180"/>
      <c r="BH39" s="180"/>
      <c r="BI39" s="180"/>
      <c r="BJ39" s="180"/>
      <c r="BK39" s="180"/>
      <c r="BL39" s="180"/>
      <c r="BM39" s="180"/>
      <c r="BN39" s="181"/>
      <c r="BO39" s="182"/>
    </row>
    <row r="40" spans="2:67" ht="17" thickBot="1" x14ac:dyDescent="0.25">
      <c r="B40" s="183" t="s">
        <v>130</v>
      </c>
      <c r="C40" s="184"/>
      <c r="D40" s="184"/>
      <c r="E40" s="184"/>
      <c r="F40" s="184"/>
      <c r="G40" s="184"/>
      <c r="H40" s="184"/>
      <c r="I40" s="184"/>
      <c r="J40" s="184"/>
      <c r="K40" s="184"/>
      <c r="L40" s="184"/>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4"/>
      <c r="AM40" s="184"/>
      <c r="AN40" s="184"/>
      <c r="AO40" s="184"/>
      <c r="AP40" s="184"/>
      <c r="AQ40" s="184"/>
      <c r="AR40" s="184"/>
      <c r="AS40" s="184"/>
      <c r="AT40" s="184"/>
      <c r="AU40" s="184"/>
      <c r="AV40" s="184"/>
      <c r="AW40" s="184"/>
      <c r="AX40" s="184"/>
      <c r="AY40" s="184"/>
      <c r="AZ40" s="184"/>
      <c r="BA40" s="184"/>
      <c r="BB40" s="184"/>
      <c r="BC40" s="184"/>
      <c r="BD40" s="184"/>
      <c r="BE40" s="184"/>
      <c r="BF40" s="184"/>
      <c r="BG40" s="184"/>
      <c r="BH40" s="184"/>
      <c r="BI40" s="184"/>
      <c r="BJ40" s="184"/>
      <c r="BK40" s="184"/>
      <c r="BL40" s="184"/>
      <c r="BM40" s="184"/>
      <c r="BN40" s="185"/>
      <c r="BO40" s="186"/>
    </row>
    <row r="41" spans="2:67" x14ac:dyDescent="0.2">
      <c r="B41" s="179" t="s">
        <v>131</v>
      </c>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180"/>
      <c r="BF41" s="180"/>
      <c r="BG41" s="180"/>
      <c r="BH41" s="180"/>
      <c r="BI41" s="180"/>
      <c r="BJ41" s="180"/>
      <c r="BK41" s="180"/>
      <c r="BL41" s="180"/>
      <c r="BM41" s="180"/>
      <c r="BN41" s="181"/>
      <c r="BO41" s="182"/>
    </row>
    <row r="42" spans="2:67" x14ac:dyDescent="0.2">
      <c r="B42" s="179" t="s">
        <v>132</v>
      </c>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180"/>
      <c r="BF42" s="180"/>
      <c r="BG42" s="180"/>
      <c r="BH42" s="180"/>
      <c r="BI42" s="180"/>
      <c r="BJ42" s="180"/>
      <c r="BK42" s="180"/>
      <c r="BL42" s="180"/>
      <c r="BM42" s="180"/>
      <c r="BN42" s="181"/>
      <c r="BO42" s="182"/>
    </row>
    <row r="43" spans="2:67" x14ac:dyDescent="0.2">
      <c r="B43" s="179" t="s">
        <v>235</v>
      </c>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1"/>
      <c r="BO43" s="182"/>
    </row>
    <row r="44" spans="2:67" x14ac:dyDescent="0.2">
      <c r="B44" s="179" t="s">
        <v>234</v>
      </c>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180"/>
      <c r="BF44" s="180"/>
      <c r="BG44" s="180"/>
      <c r="BH44" s="180"/>
      <c r="BI44" s="180"/>
      <c r="BJ44" s="180"/>
      <c r="BK44" s="180"/>
      <c r="BL44" s="180"/>
      <c r="BM44" s="180"/>
      <c r="BN44" s="181"/>
      <c r="BO44" s="182"/>
    </row>
    <row r="45" spans="2:67" x14ac:dyDescent="0.2">
      <c r="B45" s="179" t="s">
        <v>133</v>
      </c>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80"/>
      <c r="BE45" s="180"/>
      <c r="BF45" s="180"/>
      <c r="BG45" s="180"/>
      <c r="BH45" s="180"/>
      <c r="BI45" s="180"/>
      <c r="BJ45" s="180"/>
      <c r="BK45" s="180"/>
      <c r="BL45" s="180"/>
      <c r="BM45" s="180"/>
      <c r="BN45" s="181"/>
      <c r="BO45" s="182"/>
    </row>
    <row r="46" spans="2:67" x14ac:dyDescent="0.2">
      <c r="B46" s="179" t="s">
        <v>233</v>
      </c>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c r="BK46" s="180"/>
      <c r="BL46" s="180"/>
      <c r="BM46" s="180"/>
      <c r="BN46" s="181"/>
      <c r="BO46" s="182"/>
    </row>
    <row r="47" spans="2:67" x14ac:dyDescent="0.2">
      <c r="B47" s="179" t="s">
        <v>232</v>
      </c>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180"/>
      <c r="BF47" s="180"/>
      <c r="BG47" s="180"/>
      <c r="BH47" s="180"/>
      <c r="BI47" s="180"/>
      <c r="BJ47" s="180"/>
      <c r="BK47" s="180"/>
      <c r="BL47" s="180"/>
      <c r="BM47" s="180"/>
      <c r="BN47" s="181"/>
      <c r="BO47" s="182"/>
    </row>
    <row r="48" spans="2:67" x14ac:dyDescent="0.2">
      <c r="B48" s="179" t="s">
        <v>231</v>
      </c>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180"/>
      <c r="BF48" s="180"/>
      <c r="BG48" s="180"/>
      <c r="BH48" s="180"/>
      <c r="BI48" s="180"/>
      <c r="BJ48" s="180"/>
      <c r="BK48" s="180"/>
      <c r="BL48" s="180"/>
      <c r="BM48" s="180"/>
      <c r="BN48" s="181"/>
      <c r="BO48" s="182"/>
    </row>
    <row r="49" spans="2:67" x14ac:dyDescent="0.2">
      <c r="B49" s="179" t="s">
        <v>230</v>
      </c>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c r="BF49" s="180"/>
      <c r="BG49" s="180"/>
      <c r="BH49" s="180"/>
      <c r="BI49" s="180"/>
      <c r="BJ49" s="180"/>
      <c r="BK49" s="180"/>
      <c r="BL49" s="180"/>
      <c r="BM49" s="180"/>
      <c r="BN49" s="181"/>
      <c r="BO49" s="182"/>
    </row>
    <row r="50" spans="2:67" x14ac:dyDescent="0.2">
      <c r="B50" s="179" t="s">
        <v>229</v>
      </c>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0"/>
      <c r="AP50" s="180"/>
      <c r="AQ50" s="180"/>
      <c r="AR50" s="180"/>
      <c r="AS50" s="180"/>
      <c r="AT50" s="180"/>
      <c r="AU50" s="180"/>
      <c r="AV50" s="180"/>
      <c r="AW50" s="180"/>
      <c r="AX50" s="180"/>
      <c r="AY50" s="180"/>
      <c r="AZ50" s="180"/>
      <c r="BA50" s="180"/>
      <c r="BB50" s="180"/>
      <c r="BC50" s="180"/>
      <c r="BD50" s="180"/>
      <c r="BE50" s="180"/>
      <c r="BF50" s="180"/>
      <c r="BG50" s="180"/>
      <c r="BH50" s="180"/>
      <c r="BI50" s="180"/>
      <c r="BJ50" s="180"/>
      <c r="BK50" s="180"/>
      <c r="BL50" s="180"/>
      <c r="BM50" s="180"/>
      <c r="BN50" s="181"/>
      <c r="BO50" s="182"/>
    </row>
    <row r="51" spans="2:67" x14ac:dyDescent="0.2">
      <c r="B51" s="179" t="s">
        <v>134</v>
      </c>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0"/>
      <c r="AP51" s="180"/>
      <c r="AQ51" s="180"/>
      <c r="AR51" s="180"/>
      <c r="AS51" s="180"/>
      <c r="AT51" s="180"/>
      <c r="AU51" s="180"/>
      <c r="AV51" s="180"/>
      <c r="AW51" s="180"/>
      <c r="AX51" s="180"/>
      <c r="AY51" s="180"/>
      <c r="AZ51" s="180"/>
      <c r="BA51" s="180"/>
      <c r="BB51" s="180"/>
      <c r="BC51" s="180"/>
      <c r="BD51" s="180"/>
      <c r="BE51" s="180"/>
      <c r="BF51" s="180"/>
      <c r="BG51" s="180"/>
      <c r="BH51" s="180"/>
      <c r="BI51" s="180"/>
      <c r="BJ51" s="180"/>
      <c r="BK51" s="180"/>
      <c r="BL51" s="180"/>
      <c r="BM51" s="180"/>
      <c r="BN51" s="181"/>
      <c r="BO51" s="182"/>
    </row>
    <row r="52" spans="2:67" x14ac:dyDescent="0.2">
      <c r="B52" s="179" t="s">
        <v>228</v>
      </c>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c r="BM52" s="180"/>
      <c r="BN52" s="181"/>
      <c r="BO52" s="182"/>
    </row>
    <row r="53" spans="2:67" x14ac:dyDescent="0.2">
      <c r="B53" s="179" t="s">
        <v>135</v>
      </c>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0"/>
      <c r="AP53" s="180"/>
      <c r="AQ53" s="180"/>
      <c r="AR53" s="180"/>
      <c r="AS53" s="180"/>
      <c r="AT53" s="180"/>
      <c r="AU53" s="180"/>
      <c r="AV53" s="180"/>
      <c r="AW53" s="180"/>
      <c r="AX53" s="180"/>
      <c r="AY53" s="180"/>
      <c r="AZ53" s="180"/>
      <c r="BA53" s="180"/>
      <c r="BB53" s="180"/>
      <c r="BC53" s="180"/>
      <c r="BD53" s="180"/>
      <c r="BE53" s="180"/>
      <c r="BF53" s="180"/>
      <c r="BG53" s="180"/>
      <c r="BH53" s="180"/>
      <c r="BI53" s="180"/>
      <c r="BJ53" s="180"/>
      <c r="BK53" s="180"/>
      <c r="BL53" s="180"/>
      <c r="BM53" s="180"/>
      <c r="BN53" s="181"/>
      <c r="BO53" s="182"/>
    </row>
    <row r="54" spans="2:67" x14ac:dyDescent="0.2">
      <c r="B54" s="179" t="s">
        <v>136</v>
      </c>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c r="AE54" s="180"/>
      <c r="AF54" s="180"/>
      <c r="AG54" s="180"/>
      <c r="AH54" s="180"/>
      <c r="AI54" s="180"/>
      <c r="AJ54" s="180"/>
      <c r="AK54" s="180"/>
      <c r="AL54" s="180"/>
      <c r="AM54" s="180"/>
      <c r="AN54" s="180"/>
      <c r="AO54" s="180"/>
      <c r="AP54" s="180"/>
      <c r="AQ54" s="180"/>
      <c r="AR54" s="180"/>
      <c r="AS54" s="180"/>
      <c r="AT54" s="180"/>
      <c r="AU54" s="180"/>
      <c r="AV54" s="180"/>
      <c r="AW54" s="180"/>
      <c r="AX54" s="180"/>
      <c r="AY54" s="180"/>
      <c r="AZ54" s="180"/>
      <c r="BA54" s="180"/>
      <c r="BB54" s="180"/>
      <c r="BC54" s="180"/>
      <c r="BD54" s="180"/>
      <c r="BE54" s="180"/>
      <c r="BF54" s="180"/>
      <c r="BG54" s="180"/>
      <c r="BH54" s="180"/>
      <c r="BI54" s="180"/>
      <c r="BJ54" s="180"/>
      <c r="BK54" s="180"/>
      <c r="BL54" s="180"/>
      <c r="BM54" s="180"/>
      <c r="BN54" s="181"/>
      <c r="BO54" s="182"/>
    </row>
    <row r="55" spans="2:67" x14ac:dyDescent="0.2">
      <c r="B55" s="179" t="s">
        <v>137</v>
      </c>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0"/>
      <c r="AT55" s="180"/>
      <c r="AU55" s="180"/>
      <c r="AV55" s="180"/>
      <c r="AW55" s="180"/>
      <c r="AX55" s="180"/>
      <c r="AY55" s="180"/>
      <c r="AZ55" s="180"/>
      <c r="BA55" s="180"/>
      <c r="BB55" s="180"/>
      <c r="BC55" s="180"/>
      <c r="BD55" s="180"/>
      <c r="BE55" s="180"/>
      <c r="BF55" s="180"/>
      <c r="BG55" s="180"/>
      <c r="BH55" s="180"/>
      <c r="BI55" s="180"/>
      <c r="BJ55" s="180"/>
      <c r="BK55" s="180"/>
      <c r="BL55" s="180"/>
      <c r="BM55" s="180"/>
      <c r="BN55" s="181"/>
      <c r="BO55" s="182"/>
    </row>
    <row r="56" spans="2:67" x14ac:dyDescent="0.2">
      <c r="B56" s="179" t="s">
        <v>128</v>
      </c>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0"/>
      <c r="AC56" s="180"/>
      <c r="AD56" s="180"/>
      <c r="AE56" s="180"/>
      <c r="AF56" s="180"/>
      <c r="AG56" s="180"/>
      <c r="AH56" s="180"/>
      <c r="AI56" s="180"/>
      <c r="AJ56" s="180"/>
      <c r="AK56" s="180"/>
      <c r="AL56" s="180"/>
      <c r="AM56" s="180"/>
      <c r="AN56" s="180"/>
      <c r="AO56" s="180"/>
      <c r="AP56" s="180"/>
      <c r="AQ56" s="180"/>
      <c r="AR56" s="180"/>
      <c r="AS56" s="180"/>
      <c r="AT56" s="180"/>
      <c r="AU56" s="180"/>
      <c r="AV56" s="180"/>
      <c r="AW56" s="180"/>
      <c r="AX56" s="180"/>
      <c r="AY56" s="180"/>
      <c r="AZ56" s="180"/>
      <c r="BA56" s="180"/>
      <c r="BB56" s="180"/>
      <c r="BC56" s="180"/>
      <c r="BD56" s="180"/>
      <c r="BE56" s="180"/>
      <c r="BF56" s="180"/>
      <c r="BG56" s="180"/>
      <c r="BH56" s="180"/>
      <c r="BI56" s="180"/>
      <c r="BJ56" s="180"/>
      <c r="BK56" s="180"/>
      <c r="BL56" s="180"/>
      <c r="BM56" s="180"/>
      <c r="BN56" s="181"/>
      <c r="BO56" s="182"/>
    </row>
    <row r="57" spans="2:67" x14ac:dyDescent="0.2">
      <c r="B57" s="179" t="s">
        <v>138</v>
      </c>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c r="AA57" s="180"/>
      <c r="AB57" s="180"/>
      <c r="AC57" s="180"/>
      <c r="AD57" s="180"/>
      <c r="AE57" s="180"/>
      <c r="AF57" s="180"/>
      <c r="AG57" s="180"/>
      <c r="AH57" s="180"/>
      <c r="AI57" s="180"/>
      <c r="AJ57" s="180"/>
      <c r="AK57" s="180"/>
      <c r="AL57" s="180"/>
      <c r="AM57" s="180"/>
      <c r="AN57" s="180"/>
      <c r="AO57" s="180"/>
      <c r="AP57" s="180"/>
      <c r="AQ57" s="180"/>
      <c r="AR57" s="180"/>
      <c r="AS57" s="180"/>
      <c r="AT57" s="180"/>
      <c r="AU57" s="180"/>
      <c r="AV57" s="180"/>
      <c r="AW57" s="180"/>
      <c r="AX57" s="180"/>
      <c r="AY57" s="180"/>
      <c r="AZ57" s="180"/>
      <c r="BA57" s="180"/>
      <c r="BB57" s="180"/>
      <c r="BC57" s="180"/>
      <c r="BD57" s="180"/>
      <c r="BE57" s="180"/>
      <c r="BF57" s="180"/>
      <c r="BG57" s="180"/>
      <c r="BH57" s="180"/>
      <c r="BI57" s="180"/>
      <c r="BJ57" s="180"/>
      <c r="BK57" s="180"/>
      <c r="BL57" s="180"/>
      <c r="BM57" s="180"/>
      <c r="BN57" s="181"/>
      <c r="BO57" s="182"/>
    </row>
    <row r="58" spans="2:67" ht="17" thickBot="1" x14ac:dyDescent="0.25">
      <c r="B58" s="179" t="s">
        <v>139</v>
      </c>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c r="AA58" s="180"/>
      <c r="AB58" s="180"/>
      <c r="AC58" s="180"/>
      <c r="AD58" s="180"/>
      <c r="AE58" s="180"/>
      <c r="AF58" s="180"/>
      <c r="AG58" s="180"/>
      <c r="AH58" s="180"/>
      <c r="AI58" s="180"/>
      <c r="AJ58" s="180"/>
      <c r="AK58" s="180"/>
      <c r="AL58" s="180"/>
      <c r="AM58" s="180"/>
      <c r="AN58" s="180"/>
      <c r="AO58" s="180"/>
      <c r="AP58" s="180"/>
      <c r="AQ58" s="180"/>
      <c r="AR58" s="180"/>
      <c r="AS58" s="180"/>
      <c r="AT58" s="180"/>
      <c r="AU58" s="180"/>
      <c r="AV58" s="180"/>
      <c r="AW58" s="180"/>
      <c r="AX58" s="180"/>
      <c r="AY58" s="180"/>
      <c r="AZ58" s="180"/>
      <c r="BA58" s="180"/>
      <c r="BB58" s="180"/>
      <c r="BC58" s="180"/>
      <c r="BD58" s="180"/>
      <c r="BE58" s="180"/>
      <c r="BF58" s="180"/>
      <c r="BG58" s="180"/>
      <c r="BH58" s="180"/>
      <c r="BI58" s="180"/>
      <c r="BJ58" s="180"/>
      <c r="BK58" s="180"/>
      <c r="BL58" s="180"/>
      <c r="BM58" s="180"/>
      <c r="BN58" s="181"/>
      <c r="BO58" s="182"/>
    </row>
    <row r="59" spans="2:67" ht="17" thickBot="1" x14ac:dyDescent="0.25">
      <c r="B59" s="183" t="s">
        <v>140</v>
      </c>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c r="BG59" s="184"/>
      <c r="BH59" s="184"/>
      <c r="BI59" s="184"/>
      <c r="BJ59" s="184"/>
      <c r="BK59" s="184"/>
      <c r="BL59" s="184"/>
      <c r="BM59" s="184"/>
      <c r="BN59" s="185"/>
      <c r="BO59" s="186"/>
    </row>
    <row r="60" spans="2:67" ht="17" thickBot="1" x14ac:dyDescent="0.25">
      <c r="B60" s="183" t="s">
        <v>25</v>
      </c>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c r="AQ60" s="184"/>
      <c r="AR60" s="184"/>
      <c r="AS60" s="184"/>
      <c r="AT60" s="184"/>
      <c r="AU60" s="184"/>
      <c r="AV60" s="184"/>
      <c r="AW60" s="184"/>
      <c r="AX60" s="184"/>
      <c r="AY60" s="184"/>
      <c r="AZ60" s="184"/>
      <c r="BA60" s="184"/>
      <c r="BB60" s="184"/>
      <c r="BC60" s="184"/>
      <c r="BD60" s="184"/>
      <c r="BE60" s="184"/>
      <c r="BF60" s="184"/>
      <c r="BG60" s="184"/>
      <c r="BH60" s="184"/>
      <c r="BI60" s="184"/>
      <c r="BJ60" s="184"/>
      <c r="BK60" s="184"/>
      <c r="BL60" s="184"/>
      <c r="BM60" s="184"/>
      <c r="BN60" s="185"/>
      <c r="BO60" s="186"/>
    </row>
    <row r="61" spans="2:67" x14ac:dyDescent="0.2">
      <c r="B61" s="179" t="s">
        <v>141</v>
      </c>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c r="AA61" s="180"/>
      <c r="AB61" s="180"/>
      <c r="AC61" s="180"/>
      <c r="AD61" s="180"/>
      <c r="AE61" s="180"/>
      <c r="AF61" s="180"/>
      <c r="AG61" s="180"/>
      <c r="AH61" s="180"/>
      <c r="AI61" s="180"/>
      <c r="AJ61" s="180"/>
      <c r="AK61" s="180"/>
      <c r="AL61" s="180"/>
      <c r="AM61" s="180"/>
      <c r="AN61" s="180"/>
      <c r="AO61" s="180"/>
      <c r="AP61" s="180"/>
      <c r="AQ61" s="180"/>
      <c r="AR61" s="180"/>
      <c r="AS61" s="180"/>
      <c r="AT61" s="180"/>
      <c r="AU61" s="180"/>
      <c r="AV61" s="180"/>
      <c r="AW61" s="180"/>
      <c r="AX61" s="180"/>
      <c r="AY61" s="180"/>
      <c r="AZ61" s="180"/>
      <c r="BA61" s="180"/>
      <c r="BB61" s="180"/>
      <c r="BC61" s="180"/>
      <c r="BD61" s="180"/>
      <c r="BE61" s="180"/>
      <c r="BF61" s="180"/>
      <c r="BG61" s="180"/>
      <c r="BH61" s="180"/>
      <c r="BI61" s="180"/>
      <c r="BJ61" s="180"/>
      <c r="BK61" s="180"/>
      <c r="BL61" s="180"/>
      <c r="BM61" s="180"/>
      <c r="BN61" s="181"/>
      <c r="BO61" s="182"/>
    </row>
    <row r="62" spans="2:67" x14ac:dyDescent="0.2">
      <c r="B62" s="179" t="s">
        <v>142</v>
      </c>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c r="AA62" s="180"/>
      <c r="AB62" s="180"/>
      <c r="AC62" s="180"/>
      <c r="AD62" s="180"/>
      <c r="AE62" s="180"/>
      <c r="AF62" s="180"/>
      <c r="AG62" s="180"/>
      <c r="AH62" s="180"/>
      <c r="AI62" s="180"/>
      <c r="AJ62" s="180"/>
      <c r="AK62" s="180"/>
      <c r="AL62" s="180"/>
      <c r="AM62" s="180"/>
      <c r="AN62" s="180"/>
      <c r="AO62" s="180"/>
      <c r="AP62" s="180"/>
      <c r="AQ62" s="180"/>
      <c r="AR62" s="180"/>
      <c r="AS62" s="180"/>
      <c r="AT62" s="180"/>
      <c r="AU62" s="180"/>
      <c r="AV62" s="180"/>
      <c r="AW62" s="180"/>
      <c r="AX62" s="180"/>
      <c r="AY62" s="180"/>
      <c r="AZ62" s="180"/>
      <c r="BA62" s="180"/>
      <c r="BB62" s="180"/>
      <c r="BC62" s="180"/>
      <c r="BD62" s="180"/>
      <c r="BE62" s="180"/>
      <c r="BF62" s="180"/>
      <c r="BG62" s="180"/>
      <c r="BH62" s="180"/>
      <c r="BI62" s="180"/>
      <c r="BJ62" s="180"/>
      <c r="BK62" s="180"/>
      <c r="BL62" s="180"/>
      <c r="BM62" s="180"/>
      <c r="BN62" s="181"/>
      <c r="BO62" s="182"/>
    </row>
    <row r="63" spans="2:67" x14ac:dyDescent="0.2">
      <c r="B63" s="179" t="s">
        <v>143</v>
      </c>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c r="AE63" s="180"/>
      <c r="AF63" s="180"/>
      <c r="AG63" s="180"/>
      <c r="AH63" s="180"/>
      <c r="AI63" s="180"/>
      <c r="AJ63" s="180"/>
      <c r="AK63" s="180"/>
      <c r="AL63" s="180"/>
      <c r="AM63" s="180"/>
      <c r="AN63" s="180"/>
      <c r="AO63" s="180"/>
      <c r="AP63" s="180"/>
      <c r="AQ63" s="180"/>
      <c r="AR63" s="180"/>
      <c r="AS63" s="180"/>
      <c r="AT63" s="180"/>
      <c r="AU63" s="180"/>
      <c r="AV63" s="180"/>
      <c r="AW63" s="180"/>
      <c r="AX63" s="180"/>
      <c r="AY63" s="180"/>
      <c r="AZ63" s="180"/>
      <c r="BA63" s="180"/>
      <c r="BB63" s="180"/>
      <c r="BC63" s="180"/>
      <c r="BD63" s="180"/>
      <c r="BE63" s="180"/>
      <c r="BF63" s="180"/>
      <c r="BG63" s="180"/>
      <c r="BH63" s="180"/>
      <c r="BI63" s="180"/>
      <c r="BJ63" s="180"/>
      <c r="BK63" s="180"/>
      <c r="BL63" s="180"/>
      <c r="BM63" s="180"/>
      <c r="BN63" s="181"/>
      <c r="BO63" s="182"/>
    </row>
    <row r="64" spans="2:67" x14ac:dyDescent="0.2">
      <c r="B64" s="179" t="s">
        <v>144</v>
      </c>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c r="AE64" s="180"/>
      <c r="AF64" s="180"/>
      <c r="AG64" s="180"/>
      <c r="AH64" s="180"/>
      <c r="AI64" s="180"/>
      <c r="AJ64" s="180"/>
      <c r="AK64" s="180"/>
      <c r="AL64" s="180"/>
      <c r="AM64" s="180"/>
      <c r="AN64" s="180"/>
      <c r="AO64" s="180"/>
      <c r="AP64" s="180"/>
      <c r="AQ64" s="180"/>
      <c r="AR64" s="180"/>
      <c r="AS64" s="180"/>
      <c r="AT64" s="180"/>
      <c r="AU64" s="180"/>
      <c r="AV64" s="180"/>
      <c r="AW64" s="180"/>
      <c r="AX64" s="180"/>
      <c r="AY64" s="180"/>
      <c r="AZ64" s="180"/>
      <c r="BA64" s="180"/>
      <c r="BB64" s="180"/>
      <c r="BC64" s="180"/>
      <c r="BD64" s="180"/>
      <c r="BE64" s="180"/>
      <c r="BF64" s="180"/>
      <c r="BG64" s="180"/>
      <c r="BH64" s="180"/>
      <c r="BI64" s="180"/>
      <c r="BJ64" s="180"/>
      <c r="BK64" s="180"/>
      <c r="BL64" s="180"/>
      <c r="BM64" s="180"/>
      <c r="BN64" s="181"/>
      <c r="BO64" s="182"/>
    </row>
    <row r="65" spans="2:67" x14ac:dyDescent="0.2">
      <c r="B65" s="179" t="s">
        <v>145</v>
      </c>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c r="AE65" s="180"/>
      <c r="AF65" s="180"/>
      <c r="AG65" s="180"/>
      <c r="AH65" s="180"/>
      <c r="AI65" s="180"/>
      <c r="AJ65" s="180"/>
      <c r="AK65" s="180"/>
      <c r="AL65" s="180"/>
      <c r="AM65" s="180"/>
      <c r="AN65" s="180"/>
      <c r="AO65" s="180"/>
      <c r="AP65" s="180"/>
      <c r="AQ65" s="180"/>
      <c r="AR65" s="180"/>
      <c r="AS65" s="180"/>
      <c r="AT65" s="180"/>
      <c r="AU65" s="180"/>
      <c r="AV65" s="180"/>
      <c r="AW65" s="180"/>
      <c r="AX65" s="180"/>
      <c r="AY65" s="180"/>
      <c r="AZ65" s="180"/>
      <c r="BA65" s="180"/>
      <c r="BB65" s="180"/>
      <c r="BC65" s="180"/>
      <c r="BD65" s="180"/>
      <c r="BE65" s="180"/>
      <c r="BF65" s="180"/>
      <c r="BG65" s="180"/>
      <c r="BH65" s="180"/>
      <c r="BI65" s="180"/>
      <c r="BJ65" s="180"/>
      <c r="BK65" s="180"/>
      <c r="BL65" s="180"/>
      <c r="BM65" s="180"/>
      <c r="BN65" s="181"/>
      <c r="BO65" s="182"/>
    </row>
    <row r="66" spans="2:67" x14ac:dyDescent="0.2">
      <c r="B66" s="179" t="s">
        <v>146</v>
      </c>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c r="AE66" s="180"/>
      <c r="AF66" s="180"/>
      <c r="AG66" s="180"/>
      <c r="AH66" s="180"/>
      <c r="AI66" s="180"/>
      <c r="AJ66" s="180"/>
      <c r="AK66" s="180"/>
      <c r="AL66" s="180"/>
      <c r="AM66" s="180"/>
      <c r="AN66" s="180"/>
      <c r="AO66" s="180"/>
      <c r="AP66" s="180"/>
      <c r="AQ66" s="180"/>
      <c r="AR66" s="180"/>
      <c r="AS66" s="180"/>
      <c r="AT66" s="180"/>
      <c r="AU66" s="180"/>
      <c r="AV66" s="180"/>
      <c r="AW66" s="180"/>
      <c r="AX66" s="180"/>
      <c r="AY66" s="180"/>
      <c r="AZ66" s="180"/>
      <c r="BA66" s="180"/>
      <c r="BB66" s="180"/>
      <c r="BC66" s="180"/>
      <c r="BD66" s="180"/>
      <c r="BE66" s="180"/>
      <c r="BF66" s="180"/>
      <c r="BG66" s="180"/>
      <c r="BH66" s="180"/>
      <c r="BI66" s="180"/>
      <c r="BJ66" s="180"/>
      <c r="BK66" s="180"/>
      <c r="BL66" s="180"/>
      <c r="BM66" s="180"/>
      <c r="BN66" s="181"/>
      <c r="BO66" s="182"/>
    </row>
    <row r="67" spans="2:67" x14ac:dyDescent="0.2">
      <c r="B67" s="179" t="s">
        <v>147</v>
      </c>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c r="AE67" s="180"/>
      <c r="AF67" s="180"/>
      <c r="AG67" s="180"/>
      <c r="AH67" s="180"/>
      <c r="AI67" s="180"/>
      <c r="AJ67" s="180"/>
      <c r="AK67" s="180"/>
      <c r="AL67" s="180"/>
      <c r="AM67" s="180"/>
      <c r="AN67" s="180"/>
      <c r="AO67" s="180"/>
      <c r="AP67" s="180"/>
      <c r="AQ67" s="180"/>
      <c r="AR67" s="180"/>
      <c r="AS67" s="180"/>
      <c r="AT67" s="180"/>
      <c r="AU67" s="180"/>
      <c r="AV67" s="180"/>
      <c r="AW67" s="180"/>
      <c r="AX67" s="180"/>
      <c r="AY67" s="180"/>
      <c r="AZ67" s="180"/>
      <c r="BA67" s="180"/>
      <c r="BB67" s="180"/>
      <c r="BC67" s="180"/>
      <c r="BD67" s="180"/>
      <c r="BE67" s="180"/>
      <c r="BF67" s="180"/>
      <c r="BG67" s="180"/>
      <c r="BH67" s="180"/>
      <c r="BI67" s="180"/>
      <c r="BJ67" s="180"/>
      <c r="BK67" s="180"/>
      <c r="BL67" s="180"/>
      <c r="BM67" s="180"/>
      <c r="BN67" s="181"/>
      <c r="BO67" s="182"/>
    </row>
    <row r="68" spans="2:67" x14ac:dyDescent="0.2">
      <c r="B68" s="179" t="s">
        <v>148</v>
      </c>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c r="AE68" s="180"/>
      <c r="AF68" s="180"/>
      <c r="AG68" s="180"/>
      <c r="AH68" s="180"/>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1"/>
      <c r="BO68" s="182"/>
    </row>
    <row r="69" spans="2:67" x14ac:dyDescent="0.2">
      <c r="B69" s="179" t="s">
        <v>149</v>
      </c>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c r="AA69" s="180"/>
      <c r="AB69" s="180"/>
      <c r="AC69" s="180"/>
      <c r="AD69" s="180"/>
      <c r="AE69" s="180"/>
      <c r="AF69" s="180"/>
      <c r="AG69" s="180"/>
      <c r="AH69" s="180"/>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1"/>
      <c r="BO69" s="182"/>
    </row>
    <row r="70" spans="2:67" x14ac:dyDescent="0.2">
      <c r="B70" s="179" t="s">
        <v>150</v>
      </c>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0"/>
      <c r="AC70" s="180"/>
      <c r="AD70" s="180"/>
      <c r="AE70" s="180"/>
      <c r="AF70" s="180"/>
      <c r="AG70" s="180"/>
      <c r="AH70" s="180"/>
      <c r="AI70" s="180"/>
      <c r="AJ70" s="180"/>
      <c r="AK70" s="180"/>
      <c r="AL70" s="180"/>
      <c r="AM70" s="180"/>
      <c r="AN70" s="180"/>
      <c r="AO70" s="180"/>
      <c r="AP70" s="180"/>
      <c r="AQ70" s="180"/>
      <c r="AR70" s="180"/>
      <c r="AS70" s="180"/>
      <c r="AT70" s="180"/>
      <c r="AU70" s="180"/>
      <c r="AV70" s="180"/>
      <c r="AW70" s="180"/>
      <c r="AX70" s="180"/>
      <c r="AY70" s="180"/>
      <c r="AZ70" s="180"/>
      <c r="BA70" s="180"/>
      <c r="BB70" s="180"/>
      <c r="BC70" s="180"/>
      <c r="BD70" s="180"/>
      <c r="BE70" s="180"/>
      <c r="BF70" s="180"/>
      <c r="BG70" s="180"/>
      <c r="BH70" s="180"/>
      <c r="BI70" s="180"/>
      <c r="BJ70" s="180"/>
      <c r="BK70" s="180"/>
      <c r="BL70" s="180"/>
      <c r="BM70" s="180"/>
      <c r="BN70" s="181"/>
      <c r="BO70" s="182"/>
    </row>
    <row r="71" spans="2:67" x14ac:dyDescent="0.2">
      <c r="B71" s="179" t="s">
        <v>151</v>
      </c>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80"/>
      <c r="AE71" s="180"/>
      <c r="AF71" s="180"/>
      <c r="AG71" s="180"/>
      <c r="AH71" s="180"/>
      <c r="AI71" s="180"/>
      <c r="AJ71" s="180"/>
      <c r="AK71" s="180"/>
      <c r="AL71" s="180"/>
      <c r="AM71" s="180"/>
      <c r="AN71" s="180"/>
      <c r="AO71" s="180"/>
      <c r="AP71" s="180"/>
      <c r="AQ71" s="180"/>
      <c r="AR71" s="180"/>
      <c r="AS71" s="180"/>
      <c r="AT71" s="180"/>
      <c r="AU71" s="180"/>
      <c r="AV71" s="180"/>
      <c r="AW71" s="180"/>
      <c r="AX71" s="180"/>
      <c r="AY71" s="180"/>
      <c r="AZ71" s="180"/>
      <c r="BA71" s="180"/>
      <c r="BB71" s="180"/>
      <c r="BC71" s="180"/>
      <c r="BD71" s="180"/>
      <c r="BE71" s="180"/>
      <c r="BF71" s="180"/>
      <c r="BG71" s="180"/>
      <c r="BH71" s="180"/>
      <c r="BI71" s="180"/>
      <c r="BJ71" s="180"/>
      <c r="BK71" s="180"/>
      <c r="BL71" s="180"/>
      <c r="BM71" s="180"/>
      <c r="BN71" s="181"/>
      <c r="BO71" s="182"/>
    </row>
    <row r="72" spans="2:67" x14ac:dyDescent="0.2">
      <c r="B72" s="179" t="s">
        <v>152</v>
      </c>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c r="AE72" s="180"/>
      <c r="AF72" s="180"/>
      <c r="AG72" s="180"/>
      <c r="AH72" s="180"/>
      <c r="AI72" s="180"/>
      <c r="AJ72" s="180"/>
      <c r="AK72" s="180"/>
      <c r="AL72" s="180"/>
      <c r="AM72" s="180"/>
      <c r="AN72" s="180"/>
      <c r="AO72" s="180"/>
      <c r="AP72" s="180"/>
      <c r="AQ72" s="180"/>
      <c r="AR72" s="180"/>
      <c r="AS72" s="180"/>
      <c r="AT72" s="180"/>
      <c r="AU72" s="180"/>
      <c r="AV72" s="180"/>
      <c r="AW72" s="180"/>
      <c r="AX72" s="180"/>
      <c r="AY72" s="180"/>
      <c r="AZ72" s="180"/>
      <c r="BA72" s="180"/>
      <c r="BB72" s="180"/>
      <c r="BC72" s="180"/>
      <c r="BD72" s="180"/>
      <c r="BE72" s="180"/>
      <c r="BF72" s="180"/>
      <c r="BG72" s="180"/>
      <c r="BH72" s="180"/>
      <c r="BI72" s="180"/>
      <c r="BJ72" s="180"/>
      <c r="BK72" s="180"/>
      <c r="BL72" s="180"/>
      <c r="BM72" s="180"/>
      <c r="BN72" s="181"/>
      <c r="BO72" s="182"/>
    </row>
    <row r="73" spans="2:67" ht="17" thickBot="1" x14ac:dyDescent="0.25">
      <c r="B73" s="179" t="s">
        <v>153</v>
      </c>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c r="AE73" s="180"/>
      <c r="AF73" s="180"/>
      <c r="AG73" s="180"/>
      <c r="AH73" s="180"/>
      <c r="AI73" s="180"/>
      <c r="AJ73" s="180"/>
      <c r="AK73" s="180"/>
      <c r="AL73" s="180"/>
      <c r="AM73" s="180"/>
      <c r="AN73" s="180"/>
      <c r="AO73" s="180"/>
      <c r="AP73" s="180"/>
      <c r="AQ73" s="180"/>
      <c r="AR73" s="180"/>
      <c r="AS73" s="180"/>
      <c r="AT73" s="180"/>
      <c r="AU73" s="180"/>
      <c r="AV73" s="180"/>
      <c r="AW73" s="180"/>
      <c r="AX73" s="180"/>
      <c r="AY73" s="180"/>
      <c r="AZ73" s="180"/>
      <c r="BA73" s="180"/>
      <c r="BB73" s="180"/>
      <c r="BC73" s="180"/>
      <c r="BD73" s="180"/>
      <c r="BE73" s="180"/>
      <c r="BF73" s="180"/>
      <c r="BG73" s="180"/>
      <c r="BH73" s="180"/>
      <c r="BI73" s="180"/>
      <c r="BJ73" s="180"/>
      <c r="BK73" s="180"/>
      <c r="BL73" s="180"/>
      <c r="BM73" s="180"/>
      <c r="BN73" s="181"/>
      <c r="BO73" s="182"/>
    </row>
    <row r="74" spans="2:67" ht="17" thickBot="1" x14ac:dyDescent="0.25">
      <c r="B74" s="183" t="s">
        <v>154</v>
      </c>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84"/>
      <c r="AG74" s="184"/>
      <c r="AH74" s="184"/>
      <c r="AI74" s="184"/>
      <c r="AJ74" s="184"/>
      <c r="AK74" s="184"/>
      <c r="AL74" s="184"/>
      <c r="AM74" s="184"/>
      <c r="AN74" s="184"/>
      <c r="AO74" s="184"/>
      <c r="AP74" s="184"/>
      <c r="AQ74" s="184"/>
      <c r="AR74" s="184"/>
      <c r="AS74" s="184"/>
      <c r="AT74" s="184"/>
      <c r="AU74" s="184"/>
      <c r="AV74" s="184"/>
      <c r="AW74" s="184"/>
      <c r="AX74" s="184"/>
      <c r="AY74" s="184"/>
      <c r="AZ74" s="184"/>
      <c r="BA74" s="184"/>
      <c r="BB74" s="184"/>
      <c r="BC74" s="184"/>
      <c r="BD74" s="184"/>
      <c r="BE74" s="184"/>
      <c r="BF74" s="184"/>
      <c r="BG74" s="184"/>
      <c r="BH74" s="184"/>
      <c r="BI74" s="184"/>
      <c r="BJ74" s="184"/>
      <c r="BK74" s="184"/>
      <c r="BL74" s="184"/>
      <c r="BM74" s="184"/>
      <c r="BN74" s="185"/>
      <c r="BO74" s="186"/>
    </row>
    <row r="75" spans="2:67" x14ac:dyDescent="0.2">
      <c r="B75" s="179" t="s">
        <v>155</v>
      </c>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c r="AD75" s="180"/>
      <c r="AE75" s="180"/>
      <c r="AF75" s="180"/>
      <c r="AG75" s="180"/>
      <c r="AH75" s="180"/>
      <c r="AI75" s="180"/>
      <c r="AJ75" s="180"/>
      <c r="AK75" s="180"/>
      <c r="AL75" s="180"/>
      <c r="AM75" s="180"/>
      <c r="AN75" s="180"/>
      <c r="AO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81"/>
      <c r="BO75" s="182"/>
    </row>
    <row r="76" spans="2:67" x14ac:dyDescent="0.2">
      <c r="B76" s="179" t="s">
        <v>156</v>
      </c>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c r="AA76" s="180"/>
      <c r="AB76" s="180"/>
      <c r="AC76" s="180"/>
      <c r="AD76" s="180"/>
      <c r="AE76" s="180"/>
      <c r="AF76" s="180"/>
      <c r="AG76" s="180"/>
      <c r="AH76" s="180"/>
      <c r="AI76" s="180"/>
      <c r="AJ76" s="180"/>
      <c r="AK76" s="180"/>
      <c r="AL76" s="180"/>
      <c r="AM76" s="180"/>
      <c r="AN76" s="180"/>
      <c r="AO76" s="180"/>
      <c r="AP76" s="180"/>
      <c r="AQ76" s="180"/>
      <c r="AR76" s="180"/>
      <c r="AS76" s="180"/>
      <c r="AT76" s="180"/>
      <c r="AU76" s="180"/>
      <c r="AV76" s="180"/>
      <c r="AW76" s="180"/>
      <c r="AX76" s="180"/>
      <c r="AY76" s="180"/>
      <c r="AZ76" s="180"/>
      <c r="BA76" s="180"/>
      <c r="BB76" s="180"/>
      <c r="BC76" s="180"/>
      <c r="BD76" s="180"/>
      <c r="BE76" s="180"/>
      <c r="BF76" s="180"/>
      <c r="BG76" s="180"/>
      <c r="BH76" s="180"/>
      <c r="BI76" s="180"/>
      <c r="BJ76" s="180"/>
      <c r="BK76" s="180"/>
      <c r="BL76" s="180"/>
      <c r="BM76" s="180"/>
      <c r="BN76" s="181"/>
      <c r="BO76" s="182"/>
    </row>
    <row r="77" spans="2:67" x14ac:dyDescent="0.2">
      <c r="B77" s="179" t="s">
        <v>157</v>
      </c>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c r="AA77" s="180"/>
      <c r="AB77" s="180"/>
      <c r="AC77" s="180"/>
      <c r="AD77" s="180"/>
      <c r="AE77" s="180"/>
      <c r="AF77" s="180"/>
      <c r="AG77" s="180"/>
      <c r="AH77" s="180"/>
      <c r="AI77" s="180"/>
      <c r="AJ77" s="180"/>
      <c r="AK77" s="180"/>
      <c r="AL77" s="180"/>
      <c r="AM77" s="180"/>
      <c r="AN77" s="180"/>
      <c r="AO77" s="180"/>
      <c r="AP77" s="180"/>
      <c r="AQ77" s="180"/>
      <c r="AR77" s="180"/>
      <c r="AS77" s="180"/>
      <c r="AT77" s="180"/>
      <c r="AU77" s="180"/>
      <c r="AV77" s="180"/>
      <c r="AW77" s="180"/>
      <c r="AX77" s="180"/>
      <c r="AY77" s="180"/>
      <c r="AZ77" s="180"/>
      <c r="BA77" s="180"/>
      <c r="BB77" s="180"/>
      <c r="BC77" s="180"/>
      <c r="BD77" s="180"/>
      <c r="BE77" s="180"/>
      <c r="BF77" s="180"/>
      <c r="BG77" s="180"/>
      <c r="BH77" s="180"/>
      <c r="BI77" s="180"/>
      <c r="BJ77" s="180"/>
      <c r="BK77" s="180"/>
      <c r="BL77" s="180"/>
      <c r="BM77" s="180"/>
      <c r="BN77" s="181"/>
      <c r="BO77" s="182"/>
    </row>
    <row r="78" spans="2:67" x14ac:dyDescent="0.2">
      <c r="B78" s="179" t="s">
        <v>158</v>
      </c>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c r="AA78" s="180"/>
      <c r="AB78" s="180"/>
      <c r="AC78" s="180"/>
      <c r="AD78" s="180"/>
      <c r="AE78" s="180"/>
      <c r="AF78" s="180"/>
      <c r="AG78" s="180"/>
      <c r="AH78" s="180"/>
      <c r="AI78" s="180"/>
      <c r="AJ78" s="180"/>
      <c r="AK78" s="180"/>
      <c r="AL78" s="180"/>
      <c r="AM78" s="180"/>
      <c r="AN78" s="180"/>
      <c r="AO78" s="180"/>
      <c r="AP78" s="180"/>
      <c r="AQ78" s="180"/>
      <c r="AR78" s="180"/>
      <c r="AS78" s="180"/>
      <c r="AT78" s="180"/>
      <c r="AU78" s="180"/>
      <c r="AV78" s="180"/>
      <c r="AW78" s="180"/>
      <c r="AX78" s="180"/>
      <c r="AY78" s="180"/>
      <c r="AZ78" s="180"/>
      <c r="BA78" s="180"/>
      <c r="BB78" s="180"/>
      <c r="BC78" s="180"/>
      <c r="BD78" s="180"/>
      <c r="BE78" s="180"/>
      <c r="BF78" s="180"/>
      <c r="BG78" s="180"/>
      <c r="BH78" s="180"/>
      <c r="BI78" s="180"/>
      <c r="BJ78" s="180"/>
      <c r="BK78" s="180"/>
      <c r="BL78" s="180"/>
      <c r="BM78" s="180"/>
      <c r="BN78" s="181"/>
      <c r="BO78" s="182"/>
    </row>
    <row r="79" spans="2:67" x14ac:dyDescent="0.2">
      <c r="B79" s="179" t="s">
        <v>159</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L79" s="180"/>
      <c r="BM79" s="180"/>
      <c r="BN79" s="181"/>
      <c r="BO79" s="182"/>
    </row>
    <row r="80" spans="2:67" ht="17" thickBot="1" x14ac:dyDescent="0.25">
      <c r="B80" s="179" t="s">
        <v>160</v>
      </c>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0"/>
      <c r="AC80" s="180"/>
      <c r="AD80" s="180"/>
      <c r="AE80" s="180"/>
      <c r="AF80" s="180"/>
      <c r="AG80" s="180"/>
      <c r="AH80" s="180"/>
      <c r="AI80" s="180"/>
      <c r="AJ80" s="180"/>
      <c r="AK80" s="180"/>
      <c r="AL80" s="180"/>
      <c r="AM80" s="180"/>
      <c r="AN80" s="180"/>
      <c r="AO80" s="180"/>
      <c r="AP80" s="180"/>
      <c r="AQ80" s="180"/>
      <c r="AR80" s="180"/>
      <c r="AS80" s="180"/>
      <c r="AT80" s="180"/>
      <c r="AU80" s="180"/>
      <c r="AV80" s="180"/>
      <c r="AW80" s="180"/>
      <c r="AX80" s="180"/>
      <c r="AY80" s="180"/>
      <c r="AZ80" s="180"/>
      <c r="BA80" s="180"/>
      <c r="BB80" s="180"/>
      <c r="BC80" s="180"/>
      <c r="BD80" s="180"/>
      <c r="BE80" s="180"/>
      <c r="BF80" s="180"/>
      <c r="BG80" s="180"/>
      <c r="BH80" s="180"/>
      <c r="BI80" s="180"/>
      <c r="BJ80" s="180"/>
      <c r="BK80" s="180"/>
      <c r="BL80" s="180"/>
      <c r="BM80" s="180"/>
      <c r="BN80" s="181"/>
      <c r="BO80" s="182"/>
    </row>
    <row r="81" spans="2:67" ht="17" thickBot="1" x14ac:dyDescent="0.25">
      <c r="B81" s="183" t="s">
        <v>82</v>
      </c>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c r="AG81" s="184"/>
      <c r="AH81" s="184"/>
      <c r="AI81" s="184"/>
      <c r="AJ81" s="184"/>
      <c r="AK81" s="184"/>
      <c r="AL81" s="184"/>
      <c r="AM81" s="184"/>
      <c r="AN81" s="184"/>
      <c r="AO81" s="184"/>
      <c r="AP81" s="184"/>
      <c r="AQ81" s="184"/>
      <c r="AR81" s="184"/>
      <c r="AS81" s="184"/>
      <c r="AT81" s="184"/>
      <c r="AU81" s="184"/>
      <c r="AV81" s="184"/>
      <c r="AW81" s="184"/>
      <c r="AX81" s="184"/>
      <c r="AY81" s="184"/>
      <c r="AZ81" s="184"/>
      <c r="BA81" s="184"/>
      <c r="BB81" s="184"/>
      <c r="BC81" s="184"/>
      <c r="BD81" s="184"/>
      <c r="BE81" s="184"/>
      <c r="BF81" s="184"/>
      <c r="BG81" s="184"/>
      <c r="BH81" s="184"/>
      <c r="BI81" s="184"/>
      <c r="BJ81" s="184"/>
      <c r="BK81" s="184"/>
      <c r="BL81" s="184"/>
      <c r="BM81" s="184"/>
      <c r="BN81" s="185"/>
      <c r="BO81" s="186"/>
    </row>
    <row r="82" spans="2:67" x14ac:dyDescent="0.2">
      <c r="B82" s="179" t="s">
        <v>161</v>
      </c>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180"/>
      <c r="AC82" s="180"/>
      <c r="AD82" s="180"/>
      <c r="AE82" s="180"/>
      <c r="AF82" s="180"/>
      <c r="AG82" s="180"/>
      <c r="AH82" s="180"/>
      <c r="AI82" s="180"/>
      <c r="AJ82" s="180"/>
      <c r="AK82" s="180"/>
      <c r="AL82" s="180"/>
      <c r="AM82" s="180"/>
      <c r="AN82" s="180"/>
      <c r="AO82" s="180"/>
      <c r="AP82" s="180"/>
      <c r="AQ82" s="180"/>
      <c r="AR82" s="180"/>
      <c r="AS82" s="180"/>
      <c r="AT82" s="180"/>
      <c r="AU82" s="180"/>
      <c r="AV82" s="180"/>
      <c r="AW82" s="180"/>
      <c r="AX82" s="180"/>
      <c r="AY82" s="180"/>
      <c r="AZ82" s="180"/>
      <c r="BA82" s="180"/>
      <c r="BB82" s="180"/>
      <c r="BC82" s="180"/>
      <c r="BD82" s="180"/>
      <c r="BE82" s="180"/>
      <c r="BF82" s="180"/>
      <c r="BG82" s="180"/>
      <c r="BH82" s="180"/>
      <c r="BI82" s="180"/>
      <c r="BJ82" s="180"/>
      <c r="BK82" s="180"/>
      <c r="BL82" s="180"/>
      <c r="BM82" s="180"/>
      <c r="BN82" s="181"/>
      <c r="BO82" s="182"/>
    </row>
    <row r="83" spans="2:67" x14ac:dyDescent="0.2">
      <c r="B83" s="179" t="s">
        <v>162</v>
      </c>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c r="AS83" s="191"/>
      <c r="AT83" s="191"/>
      <c r="AU83" s="191"/>
      <c r="AV83" s="191"/>
      <c r="AW83" s="191"/>
      <c r="AX83" s="191"/>
      <c r="AY83" s="191"/>
      <c r="AZ83" s="191"/>
      <c r="BA83" s="191"/>
      <c r="BB83" s="191"/>
      <c r="BC83" s="191"/>
      <c r="BD83" s="191"/>
      <c r="BE83" s="191"/>
      <c r="BF83" s="191"/>
      <c r="BG83" s="191"/>
      <c r="BH83" s="191"/>
      <c r="BI83" s="191"/>
      <c r="BJ83" s="191"/>
      <c r="BK83" s="191"/>
      <c r="BL83" s="191"/>
      <c r="BM83" s="191"/>
      <c r="BN83" s="192"/>
      <c r="BO83" s="193"/>
    </row>
    <row r="84" spans="2:67" x14ac:dyDescent="0.2">
      <c r="B84" s="179" t="s">
        <v>163</v>
      </c>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c r="AA84" s="180"/>
      <c r="AB84" s="180"/>
      <c r="AC84" s="180"/>
      <c r="AD84" s="180"/>
      <c r="AE84" s="180"/>
      <c r="AF84" s="180"/>
      <c r="AG84" s="180"/>
      <c r="AH84" s="180"/>
      <c r="AI84" s="180"/>
      <c r="AJ84" s="180"/>
      <c r="AK84" s="180"/>
      <c r="AL84" s="180"/>
      <c r="AM84" s="180"/>
      <c r="AN84" s="180"/>
      <c r="AO84" s="180"/>
      <c r="AP84" s="180"/>
      <c r="AQ84" s="180"/>
      <c r="AR84" s="180"/>
      <c r="AS84" s="180"/>
      <c r="AT84" s="180"/>
      <c r="AU84" s="180"/>
      <c r="AV84" s="180"/>
      <c r="AW84" s="180"/>
      <c r="AX84" s="180"/>
      <c r="AY84" s="180"/>
      <c r="AZ84" s="180"/>
      <c r="BA84" s="180"/>
      <c r="BB84" s="180"/>
      <c r="BC84" s="180"/>
      <c r="BD84" s="180"/>
      <c r="BE84" s="180"/>
      <c r="BF84" s="180"/>
      <c r="BG84" s="180"/>
      <c r="BH84" s="180"/>
      <c r="BI84" s="180"/>
      <c r="BJ84" s="180"/>
      <c r="BK84" s="180"/>
      <c r="BL84" s="180"/>
      <c r="BM84" s="180"/>
      <c r="BN84" s="181"/>
      <c r="BO84" s="182"/>
    </row>
    <row r="85" spans="2:67" x14ac:dyDescent="0.2">
      <c r="B85" s="179" t="s">
        <v>164</v>
      </c>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c r="AA85" s="180"/>
      <c r="AB85" s="180"/>
      <c r="AC85" s="180"/>
      <c r="AD85" s="180"/>
      <c r="AE85" s="180"/>
      <c r="AF85" s="180"/>
      <c r="AG85" s="180"/>
      <c r="AH85" s="180"/>
      <c r="AI85" s="180"/>
      <c r="AJ85" s="180"/>
      <c r="AK85" s="180"/>
      <c r="AL85" s="180"/>
      <c r="AM85" s="180"/>
      <c r="AN85" s="180"/>
      <c r="AO85" s="180"/>
      <c r="AP85" s="180"/>
      <c r="AQ85" s="180"/>
      <c r="AR85" s="180"/>
      <c r="AS85" s="180"/>
      <c r="AT85" s="180"/>
      <c r="AU85" s="180"/>
      <c r="AV85" s="180"/>
      <c r="AW85" s="180"/>
      <c r="AX85" s="180"/>
      <c r="AY85" s="180"/>
      <c r="AZ85" s="180"/>
      <c r="BA85" s="180"/>
      <c r="BB85" s="180"/>
      <c r="BC85" s="180"/>
      <c r="BD85" s="180"/>
      <c r="BE85" s="180"/>
      <c r="BF85" s="180"/>
      <c r="BG85" s="180"/>
      <c r="BH85" s="180"/>
      <c r="BI85" s="180"/>
      <c r="BJ85" s="180"/>
      <c r="BK85" s="180"/>
      <c r="BL85" s="180"/>
      <c r="BM85" s="180"/>
      <c r="BN85" s="181"/>
      <c r="BO85" s="182"/>
    </row>
    <row r="86" spans="2:67" ht="17" thickBot="1" x14ac:dyDescent="0.25">
      <c r="B86" s="179" t="s">
        <v>165</v>
      </c>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c r="AA86" s="180"/>
      <c r="AB86" s="180"/>
      <c r="AC86" s="180"/>
      <c r="AD86" s="180"/>
      <c r="AE86" s="180"/>
      <c r="AF86" s="180"/>
      <c r="AG86" s="180"/>
      <c r="AH86" s="180"/>
      <c r="AI86" s="180"/>
      <c r="AJ86" s="180"/>
      <c r="AK86" s="180"/>
      <c r="AL86" s="180"/>
      <c r="AM86" s="180"/>
      <c r="AN86" s="180"/>
      <c r="AO86" s="180"/>
      <c r="AP86" s="180"/>
      <c r="AQ86" s="180"/>
      <c r="AR86" s="180"/>
      <c r="AS86" s="180"/>
      <c r="AT86" s="180"/>
      <c r="AU86" s="180"/>
      <c r="AV86" s="180"/>
      <c r="AW86" s="180"/>
      <c r="AX86" s="180"/>
      <c r="AY86" s="180"/>
      <c r="AZ86" s="180"/>
      <c r="BA86" s="180"/>
      <c r="BB86" s="180"/>
      <c r="BC86" s="180"/>
      <c r="BD86" s="180"/>
      <c r="BE86" s="180"/>
      <c r="BF86" s="180"/>
      <c r="BG86" s="180"/>
      <c r="BH86" s="180"/>
      <c r="BI86" s="180"/>
      <c r="BJ86" s="180"/>
      <c r="BK86" s="180"/>
      <c r="BL86" s="180"/>
      <c r="BM86" s="180"/>
      <c r="BN86" s="181"/>
      <c r="BO86" s="182"/>
    </row>
    <row r="87" spans="2:67" ht="17" thickBot="1" x14ac:dyDescent="0.25">
      <c r="B87" s="183" t="s">
        <v>166</v>
      </c>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c r="AE87" s="184"/>
      <c r="AF87" s="184"/>
      <c r="AG87" s="184"/>
      <c r="AH87" s="184"/>
      <c r="AI87" s="184"/>
      <c r="AJ87" s="184"/>
      <c r="AK87" s="184"/>
      <c r="AL87" s="184"/>
      <c r="AM87" s="184"/>
      <c r="AN87" s="184"/>
      <c r="AO87" s="184"/>
      <c r="AP87" s="184"/>
      <c r="AQ87" s="184"/>
      <c r="AR87" s="184"/>
      <c r="AS87" s="184"/>
      <c r="AT87" s="184"/>
      <c r="AU87" s="184"/>
      <c r="AV87" s="184"/>
      <c r="AW87" s="184"/>
      <c r="AX87" s="184"/>
      <c r="AY87" s="184"/>
      <c r="AZ87" s="184"/>
      <c r="BA87" s="184"/>
      <c r="BB87" s="184"/>
      <c r="BC87" s="184"/>
      <c r="BD87" s="184"/>
      <c r="BE87" s="184"/>
      <c r="BF87" s="184"/>
      <c r="BG87" s="184"/>
      <c r="BH87" s="184"/>
      <c r="BI87" s="184"/>
      <c r="BJ87" s="184"/>
      <c r="BK87" s="184"/>
      <c r="BL87" s="184"/>
      <c r="BM87" s="184"/>
      <c r="BN87" s="185"/>
      <c r="BO87" s="186"/>
    </row>
    <row r="88" spans="2:67" x14ac:dyDescent="0.2">
      <c r="B88" s="179" t="s">
        <v>167</v>
      </c>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c r="AA88" s="180"/>
      <c r="AB88" s="180"/>
      <c r="AC88" s="180"/>
      <c r="AD88" s="180"/>
      <c r="AE88" s="180"/>
      <c r="AF88" s="180"/>
      <c r="AG88" s="180"/>
      <c r="AH88" s="180"/>
      <c r="AI88" s="180"/>
      <c r="AJ88" s="180"/>
      <c r="AK88" s="180"/>
      <c r="AL88" s="180"/>
      <c r="AM88" s="180"/>
      <c r="AN88" s="180"/>
      <c r="AO88" s="180"/>
      <c r="AP88" s="180"/>
      <c r="AQ88" s="180"/>
      <c r="AR88" s="180"/>
      <c r="AS88" s="180"/>
      <c r="AT88" s="180"/>
      <c r="AU88" s="180"/>
      <c r="AV88" s="180"/>
      <c r="AW88" s="180"/>
      <c r="AX88" s="180"/>
      <c r="AY88" s="180"/>
      <c r="AZ88" s="180"/>
      <c r="BA88" s="180"/>
      <c r="BB88" s="180"/>
      <c r="BC88" s="180"/>
      <c r="BD88" s="180"/>
      <c r="BE88" s="180"/>
      <c r="BF88" s="180"/>
      <c r="BG88" s="180"/>
      <c r="BH88" s="180"/>
      <c r="BI88" s="180"/>
      <c r="BJ88" s="180"/>
      <c r="BK88" s="180"/>
      <c r="BL88" s="180"/>
      <c r="BM88" s="180"/>
      <c r="BN88" s="181"/>
      <c r="BO88" s="182"/>
    </row>
    <row r="89" spans="2:67" x14ac:dyDescent="0.2">
      <c r="B89" s="179" t="s">
        <v>168</v>
      </c>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c r="AA89" s="180"/>
      <c r="AB89" s="180"/>
      <c r="AC89" s="180"/>
      <c r="AD89" s="180"/>
      <c r="AE89" s="180"/>
      <c r="AF89" s="180"/>
      <c r="AG89" s="180"/>
      <c r="AH89" s="180"/>
      <c r="AI89" s="180"/>
      <c r="AJ89" s="180"/>
      <c r="AK89" s="180"/>
      <c r="AL89" s="180"/>
      <c r="AM89" s="180"/>
      <c r="AN89" s="180"/>
      <c r="AO89" s="180"/>
      <c r="AP89" s="180"/>
      <c r="AQ89" s="180"/>
      <c r="AR89" s="180"/>
      <c r="AS89" s="180"/>
      <c r="AT89" s="180"/>
      <c r="AU89" s="180"/>
      <c r="AV89" s="180"/>
      <c r="AW89" s="180"/>
      <c r="AX89" s="180"/>
      <c r="AY89" s="180"/>
      <c r="AZ89" s="180"/>
      <c r="BA89" s="180"/>
      <c r="BB89" s="180"/>
      <c r="BC89" s="180"/>
      <c r="BD89" s="180"/>
      <c r="BE89" s="180"/>
      <c r="BF89" s="180"/>
      <c r="BG89" s="180"/>
      <c r="BH89" s="180"/>
      <c r="BI89" s="180"/>
      <c r="BJ89" s="180"/>
      <c r="BK89" s="180"/>
      <c r="BL89" s="180"/>
      <c r="BM89" s="180"/>
      <c r="BN89" s="181"/>
      <c r="BO89" s="182"/>
    </row>
    <row r="90" spans="2:67" x14ac:dyDescent="0.2">
      <c r="B90" s="179" t="s">
        <v>169</v>
      </c>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c r="AA90" s="180"/>
      <c r="AB90" s="180"/>
      <c r="AC90" s="180"/>
      <c r="AD90" s="180"/>
      <c r="AE90" s="180"/>
      <c r="AF90" s="180"/>
      <c r="AG90" s="180"/>
      <c r="AH90" s="180"/>
      <c r="AI90" s="180"/>
      <c r="AJ90" s="180"/>
      <c r="AK90" s="180"/>
      <c r="AL90" s="180"/>
      <c r="AM90" s="180"/>
      <c r="AN90" s="180"/>
      <c r="AO90" s="180"/>
      <c r="AP90" s="180"/>
      <c r="AQ90" s="180"/>
      <c r="AR90" s="180"/>
      <c r="AS90" s="180"/>
      <c r="AT90" s="180"/>
      <c r="AU90" s="180"/>
      <c r="AV90" s="180"/>
      <c r="AW90" s="180"/>
      <c r="AX90" s="180"/>
      <c r="AY90" s="180"/>
      <c r="AZ90" s="180"/>
      <c r="BA90" s="180"/>
      <c r="BB90" s="180"/>
      <c r="BC90" s="180"/>
      <c r="BD90" s="180"/>
      <c r="BE90" s="180"/>
      <c r="BF90" s="180"/>
      <c r="BG90" s="180"/>
      <c r="BH90" s="180"/>
      <c r="BI90" s="180"/>
      <c r="BJ90" s="180"/>
      <c r="BK90" s="180"/>
      <c r="BL90" s="180"/>
      <c r="BM90" s="180"/>
      <c r="BN90" s="181"/>
      <c r="BO90" s="182"/>
    </row>
    <row r="91" spans="2:67" ht="17" thickBot="1" x14ac:dyDescent="0.25">
      <c r="B91" s="179" t="s">
        <v>170</v>
      </c>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c r="AA91" s="180"/>
      <c r="AB91" s="180"/>
      <c r="AC91" s="180"/>
      <c r="AD91" s="180"/>
      <c r="AE91" s="180"/>
      <c r="AF91" s="180"/>
      <c r="AG91" s="180"/>
      <c r="AH91" s="180"/>
      <c r="AI91" s="180"/>
      <c r="AJ91" s="180"/>
      <c r="AK91" s="180"/>
      <c r="AL91" s="180"/>
      <c r="AM91" s="180"/>
      <c r="AN91" s="180"/>
      <c r="AO91" s="180"/>
      <c r="AP91" s="180"/>
      <c r="AQ91" s="180"/>
      <c r="AR91" s="180"/>
      <c r="AS91" s="180"/>
      <c r="AT91" s="180"/>
      <c r="AU91" s="180"/>
      <c r="AV91" s="180"/>
      <c r="AW91" s="180"/>
      <c r="AX91" s="180"/>
      <c r="AY91" s="180"/>
      <c r="AZ91" s="180"/>
      <c r="BA91" s="180"/>
      <c r="BB91" s="180"/>
      <c r="BC91" s="180"/>
      <c r="BD91" s="180"/>
      <c r="BE91" s="180"/>
      <c r="BF91" s="180"/>
      <c r="BG91" s="180"/>
      <c r="BH91" s="180"/>
      <c r="BI91" s="180"/>
      <c r="BJ91" s="180"/>
      <c r="BK91" s="180"/>
      <c r="BL91" s="180"/>
      <c r="BM91" s="180"/>
      <c r="BN91" s="181"/>
      <c r="BO91" s="182"/>
    </row>
    <row r="92" spans="2:67" ht="17" thickBot="1" x14ac:dyDescent="0.25">
      <c r="B92" s="183" t="s">
        <v>171</v>
      </c>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c r="AG92" s="184"/>
      <c r="AH92" s="184"/>
      <c r="AI92" s="184"/>
      <c r="AJ92" s="184"/>
      <c r="AK92" s="184"/>
      <c r="AL92" s="184"/>
      <c r="AM92" s="184"/>
      <c r="AN92" s="184"/>
      <c r="AO92" s="184"/>
      <c r="AP92" s="184"/>
      <c r="AQ92" s="184"/>
      <c r="AR92" s="184"/>
      <c r="AS92" s="184"/>
      <c r="AT92" s="184"/>
      <c r="AU92" s="184"/>
      <c r="AV92" s="184"/>
      <c r="AW92" s="184"/>
      <c r="AX92" s="184"/>
      <c r="AY92" s="184"/>
      <c r="AZ92" s="184"/>
      <c r="BA92" s="184"/>
      <c r="BB92" s="184"/>
      <c r="BC92" s="184"/>
      <c r="BD92" s="184"/>
      <c r="BE92" s="184"/>
      <c r="BF92" s="184"/>
      <c r="BG92" s="184"/>
      <c r="BH92" s="184"/>
      <c r="BI92" s="184"/>
      <c r="BJ92" s="184"/>
      <c r="BK92" s="184"/>
      <c r="BL92" s="184"/>
      <c r="BM92" s="184"/>
      <c r="BN92" s="185"/>
      <c r="BO92" s="186"/>
    </row>
    <row r="93" spans="2:67" x14ac:dyDescent="0.2">
      <c r="B93" s="179" t="s">
        <v>172</v>
      </c>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c r="AA93" s="180"/>
      <c r="AB93" s="180"/>
      <c r="AC93" s="180"/>
      <c r="AD93" s="180"/>
      <c r="AE93" s="180"/>
      <c r="AF93" s="180"/>
      <c r="AG93" s="180"/>
      <c r="AH93" s="180"/>
      <c r="AI93" s="180"/>
      <c r="AJ93" s="180"/>
      <c r="AK93" s="180"/>
      <c r="AL93" s="180"/>
      <c r="AM93" s="180"/>
      <c r="AN93" s="180"/>
      <c r="AO93" s="180"/>
      <c r="AP93" s="180"/>
      <c r="AQ93" s="180"/>
      <c r="AR93" s="180"/>
      <c r="AS93" s="180"/>
      <c r="AT93" s="180"/>
      <c r="AU93" s="180"/>
      <c r="AV93" s="180"/>
      <c r="AW93" s="180"/>
      <c r="AX93" s="180"/>
      <c r="AY93" s="180"/>
      <c r="AZ93" s="180"/>
      <c r="BA93" s="180"/>
      <c r="BB93" s="180"/>
      <c r="BC93" s="180"/>
      <c r="BD93" s="180"/>
      <c r="BE93" s="180"/>
      <c r="BF93" s="180"/>
      <c r="BG93" s="180"/>
      <c r="BH93" s="180"/>
      <c r="BI93" s="180"/>
      <c r="BJ93" s="180"/>
      <c r="BK93" s="180"/>
      <c r="BL93" s="180"/>
      <c r="BM93" s="180"/>
      <c r="BN93" s="181"/>
      <c r="BO93" s="182"/>
    </row>
    <row r="94" spans="2:67" x14ac:dyDescent="0.2">
      <c r="B94" s="179" t="s">
        <v>173</v>
      </c>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c r="AA94" s="180"/>
      <c r="AB94" s="180"/>
      <c r="AC94" s="180"/>
      <c r="AD94" s="180"/>
      <c r="AE94" s="180"/>
      <c r="AF94" s="180"/>
      <c r="AG94" s="180"/>
      <c r="AH94" s="180"/>
      <c r="AI94" s="180"/>
      <c r="AJ94" s="180"/>
      <c r="AK94" s="180"/>
      <c r="AL94" s="180"/>
      <c r="AM94" s="180"/>
      <c r="AN94" s="180"/>
      <c r="AO94" s="180"/>
      <c r="AP94" s="180"/>
      <c r="AQ94" s="180"/>
      <c r="AR94" s="180"/>
      <c r="AS94" s="180"/>
      <c r="AT94" s="180"/>
      <c r="AU94" s="180"/>
      <c r="AV94" s="180"/>
      <c r="AW94" s="180"/>
      <c r="AX94" s="180"/>
      <c r="AY94" s="180"/>
      <c r="AZ94" s="180"/>
      <c r="BA94" s="180"/>
      <c r="BB94" s="180"/>
      <c r="BC94" s="180"/>
      <c r="BD94" s="180"/>
      <c r="BE94" s="180"/>
      <c r="BF94" s="180"/>
      <c r="BG94" s="180"/>
      <c r="BH94" s="180"/>
      <c r="BI94" s="180"/>
      <c r="BJ94" s="180"/>
      <c r="BK94" s="180"/>
      <c r="BL94" s="180"/>
      <c r="BM94" s="180"/>
      <c r="BN94" s="181"/>
      <c r="BO94" s="182"/>
    </row>
    <row r="95" spans="2:67" x14ac:dyDescent="0.2">
      <c r="B95" s="179" t="s">
        <v>174</v>
      </c>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c r="AA95" s="180"/>
      <c r="AB95" s="180"/>
      <c r="AC95" s="180"/>
      <c r="AD95" s="180"/>
      <c r="AE95" s="180"/>
      <c r="AF95" s="180"/>
      <c r="AG95" s="180"/>
      <c r="AH95" s="180"/>
      <c r="AI95" s="180"/>
      <c r="AJ95" s="180"/>
      <c r="AK95" s="180"/>
      <c r="AL95" s="180"/>
      <c r="AM95" s="180"/>
      <c r="AN95" s="180"/>
      <c r="AO95" s="180"/>
      <c r="AP95" s="180"/>
      <c r="AQ95" s="180"/>
      <c r="AR95" s="180"/>
      <c r="AS95" s="180"/>
      <c r="AT95" s="180"/>
      <c r="AU95" s="180"/>
      <c r="AV95" s="180"/>
      <c r="AW95" s="180"/>
      <c r="AX95" s="180"/>
      <c r="AY95" s="180"/>
      <c r="AZ95" s="180"/>
      <c r="BA95" s="180"/>
      <c r="BB95" s="180"/>
      <c r="BC95" s="180"/>
      <c r="BD95" s="180"/>
      <c r="BE95" s="180"/>
      <c r="BF95" s="180"/>
      <c r="BG95" s="180"/>
      <c r="BH95" s="180"/>
      <c r="BI95" s="180"/>
      <c r="BJ95" s="180"/>
      <c r="BK95" s="180"/>
      <c r="BL95" s="180"/>
      <c r="BM95" s="180"/>
      <c r="BN95" s="181"/>
      <c r="BO95" s="182"/>
    </row>
    <row r="96" spans="2:67" ht="17" thickBot="1" x14ac:dyDescent="0.25">
      <c r="B96" s="179" t="s">
        <v>175</v>
      </c>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c r="AA96" s="180"/>
      <c r="AB96" s="180"/>
      <c r="AC96" s="180"/>
      <c r="AD96" s="180"/>
      <c r="AE96" s="180"/>
      <c r="AF96" s="180"/>
      <c r="AG96" s="180"/>
      <c r="AH96" s="180"/>
      <c r="AI96" s="180"/>
      <c r="AJ96" s="180"/>
      <c r="AK96" s="180"/>
      <c r="AL96" s="180"/>
      <c r="AM96" s="180"/>
      <c r="AN96" s="180"/>
      <c r="AO96" s="180"/>
      <c r="AP96" s="180"/>
      <c r="AQ96" s="180"/>
      <c r="AR96" s="180"/>
      <c r="AS96" s="180"/>
      <c r="AT96" s="180"/>
      <c r="AU96" s="180"/>
      <c r="AV96" s="180"/>
      <c r="AW96" s="180"/>
      <c r="AX96" s="180"/>
      <c r="AY96" s="180"/>
      <c r="AZ96" s="180"/>
      <c r="BA96" s="180"/>
      <c r="BB96" s="180"/>
      <c r="BC96" s="180"/>
      <c r="BD96" s="180"/>
      <c r="BE96" s="180"/>
      <c r="BF96" s="180"/>
      <c r="BG96" s="180"/>
      <c r="BH96" s="180"/>
      <c r="BI96" s="180"/>
      <c r="BJ96" s="180"/>
      <c r="BK96" s="180"/>
      <c r="BL96" s="180"/>
      <c r="BM96" s="180"/>
      <c r="BN96" s="181"/>
      <c r="BO96" s="182"/>
    </row>
    <row r="97" spans="2:67" ht="17" thickBot="1" x14ac:dyDescent="0.25">
      <c r="B97" s="183" t="s">
        <v>176</v>
      </c>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c r="AG97" s="184"/>
      <c r="AH97" s="184"/>
      <c r="AI97" s="184"/>
      <c r="AJ97" s="184"/>
      <c r="AK97" s="184"/>
      <c r="AL97" s="184"/>
      <c r="AM97" s="184"/>
      <c r="AN97" s="184"/>
      <c r="AO97" s="184"/>
      <c r="AP97" s="184"/>
      <c r="AQ97" s="184"/>
      <c r="AR97" s="184"/>
      <c r="AS97" s="184"/>
      <c r="AT97" s="184"/>
      <c r="AU97" s="184"/>
      <c r="AV97" s="184"/>
      <c r="AW97" s="184"/>
      <c r="AX97" s="184"/>
      <c r="AY97" s="184"/>
      <c r="AZ97" s="184"/>
      <c r="BA97" s="184"/>
      <c r="BB97" s="184"/>
      <c r="BC97" s="184"/>
      <c r="BD97" s="184"/>
      <c r="BE97" s="184"/>
      <c r="BF97" s="184"/>
      <c r="BG97" s="184"/>
      <c r="BH97" s="184"/>
      <c r="BI97" s="184"/>
      <c r="BJ97" s="184"/>
      <c r="BK97" s="184"/>
      <c r="BL97" s="184"/>
      <c r="BM97" s="184"/>
      <c r="BN97" s="185"/>
      <c r="BO97" s="186"/>
    </row>
    <row r="98" spans="2:67" x14ac:dyDescent="0.2">
      <c r="B98" s="179" t="s">
        <v>177</v>
      </c>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c r="AA98" s="180"/>
      <c r="AB98" s="180"/>
      <c r="AC98" s="180"/>
      <c r="AD98" s="180"/>
      <c r="AE98" s="180"/>
      <c r="AF98" s="180"/>
      <c r="AG98" s="180"/>
      <c r="AH98" s="180"/>
      <c r="AI98" s="180"/>
      <c r="AJ98" s="180"/>
      <c r="AK98" s="180"/>
      <c r="AL98" s="180"/>
      <c r="AM98" s="180"/>
      <c r="AN98" s="180"/>
      <c r="AO98" s="180"/>
      <c r="AP98" s="180"/>
      <c r="AQ98" s="180"/>
      <c r="AR98" s="180"/>
      <c r="AS98" s="180"/>
      <c r="AT98" s="180"/>
      <c r="AU98" s="180"/>
      <c r="AV98" s="180"/>
      <c r="AW98" s="180"/>
      <c r="AX98" s="180"/>
      <c r="AY98" s="180"/>
      <c r="AZ98" s="180"/>
      <c r="BA98" s="180"/>
      <c r="BB98" s="180"/>
      <c r="BC98" s="180"/>
      <c r="BD98" s="180"/>
      <c r="BE98" s="180"/>
      <c r="BF98" s="180"/>
      <c r="BG98" s="180"/>
      <c r="BH98" s="180"/>
      <c r="BI98" s="180"/>
      <c r="BJ98" s="180"/>
      <c r="BK98" s="180"/>
      <c r="BL98" s="180"/>
      <c r="BM98" s="180"/>
      <c r="BN98" s="181"/>
      <c r="BO98" s="182"/>
    </row>
    <row r="99" spans="2:67" x14ac:dyDescent="0.2">
      <c r="B99" s="179" t="s">
        <v>178</v>
      </c>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0"/>
      <c r="AV99" s="180"/>
      <c r="AW99" s="180"/>
      <c r="AX99" s="180"/>
      <c r="AY99" s="180"/>
      <c r="AZ99" s="180"/>
      <c r="BA99" s="180"/>
      <c r="BB99" s="180"/>
      <c r="BC99" s="180"/>
      <c r="BD99" s="180"/>
      <c r="BE99" s="180"/>
      <c r="BF99" s="180"/>
      <c r="BG99" s="180"/>
      <c r="BH99" s="180"/>
      <c r="BI99" s="180"/>
      <c r="BJ99" s="180"/>
      <c r="BK99" s="180"/>
      <c r="BL99" s="180"/>
      <c r="BM99" s="180"/>
      <c r="BN99" s="181"/>
      <c r="BO99" s="182"/>
    </row>
    <row r="100" spans="2:67" x14ac:dyDescent="0.2">
      <c r="B100" s="179" t="s">
        <v>179</v>
      </c>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c r="AA100" s="180"/>
      <c r="AB100" s="180"/>
      <c r="AC100" s="180"/>
      <c r="AD100" s="180"/>
      <c r="AE100" s="180"/>
      <c r="AF100" s="180"/>
      <c r="AG100" s="180"/>
      <c r="AH100" s="180"/>
      <c r="AI100" s="180"/>
      <c r="AJ100" s="180"/>
      <c r="AK100" s="180"/>
      <c r="AL100" s="180"/>
      <c r="AM100" s="180"/>
      <c r="AN100" s="180"/>
      <c r="AO100" s="180"/>
      <c r="AP100" s="180"/>
      <c r="AQ100" s="180"/>
      <c r="AR100" s="180"/>
      <c r="AS100" s="180"/>
      <c r="AT100" s="180"/>
      <c r="AU100" s="180"/>
      <c r="AV100" s="180"/>
      <c r="AW100" s="180"/>
      <c r="AX100" s="180"/>
      <c r="AY100" s="180"/>
      <c r="AZ100" s="180"/>
      <c r="BA100" s="180"/>
      <c r="BB100" s="180"/>
      <c r="BC100" s="180"/>
      <c r="BD100" s="180"/>
      <c r="BE100" s="180"/>
      <c r="BF100" s="180"/>
      <c r="BG100" s="180"/>
      <c r="BH100" s="180"/>
      <c r="BI100" s="180"/>
      <c r="BJ100" s="180"/>
      <c r="BK100" s="180"/>
      <c r="BL100" s="180"/>
      <c r="BM100" s="180"/>
      <c r="BN100" s="181"/>
      <c r="BO100" s="182"/>
    </row>
    <row r="101" spans="2:67" ht="17" thickBot="1" x14ac:dyDescent="0.25">
      <c r="B101" s="194" t="s">
        <v>180</v>
      </c>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c r="AT101" s="195"/>
      <c r="AU101" s="195"/>
      <c r="AV101" s="195"/>
      <c r="AW101" s="195"/>
      <c r="AX101" s="195"/>
      <c r="AY101" s="195"/>
      <c r="AZ101" s="195"/>
      <c r="BA101" s="195"/>
      <c r="BB101" s="195"/>
      <c r="BC101" s="195"/>
      <c r="BD101" s="195"/>
      <c r="BE101" s="195"/>
      <c r="BF101" s="195"/>
      <c r="BG101" s="195"/>
      <c r="BH101" s="195"/>
      <c r="BI101" s="195"/>
      <c r="BJ101" s="195"/>
      <c r="BK101" s="195"/>
      <c r="BL101" s="195"/>
      <c r="BM101" s="195"/>
      <c r="BN101" s="196"/>
      <c r="BO101" s="197"/>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1:P23"/>
  <sheetViews>
    <sheetView workbookViewId="0">
      <selection activeCell="E18" sqref="E18:E19"/>
    </sheetView>
  </sheetViews>
  <sheetFormatPr baseColWidth="10" defaultColWidth="10.6640625" defaultRowHeight="16" x14ac:dyDescent="0.2"/>
  <cols>
    <col min="1" max="1" width="10.6640625" style="1"/>
    <col min="2" max="2" width="21.6640625" style="1" customWidth="1"/>
    <col min="3" max="3" width="41.1640625" style="1" bestFit="1" customWidth="1"/>
    <col min="4" max="4" width="41.1640625" style="1" hidden="1" customWidth="1"/>
    <col min="5" max="5" width="66" style="1" bestFit="1" customWidth="1"/>
    <col min="6" max="6" width="18.1640625" style="1" bestFit="1" customWidth="1"/>
    <col min="7" max="7" width="24" bestFit="1" customWidth="1"/>
    <col min="8" max="8" width="14.1640625" style="1" customWidth="1"/>
    <col min="9" max="9" width="34.1640625" style="1" bestFit="1" customWidth="1"/>
    <col min="10" max="22" width="14.1640625" style="1" customWidth="1"/>
    <col min="23" max="24" width="20.83203125" style="1" customWidth="1"/>
    <col min="25" max="16384" width="10.6640625" style="1"/>
  </cols>
  <sheetData>
    <row r="1" spans="2:16" x14ac:dyDescent="0.2">
      <c r="E1" s="90"/>
    </row>
    <row r="2" spans="2:16" ht="21" x14ac:dyDescent="0.25">
      <c r="B2" s="81" t="s">
        <v>203</v>
      </c>
      <c r="C2" s="8"/>
      <c r="E2" s="90"/>
    </row>
    <row r="3" spans="2:16" x14ac:dyDescent="0.2">
      <c r="E3" s="90"/>
    </row>
    <row r="4" spans="2:16" x14ac:dyDescent="0.2">
      <c r="B4" s="3" t="s">
        <v>83</v>
      </c>
      <c r="C4" s="4"/>
      <c r="D4" s="4"/>
      <c r="E4" s="269"/>
      <c r="F4" s="8"/>
      <c r="H4" s="8"/>
      <c r="I4" s="8"/>
      <c r="J4" s="8"/>
      <c r="K4" s="8"/>
      <c r="L4" s="8"/>
      <c r="M4" s="8"/>
      <c r="N4" s="8"/>
      <c r="O4" s="8"/>
      <c r="P4" s="8"/>
    </row>
    <row r="5" spans="2:16" ht="60" customHeight="1" x14ac:dyDescent="0.2">
      <c r="B5" s="396" t="s">
        <v>300</v>
      </c>
      <c r="C5" s="397"/>
      <c r="D5" s="397"/>
      <c r="E5" s="269"/>
      <c r="F5" s="45"/>
      <c r="H5" s="45"/>
      <c r="I5" s="45"/>
      <c r="J5" s="45"/>
      <c r="K5" s="45"/>
      <c r="L5" s="45"/>
      <c r="M5" s="45"/>
      <c r="N5" s="45"/>
      <c r="O5" s="45"/>
      <c r="P5" s="45"/>
    </row>
    <row r="6" spans="2:16" ht="17" thickBot="1" x14ac:dyDescent="0.25">
      <c r="B6" s="8"/>
      <c r="C6" s="8"/>
      <c r="D6" s="8"/>
      <c r="E6" s="90"/>
    </row>
    <row r="7" spans="2:16" x14ac:dyDescent="0.2">
      <c r="B7" s="20" t="s">
        <v>279</v>
      </c>
      <c r="C7" s="38"/>
      <c r="D7" s="38"/>
      <c r="E7" s="251"/>
      <c r="F7" s="38"/>
      <c r="G7" s="38"/>
      <c r="H7" s="38"/>
      <c r="I7" s="38"/>
      <c r="J7" s="21"/>
    </row>
    <row r="8" spans="2:16" x14ac:dyDescent="0.2">
      <c r="B8" s="22"/>
      <c r="C8" s="8"/>
      <c r="D8" s="8"/>
      <c r="E8" s="232" t="s">
        <v>269</v>
      </c>
      <c r="F8" s="232" t="s">
        <v>270</v>
      </c>
      <c r="G8" s="232" t="s">
        <v>270</v>
      </c>
      <c r="H8" s="232"/>
      <c r="I8" s="232"/>
      <c r="J8" s="23"/>
    </row>
    <row r="9" spans="2:16" x14ac:dyDescent="0.2">
      <c r="B9" s="22"/>
      <c r="C9" s="8"/>
      <c r="D9" s="8"/>
      <c r="E9" s="232"/>
      <c r="F9" s="232" t="s">
        <v>271</v>
      </c>
      <c r="G9" s="232" t="s">
        <v>494</v>
      </c>
      <c r="H9" s="232"/>
      <c r="I9" s="232"/>
      <c r="J9" s="23"/>
    </row>
    <row r="10" spans="2:16" ht="17" x14ac:dyDescent="0.2">
      <c r="B10" s="91" t="s">
        <v>280</v>
      </c>
      <c r="C10" s="92" t="s">
        <v>204</v>
      </c>
      <c r="D10" s="92"/>
      <c r="E10" s="212"/>
      <c r="F10" s="252"/>
      <c r="G10" s="252"/>
      <c r="H10" s="372" t="s">
        <v>281</v>
      </c>
      <c r="I10" s="373" t="s">
        <v>495</v>
      </c>
      <c r="J10" s="23"/>
    </row>
    <row r="11" spans="2:16" x14ac:dyDescent="0.2">
      <c r="B11" s="35" t="s">
        <v>282</v>
      </c>
      <c r="C11" s="259"/>
      <c r="D11" s="259"/>
      <c r="E11" s="259"/>
      <c r="F11" s="259"/>
      <c r="G11" s="259"/>
      <c r="H11" s="272"/>
      <c r="I11" s="272"/>
      <c r="J11" s="273"/>
    </row>
    <row r="12" spans="2:16" x14ac:dyDescent="0.2">
      <c r="B12" s="270"/>
      <c r="C12" s="271" t="s">
        <v>301</v>
      </c>
      <c r="D12" s="271"/>
      <c r="E12" s="271" t="s">
        <v>408</v>
      </c>
      <c r="F12" s="272"/>
      <c r="G12" s="272"/>
      <c r="H12" s="272">
        <f>F12</f>
        <v>0</v>
      </c>
      <c r="I12" s="272"/>
      <c r="J12" s="273"/>
    </row>
    <row r="13" spans="2:16" x14ac:dyDescent="0.2">
      <c r="B13" s="270"/>
      <c r="C13" s="271" t="s">
        <v>302</v>
      </c>
      <c r="D13" s="271"/>
      <c r="E13" s="271" t="s">
        <v>409</v>
      </c>
      <c r="F13" s="272"/>
      <c r="G13" s="272"/>
      <c r="H13" s="272">
        <f>F13</f>
        <v>0</v>
      </c>
      <c r="I13" s="272"/>
      <c r="J13" s="273"/>
    </row>
    <row r="14" spans="2:16" x14ac:dyDescent="0.2">
      <c r="B14" s="270"/>
      <c r="C14" s="271" t="s">
        <v>303</v>
      </c>
      <c r="D14" s="271"/>
      <c r="E14" s="271" t="s">
        <v>410</v>
      </c>
      <c r="F14" s="272"/>
      <c r="G14" s="272"/>
      <c r="H14" s="272">
        <f>F14</f>
        <v>0</v>
      </c>
      <c r="I14" s="272"/>
      <c r="J14" s="273"/>
    </row>
    <row r="15" spans="2:16" x14ac:dyDescent="0.2">
      <c r="B15" s="270"/>
      <c r="C15" s="271" t="s">
        <v>304</v>
      </c>
      <c r="D15" s="271"/>
      <c r="E15" s="271" t="s">
        <v>411</v>
      </c>
      <c r="F15" s="272"/>
      <c r="G15" s="272"/>
      <c r="H15" s="272">
        <f>F15</f>
        <v>0</v>
      </c>
      <c r="I15" s="272"/>
      <c r="J15" s="273"/>
    </row>
    <row r="16" spans="2:16" x14ac:dyDescent="0.2">
      <c r="B16" s="270"/>
      <c r="C16" s="271"/>
      <c r="D16" s="271"/>
      <c r="E16" s="271"/>
      <c r="F16" s="272"/>
      <c r="G16" s="272"/>
      <c r="H16" s="272"/>
      <c r="I16" s="272"/>
      <c r="J16" s="273"/>
    </row>
    <row r="17" spans="2:10" x14ac:dyDescent="0.2">
      <c r="B17" s="35" t="s">
        <v>491</v>
      </c>
      <c r="C17" s="271"/>
      <c r="D17" s="271"/>
      <c r="E17" s="271"/>
      <c r="F17" s="272"/>
      <c r="G17" s="272"/>
      <c r="H17" s="272"/>
      <c r="I17" s="272"/>
      <c r="J17" s="273"/>
    </row>
    <row r="18" spans="2:10" x14ac:dyDescent="0.2">
      <c r="B18" s="35"/>
      <c r="C18" s="271" t="s">
        <v>493</v>
      </c>
      <c r="D18" s="271"/>
      <c r="E18" s="271" t="s">
        <v>497</v>
      </c>
      <c r="F18" s="272"/>
      <c r="G18" s="375"/>
      <c r="H18" s="272"/>
      <c r="I18" s="374">
        <f>G18</f>
        <v>0</v>
      </c>
      <c r="J18" s="273"/>
    </row>
    <row r="19" spans="2:10" x14ac:dyDescent="0.2">
      <c r="B19" s="35"/>
      <c r="C19" s="271" t="s">
        <v>492</v>
      </c>
      <c r="D19" s="271"/>
      <c r="E19" s="271" t="s">
        <v>496</v>
      </c>
      <c r="F19" s="272"/>
      <c r="G19" s="375"/>
      <c r="H19" s="272"/>
      <c r="I19" s="374">
        <f>G19</f>
        <v>0</v>
      </c>
      <c r="J19" s="273"/>
    </row>
    <row r="20" spans="2:10" x14ac:dyDescent="0.2">
      <c r="B20" s="270"/>
      <c r="C20" s="271"/>
      <c r="D20" s="271"/>
      <c r="E20" s="271"/>
      <c r="F20" s="272"/>
      <c r="G20" s="272"/>
      <c r="H20" s="272"/>
      <c r="I20" s="272"/>
      <c r="J20" s="273"/>
    </row>
    <row r="21" spans="2:10" ht="17" thickBot="1" x14ac:dyDescent="0.25">
      <c r="B21" s="85"/>
      <c r="C21" s="86"/>
      <c r="D21" s="86"/>
      <c r="E21" s="253"/>
      <c r="F21" s="86"/>
      <c r="G21" s="86"/>
      <c r="H21" s="86"/>
      <c r="I21" s="86"/>
      <c r="J21" s="87"/>
    </row>
    <row r="22" spans="2:10" x14ac:dyDescent="0.2">
      <c r="E22" s="90"/>
      <c r="G22" s="1"/>
    </row>
    <row r="23" spans="2:10" x14ac:dyDescent="0.2">
      <c r="E23" s="90"/>
      <c r="G23" s="1"/>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37</vt:i4>
      </vt:variant>
      <vt:variant>
        <vt:lpstr>Named Ranges</vt:lpstr>
      </vt:variant>
      <vt:variant>
        <vt:i4>3</vt:i4>
      </vt:variant>
    </vt:vector>
  </HeadingPairs>
  <TitlesOfParts>
    <vt:vector size="40"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Steam methane reformer input</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csv_chemical_o_electricity_e_ps</vt:lpstr>
      <vt:lpstr>csv_chemical_electricity_ps</vt:lpstr>
      <vt:lpstr>csv_chemical_coal_non_e_ps</vt:lpstr>
      <vt:lpstr>csv_chemical_gas_non_e_ps</vt:lpstr>
      <vt:lpstr>csv_chemical_crude_oil_non_e_ps</vt:lpstr>
      <vt:lpstr>csv_chemical_wood_non_e_ps</vt:lpstr>
      <vt:lpstr>csv_refinery_transformation_eff</vt:lpstr>
      <vt:lpstr>csv_steam_methane_reformer_eff</vt:lpstr>
      <vt:lpstr>csv_fert_electricity_ps</vt:lpstr>
      <vt:lpstr>csv_mol_fert_comb_pot_ps</vt:lpstr>
      <vt:lpstr>csv_mol_fert_comb_curr_ps</vt:lpstr>
      <vt:lpstr>csv_mol_fert_proc_pot_ps</vt:lpstr>
      <vt:lpstr>csv_mol_fert_proc_curr_ps</vt:lpstr>
      <vt:lpstr>csv_fertilizer_ccus_demand</vt:lpstr>
      <vt:lpstr>base_year</vt:lpstr>
      <vt:lpstr>country</vt:lpstr>
      <vt:lpstr>Eff_Gas_Heater</vt:lpstr>
    </vt:vector>
  </TitlesOfParts>
  <Manager/>
  <Company>Quintel Intelligence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Michiel den Haan</cp:lastModifiedBy>
  <cp:lastPrinted>2013-07-12T12:54:24Z</cp:lastPrinted>
  <dcterms:created xsi:type="dcterms:W3CDTF">2013-06-25T11:11:29Z</dcterms:created>
  <dcterms:modified xsi:type="dcterms:W3CDTF">2020-09-24T07:34:06Z</dcterms:modified>
  <cp:category/>
</cp:coreProperties>
</file>