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6DCFD250-2CE3-6E47-9969-2072AC92E6A7}" xr6:coauthVersionLast="45" xr6:coauthVersionMax="45"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16" i="20" l="1"/>
  <c r="R26" i="13"/>
  <c r="H26" i="13"/>
  <c r="E31" i="12"/>
  <c r="R27" i="13"/>
  <c r="H27" i="13"/>
  <c r="E32" i="12"/>
  <c r="H25" i="13"/>
  <c r="E30" i="12" s="1"/>
  <c r="E75" i="20"/>
  <c r="E76" i="20"/>
  <c r="E77" i="20"/>
  <c r="E96" i="20" s="1"/>
  <c r="E97" i="20" s="1"/>
  <c r="E92" i="20"/>
  <c r="E94" i="20" s="1"/>
  <c r="E66" i="20"/>
  <c r="E93" i="20" s="1"/>
  <c r="R11" i="13"/>
  <c r="H11" i="13"/>
  <c r="E104" i="20"/>
  <c r="E105" i="20" s="1"/>
  <c r="E109" i="20" s="1"/>
  <c r="N8" i="13" s="1"/>
  <c r="H8" i="13" s="1"/>
  <c r="E13" i="12" s="1"/>
  <c r="E107" i="20"/>
  <c r="E14" i="12"/>
  <c r="E15" i="12"/>
  <c r="E16" i="12"/>
  <c r="E23" i="12"/>
  <c r="E25" i="12"/>
  <c r="E26" i="12"/>
  <c r="E22" i="12"/>
  <c r="E71" i="20"/>
  <c r="J7" i="13"/>
  <c r="H7" i="13" s="1"/>
  <c r="E12" i="12" s="1"/>
  <c r="E13" i="20"/>
  <c r="N14" i="13" s="1"/>
  <c r="H14" i="13" s="1"/>
  <c r="E19" i="12" s="1"/>
  <c r="E99" i="20" l="1"/>
  <c r="L16" i="13" s="1"/>
  <c r="H16" i="13" s="1"/>
  <c r="E21" i="12" s="1"/>
  <c r="E78" i="20"/>
  <c r="E79" i="20" s="1"/>
  <c r="E83" i="20" s="1"/>
  <c r="E85" i="20" s="1"/>
  <c r="L15" i="13" s="1"/>
  <c r="E84" i="20"/>
  <c r="E88" i="20" s="1"/>
  <c r="L19" i="13" s="1"/>
  <c r="H19" i="13" s="1"/>
  <c r="E24" i="12" s="1"/>
  <c r="H15" i="13" l="1"/>
  <c r="E20" i="12"/>
</calcChain>
</file>

<file path=xl/sharedStrings.xml><?xml version="1.0" encoding="utf-8"?>
<sst xmlns="http://schemas.openxmlformats.org/spreadsheetml/2006/main" count="261" uniqueCount="173">
  <si>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</si>
  <si>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</si>
  <si>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</si>
  <si>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</si>
  <si>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</si>
  <si>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</si>
  <si>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</si>
  <si>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</si>
  <si>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</si>
  <si>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</si>
  <si>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</si>
  <si>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</si>
  <si>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</si>
  <si>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</si>
  <si>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</si>
  <si>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</si>
  <si>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</si>
  <si>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</si>
  <si>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</si>
  <si>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</si>
  <si>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</si>
  <si>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</si>
  <si>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</si>
  <si>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</si>
  <si>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</si>
  <si>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</si>
  <si>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</si>
  <si>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 xml:space="preserve">Fixed operational and maintenance </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</si>
  <si>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</si>
  <si>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</si>
  <si>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</si>
  <si>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</si>
  <si>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</si>
  <si>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</si>
  <si>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</si>
  <si>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</si>
  <si>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</si>
  <si>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</si>
  <si>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</si>
  <si>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</si>
  <si>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</si>
  <si>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</si>
  <si>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</si>
  <si>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</si>
  <si>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</si>
  <si>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</si>
  <si>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</si>
  <si>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</si>
  <si>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</si>
  <si>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</si>
  <si>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</si>
  <si>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</si>
  <si>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</si>
  <si>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Rijksoverheid</t>
  </si>
  <si>
    <t>(0.8 billion euro for 9bcm/yr capacity, 0.4 bcm/yr expansion add 190000)</t>
  </si>
  <si>
    <t>DMA</t>
  </si>
  <si>
    <t>yrs</t>
  </si>
  <si>
    <t>Efficiency</t>
  </si>
  <si>
    <t>DUKES</t>
  </si>
  <si>
    <t>Output LNG</t>
  </si>
  <si>
    <t>http://www.dma.dk/themes/LNGinfrastructureproject/Documents/Final%20Report/LNG_Full_report_Mgg_2012_04_02_1.pdf</t>
  </si>
  <si>
    <t>DK</t>
  </si>
  <si>
    <t>Danish Maritime Authority</t>
  </si>
  <si>
    <t>output.natural_gas</t>
  </si>
  <si>
    <t>Values</t>
  </si>
  <si>
    <t>euro/yr</t>
  </si>
  <si>
    <t>technical  lifetime</t>
  </si>
  <si>
    <t>energy_regasification_lng.converter</t>
  </si>
  <si>
    <t>UK</t>
  </si>
  <si>
    <t>For 16 bcm capacity</t>
  </si>
  <si>
    <t>Economic Impact of the Dutch Gas Hub Strategy on the Netherlands</t>
  </si>
  <si>
    <t>NL</t>
  </si>
  <si>
    <t>http://refman.et-model.com/publications/1998</t>
  </si>
  <si>
    <t>https://www.rijksoverheid.nl/documenten/rapporten/2010/12/08/dutch-gas-hub-strategy-on-the-netherlands</t>
  </si>
  <si>
    <t>http://refman.et-model.com/publications/1997</t>
  </si>
  <si>
    <t>https://www.gov.uk/government/statistics/energy-trends-june-2014</t>
  </si>
  <si>
    <t>DECC: Energy Trends</t>
  </si>
  <si>
    <t>http://refman.et-model.com/publications/1999</t>
  </si>
  <si>
    <t>EIA</t>
  </si>
  <si>
    <t>Exchange rate</t>
  </si>
  <si>
    <t>Date</t>
  </si>
  <si>
    <t>dollar_per_euro</t>
  </si>
  <si>
    <t>USD/EUR</t>
  </si>
  <si>
    <t>Running Month Average</t>
  </si>
  <si>
    <t>http://www.ecb.europa.eu/stats/exchange/eurofxref/html/eurofxref-graph-usd.en.html</t>
  </si>
  <si>
    <t>dollar/yr</t>
  </si>
  <si>
    <t>Rotterdam's capacity</t>
  </si>
  <si>
    <t>bcm/yr (gas)</t>
  </si>
  <si>
    <t>kg/yr</t>
  </si>
  <si>
    <t>MJ/yr</t>
  </si>
  <si>
    <t>PJ/yr</t>
  </si>
  <si>
    <t>PJ/day</t>
  </si>
  <si>
    <t>values from natural_gas.carrier</t>
  </si>
  <si>
    <t>PJ/day  capacity</t>
  </si>
  <si>
    <t>USD/euro</t>
  </si>
  <si>
    <t>USD/yr</t>
  </si>
  <si>
    <t>Euro/yr</t>
  </si>
  <si>
    <t>Ministerie van Economische Zaken</t>
  </si>
  <si>
    <t>USD/GJ</t>
  </si>
  <si>
    <t>USD/MJ</t>
  </si>
  <si>
    <t>Euro/MJ</t>
  </si>
  <si>
    <t>US</t>
  </si>
  <si>
    <t>http://www.eia.gov/forecasts/aeo/nems/documentation/ingm/pdf/ingm(2011).pdf</t>
  </si>
  <si>
    <t>Scaled to 16 bcm capacity</t>
  </si>
  <si>
    <t>Energy Information Administration</t>
  </si>
  <si>
    <t>DECC</t>
  </si>
  <si>
    <t>Ministerie van Economisiche Zaken</t>
  </si>
  <si>
    <t>Department of Energy and Climate Change</t>
  </si>
  <si>
    <t>http://refman.et-model.com/publications/2000</t>
  </si>
  <si>
    <t>Variable Operation and Maintenance costs</t>
  </si>
  <si>
    <t>Page</t>
  </si>
  <si>
    <t>comparison</t>
  </si>
  <si>
    <t>Since close in capacity, we scale the fixed operational costs</t>
  </si>
  <si>
    <t>Fixed O&amp;M</t>
  </si>
  <si>
    <t>Fixed O&amp;M, scaled</t>
  </si>
  <si>
    <t>Variable O&amp;M</t>
  </si>
  <si>
    <t>ECB</t>
  </si>
  <si>
    <t>bcm/year</t>
  </si>
  <si>
    <t>efficiency</t>
  </si>
  <si>
    <t>MW</t>
  </si>
  <si>
    <t>typical_input_capacity</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</si>
  <si>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</si>
  <si>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</si>
  <si>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</si>
  <si>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availability</t>
  </si>
  <si>
    <t>forecasting_error</t>
  </si>
  <si>
    <t>ccs_investment</t>
  </si>
  <si>
    <t>cost_of_installing</t>
  </si>
  <si>
    <t>decommissioning_costs</t>
  </si>
  <si>
    <t>variable_operation_and_maintenance_costs_per_full_load_hour</t>
  </si>
  <si>
    <t>variable_operation_and_maintenance_costs_for_ccs_per_full_load_hour</t>
  </si>
  <si>
    <t>takes_part_in_ets</t>
  </si>
  <si>
    <t>wacc</t>
  </si>
  <si>
    <t>%</t>
  </si>
  <si>
    <t>yes=1,no=0</t>
  </si>
  <si>
    <t>Investment cost with ccs</t>
  </si>
  <si>
    <t>Installation cost</t>
  </si>
  <si>
    <t xml:space="preserve">Decommissioning cost </t>
  </si>
  <si>
    <t>Variable operational and maintenance costs for ccs</t>
  </si>
  <si>
    <t>Weighted average cost of capita</t>
  </si>
  <si>
    <t>land_use_per_unit</t>
  </si>
  <si>
    <t>construction_time</t>
  </si>
  <si>
    <t>km2</t>
  </si>
  <si>
    <t>Construction time</t>
  </si>
  <si>
    <t>full_load_hours</t>
  </si>
  <si>
    <t>hrs</t>
  </si>
  <si>
    <t>Assumption</t>
  </si>
  <si>
    <t>Mdollar</t>
  </si>
  <si>
    <t>retirement_costs</t>
  </si>
  <si>
    <t>decommissioniing_costs</t>
  </si>
  <si>
    <t>No CCS</t>
  </si>
  <si>
    <t>Included in initial_investment</t>
  </si>
  <si>
    <t>Decommissioning costs</t>
  </si>
  <si>
    <t>Estimate</t>
  </si>
  <si>
    <t>http://gate.nl/en/commercial/operational-data.html</t>
  </si>
  <si>
    <t>natural_gas_output_capacity</t>
  </si>
  <si>
    <t>natural_gas_output_per_full_load_hour</t>
  </si>
  <si>
    <t>MJ/flh</t>
  </si>
  <si>
    <t>variable o&amp;m per flh</t>
  </si>
  <si>
    <t>Fixed O&amp;M per year</t>
  </si>
  <si>
    <t>GATE Terminal</t>
  </si>
  <si>
    <t>GATE</t>
  </si>
  <si>
    <t>ha</t>
  </si>
  <si>
    <t>2008-2011 construction</t>
  </si>
  <si>
    <t>NA</t>
  </si>
  <si>
    <r>
      <t>Department of Energy and Climate Change</t>
    </r>
    <r>
      <rPr>
        <sz val="12"/>
        <color theme="1"/>
        <rFont val="Calibri"/>
        <family val="2"/>
        <scheme val="minor"/>
      </rPr>
      <t>, Ministerie van Economische Zaken</t>
    </r>
  </si>
  <si>
    <t>Quintel Assumption</t>
  </si>
  <si>
    <t>Input capacity (output capacity divided by efficiency)</t>
  </si>
  <si>
    <t>Availability</t>
  </si>
  <si>
    <t>Full load hours</t>
  </si>
  <si>
    <t>Land use per unit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</si>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</sst>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2"/>
      <color rgb="FF000000"/>
      <name val="Calibri"/>
      <family val="2"/>
    </font>
    <font>
      <b/>
      <sz val="14"/>
      <color rgb="FF000000"/>
      <name val="Calibri"/>
    </font>
    <font>
      <sz val="12"/>
      <color rgb="FF000000"/>
      <name val="Lettertype hoofdtekst"/>
      <family val="2"/>
    </font>
    <font>
      <sz val="12"/>
      <name val="Calibri"/>
    </font>
    <font>
      <b/>
      <sz val="12"/>
      <name val="Calibri"/>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357">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89">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7" fillId="2" borderId="0" xfId="177" applyFont="1" applyFill="1" applyBorder="1" applyAlignment="1" applyProtection="1"/>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0" borderId="0" xfId="0" applyNumberFormat="1" applyFont="1" applyFill="1" applyBorder="1" applyAlignment="1" applyProtection="1">
      <alignment horizontal="left" vertical="center"/>
    </xf>
    <xf numFmtId="165" fontId="13" fillId="2" borderId="0" xfId="0" applyNumberFormat="1" applyFont="1" applyFill="1" applyBorder="1" applyAlignment="1" applyProtection="1">
      <alignment horizontal="right" vertical="center"/>
    </xf>
    <xf numFmtId="0" fontId="13" fillId="0" borderId="0" xfId="0" applyFont="1" applyFill="1"/>
    <xf numFmtId="0" fontId="12" fillId="0" borderId="0" xfId="0" applyFont="1" applyFill="1"/>
    <xf numFmtId="0" fontId="11" fillId="2" borderId="0"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11" fillId="2" borderId="0" xfId="0" applyFont="1" applyFill="1" applyBorder="1" applyAlignment="1">
      <alignment horizontal="right"/>
    </xf>
    <xf numFmtId="49" fontId="11" fillId="2" borderId="0" xfId="0" applyNumberFormat="1" applyFont="1" applyFill="1"/>
    <xf numFmtId="49" fontId="11" fillId="2" borderId="4" xfId="0" applyNumberFormat="1" applyFont="1" applyFill="1" applyBorder="1"/>
    <xf numFmtId="49" fontId="11" fillId="2" borderId="0" xfId="0" applyNumberFormat="1" applyFont="1" applyFill="1" applyBorder="1"/>
    <xf numFmtId="0" fontId="11" fillId="2" borderId="16" xfId="0" applyFont="1" applyFill="1" applyBorder="1"/>
    <xf numFmtId="0" fontId="11" fillId="0" borderId="0" xfId="0" applyFont="1" applyFill="1" applyBorder="1" applyAlignment="1">
      <alignment vertical="top"/>
    </xf>
    <xf numFmtId="0" fontId="11" fillId="2" borderId="0" xfId="0" applyFont="1" applyFill="1" applyBorder="1" applyAlignment="1">
      <alignment vertical="top"/>
    </xf>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5" xfId="0" applyFont="1" applyFill="1" applyBorder="1"/>
    <xf numFmtId="0" fontId="27" fillId="2" borderId="6" xfId="0" applyFont="1" applyFill="1" applyBorder="1"/>
    <xf numFmtId="0" fontId="27" fillId="2" borderId="0" xfId="0" applyFont="1" applyFill="1" applyBorder="1"/>
    <xf numFmtId="0" fontId="10" fillId="0" borderId="0" xfId="0" applyFont="1" applyFill="1" applyBorder="1"/>
    <xf numFmtId="0" fontId="28" fillId="2" borderId="9" xfId="0" applyFont="1" applyFill="1" applyBorder="1"/>
    <xf numFmtId="0" fontId="22" fillId="2" borderId="17" xfId="0" applyFont="1" applyFill="1" applyBorder="1"/>
    <xf numFmtId="0" fontId="9" fillId="2" borderId="2" xfId="0" applyFont="1" applyFill="1" applyBorder="1"/>
    <xf numFmtId="0" fontId="22" fillId="2" borderId="7" xfId="0" applyFont="1" applyFill="1" applyBorder="1"/>
    <xf numFmtId="0" fontId="9" fillId="2" borderId="0" xfId="0" applyFont="1" applyFill="1" applyBorder="1"/>
    <xf numFmtId="0" fontId="29"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165" fontId="9" fillId="0" borderId="0" xfId="0" applyNumberFormat="1" applyFont="1" applyFill="1" applyBorder="1" applyAlignment="1" applyProtection="1">
      <alignment vertical="center"/>
    </xf>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5" fontId="9" fillId="2" borderId="0" xfId="0" applyNumberFormat="1" applyFont="1" applyFill="1" applyBorder="1" applyAlignment="1" applyProtection="1">
      <alignment vertical="center"/>
    </xf>
    <xf numFmtId="164" fontId="27" fillId="2" borderId="20" xfId="0" applyNumberFormat="1" applyFont="1" applyFill="1" applyBorder="1"/>
    <xf numFmtId="0" fontId="22" fillId="2" borderId="19" xfId="0" applyFont="1" applyFill="1" applyBorder="1"/>
    <xf numFmtId="0" fontId="18" fillId="2" borderId="5" xfId="0" applyFont="1" applyFill="1" applyBorder="1"/>
    <xf numFmtId="0" fontId="23" fillId="2" borderId="0" xfId="0" applyFont="1" applyFill="1" applyBorder="1"/>
    <xf numFmtId="164" fontId="27" fillId="2" borderId="0" xfId="0" applyNumberFormat="1" applyFont="1" applyFill="1" applyBorder="1"/>
    <xf numFmtId="0" fontId="28" fillId="2" borderId="16" xfId="0" applyFont="1" applyFill="1" applyBorder="1"/>
    <xf numFmtId="0" fontId="27" fillId="2" borderId="19" xfId="0" applyFont="1" applyFill="1" applyBorder="1"/>
    <xf numFmtId="0" fontId="8" fillId="2" borderId="0" xfId="0" applyFont="1" applyFill="1" applyBorder="1"/>
    <xf numFmtId="0" fontId="7" fillId="2" borderId="0" xfId="0" applyFont="1" applyFill="1"/>
    <xf numFmtId="0" fontId="6" fillId="2" borderId="0" xfId="0" applyFont="1" applyFill="1" applyBorder="1"/>
    <xf numFmtId="0" fontId="5" fillId="0" borderId="0" xfId="0" applyFont="1" applyFill="1" applyBorder="1" applyAlignment="1">
      <alignment vertical="top"/>
    </xf>
    <xf numFmtId="0" fontId="28" fillId="2" borderId="0" xfId="0" applyFont="1" applyFill="1" applyBorder="1"/>
    <xf numFmtId="10" fontId="27" fillId="2" borderId="0" xfId="0" applyNumberFormat="1" applyFont="1" applyFill="1" applyBorder="1"/>
    <xf numFmtId="0" fontId="5" fillId="2" borderId="0" xfId="0" applyFont="1" applyFill="1" applyBorder="1"/>
    <xf numFmtId="17" fontId="11" fillId="2" borderId="0" xfId="0" applyNumberFormat="1" applyFont="1" applyFill="1" applyBorder="1" applyAlignment="1">
      <alignment horizontal="right"/>
    </xf>
    <xf numFmtId="0" fontId="5" fillId="0" borderId="0" xfId="0" applyFont="1" applyFill="1" applyBorder="1"/>
    <xf numFmtId="0" fontId="5" fillId="0" borderId="0" xfId="0" applyNumberFormat="1" applyFont="1" applyFill="1" applyBorder="1" applyAlignment="1" applyProtection="1">
      <alignment horizontal="left" vertical="center" indent="2"/>
    </xf>
    <xf numFmtId="0" fontId="5" fillId="2" borderId="18" xfId="0" applyFont="1" applyFill="1" applyBorder="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4" fillId="2" borderId="0" xfId="0" applyFont="1" applyFill="1" applyBorder="1"/>
    <xf numFmtId="0" fontId="4" fillId="2" borderId="0" xfId="0" applyFont="1" applyFill="1"/>
    <xf numFmtId="0" fontId="4" fillId="0" borderId="0" xfId="0" applyFont="1" applyFill="1"/>
    <xf numFmtId="0" fontId="4" fillId="2" borderId="18" xfId="0" applyFont="1" applyFill="1" applyBorder="1"/>
    <xf numFmtId="0" fontId="4" fillId="0" borderId="0" xfId="0" applyFont="1" applyFill="1" applyBorder="1" applyAlignment="1">
      <alignment vertical="top"/>
    </xf>
    <xf numFmtId="0" fontId="4" fillId="0" borderId="0" xfId="0" applyNumberFormat="1" applyFont="1" applyFill="1" applyBorder="1" applyAlignment="1" applyProtection="1">
      <alignment horizontal="left" vertical="center" indent="2"/>
    </xf>
    <xf numFmtId="167" fontId="17" fillId="2" borderId="18" xfId="0" applyNumberFormat="1" applyFont="1" applyFill="1" applyBorder="1" applyAlignment="1" applyProtection="1">
      <alignment horizontal="right" vertical="center"/>
    </xf>
    <xf numFmtId="167" fontId="27" fillId="2" borderId="18" xfId="0" applyNumberFormat="1" applyFont="1" applyFill="1" applyBorder="1"/>
    <xf numFmtId="0" fontId="3" fillId="0" borderId="0" xfId="0" applyFont="1" applyFill="1"/>
    <xf numFmtId="0" fontId="30" fillId="0" borderId="0" xfId="0" applyFont="1"/>
    <xf numFmtId="0" fontId="30" fillId="12" borderId="3" xfId="0" applyFont="1" applyFill="1" applyBorder="1"/>
    <xf numFmtId="0" fontId="32" fillId="12" borderId="4" xfId="0" applyFont="1" applyFill="1" applyBorder="1"/>
    <xf numFmtId="0" fontId="30" fillId="12" borderId="15" xfId="0" applyFont="1" applyFill="1" applyBorder="1"/>
    <xf numFmtId="0" fontId="32" fillId="12" borderId="16" xfId="0" applyFont="1" applyFill="1" applyBorder="1"/>
    <xf numFmtId="0" fontId="32" fillId="12" borderId="9" xfId="0" applyFont="1" applyFill="1" applyBorder="1"/>
    <xf numFmtId="0" fontId="33" fillId="12" borderId="19" xfId="0" applyFont="1" applyFill="1" applyBorder="1"/>
    <xf numFmtId="0" fontId="32" fillId="12" borderId="6" xfId="0" applyFont="1" applyFill="1" applyBorder="1"/>
    <xf numFmtId="0" fontId="34" fillId="0" borderId="0" xfId="0" applyFont="1"/>
    <xf numFmtId="0" fontId="33" fillId="12" borderId="5" xfId="0" applyFont="1" applyFill="1" applyBorder="1"/>
    <xf numFmtId="165" fontId="30" fillId="12" borderId="18" xfId="0" applyNumberFormat="1" applyFont="1" applyFill="1" applyBorder="1"/>
    <xf numFmtId="14" fontId="30" fillId="0" borderId="0" xfId="0" applyNumberFormat="1" applyFont="1"/>
    <xf numFmtId="0" fontId="30" fillId="12" borderId="18" xfId="0" applyFont="1" applyFill="1" applyBorder="1"/>
    <xf numFmtId="0" fontId="35" fillId="12" borderId="10" xfId="0" applyFont="1" applyFill="1" applyBorder="1"/>
    <xf numFmtId="0" fontId="35" fillId="12" borderId="11" xfId="0" applyFont="1" applyFill="1" applyBorder="1"/>
    <xf numFmtId="0" fontId="35" fillId="12" borderId="12" xfId="0" applyFont="1" applyFill="1" applyBorder="1"/>
    <xf numFmtId="165" fontId="27" fillId="2" borderId="0" xfId="0" applyNumberFormat="1" applyFont="1" applyFill="1"/>
    <xf numFmtId="166" fontId="17"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2" fillId="0" borderId="0" xfId="0" applyFont="1" applyFill="1" applyBorder="1"/>
    <xf numFmtId="167" fontId="17"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xf>
    <xf numFmtId="0" fontId="2" fillId="0" borderId="0" xfId="0" applyFont="1" applyFill="1"/>
    <xf numFmtId="2" fontId="30" fillId="12" borderId="18" xfId="0" applyNumberFormat="1" applyFont="1" applyFill="1" applyBorder="1"/>
    <xf numFmtId="0" fontId="2" fillId="2" borderId="0" xfId="0" applyFont="1" applyFill="1" applyBorder="1"/>
    <xf numFmtId="0" fontId="2" fillId="2" borderId="0" xfId="0" applyFont="1" applyFill="1"/>
    <xf numFmtId="166" fontId="2" fillId="2" borderId="18" xfId="0" applyNumberFormat="1" applyFont="1" applyFill="1" applyBorder="1" applyAlignment="1" applyProtection="1">
      <alignment horizontal="right" vertical="center"/>
    </xf>
    <xf numFmtId="17" fontId="27" fillId="2" borderId="0" xfId="0" applyNumberFormat="1" applyFont="1" applyFill="1"/>
    <xf numFmtId="0" fontId="35" fillId="12" borderId="0" xfId="0" applyFont="1" applyFill="1"/>
    <xf numFmtId="0" fontId="2" fillId="2" borderId="0" xfId="0" applyFont="1" applyFill="1" applyBorder="1" applyAlignment="1">
      <alignment vertical="top"/>
    </xf>
    <xf numFmtId="17" fontId="11" fillId="2" borderId="0" xfId="0" applyNumberFormat="1" applyFont="1" applyFill="1" applyBorder="1"/>
    <xf numFmtId="2" fontId="30" fillId="12" borderId="0" xfId="0" applyNumberFormat="1" applyFont="1" applyFill="1" applyBorder="1"/>
    <xf numFmtId="0" fontId="36" fillId="12" borderId="0" xfId="0" applyFont="1" applyFill="1"/>
    <xf numFmtId="0" fontId="2" fillId="0" borderId="0" xfId="0" applyFont="1" applyFill="1" applyBorder="1" applyAlignment="1">
      <alignment vertical="top"/>
    </xf>
    <xf numFmtId="2" fontId="18" fillId="2" borderId="18" xfId="0" applyNumberFormat="1" applyFont="1" applyFill="1" applyBorder="1"/>
    <xf numFmtId="0" fontId="2" fillId="2" borderId="18"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0" fontId="37" fillId="12" borderId="18" xfId="0" applyFont="1" applyFill="1" applyBorder="1"/>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7</xdr:col>
      <xdr:colOff>330200</xdr:colOff>
      <xdr:row>7</xdr:row>
      <xdr:rowOff>76200</xdr:rowOff>
    </xdr:from>
    <xdr:to>
      <xdr:col>14</xdr:col>
      <xdr:colOff>736600</xdr:colOff>
      <xdr:row>14</xdr:row>
      <xdr:rowOff>38100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359400" y="1422400"/>
          <a:ext cx="8763000" cy="1295400"/>
        </a:xfrm>
        <a:prstGeom prst="rect">
          <a:avLst/>
        </a:prstGeom>
      </xdr:spPr>
    </xdr:pic>
    <xdr:clientData/>
  </xdr:twoCellAnchor>
  <xdr:twoCellAnchor editAs="oneCell">
    <xdr:from>
      <xdr:col>7</xdr:col>
      <xdr:colOff>342900</xdr:colOff>
      <xdr:row>14</xdr:row>
      <xdr:rowOff>38100</xdr:rowOff>
    </xdr:from>
    <xdr:to>
      <xdr:col>14</xdr:col>
      <xdr:colOff>901700</xdr:colOff>
      <xdr:row>21</xdr:row>
      <xdr:rowOff>177800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372100" y="2717800"/>
          <a:ext cx="8915400" cy="1473200"/>
        </a:xfrm>
        <a:prstGeom prst="rect">
          <a:avLst/>
        </a:prstGeom>
      </xdr:spPr>
    </xdr:pic>
    <xdr:clientData/>
  </xdr:twoCellAnchor>
  <xdr:twoCellAnchor editAs="oneCell">
    <xdr:from>
      <xdr:col>7</xdr:col>
      <xdr:colOff>355600</xdr:colOff>
      <xdr:row>23</xdr:row>
      <xdr:rowOff>139700</xdr:rowOff>
    </xdr:from>
    <xdr:to>
      <xdr:col>15</xdr:col>
      <xdr:colOff>215900</xdr:colOff>
      <xdr:row>39</xdr:row>
      <xdr:rowOff>25400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84800" y="4533900"/>
          <a:ext cx="9296400" cy="2933700"/>
        </a:xfrm>
        <a:prstGeom prst="rect">
          <a:avLst/>
        </a:prstGeom>
      </xdr:spPr>
    </xdr:pic>
    <xdr:clientData/>
  </xdr:twoCellAnchor>
  <xdr:twoCellAnchor editAs="oneCell">
    <xdr:from>
      <xdr:col>7</xdr:col>
      <xdr:colOff>381000</xdr:colOff>
      <xdr:row>42</xdr:row>
      <xdr:rowOff>139700</xdr:rowOff>
    </xdr:from>
    <xdr:to>
      <xdr:col>15</xdr:col>
      <xdr:colOff>330200</xdr:colOff>
      <xdr:row>48</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410200" y="8153400"/>
          <a:ext cx="9385300" cy="1003300"/>
        </a:xfrm>
        <a:prstGeom prst="rect">
          <a:avLst/>
        </a:prstGeom>
      </xdr:spPr>
    </xdr:pic>
    <xdr:clientData/>
  </xdr:twoCellAnchor>
  <xdr:twoCellAnchor editAs="oneCell">
    <xdr:from>
      <xdr:col>8</xdr:col>
      <xdr:colOff>1104900</xdr:colOff>
      <xdr:row>69</xdr:row>
      <xdr:rowOff>0</xdr:rowOff>
    </xdr:from>
    <xdr:to>
      <xdr:col>15</xdr:col>
      <xdr:colOff>4762500</xdr:colOff>
      <xdr:row>93</xdr:row>
      <xdr:rowOff>139700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7213600" y="11036300"/>
          <a:ext cx="12014200" cy="4711700"/>
        </a:xfrm>
        <a:prstGeom prst="rect">
          <a:avLst/>
        </a:prstGeom>
      </xdr:spPr>
    </xdr:pic>
    <xdr:clientData/>
  </xdr:twoCellAnchor>
  <xdr:twoCellAnchor editAs="oneCell">
    <xdr:from>
      <xdr:col>8</xdr:col>
      <xdr:colOff>203200</xdr:colOff>
      <xdr:row>114</xdr:row>
      <xdr:rowOff>12700</xdr:rowOff>
    </xdr:from>
    <xdr:to>
      <xdr:col>11</xdr:col>
      <xdr:colOff>990600</xdr:colOff>
      <xdr:row>121</xdr:row>
      <xdr:rowOff>165100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6350000" y="21907500"/>
          <a:ext cx="4267200" cy="1485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RowHeight="16"/>
  <cols>
    <col min="1" max="1" width="3.42578125" style="31" customWidth="1"/>
    <col min="2" max="2" width="11.570312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67</v>
      </c>
    </row>
    <row r="5" spans="1:3">
      <c r="A5" s="1"/>
      <c r="B5" s="4" t="s">
        <v>45</v>
      </c>
      <c r="C5" s="5" t="s">
        <v>52</v>
      </c>
    </row>
    <row r="6" spans="1:3">
      <c r="A6" s="1"/>
      <c r="B6" s="6" t="s">
        <v>13</v>
      </c>
      <c r="C6" s="7" t="s">
        <v>14</v>
      </c>
    </row>
    <row r="7" spans="1:3">
      <c r="A7" s="1"/>
      <c r="B7" s="8"/>
      <c r="C7" s="8"/>
    </row>
    <row r="8" spans="1:3">
      <c r="A8" s="1"/>
      <c r="B8" s="8"/>
      <c r="C8" s="8"/>
    </row>
    <row r="9" spans="1:3">
      <c r="A9" s="1"/>
      <c r="B9" s="91" t="s">
        <v>30</v>
      </c>
      <c r="C9" s="92"/>
    </row>
    <row r="10" spans="1:3">
      <c r="A10" s="1"/>
      <c r="B10" s="93"/>
      <c r="C10" s="94"/>
    </row>
    <row r="11" spans="1:3">
      <c r="A11" s="1"/>
      <c r="B11" s="93" t="s">
        <v>31</v>
      </c>
      <c r="C11" s="95" t="s">
        <v>32</v>
      </c>
    </row>
    <row r="12" spans="1:3" ht="17" thickBot="1">
      <c r="A12" s="1"/>
      <c r="B12" s="93"/>
      <c r="C12" s="13" t="s">
        <v>33</v>
      </c>
    </row>
    <row r="13" spans="1:3" ht="17" thickBot="1">
      <c r="A13" s="1"/>
      <c r="B13" s="93"/>
      <c r="C13" s="96" t="s">
        <v>34</v>
      </c>
    </row>
    <row r="14" spans="1:3">
      <c r="A14" s="1"/>
      <c r="B14" s="93"/>
      <c r="C14" s="94" t="s">
        <v>35</v>
      </c>
    </row>
    <row r="15" spans="1:3">
      <c r="A15" s="1"/>
      <c r="B15" s="93"/>
      <c r="C15" s="94"/>
    </row>
    <row r="16" spans="1:3">
      <c r="A16" s="1"/>
      <c r="B16" s="93" t="s">
        <v>36</v>
      </c>
      <c r="C16" s="97" t="s">
        <v>37</v>
      </c>
    </row>
    <row r="17" spans="1:3">
      <c r="A17" s="1"/>
      <c r="B17" s="93"/>
      <c r="C17" s="98" t="s">
        <v>38</v>
      </c>
    </row>
    <row r="18" spans="1:3">
      <c r="A18" s="1"/>
      <c r="B18" s="93"/>
      <c r="C18" s="99" t="s">
        <v>39</v>
      </c>
    </row>
    <row r="19" spans="1:3">
      <c r="A19" s="1"/>
      <c r="B19" s="93"/>
      <c r="C19" s="100" t="s">
        <v>40</v>
      </c>
    </row>
    <row r="20" spans="1:3">
      <c r="A20" s="1"/>
      <c r="B20" s="101"/>
      <c r="C20" s="102" t="s">
        <v>41</v>
      </c>
    </row>
    <row r="21" spans="1:3">
      <c r="A21" s="1"/>
      <c r="B21" s="101"/>
      <c r="C21" s="103" t="s">
        <v>42</v>
      </c>
    </row>
    <row r="22" spans="1:3">
      <c r="A22" s="1"/>
      <c r="B22" s="101"/>
      <c r="C22" s="104" t="s">
        <v>43</v>
      </c>
    </row>
    <row r="23" spans="1:3">
      <c r="B23" s="101"/>
      <c r="C23" s="105"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4"/>
  <sheetViews>
    <sheetView tabSelected="1" workbookViewId="0">
      <selection activeCell="I27" sqref="I27"/>
    </sheetView>
  </sheetViews>
  <sheetFormatPr baseColWidth="10" defaultRowHeight="16"/>
  <cols>
    <col min="1" max="1" width="3.42578125" style="36" customWidth="1"/>
    <col min="2" max="2" width="3.5703125" style="36" customWidth="1"/>
    <col min="3" max="3" width="36" style="36" customWidth="1"/>
    <col min="4" max="4" width="9.42578125" style="36" customWidth="1"/>
    <col min="5" max="5" width="15.42578125" style="36" customWidth="1"/>
    <col min="6" max="6" width="4.5703125" style="36" customWidth="1"/>
    <col min="7" max="7" width="34" style="36" customWidth="1"/>
    <col min="8" max="8" width="5.140625" style="36" customWidth="1"/>
    <col min="9" max="9" width="48.85546875" style="36" customWidth="1"/>
    <col min="10" max="10" width="5.42578125" style="36" customWidth="1"/>
    <col min="11" max="16384" width="10.7109375" style="36"/>
  </cols>
  <sheetData>
    <row r="1" spans="1:11">
      <c r="D1" s="37"/>
    </row>
    <row r="2" spans="1:11">
      <c r="B2" s="179" t="s">
        <v>171</v>
      </c>
      <c r="C2" s="180"/>
      <c r="D2" s="180"/>
      <c r="E2" s="181"/>
      <c r="F2" s="37"/>
      <c r="G2" s="37"/>
    </row>
    <row r="3" spans="1:11">
      <c r="B3" s="182"/>
      <c r="C3" s="183"/>
      <c r="D3" s="183"/>
      <c r="E3" s="184"/>
      <c r="F3" s="37"/>
      <c r="G3" s="37"/>
    </row>
    <row r="4" spans="1:11">
      <c r="B4" s="182"/>
      <c r="C4" s="183"/>
      <c r="D4" s="183"/>
      <c r="E4" s="184"/>
      <c r="F4" s="37"/>
      <c r="G4" s="37"/>
    </row>
    <row r="5" spans="1:11" ht="31" customHeight="1">
      <c r="B5" s="185"/>
      <c r="C5" s="186"/>
      <c r="D5" s="186"/>
      <c r="E5" s="187"/>
      <c r="F5" s="37"/>
      <c r="G5" s="37"/>
    </row>
    <row r="6" spans="1:11">
      <c r="C6" s="37"/>
      <c r="D6" s="37"/>
      <c r="E6" s="37"/>
      <c r="F6" s="37"/>
      <c r="G6" s="37"/>
    </row>
    <row r="7" spans="1:11" ht="17" thickBot="1">
      <c r="D7" s="37"/>
    </row>
    <row r="8" spans="1:11">
      <c r="B8" s="38"/>
      <c r="C8" s="20"/>
      <c r="D8" s="20"/>
      <c r="E8" s="20"/>
      <c r="F8" s="20"/>
      <c r="G8" s="20"/>
      <c r="H8" s="20"/>
      <c r="I8" s="20"/>
      <c r="J8" s="39"/>
    </row>
    <row r="9" spans="1:11" s="26" customFormat="1">
      <c r="B9" s="24"/>
      <c r="C9" s="16" t="s">
        <v>19</v>
      </c>
      <c r="D9" s="17" t="s">
        <v>8</v>
      </c>
      <c r="E9" s="15" t="s">
        <v>4</v>
      </c>
      <c r="F9" s="16"/>
      <c r="G9" s="16" t="s">
        <v>7</v>
      </c>
      <c r="H9" s="16"/>
      <c r="I9" s="16" t="s">
        <v>0</v>
      </c>
      <c r="J9" s="112"/>
    </row>
    <row r="10" spans="1:11" s="26" customFormat="1">
      <c r="B10" s="25"/>
      <c r="C10" s="13"/>
      <c r="D10" s="33"/>
      <c r="E10" s="13"/>
      <c r="F10" s="13"/>
      <c r="G10" s="13"/>
      <c r="H10" s="13"/>
      <c r="I10" s="13"/>
      <c r="J10" s="14"/>
    </row>
    <row r="11" spans="1:11" s="26" customFormat="1" ht="17" thickBot="1">
      <c r="B11" s="25"/>
      <c r="C11" s="13" t="s">
        <v>48</v>
      </c>
      <c r="D11" s="33"/>
      <c r="E11" s="13"/>
      <c r="F11" s="13"/>
      <c r="G11" s="13"/>
      <c r="H11" s="13"/>
      <c r="I11" s="13"/>
      <c r="J11" s="14"/>
    </row>
    <row r="12" spans="1:11" s="26" customFormat="1" ht="17" thickBot="1">
      <c r="B12" s="25"/>
      <c r="C12" s="126" t="s">
        <v>63</v>
      </c>
      <c r="D12" s="21" t="s">
        <v>2</v>
      </c>
      <c r="E12" s="132">
        <f>'Research data'!H7</f>
        <v>0.98499999999999999</v>
      </c>
      <c r="F12" s="40"/>
      <c r="G12" s="126" t="s">
        <v>57</v>
      </c>
      <c r="H12" s="32"/>
      <c r="I12" s="136" t="s">
        <v>107</v>
      </c>
      <c r="J12" s="14"/>
    </row>
    <row r="13" spans="1:11" ht="17" thickBot="1">
      <c r="A13" s="26"/>
      <c r="B13" s="25"/>
      <c r="C13" s="162" t="s">
        <v>120</v>
      </c>
      <c r="D13" s="21"/>
      <c r="E13" s="132">
        <f>'Research data'!H8</f>
        <v>12225.744522078652</v>
      </c>
      <c r="F13" s="40"/>
      <c r="G13" s="162" t="s">
        <v>167</v>
      </c>
      <c r="H13" s="32"/>
      <c r="I13" s="178" t="s">
        <v>165</v>
      </c>
      <c r="J13" s="14"/>
      <c r="K13" s="26"/>
    </row>
    <row r="14" spans="1:11" ht="17" thickBot="1">
      <c r="A14" s="26"/>
      <c r="B14" s="25"/>
      <c r="C14" s="162" t="s">
        <v>124</v>
      </c>
      <c r="D14" s="21"/>
      <c r="E14" s="132">
        <f>'Research data'!H9</f>
        <v>0.99</v>
      </c>
      <c r="F14" s="40"/>
      <c r="G14" s="162" t="s">
        <v>168</v>
      </c>
      <c r="H14" s="32"/>
      <c r="I14" s="178" t="s">
        <v>166</v>
      </c>
      <c r="J14" s="14"/>
      <c r="K14" s="26"/>
    </row>
    <row r="15" spans="1:11" ht="17" thickBot="1">
      <c r="A15" s="26"/>
      <c r="B15" s="25"/>
      <c r="C15" s="162" t="s">
        <v>125</v>
      </c>
      <c r="D15" s="21"/>
      <c r="E15" s="132">
        <f>'Research data'!H10</f>
        <v>0</v>
      </c>
      <c r="F15" s="40"/>
      <c r="G15" s="126"/>
      <c r="H15" s="32"/>
      <c r="I15" s="178"/>
      <c r="J15" s="14"/>
      <c r="K15" s="26"/>
    </row>
    <row r="16" spans="1:11" ht="17" thickBot="1">
      <c r="A16" s="26"/>
      <c r="B16" s="25"/>
      <c r="C16" s="162" t="s">
        <v>144</v>
      </c>
      <c r="D16" s="21"/>
      <c r="E16" s="132">
        <f>'Research data'!H11</f>
        <v>8700</v>
      </c>
      <c r="F16" s="40"/>
      <c r="G16" s="162" t="s">
        <v>169</v>
      </c>
      <c r="H16" s="32"/>
      <c r="I16" s="178" t="s">
        <v>166</v>
      </c>
      <c r="J16" s="14"/>
      <c r="K16" s="26"/>
    </row>
    <row r="17" spans="2:11">
      <c r="B17" s="41"/>
      <c r="C17" s="37"/>
      <c r="D17" s="37"/>
      <c r="E17" s="37"/>
      <c r="F17" s="37"/>
      <c r="G17" s="37"/>
      <c r="H17" s="37"/>
      <c r="I17" s="37"/>
      <c r="J17" s="113"/>
      <c r="K17" s="37"/>
    </row>
    <row r="18" spans="2:11" ht="17" thickBot="1">
      <c r="B18" s="41"/>
      <c r="C18" s="13" t="s">
        <v>47</v>
      </c>
      <c r="D18" s="37"/>
      <c r="E18" s="37"/>
      <c r="F18" s="37"/>
      <c r="G18" s="37"/>
      <c r="H18" s="37"/>
      <c r="I18" s="37"/>
      <c r="J18" s="113"/>
      <c r="K18" s="37"/>
    </row>
    <row r="19" spans="2:11" ht="17" thickBot="1">
      <c r="B19" s="41"/>
      <c r="C19" s="40" t="s">
        <v>22</v>
      </c>
      <c r="D19" s="23" t="s">
        <v>20</v>
      </c>
      <c r="E19" s="42">
        <f>'Research data'!H14</f>
        <v>1090000000</v>
      </c>
      <c r="F19" s="40"/>
      <c r="G19" s="40" t="s">
        <v>6</v>
      </c>
      <c r="H19" s="40"/>
      <c r="I19" s="136" t="s">
        <v>106</v>
      </c>
      <c r="J19" s="113"/>
    </row>
    <row r="20" spans="2:11" ht="17" thickBot="1">
      <c r="B20" s="41"/>
      <c r="C20" s="40" t="s">
        <v>23</v>
      </c>
      <c r="D20" s="23" t="s">
        <v>65</v>
      </c>
      <c r="E20" s="111">
        <f>'Research data'!L15</f>
        <v>30189516.034826603</v>
      </c>
      <c r="F20" s="40"/>
      <c r="G20" s="40" t="s">
        <v>26</v>
      </c>
      <c r="H20" s="40"/>
      <c r="I20" s="136" t="s">
        <v>104</v>
      </c>
      <c r="J20" s="113"/>
    </row>
    <row r="21" spans="2:11" ht="15" customHeight="1" thickBot="1">
      <c r="B21" s="41"/>
      <c r="C21" s="162" t="s">
        <v>121</v>
      </c>
      <c r="D21" s="23" t="s">
        <v>122</v>
      </c>
      <c r="E21" s="140">
        <f>'Research data'!H16</f>
        <v>4885.3554034882845</v>
      </c>
      <c r="F21" s="40"/>
      <c r="G21" s="162" t="s">
        <v>123</v>
      </c>
      <c r="H21" s="40"/>
      <c r="I21" s="136" t="s">
        <v>104</v>
      </c>
      <c r="J21" s="113"/>
    </row>
    <row r="22" spans="2:11" ht="17" thickBot="1">
      <c r="B22" s="41"/>
      <c r="C22" s="162" t="s">
        <v>126</v>
      </c>
      <c r="D22" s="23" t="s">
        <v>20</v>
      </c>
      <c r="E22" s="132">
        <f>'Research data'!H17</f>
        <v>0</v>
      </c>
      <c r="F22" s="40"/>
      <c r="G22" s="162" t="s">
        <v>135</v>
      </c>
      <c r="H22" s="40"/>
      <c r="I22" s="178" t="s">
        <v>164</v>
      </c>
      <c r="J22" s="113"/>
    </row>
    <row r="23" spans="2:11" ht="17" thickBot="1">
      <c r="B23" s="41"/>
      <c r="C23" s="162" t="s">
        <v>127</v>
      </c>
      <c r="D23" s="23" t="s">
        <v>20</v>
      </c>
      <c r="E23" s="132">
        <f>'Research data'!H18</f>
        <v>0</v>
      </c>
      <c r="F23" s="40"/>
      <c r="G23" s="162" t="s">
        <v>136</v>
      </c>
      <c r="H23" s="40"/>
      <c r="I23" s="136" t="s">
        <v>106</v>
      </c>
      <c r="J23" s="113"/>
    </row>
    <row r="24" spans="2:11" ht="17" thickBot="1">
      <c r="B24" s="41"/>
      <c r="C24" s="162" t="s">
        <v>128</v>
      </c>
      <c r="D24" s="23" t="s">
        <v>20</v>
      </c>
      <c r="E24" s="132">
        <f>'Research data'!H19</f>
        <v>0</v>
      </c>
      <c r="F24" s="40"/>
      <c r="G24" s="162" t="s">
        <v>137</v>
      </c>
      <c r="H24" s="40"/>
      <c r="I24" s="136" t="s">
        <v>104</v>
      </c>
      <c r="J24" s="113"/>
    </row>
    <row r="25" spans="2:11" ht="17" thickBot="1">
      <c r="B25" s="41"/>
      <c r="C25" s="162" t="s">
        <v>130</v>
      </c>
      <c r="D25" s="23" t="s">
        <v>122</v>
      </c>
      <c r="E25" s="132">
        <f>'Research data'!H20</f>
        <v>0</v>
      </c>
      <c r="F25" s="40"/>
      <c r="G25" s="162" t="s">
        <v>138</v>
      </c>
      <c r="H25" s="40"/>
      <c r="I25" s="178" t="s">
        <v>164</v>
      </c>
      <c r="J25" s="113"/>
    </row>
    <row r="26" spans="2:11" ht="17" thickBot="1">
      <c r="B26" s="41"/>
      <c r="C26" s="162" t="s">
        <v>131</v>
      </c>
      <c r="D26" s="23" t="s">
        <v>134</v>
      </c>
      <c r="E26" s="132">
        <f>'Research data'!H21</f>
        <v>1</v>
      </c>
      <c r="F26" s="40"/>
      <c r="G26" s="162"/>
      <c r="H26" s="40"/>
      <c r="I26" s="178" t="s">
        <v>7</v>
      </c>
      <c r="J26" s="113"/>
    </row>
    <row r="27" spans="2:11" ht="17" thickBot="1">
      <c r="B27" s="41"/>
      <c r="C27" s="162" t="s">
        <v>132</v>
      </c>
      <c r="D27" s="23" t="s">
        <v>133</v>
      </c>
      <c r="E27" s="132">
        <v>0.04</v>
      </c>
      <c r="F27" s="40"/>
      <c r="G27" s="162" t="s">
        <v>139</v>
      </c>
      <c r="H27" s="40"/>
      <c r="I27" s="188" t="s">
        <v>172</v>
      </c>
      <c r="J27" s="113"/>
    </row>
    <row r="28" spans="2:11">
      <c r="B28" s="41"/>
      <c r="C28" s="37"/>
      <c r="D28" s="114"/>
      <c r="E28" s="115"/>
      <c r="F28" s="37"/>
      <c r="G28" s="37"/>
      <c r="H28" s="37"/>
      <c r="I28" s="68"/>
      <c r="J28" s="113"/>
    </row>
    <row r="29" spans="2:11" ht="17" thickBot="1">
      <c r="B29" s="41"/>
      <c r="C29" s="13" t="s">
        <v>5</v>
      </c>
      <c r="D29" s="114"/>
      <c r="E29" s="115"/>
      <c r="F29" s="37"/>
      <c r="G29" s="37"/>
      <c r="H29" s="37"/>
      <c r="I29" s="68"/>
      <c r="J29" s="113"/>
    </row>
    <row r="30" spans="2:11" ht="17" thickBot="1">
      <c r="B30" s="41"/>
      <c r="C30" s="40" t="s">
        <v>24</v>
      </c>
      <c r="D30" s="23" t="s">
        <v>1</v>
      </c>
      <c r="E30" s="42">
        <f>'Research data'!H25</f>
        <v>40</v>
      </c>
      <c r="F30" s="40"/>
      <c r="G30" s="89" t="s">
        <v>29</v>
      </c>
      <c r="H30" s="40"/>
      <c r="I30" s="128" t="s">
        <v>62</v>
      </c>
      <c r="J30" s="113"/>
    </row>
    <row r="31" spans="2:11" ht="17" thickBot="1">
      <c r="B31" s="41"/>
      <c r="C31" s="162" t="s">
        <v>140</v>
      </c>
      <c r="D31" s="23" t="s">
        <v>142</v>
      </c>
      <c r="E31" s="177">
        <f>'Research data'!H26</f>
        <v>0.35000000000000003</v>
      </c>
      <c r="F31" s="40"/>
      <c r="G31" s="162" t="s">
        <v>170</v>
      </c>
      <c r="H31" s="40"/>
      <c r="I31" s="178" t="s">
        <v>160</v>
      </c>
      <c r="J31" s="113"/>
    </row>
    <row r="32" spans="2:11" ht="17" thickBot="1">
      <c r="B32" s="41"/>
      <c r="C32" s="162" t="s">
        <v>141</v>
      </c>
      <c r="D32" s="23" t="s">
        <v>1</v>
      </c>
      <c r="E32" s="42">
        <f>'Research data'!H27</f>
        <v>3</v>
      </c>
      <c r="F32" s="40"/>
      <c r="G32" s="162" t="s">
        <v>143</v>
      </c>
      <c r="H32" s="40"/>
      <c r="I32" s="178" t="s">
        <v>160</v>
      </c>
      <c r="J32" s="113"/>
    </row>
    <row r="33" spans="2:10" ht="17" thickBot="1">
      <c r="B33" s="41"/>
      <c r="C33" s="40" t="s">
        <v>21</v>
      </c>
      <c r="D33" s="23" t="s">
        <v>2</v>
      </c>
      <c r="E33" s="42">
        <v>0</v>
      </c>
      <c r="F33" s="40"/>
      <c r="G33" s="40"/>
      <c r="H33" s="40"/>
      <c r="I33" s="35"/>
      <c r="J33" s="113"/>
    </row>
    <row r="34" spans="2:10" ht="17" thickBot="1">
      <c r="B34" s="43"/>
      <c r="C34" s="44"/>
      <c r="D34" s="44"/>
      <c r="E34" s="44"/>
      <c r="F34" s="44"/>
      <c r="G34" s="44"/>
      <c r="H34" s="44"/>
      <c r="I34" s="44"/>
      <c r="J34" s="4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W30"/>
  <sheetViews>
    <sheetView workbookViewId="0">
      <selection activeCell="T11" sqref="T11"/>
    </sheetView>
  </sheetViews>
  <sheetFormatPr baseColWidth="10" defaultRowHeight="16"/>
  <cols>
    <col min="1" max="1" width="3.5703125" style="46" customWidth="1"/>
    <col min="2" max="2" width="3" style="46" customWidth="1"/>
    <col min="3" max="3" width="34.42578125" style="46" customWidth="1"/>
    <col min="4" max="4" width="16.5703125" style="46" hidden="1" customWidth="1"/>
    <col min="5" max="5" width="13.85546875" style="46" hidden="1" customWidth="1"/>
    <col min="6" max="6" width="10" style="46" customWidth="1"/>
    <col min="7" max="7" width="3" style="46" customWidth="1"/>
    <col min="8" max="8" width="14.85546875" style="46" customWidth="1"/>
    <col min="9" max="9" width="2.5703125" style="46" customWidth="1"/>
    <col min="10" max="10" width="10.42578125" style="46" customWidth="1"/>
    <col min="11" max="11" width="2.42578125" style="46" customWidth="1"/>
    <col min="12" max="12" width="15.85546875" style="46" customWidth="1"/>
    <col min="13" max="13" width="2.42578125" style="46" customWidth="1"/>
    <col min="14" max="14" width="14.85546875" style="46" customWidth="1"/>
    <col min="15" max="15" width="2.140625" style="46" customWidth="1"/>
    <col min="16" max="16" width="8.5703125" style="46" customWidth="1"/>
    <col min="17" max="17" width="2.28515625" style="46" customWidth="1"/>
    <col min="18" max="18" width="8.5703125" style="46" customWidth="1"/>
    <col min="19" max="19" width="2.5703125" style="46" customWidth="1"/>
    <col min="20" max="20" width="22.42578125" style="46" customWidth="1"/>
    <col min="21" max="21" width="11" style="46" customWidth="1"/>
    <col min="22" max="22" width="2.42578125" style="46" customWidth="1"/>
    <col min="23" max="23" width="22.42578125" style="46" customWidth="1"/>
    <col min="24" max="16384" width="10.7109375" style="46"/>
  </cols>
  <sheetData>
    <row r="2" spans="2:23" ht="17" thickBot="1"/>
    <row r="3" spans="2:23">
      <c r="B3" s="47"/>
      <c r="C3" s="48"/>
      <c r="D3" s="48"/>
      <c r="E3" s="48"/>
      <c r="F3" s="48"/>
      <c r="G3" s="48"/>
      <c r="H3" s="48"/>
      <c r="I3" s="48"/>
      <c r="J3" s="48"/>
      <c r="K3" s="48"/>
      <c r="L3" s="48"/>
      <c r="M3" s="48"/>
      <c r="N3" s="48"/>
      <c r="O3" s="48"/>
      <c r="P3" s="48"/>
      <c r="Q3" s="48"/>
      <c r="R3" s="48"/>
      <c r="S3" s="48"/>
      <c r="T3" s="48"/>
      <c r="U3" s="48"/>
      <c r="V3" s="48"/>
      <c r="W3" s="48"/>
    </row>
    <row r="4" spans="2:23" s="26" customFormat="1">
      <c r="B4" s="25"/>
      <c r="C4" s="107" t="s">
        <v>19</v>
      </c>
      <c r="D4" s="9"/>
      <c r="E4" s="9"/>
      <c r="F4" s="107" t="s">
        <v>8</v>
      </c>
      <c r="G4" s="107"/>
      <c r="H4" s="107" t="s">
        <v>64</v>
      </c>
      <c r="I4" s="107"/>
      <c r="J4" s="107" t="s">
        <v>58</v>
      </c>
      <c r="K4" s="107"/>
      <c r="L4" s="107" t="s">
        <v>78</v>
      </c>
      <c r="M4" s="107"/>
      <c r="N4" s="107" t="s">
        <v>53</v>
      </c>
      <c r="O4" s="107"/>
      <c r="P4" s="107" t="s">
        <v>55</v>
      </c>
      <c r="Q4" s="107"/>
      <c r="R4" s="107" t="s">
        <v>161</v>
      </c>
      <c r="S4" s="107"/>
      <c r="T4" s="107" t="s">
        <v>49</v>
      </c>
    </row>
    <row r="5" spans="2:23" ht="18" customHeight="1">
      <c r="B5" s="49"/>
      <c r="C5" s="56"/>
      <c r="D5" s="56"/>
      <c r="E5" s="56"/>
      <c r="F5" s="50"/>
      <c r="G5" s="50"/>
      <c r="H5" s="53"/>
      <c r="I5" s="53"/>
      <c r="J5" s="53"/>
      <c r="K5" s="53"/>
      <c r="L5" s="53"/>
      <c r="M5" s="53"/>
      <c r="N5" s="55"/>
      <c r="T5" s="63"/>
    </row>
    <row r="6" spans="2:23" ht="18" customHeight="1" thickBot="1">
      <c r="B6" s="49"/>
      <c r="C6" s="12" t="s">
        <v>48</v>
      </c>
      <c r="D6" s="12"/>
      <c r="E6" s="12"/>
      <c r="F6" s="12"/>
      <c r="G6" s="34"/>
      <c r="H6" s="10"/>
      <c r="I6" s="10"/>
      <c r="J6" s="10"/>
      <c r="K6" s="10"/>
      <c r="L6" s="10"/>
      <c r="M6" s="10"/>
      <c r="N6" s="50"/>
      <c r="O6" s="50"/>
      <c r="P6" s="50"/>
      <c r="Q6" s="50"/>
      <c r="R6" s="50"/>
      <c r="S6" s="50"/>
      <c r="T6" s="61"/>
    </row>
    <row r="7" spans="2:23" ht="17" thickBot="1">
      <c r="B7" s="49"/>
      <c r="C7" s="127" t="s">
        <v>63</v>
      </c>
      <c r="D7" s="57"/>
      <c r="E7" s="57"/>
      <c r="F7" s="129" t="s">
        <v>2</v>
      </c>
      <c r="G7" s="108"/>
      <c r="H7" s="131">
        <f>J7</f>
        <v>0.98499999999999999</v>
      </c>
      <c r="I7" s="53"/>
      <c r="J7" s="131">
        <f>Notes!E47</f>
        <v>0.98499999999999999</v>
      </c>
      <c r="K7" s="53"/>
      <c r="L7" s="62"/>
      <c r="M7" s="53"/>
      <c r="O7" s="50"/>
      <c r="P7" s="50"/>
      <c r="Q7" s="50"/>
      <c r="R7" s="50"/>
      <c r="S7" s="50"/>
      <c r="T7" s="141"/>
    </row>
    <row r="8" spans="2:23" ht="17" thickBot="1">
      <c r="B8" s="49"/>
      <c r="C8" s="160" t="s">
        <v>120</v>
      </c>
      <c r="D8" s="57"/>
      <c r="E8" s="57"/>
      <c r="F8" s="161" t="s">
        <v>119</v>
      </c>
      <c r="G8" s="108"/>
      <c r="H8" s="131">
        <f>N8</f>
        <v>12225.744522078652</v>
      </c>
      <c r="I8" s="53"/>
      <c r="J8" s="159"/>
      <c r="K8" s="53"/>
      <c r="L8" s="62"/>
      <c r="M8" s="53"/>
      <c r="N8" s="54">
        <f>Notes!E109</f>
        <v>12225.744522078652</v>
      </c>
      <c r="O8" s="50"/>
      <c r="P8" s="50"/>
      <c r="Q8" s="50"/>
      <c r="R8" s="50"/>
      <c r="S8" s="50"/>
      <c r="T8" s="141"/>
    </row>
    <row r="9" spans="2:23" ht="17" thickBot="1">
      <c r="B9" s="49"/>
      <c r="C9" s="160" t="s">
        <v>124</v>
      </c>
      <c r="D9" s="57"/>
      <c r="E9" s="57"/>
      <c r="F9" s="161" t="s">
        <v>2</v>
      </c>
      <c r="G9" s="108"/>
      <c r="H9" s="131">
        <v>0.99</v>
      </c>
      <c r="I9" s="53"/>
      <c r="J9" s="159"/>
      <c r="K9" s="53"/>
      <c r="L9" s="62"/>
      <c r="M9" s="53"/>
      <c r="N9" s="53"/>
      <c r="O9" s="50"/>
      <c r="P9" s="50"/>
      <c r="Q9" s="50"/>
      <c r="R9" s="50"/>
      <c r="S9" s="50"/>
      <c r="T9" s="165" t="s">
        <v>146</v>
      </c>
    </row>
    <row r="10" spans="2:23" ht="17" thickBot="1">
      <c r="B10" s="49"/>
      <c r="C10" s="160" t="s">
        <v>125</v>
      </c>
      <c r="D10" s="57"/>
      <c r="E10" s="57"/>
      <c r="F10" s="161" t="s">
        <v>2</v>
      </c>
      <c r="G10" s="108"/>
      <c r="H10" s="131">
        <v>0</v>
      </c>
      <c r="I10" s="53"/>
      <c r="J10" s="159"/>
      <c r="K10" s="53"/>
      <c r="L10" s="62"/>
      <c r="M10" s="53"/>
      <c r="N10" s="53"/>
      <c r="O10" s="50"/>
      <c r="P10" s="50"/>
      <c r="Q10" s="50"/>
      <c r="R10" s="50"/>
      <c r="S10" s="50"/>
      <c r="T10" s="141"/>
    </row>
    <row r="11" spans="2:23" ht="17" thickBot="1">
      <c r="B11" s="49"/>
      <c r="C11" s="160" t="s">
        <v>144</v>
      </c>
      <c r="D11" s="57"/>
      <c r="E11" s="57"/>
      <c r="F11" s="161" t="s">
        <v>145</v>
      </c>
      <c r="G11" s="108"/>
      <c r="H11" s="169">
        <f>R11</f>
        <v>8700</v>
      </c>
      <c r="I11" s="53"/>
      <c r="J11" s="159"/>
      <c r="K11" s="53"/>
      <c r="L11" s="62"/>
      <c r="M11" s="53"/>
      <c r="N11" s="53"/>
      <c r="O11" s="50"/>
      <c r="P11" s="50"/>
      <c r="Q11" s="50"/>
      <c r="R11" s="54">
        <f>Notes!E128</f>
        <v>8700</v>
      </c>
      <c r="S11" s="50"/>
      <c r="T11" s="165" t="s">
        <v>153</v>
      </c>
    </row>
    <row r="12" spans="2:23">
      <c r="B12" s="49"/>
      <c r="G12" s="108"/>
      <c r="H12" s="62"/>
      <c r="I12" s="53"/>
      <c r="J12" s="53"/>
      <c r="K12" s="53"/>
      <c r="L12" s="62"/>
      <c r="M12" s="53"/>
      <c r="N12" s="62"/>
      <c r="O12" s="50"/>
      <c r="P12" s="50"/>
      <c r="Q12" s="50"/>
      <c r="R12" s="50"/>
      <c r="S12" s="50"/>
      <c r="T12" s="67"/>
    </row>
    <row r="13" spans="2:23" ht="17" thickBot="1">
      <c r="B13" s="49"/>
      <c r="C13" s="12" t="s">
        <v>46</v>
      </c>
      <c r="D13" s="12"/>
      <c r="E13" s="12"/>
      <c r="F13" s="12"/>
      <c r="G13" s="34"/>
      <c r="H13" s="11"/>
      <c r="I13" s="11"/>
      <c r="J13" s="11"/>
      <c r="K13" s="11"/>
      <c r="L13" s="11"/>
      <c r="M13" s="11"/>
      <c r="N13" s="50"/>
      <c r="O13" s="50"/>
      <c r="P13" s="50"/>
      <c r="Q13" s="50"/>
      <c r="R13" s="50"/>
      <c r="S13" s="50"/>
      <c r="T13" s="67"/>
    </row>
    <row r="14" spans="2:23" ht="17" thickBot="1">
      <c r="B14" s="49"/>
      <c r="C14" s="138" t="s">
        <v>6</v>
      </c>
      <c r="D14" s="12"/>
      <c r="E14" s="12"/>
      <c r="F14" s="64" t="s">
        <v>20</v>
      </c>
      <c r="G14" s="109"/>
      <c r="H14" s="54">
        <f>N14</f>
        <v>1090000000</v>
      </c>
      <c r="I14" s="11"/>
      <c r="K14" s="65"/>
      <c r="M14" s="65"/>
      <c r="N14" s="54">
        <f>Notes!E19+Notes!E13</f>
        <v>1090000000</v>
      </c>
      <c r="O14" s="50"/>
      <c r="P14" s="50"/>
      <c r="Q14" s="50"/>
      <c r="R14" s="50"/>
      <c r="S14" s="50"/>
      <c r="T14" s="135" t="s">
        <v>69</v>
      </c>
    </row>
    <row r="15" spans="2:23" ht="17" thickBot="1">
      <c r="B15" s="49"/>
      <c r="C15" s="162" t="s">
        <v>23</v>
      </c>
      <c r="D15" s="58"/>
      <c r="E15" s="58"/>
      <c r="F15" s="106" t="s">
        <v>25</v>
      </c>
      <c r="G15" s="110"/>
      <c r="H15" s="54">
        <f>L15</f>
        <v>30189516.034826603</v>
      </c>
      <c r="I15" s="60"/>
      <c r="K15" s="60"/>
      <c r="L15" s="54">
        <f>Notes!E85</f>
        <v>30189516.034826603</v>
      </c>
      <c r="M15" s="60"/>
      <c r="N15" s="50"/>
      <c r="O15" s="50"/>
      <c r="P15" s="50"/>
      <c r="Q15" s="50"/>
      <c r="R15" s="50"/>
      <c r="S15" s="50"/>
      <c r="T15" s="52"/>
    </row>
    <row r="16" spans="2:23" ht="17" thickBot="1">
      <c r="B16" s="49"/>
      <c r="C16" s="162" t="s">
        <v>129</v>
      </c>
      <c r="D16" s="58"/>
      <c r="E16" s="58"/>
      <c r="F16" s="161" t="s">
        <v>122</v>
      </c>
      <c r="G16" s="110"/>
      <c r="H16" s="139">
        <f>L16</f>
        <v>4885.3554034882845</v>
      </c>
      <c r="I16" s="60"/>
      <c r="K16" s="60"/>
      <c r="L16" s="139">
        <f>Notes!E99</f>
        <v>4885.3554034882845</v>
      </c>
      <c r="M16" s="60"/>
      <c r="N16" s="50"/>
      <c r="O16" s="50"/>
      <c r="P16" s="50"/>
      <c r="Q16" s="50"/>
      <c r="R16" s="50"/>
      <c r="S16" s="50"/>
      <c r="T16" s="135" t="s">
        <v>103</v>
      </c>
    </row>
    <row r="17" spans="2:20" ht="17" thickBot="1">
      <c r="B17" s="49"/>
      <c r="C17" s="162" t="s">
        <v>126</v>
      </c>
      <c r="D17" s="58"/>
      <c r="E17" s="58"/>
      <c r="F17" s="161" t="s">
        <v>20</v>
      </c>
      <c r="G17" s="110"/>
      <c r="H17" s="54">
        <v>0</v>
      </c>
      <c r="I17" s="60"/>
      <c r="K17" s="60"/>
      <c r="L17" s="163"/>
      <c r="M17" s="60"/>
      <c r="N17" s="50"/>
      <c r="O17" s="50"/>
      <c r="P17" s="50"/>
      <c r="Q17" s="50"/>
      <c r="R17" s="50"/>
      <c r="S17" s="50"/>
      <c r="T17" s="165" t="s">
        <v>150</v>
      </c>
    </row>
    <row r="18" spans="2:20" ht="17" thickBot="1">
      <c r="B18" s="49"/>
      <c r="C18" s="162" t="s">
        <v>127</v>
      </c>
      <c r="D18" s="58"/>
      <c r="E18" s="58"/>
      <c r="F18" s="161" t="s">
        <v>20</v>
      </c>
      <c r="G18" s="110"/>
      <c r="H18" s="54">
        <v>0</v>
      </c>
      <c r="I18" s="60"/>
      <c r="K18" s="60"/>
      <c r="L18" s="163"/>
      <c r="M18" s="60"/>
      <c r="N18" s="50"/>
      <c r="O18" s="50"/>
      <c r="P18" s="50"/>
      <c r="Q18" s="50"/>
      <c r="R18" s="50"/>
      <c r="S18" s="50"/>
      <c r="T18" s="165" t="s">
        <v>151</v>
      </c>
    </row>
    <row r="19" spans="2:20" ht="17" thickBot="1">
      <c r="B19" s="49"/>
      <c r="C19" s="162" t="s">
        <v>128</v>
      </c>
      <c r="D19" s="58"/>
      <c r="E19" s="58"/>
      <c r="F19" s="161" t="s">
        <v>20</v>
      </c>
      <c r="G19" s="110"/>
      <c r="H19" s="54">
        <f>L19</f>
        <v>0</v>
      </c>
      <c r="I19" s="60"/>
      <c r="K19" s="60"/>
      <c r="L19" s="54">
        <f>Notes!E88</f>
        <v>0</v>
      </c>
      <c r="M19" s="60"/>
      <c r="N19" s="50"/>
      <c r="O19" s="50"/>
      <c r="P19" s="50"/>
      <c r="Q19" s="50"/>
      <c r="R19" s="50"/>
      <c r="S19" s="50"/>
      <c r="T19" s="135"/>
    </row>
    <row r="20" spans="2:20" ht="17" thickBot="1">
      <c r="B20" s="49"/>
      <c r="C20" s="162" t="s">
        <v>130</v>
      </c>
      <c r="D20" s="58"/>
      <c r="E20" s="58"/>
      <c r="F20" s="161" t="s">
        <v>122</v>
      </c>
      <c r="G20" s="110"/>
      <c r="H20" s="54">
        <v>0</v>
      </c>
      <c r="I20" s="60"/>
      <c r="K20" s="60"/>
      <c r="L20" s="163"/>
      <c r="M20" s="60"/>
      <c r="N20" s="50"/>
      <c r="O20" s="50"/>
      <c r="P20" s="50"/>
      <c r="Q20" s="50"/>
      <c r="R20" s="50"/>
      <c r="S20" s="50"/>
      <c r="T20" s="165" t="s">
        <v>150</v>
      </c>
    </row>
    <row r="21" spans="2:20" ht="17" thickBot="1">
      <c r="B21" s="49"/>
      <c r="C21" s="162" t="s">
        <v>131</v>
      </c>
      <c r="D21" s="58"/>
      <c r="E21" s="58"/>
      <c r="F21" s="161" t="s">
        <v>134</v>
      </c>
      <c r="G21" s="110"/>
      <c r="H21" s="54">
        <v>1</v>
      </c>
      <c r="I21" s="60"/>
      <c r="K21" s="60"/>
      <c r="L21" s="163"/>
      <c r="M21" s="60"/>
      <c r="N21" s="50"/>
      <c r="O21" s="50"/>
      <c r="P21" s="50"/>
      <c r="Q21" s="50"/>
      <c r="R21" s="50"/>
      <c r="S21" s="50"/>
      <c r="T21" s="135"/>
    </row>
    <row r="22" spans="2:20" ht="17" thickBot="1">
      <c r="B22" s="49"/>
      <c r="C22" s="162" t="s">
        <v>132</v>
      </c>
      <c r="D22" s="58"/>
      <c r="E22" s="58"/>
      <c r="F22" s="161" t="s">
        <v>133</v>
      </c>
      <c r="G22" s="110"/>
      <c r="H22" s="54">
        <v>0.1</v>
      </c>
      <c r="I22" s="60"/>
      <c r="K22" s="60"/>
      <c r="L22" s="163"/>
      <c r="M22" s="60"/>
      <c r="N22" s="50"/>
      <c r="O22" s="50"/>
      <c r="P22" s="50"/>
      <c r="Q22" s="50"/>
      <c r="R22" s="50"/>
      <c r="S22" s="50"/>
      <c r="T22" s="165" t="s">
        <v>146</v>
      </c>
    </row>
    <row r="23" spans="2:20">
      <c r="B23" s="49"/>
      <c r="S23" s="50"/>
      <c r="T23" s="63"/>
    </row>
    <row r="24" spans="2:20" ht="17" thickBot="1">
      <c r="B24" s="49"/>
      <c r="C24" s="26" t="s">
        <v>5</v>
      </c>
      <c r="S24" s="53"/>
      <c r="T24" s="66"/>
    </row>
    <row r="25" spans="2:20" ht="17" thickBot="1">
      <c r="B25" s="49"/>
      <c r="C25" s="127" t="s">
        <v>66</v>
      </c>
      <c r="F25" s="130" t="s">
        <v>56</v>
      </c>
      <c r="H25" s="59">
        <f>P25</f>
        <v>40</v>
      </c>
      <c r="P25" s="166">
        <v>40</v>
      </c>
      <c r="Q25" s="174"/>
      <c r="R25" s="174"/>
      <c r="T25" s="67"/>
    </row>
    <row r="26" spans="2:20" ht="17" thickBot="1">
      <c r="B26" s="49"/>
      <c r="C26" s="160" t="s">
        <v>140</v>
      </c>
      <c r="F26" s="164" t="s">
        <v>142</v>
      </c>
      <c r="H26" s="59">
        <f>R26</f>
        <v>0.35000000000000003</v>
      </c>
      <c r="L26" s="60"/>
      <c r="R26" s="54">
        <f>Notes!E116</f>
        <v>0.35000000000000003</v>
      </c>
      <c r="S26" s="53"/>
      <c r="T26" s="67"/>
    </row>
    <row r="27" spans="2:20" ht="17" thickBot="1">
      <c r="B27" s="49"/>
      <c r="C27" s="160" t="s">
        <v>141</v>
      </c>
      <c r="F27" s="164" t="s">
        <v>56</v>
      </c>
      <c r="H27" s="59">
        <f>R27</f>
        <v>3</v>
      </c>
      <c r="R27" s="54">
        <f>Notes!E121</f>
        <v>3</v>
      </c>
    </row>
    <row r="28" spans="2:20" ht="17" thickBot="1">
      <c r="B28" s="49"/>
      <c r="C28" s="127" t="s">
        <v>21</v>
      </c>
      <c r="F28" s="12"/>
      <c r="H28" s="59">
        <v>0</v>
      </c>
    </row>
    <row r="29" spans="2:20">
      <c r="B29" s="49"/>
    </row>
    <row r="30" spans="2:20">
      <c r="B30" s="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0"/>
  <sheetViews>
    <sheetView workbookViewId="0">
      <selection activeCell="C18" sqref="C18"/>
    </sheetView>
  </sheetViews>
  <sheetFormatPr baseColWidth="10" defaultColWidth="33.140625" defaultRowHeight="16"/>
  <cols>
    <col min="1" max="1" width="3.42578125" style="69" customWidth="1"/>
    <col min="2" max="2" width="6.42578125" style="69" customWidth="1"/>
    <col min="3" max="3" width="27.85546875" style="69" customWidth="1"/>
    <col min="4" max="4" width="16.140625" style="69" customWidth="1"/>
    <col min="5" max="5" width="10.140625" style="69" customWidth="1"/>
    <col min="6" max="7" width="13.140625" style="69" customWidth="1"/>
    <col min="8" max="8" width="12.5703125" style="74" customWidth="1"/>
    <col min="9" max="9" width="31.42578125" style="74" customWidth="1"/>
    <col min="10" max="10" width="98.42578125" style="69" customWidth="1"/>
    <col min="11" max="16384" width="33.140625" style="69"/>
  </cols>
  <sheetData>
    <row r="1" spans="2:10" ht="17" thickBot="1"/>
    <row r="2" spans="2:10">
      <c r="B2" s="70"/>
      <c r="C2" s="71"/>
      <c r="D2" s="71"/>
      <c r="E2" s="71"/>
      <c r="F2" s="71"/>
      <c r="G2" s="71"/>
      <c r="H2" s="75"/>
      <c r="I2" s="75"/>
      <c r="J2" s="71"/>
    </row>
    <row r="3" spans="2:10">
      <c r="B3" s="72"/>
      <c r="C3" s="13" t="s">
        <v>15</v>
      </c>
      <c r="D3" s="13"/>
      <c r="E3" s="13"/>
      <c r="F3" s="13"/>
      <c r="G3" s="13"/>
      <c r="H3" s="18"/>
      <c r="I3" s="18"/>
      <c r="J3" s="68"/>
    </row>
    <row r="4" spans="2:10">
      <c r="B4" s="72"/>
      <c r="C4" s="68"/>
      <c r="D4" s="68"/>
      <c r="E4" s="68"/>
      <c r="F4" s="68"/>
      <c r="G4" s="68"/>
      <c r="H4" s="76"/>
      <c r="I4" s="76"/>
      <c r="J4" s="68"/>
    </row>
    <row r="5" spans="2:10">
      <c r="B5" s="77"/>
      <c r="C5" s="15" t="s">
        <v>16</v>
      </c>
      <c r="D5" s="15" t="s">
        <v>0</v>
      </c>
      <c r="E5" s="15" t="s">
        <v>12</v>
      </c>
      <c r="F5" s="15" t="s">
        <v>17</v>
      </c>
      <c r="G5" s="15" t="s">
        <v>50</v>
      </c>
      <c r="H5" s="19" t="s">
        <v>18</v>
      </c>
      <c r="I5" s="19" t="s">
        <v>51</v>
      </c>
      <c r="J5" s="15" t="s">
        <v>9</v>
      </c>
    </row>
    <row r="6" spans="2:10">
      <c r="B6" s="72"/>
      <c r="C6" s="13"/>
      <c r="D6" s="13"/>
      <c r="E6" s="13"/>
      <c r="F6" s="13"/>
      <c r="G6" s="13"/>
      <c r="H6" s="18"/>
      <c r="I6" s="18"/>
      <c r="J6" s="13"/>
    </row>
    <row r="7" spans="2:10">
      <c r="B7" s="72"/>
      <c r="C7" s="78" t="s">
        <v>3</v>
      </c>
      <c r="D7" s="124" t="s">
        <v>62</v>
      </c>
      <c r="E7" s="124" t="s">
        <v>61</v>
      </c>
      <c r="F7" s="68">
        <v>2012</v>
      </c>
      <c r="G7" s="68">
        <v>2012</v>
      </c>
      <c r="H7" s="125">
        <v>42278</v>
      </c>
      <c r="I7" s="120" t="s">
        <v>74</v>
      </c>
      <c r="J7" s="51" t="s">
        <v>60</v>
      </c>
    </row>
    <row r="8" spans="2:10">
      <c r="B8" s="72"/>
      <c r="D8" s="68"/>
      <c r="E8" s="68"/>
      <c r="F8" s="68"/>
      <c r="G8" s="68"/>
      <c r="H8" s="68"/>
      <c r="I8" s="68"/>
      <c r="J8" s="68"/>
    </row>
    <row r="9" spans="2:10">
      <c r="B9" s="72"/>
      <c r="C9" s="78" t="s">
        <v>6</v>
      </c>
      <c r="D9" s="133" t="s">
        <v>70</v>
      </c>
      <c r="E9" s="133" t="s">
        <v>71</v>
      </c>
      <c r="F9" s="68">
        <v>2010</v>
      </c>
      <c r="G9" s="68">
        <v>2010</v>
      </c>
      <c r="H9" s="125">
        <v>42278</v>
      </c>
      <c r="I9" s="68" t="s">
        <v>72</v>
      </c>
      <c r="J9" s="69" t="s">
        <v>73</v>
      </c>
    </row>
    <row r="10" spans="2:10">
      <c r="B10" s="72"/>
      <c r="C10" s="79"/>
      <c r="D10" s="68"/>
      <c r="E10" s="68"/>
      <c r="F10" s="68"/>
      <c r="G10" s="68"/>
      <c r="H10" s="73"/>
      <c r="I10" s="120"/>
      <c r="J10" s="119"/>
    </row>
    <row r="11" spans="2:10">
      <c r="B11" s="72"/>
      <c r="C11" s="121" t="s">
        <v>57</v>
      </c>
      <c r="D11" s="133" t="s">
        <v>76</v>
      </c>
      <c r="E11" s="133" t="s">
        <v>68</v>
      </c>
      <c r="F11" s="68">
        <v>2014</v>
      </c>
      <c r="G11" s="68">
        <v>2014</v>
      </c>
      <c r="H11" s="125">
        <v>42278</v>
      </c>
      <c r="I11" s="68" t="s">
        <v>77</v>
      </c>
      <c r="J11" s="68" t="s">
        <v>75</v>
      </c>
    </row>
    <row r="12" spans="2:10">
      <c r="B12" s="72"/>
      <c r="C12" s="79"/>
      <c r="D12" s="68"/>
      <c r="E12" s="68"/>
      <c r="F12" s="68"/>
      <c r="G12" s="68"/>
      <c r="H12" s="68"/>
      <c r="I12" s="68"/>
      <c r="J12" s="68"/>
    </row>
    <row r="13" spans="2:10">
      <c r="B13" s="72"/>
      <c r="C13" s="137" t="s">
        <v>109</v>
      </c>
      <c r="D13" s="167" t="s">
        <v>78</v>
      </c>
      <c r="E13" s="133" t="s">
        <v>101</v>
      </c>
      <c r="F13" s="68">
        <v>2013</v>
      </c>
      <c r="G13" s="68">
        <v>2013</v>
      </c>
      <c r="H13" s="125">
        <v>42278</v>
      </c>
      <c r="I13" s="120" t="s">
        <v>108</v>
      </c>
      <c r="J13" s="118" t="s">
        <v>102</v>
      </c>
    </row>
    <row r="14" spans="2:10">
      <c r="B14" s="72"/>
      <c r="C14" s="78" t="s">
        <v>27</v>
      </c>
      <c r="D14" s="134"/>
      <c r="E14" s="68"/>
      <c r="F14" s="68"/>
      <c r="G14" s="68"/>
      <c r="H14" s="68"/>
      <c r="I14" s="68"/>
      <c r="J14" s="68"/>
    </row>
    <row r="15" spans="2:10">
      <c r="B15" s="72"/>
      <c r="C15" s="168" t="s">
        <v>152</v>
      </c>
    </row>
    <row r="16" spans="2:10">
      <c r="B16" s="72"/>
    </row>
    <row r="17" spans="2:10">
      <c r="B17" s="72"/>
    </row>
    <row r="18" spans="2:10">
      <c r="B18" s="72"/>
      <c r="C18" s="172"/>
      <c r="D18" s="167" t="s">
        <v>160</v>
      </c>
      <c r="E18" s="167" t="s">
        <v>71</v>
      </c>
      <c r="F18" s="68">
        <v>2015</v>
      </c>
      <c r="G18" s="68">
        <v>2014</v>
      </c>
      <c r="H18" s="173">
        <v>42370</v>
      </c>
      <c r="I18" s="68"/>
      <c r="J18" s="171" t="s">
        <v>154</v>
      </c>
    </row>
    <row r="19" spans="2:10">
      <c r="B19" s="72"/>
      <c r="C19" s="176" t="s">
        <v>140</v>
      </c>
      <c r="D19" s="68"/>
      <c r="E19" s="68"/>
      <c r="F19" s="68"/>
      <c r="G19" s="68"/>
      <c r="H19" s="68"/>
      <c r="I19" s="120"/>
      <c r="J19" s="68"/>
    </row>
    <row r="20" spans="2:10">
      <c r="B20" s="72"/>
      <c r="C20" s="168" t="s">
        <v>141</v>
      </c>
      <c r="D20" s="68"/>
      <c r="E20" s="68"/>
      <c r="F20" s="68"/>
      <c r="G20" s="68"/>
      <c r="H20" s="68"/>
      <c r="I20" s="68"/>
      <c r="J20" s="68"/>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153"/>
  <sheetViews>
    <sheetView topLeftCell="A105" workbookViewId="0">
      <selection activeCell="I129" sqref="I129"/>
    </sheetView>
  </sheetViews>
  <sheetFormatPr baseColWidth="10" defaultRowHeight="16"/>
  <cols>
    <col min="1" max="1" width="3.5703125" style="80" customWidth="1"/>
    <col min="2" max="2" width="3.42578125" style="80" customWidth="1"/>
    <col min="3" max="3" width="9.42578125" style="80" customWidth="1"/>
    <col min="4" max="4" width="4" style="80" customWidth="1"/>
    <col min="5" max="5" width="13.140625" style="80" customWidth="1"/>
    <col min="6" max="6" width="5.5703125" style="80" customWidth="1"/>
    <col min="7" max="8" width="10.7109375" style="80"/>
    <col min="9" max="9" width="13" style="80" customWidth="1"/>
    <col min="10" max="13" width="10.7109375" style="80"/>
    <col min="14" max="14" width="16.140625" style="80" customWidth="1"/>
    <col min="15" max="15" width="10.7109375" style="80"/>
    <col min="16" max="16" width="55.7109375" style="80" customWidth="1"/>
    <col min="17" max="16384" width="10.7109375" style="80"/>
  </cols>
  <sheetData>
    <row r="1" spans="1:14" ht="17" thickBot="1"/>
    <row r="2" spans="1:14">
      <c r="B2" s="81"/>
      <c r="C2" s="82"/>
      <c r="D2" s="82"/>
      <c r="E2" s="82"/>
      <c r="F2" s="82"/>
      <c r="G2" s="82"/>
      <c r="H2" s="82"/>
      <c r="I2" s="82"/>
      <c r="J2" s="82"/>
      <c r="K2" s="82"/>
      <c r="L2" s="82"/>
      <c r="M2" s="82"/>
      <c r="N2" s="83"/>
    </row>
    <row r="3" spans="1:14">
      <c r="A3" s="84"/>
      <c r="B3" s="116"/>
      <c r="C3" s="90" t="s">
        <v>0</v>
      </c>
      <c r="D3" s="90" t="s">
        <v>110</v>
      </c>
      <c r="E3" s="90" t="s">
        <v>28</v>
      </c>
      <c r="F3" s="90"/>
      <c r="G3" s="90"/>
      <c r="H3" s="85"/>
      <c r="I3" s="85"/>
      <c r="J3" s="85"/>
      <c r="K3" s="85"/>
      <c r="L3" s="85"/>
      <c r="M3" s="85"/>
      <c r="N3" s="117"/>
    </row>
    <row r="4" spans="1:14">
      <c r="B4" s="87"/>
      <c r="C4" s="88"/>
      <c r="D4" s="88"/>
      <c r="E4" s="88"/>
      <c r="F4" s="88"/>
      <c r="G4" s="88"/>
      <c r="H4" s="88"/>
      <c r="I4" s="88"/>
      <c r="J4" s="88"/>
      <c r="K4" s="88"/>
      <c r="L4" s="88"/>
      <c r="M4" s="88"/>
      <c r="N4" s="86"/>
    </row>
    <row r="5" spans="1:14">
      <c r="B5" s="87"/>
      <c r="D5" s="88"/>
      <c r="E5" s="88"/>
      <c r="F5" s="88"/>
      <c r="G5" s="88"/>
      <c r="H5" s="88"/>
      <c r="I5" s="88"/>
      <c r="J5" s="88"/>
      <c r="K5" s="88"/>
      <c r="L5" s="88"/>
      <c r="M5" s="88"/>
      <c r="N5" s="86"/>
    </row>
    <row r="6" spans="1:14">
      <c r="B6" s="87"/>
      <c r="C6" s="88" t="s">
        <v>97</v>
      </c>
      <c r="D6" s="88"/>
      <c r="G6" s="88" t="s">
        <v>54</v>
      </c>
      <c r="H6" s="88"/>
      <c r="I6" s="88"/>
      <c r="J6" s="88"/>
      <c r="K6" s="88"/>
      <c r="L6" s="88"/>
      <c r="M6" s="88"/>
    </row>
    <row r="7" spans="1:14">
      <c r="B7" s="87"/>
      <c r="C7" s="88"/>
      <c r="D7" s="88"/>
      <c r="E7" s="88"/>
      <c r="F7" s="88"/>
      <c r="G7" s="88"/>
      <c r="H7" s="88"/>
      <c r="I7" s="88"/>
      <c r="J7" s="88"/>
      <c r="K7" s="88"/>
      <c r="L7" s="88"/>
      <c r="M7" s="88"/>
    </row>
    <row r="8" spans="1:14">
      <c r="B8" s="87"/>
      <c r="C8" s="88"/>
      <c r="D8" s="88"/>
      <c r="E8" s="88"/>
      <c r="F8" s="88"/>
      <c r="G8" s="88"/>
      <c r="H8" s="88"/>
      <c r="I8" s="88"/>
      <c r="J8" s="88"/>
      <c r="K8" s="88"/>
      <c r="L8" s="88"/>
      <c r="M8" s="88"/>
    </row>
    <row r="9" spans="1:14">
      <c r="B9" s="87"/>
      <c r="C9" s="88"/>
      <c r="D9" s="88">
        <v>66</v>
      </c>
      <c r="E9" s="88"/>
      <c r="F9" s="88"/>
      <c r="G9" s="88"/>
      <c r="H9" s="88"/>
      <c r="I9" s="88"/>
      <c r="J9" s="88"/>
      <c r="K9" s="88"/>
      <c r="L9" s="88"/>
      <c r="M9" s="88"/>
    </row>
    <row r="10" spans="1:14">
      <c r="B10" s="87"/>
      <c r="C10" s="88"/>
      <c r="D10" s="88"/>
      <c r="E10" s="88"/>
      <c r="F10" s="88"/>
      <c r="G10" s="88"/>
      <c r="H10" s="88"/>
      <c r="I10" s="88"/>
      <c r="J10" s="88"/>
      <c r="K10" s="88"/>
      <c r="L10" s="88"/>
      <c r="M10" s="88"/>
    </row>
    <row r="11" spans="1:14">
      <c r="B11" s="87"/>
      <c r="C11" s="88"/>
      <c r="D11" s="88"/>
      <c r="E11" s="88">
        <v>12</v>
      </c>
      <c r="F11" s="80" t="s">
        <v>117</v>
      </c>
      <c r="G11" s="88"/>
      <c r="H11" s="88"/>
      <c r="I11" s="88"/>
      <c r="J11" s="88"/>
      <c r="K11" s="88"/>
      <c r="L11" s="88"/>
      <c r="M11" s="88"/>
    </row>
    <row r="12" spans="1:14">
      <c r="B12" s="87"/>
      <c r="C12" s="88"/>
      <c r="D12" s="88"/>
      <c r="E12" s="88"/>
      <c r="F12" s="88"/>
      <c r="G12" s="88"/>
      <c r="H12" s="88"/>
      <c r="I12" s="88"/>
      <c r="J12" s="88"/>
      <c r="K12" s="88"/>
      <c r="L12" s="88"/>
      <c r="M12" s="88"/>
    </row>
    <row r="13" spans="1:14">
      <c r="B13" s="87"/>
      <c r="C13" s="88"/>
      <c r="D13" s="88"/>
      <c r="E13" s="88">
        <f>290*10^6</f>
        <v>290000000</v>
      </c>
      <c r="F13" s="88" t="s">
        <v>20</v>
      </c>
      <c r="G13" s="88"/>
      <c r="H13" s="88"/>
      <c r="I13" s="88"/>
      <c r="J13" s="88"/>
      <c r="K13" s="88"/>
      <c r="L13" s="88"/>
      <c r="M13" s="88"/>
    </row>
    <row r="14" spans="1:14">
      <c r="B14" s="87"/>
      <c r="C14" s="88"/>
      <c r="D14" s="88"/>
      <c r="E14" s="88"/>
      <c r="F14" s="88"/>
      <c r="G14" s="88"/>
      <c r="H14" s="88"/>
      <c r="I14" s="88"/>
      <c r="J14" s="88"/>
      <c r="K14" s="88"/>
      <c r="L14" s="88"/>
      <c r="M14" s="88"/>
    </row>
    <row r="15" spans="1:14">
      <c r="B15" s="87"/>
      <c r="C15" s="88"/>
      <c r="D15" s="88">
        <v>22</v>
      </c>
      <c r="E15" s="88"/>
      <c r="F15" s="88"/>
      <c r="G15" s="88"/>
      <c r="H15" s="88"/>
      <c r="I15" s="88"/>
      <c r="J15" s="88"/>
      <c r="K15" s="88"/>
      <c r="L15" s="88"/>
      <c r="M15" s="88"/>
    </row>
    <row r="16" spans="1:14">
      <c r="B16" s="87"/>
      <c r="C16" s="88"/>
      <c r="D16" s="88"/>
      <c r="E16" s="88"/>
      <c r="F16" s="88"/>
      <c r="G16" s="88"/>
      <c r="H16" s="88"/>
      <c r="I16" s="88"/>
      <c r="J16" s="88"/>
      <c r="K16" s="88"/>
      <c r="L16" s="88"/>
      <c r="M16" s="88"/>
    </row>
    <row r="17" spans="2:13">
      <c r="B17" s="87"/>
      <c r="C17" s="88"/>
      <c r="D17" s="88"/>
      <c r="E17" s="88"/>
      <c r="F17" s="88"/>
      <c r="G17" s="88"/>
      <c r="H17" s="88"/>
      <c r="I17" s="88"/>
      <c r="J17" s="88"/>
      <c r="K17" s="88"/>
      <c r="L17" s="88"/>
      <c r="M17" s="88"/>
    </row>
    <row r="18" spans="2:13">
      <c r="B18" s="87"/>
      <c r="C18" s="88"/>
      <c r="D18" s="88"/>
      <c r="E18" s="88"/>
      <c r="F18" s="88"/>
      <c r="G18" s="88"/>
      <c r="H18" s="88"/>
      <c r="I18" s="88"/>
      <c r="J18" s="88"/>
      <c r="K18" s="88"/>
      <c r="L18" s="88"/>
      <c r="M18" s="88"/>
    </row>
    <row r="19" spans="2:13">
      <c r="B19" s="87"/>
      <c r="C19" s="88"/>
      <c r="D19" s="88"/>
      <c r="E19" s="88">
        <v>800000000</v>
      </c>
      <c r="F19" s="88" t="s">
        <v>20</v>
      </c>
      <c r="G19" s="88"/>
      <c r="H19" s="88"/>
      <c r="I19" s="88"/>
      <c r="J19" s="88"/>
      <c r="K19" s="88"/>
      <c r="L19" s="88"/>
      <c r="M19" s="88"/>
    </row>
    <row r="20" spans="2:13">
      <c r="B20" s="87"/>
      <c r="C20" s="88"/>
      <c r="D20" s="88"/>
      <c r="E20" s="88"/>
      <c r="F20" s="88"/>
      <c r="G20" s="88"/>
      <c r="H20" s="88"/>
      <c r="I20" s="88"/>
      <c r="J20" s="88"/>
      <c r="K20" s="88"/>
      <c r="L20" s="88"/>
      <c r="M20" s="88"/>
    </row>
    <row r="21" spans="2:13">
      <c r="B21" s="87"/>
      <c r="C21" s="88"/>
      <c r="D21" s="88"/>
      <c r="E21" s="88"/>
      <c r="F21" s="88"/>
      <c r="G21" s="88"/>
      <c r="H21" s="88"/>
      <c r="I21" s="88"/>
      <c r="J21" s="88"/>
      <c r="K21" s="88"/>
      <c r="L21" s="88"/>
      <c r="M21" s="88"/>
    </row>
    <row r="22" spans="2:13">
      <c r="B22" s="87"/>
      <c r="C22" s="88"/>
      <c r="D22" s="88"/>
      <c r="E22" s="88"/>
      <c r="F22" s="88"/>
      <c r="G22" s="88"/>
      <c r="H22" s="88"/>
      <c r="I22" s="88"/>
      <c r="J22" s="88"/>
      <c r="K22" s="88"/>
      <c r="L22" s="88"/>
      <c r="M22" s="88"/>
    </row>
    <row r="23" spans="2:13">
      <c r="B23" s="87"/>
      <c r="C23" s="88"/>
      <c r="D23" s="88"/>
      <c r="E23" s="88"/>
      <c r="F23" s="88"/>
      <c r="G23" s="88"/>
      <c r="H23" s="88"/>
      <c r="I23" s="88"/>
      <c r="J23" s="88"/>
      <c r="K23" s="88"/>
      <c r="L23" s="88"/>
      <c r="M23" s="88"/>
    </row>
    <row r="24" spans="2:13">
      <c r="B24" s="87"/>
      <c r="C24" s="88"/>
      <c r="D24" s="88"/>
      <c r="E24" s="88"/>
      <c r="F24" s="88"/>
      <c r="G24" s="88"/>
      <c r="H24" s="88"/>
      <c r="I24" s="88"/>
      <c r="J24" s="88"/>
      <c r="K24" s="88"/>
      <c r="L24" s="88"/>
      <c r="M24" s="88"/>
    </row>
    <row r="25" spans="2:13">
      <c r="B25" s="87"/>
      <c r="C25" s="88"/>
      <c r="D25" s="88"/>
      <c r="E25" s="88"/>
      <c r="F25" s="88"/>
      <c r="G25" s="88"/>
      <c r="H25" s="88"/>
      <c r="I25" s="88"/>
      <c r="J25" s="88"/>
      <c r="K25" s="88"/>
      <c r="L25" s="88"/>
      <c r="M25" s="88"/>
    </row>
    <row r="26" spans="2:13">
      <c r="B26" s="87"/>
      <c r="C26" s="88"/>
      <c r="D26" s="88"/>
      <c r="E26" s="88"/>
      <c r="F26" s="88"/>
      <c r="G26" s="88"/>
      <c r="H26" s="88"/>
      <c r="I26" s="88"/>
      <c r="J26" s="88"/>
      <c r="K26" s="88"/>
      <c r="L26" s="88"/>
      <c r="M26" s="88"/>
    </row>
    <row r="27" spans="2:13">
      <c r="B27" s="87"/>
      <c r="C27" s="88"/>
      <c r="D27" s="88"/>
      <c r="E27" s="88"/>
      <c r="F27" s="88"/>
      <c r="G27" s="88"/>
      <c r="H27" s="88"/>
      <c r="I27" s="88"/>
      <c r="J27" s="88"/>
      <c r="K27" s="88"/>
      <c r="L27" s="88"/>
      <c r="M27" s="88"/>
    </row>
    <row r="28" spans="2:13">
      <c r="B28" s="87"/>
      <c r="C28" s="88"/>
      <c r="D28" s="88"/>
      <c r="E28" s="88"/>
      <c r="F28" s="88"/>
      <c r="G28" s="88"/>
      <c r="H28" s="88"/>
      <c r="I28" s="88"/>
      <c r="J28" s="88"/>
      <c r="K28" s="88"/>
      <c r="L28" s="88"/>
      <c r="M28" s="88"/>
    </row>
    <row r="29" spans="2:13">
      <c r="B29" s="87"/>
      <c r="C29" s="88"/>
      <c r="D29" s="88"/>
      <c r="E29" s="88"/>
      <c r="F29" s="88"/>
      <c r="G29" s="88"/>
      <c r="H29" s="88"/>
      <c r="I29" s="88"/>
      <c r="J29" s="88"/>
      <c r="K29" s="88"/>
      <c r="L29" s="88"/>
      <c r="M29" s="88"/>
    </row>
    <row r="30" spans="2:13">
      <c r="B30" s="87"/>
      <c r="C30" s="88"/>
      <c r="D30" s="88"/>
      <c r="E30" s="88"/>
      <c r="F30" s="88"/>
      <c r="G30" s="88"/>
      <c r="H30" s="88"/>
      <c r="I30" s="88"/>
      <c r="J30" s="88"/>
      <c r="K30" s="88"/>
      <c r="L30" s="88"/>
      <c r="M30" s="88"/>
    </row>
    <row r="31" spans="2:13">
      <c r="B31" s="87"/>
      <c r="C31" s="88"/>
      <c r="D31" s="88"/>
      <c r="E31" s="88"/>
      <c r="F31" s="88"/>
      <c r="G31" s="88"/>
      <c r="H31" s="88"/>
      <c r="I31" s="88"/>
      <c r="J31" s="88"/>
      <c r="K31" s="88"/>
      <c r="L31" s="88"/>
      <c r="M31" s="88"/>
    </row>
    <row r="32" spans="2:13">
      <c r="B32" s="87"/>
      <c r="C32" s="88"/>
      <c r="D32" s="88"/>
      <c r="E32" s="88"/>
      <c r="F32" s="88"/>
      <c r="G32" s="88"/>
      <c r="H32" s="88"/>
      <c r="I32" s="88"/>
      <c r="J32" s="88"/>
      <c r="K32" s="88"/>
      <c r="L32" s="88"/>
      <c r="M32" s="88"/>
    </row>
    <row r="33" spans="2:13">
      <c r="B33" s="87"/>
      <c r="C33" s="88" t="s">
        <v>55</v>
      </c>
      <c r="D33" s="88">
        <v>128</v>
      </c>
      <c r="E33" s="88">
        <v>40</v>
      </c>
      <c r="F33" s="88" t="s">
        <v>56</v>
      </c>
      <c r="G33" s="88"/>
      <c r="H33" s="88"/>
      <c r="I33" s="88"/>
      <c r="J33" s="88"/>
      <c r="K33" s="88"/>
      <c r="L33" s="88"/>
      <c r="M33" s="88"/>
    </row>
    <row r="34" spans="2:13">
      <c r="B34" s="87"/>
      <c r="G34" s="88"/>
      <c r="H34" s="88"/>
      <c r="I34" s="88"/>
      <c r="J34" s="88"/>
      <c r="K34" s="88"/>
      <c r="L34" s="88"/>
      <c r="M34" s="88"/>
    </row>
    <row r="35" spans="2:13">
      <c r="B35" s="87"/>
      <c r="C35" s="88"/>
      <c r="D35" s="88"/>
      <c r="E35" s="88"/>
      <c r="F35" s="88"/>
      <c r="G35" s="88"/>
      <c r="H35" s="88"/>
      <c r="I35" s="88"/>
      <c r="J35" s="88"/>
      <c r="K35" s="88"/>
      <c r="L35" s="88"/>
      <c r="M35" s="88"/>
    </row>
    <row r="36" spans="2:13">
      <c r="B36" s="87"/>
      <c r="C36" s="88"/>
      <c r="D36" s="88"/>
      <c r="E36" s="88"/>
      <c r="F36" s="88"/>
      <c r="G36" s="88"/>
      <c r="H36" s="88"/>
      <c r="I36" s="88"/>
      <c r="J36" s="88"/>
      <c r="K36" s="88"/>
      <c r="L36" s="88"/>
      <c r="M36" s="88"/>
    </row>
    <row r="37" spans="2:13">
      <c r="B37" s="87"/>
      <c r="C37" s="88"/>
      <c r="D37" s="88"/>
      <c r="E37" s="88"/>
      <c r="F37" s="88"/>
      <c r="G37" s="88"/>
      <c r="H37" s="122"/>
      <c r="I37" s="88"/>
      <c r="J37" s="88"/>
      <c r="K37" s="88"/>
      <c r="L37" s="88"/>
      <c r="M37" s="88"/>
    </row>
    <row r="38" spans="2:13">
      <c r="B38" s="87"/>
      <c r="C38" s="88"/>
      <c r="D38" s="88"/>
      <c r="G38" s="88"/>
      <c r="H38" s="88"/>
      <c r="I38" s="88"/>
      <c r="J38" s="88"/>
      <c r="K38" s="88"/>
      <c r="L38" s="88"/>
      <c r="M38" s="88"/>
    </row>
    <row r="39" spans="2:13">
      <c r="B39" s="87"/>
      <c r="C39" s="88"/>
      <c r="D39" s="88"/>
      <c r="E39" s="88"/>
      <c r="F39" s="88"/>
      <c r="G39" s="88"/>
      <c r="H39" s="88"/>
      <c r="I39" s="88"/>
      <c r="J39" s="88"/>
      <c r="K39" s="88"/>
      <c r="L39" s="88"/>
      <c r="M39" s="88"/>
    </row>
    <row r="40" spans="2:13">
      <c r="B40" s="87"/>
      <c r="C40" s="88"/>
      <c r="D40" s="88"/>
      <c r="E40" s="88"/>
      <c r="F40" s="88"/>
      <c r="G40" s="88"/>
      <c r="H40" s="88"/>
      <c r="I40" s="88"/>
      <c r="J40" s="88"/>
      <c r="K40" s="88"/>
      <c r="L40" s="88"/>
      <c r="M40" s="88"/>
    </row>
    <row r="41" spans="2:13">
      <c r="B41" s="87"/>
      <c r="C41" s="88"/>
      <c r="D41" s="88"/>
      <c r="E41" s="88"/>
      <c r="F41" s="88"/>
      <c r="G41" s="88"/>
      <c r="H41" s="88"/>
      <c r="I41" s="88"/>
      <c r="J41" s="88"/>
      <c r="K41" s="88"/>
      <c r="L41" s="88"/>
      <c r="M41" s="88"/>
    </row>
    <row r="42" spans="2:13">
      <c r="B42" s="87"/>
      <c r="C42" s="88"/>
      <c r="K42" s="88"/>
      <c r="L42" s="88"/>
      <c r="M42" s="88"/>
    </row>
    <row r="43" spans="2:13">
      <c r="B43" s="87"/>
      <c r="C43" s="88"/>
      <c r="K43" s="88"/>
      <c r="L43" s="88"/>
      <c r="M43" s="88"/>
    </row>
    <row r="44" spans="2:13">
      <c r="B44" s="87"/>
      <c r="C44" s="88"/>
      <c r="K44" s="88"/>
      <c r="L44" s="88"/>
      <c r="M44" s="88"/>
    </row>
    <row r="45" spans="2:13">
      <c r="B45" s="87"/>
      <c r="C45" s="88" t="s">
        <v>105</v>
      </c>
      <c r="K45" s="88"/>
      <c r="L45" s="88"/>
      <c r="M45" s="88"/>
    </row>
    <row r="46" spans="2:13">
      <c r="B46" s="87"/>
      <c r="C46" s="88"/>
      <c r="E46" s="123">
        <v>1.4999999999999999E-2</v>
      </c>
      <c r="F46" s="88"/>
      <c r="K46" s="88"/>
      <c r="L46" s="88"/>
      <c r="M46" s="88"/>
    </row>
    <row r="47" spans="2:13">
      <c r="B47" s="87"/>
      <c r="C47" s="88"/>
      <c r="E47" s="88">
        <v>0.98499999999999999</v>
      </c>
      <c r="F47" s="88" t="s">
        <v>59</v>
      </c>
      <c r="K47" s="88"/>
      <c r="L47" s="88"/>
      <c r="M47" s="88"/>
    </row>
    <row r="48" spans="2:13">
      <c r="B48" s="87"/>
      <c r="C48" s="88"/>
      <c r="K48" s="88"/>
      <c r="L48" s="88"/>
      <c r="M48" s="88"/>
    </row>
    <row r="49" spans="2:17">
      <c r="B49" s="87"/>
      <c r="C49" s="88"/>
      <c r="K49" s="88"/>
      <c r="L49" s="88"/>
      <c r="M49" s="88"/>
    </row>
    <row r="50" spans="2:17">
      <c r="B50" s="87"/>
    </row>
    <row r="51" spans="2:17">
      <c r="B51" s="87"/>
    </row>
    <row r="52" spans="2:17">
      <c r="B52" s="87"/>
    </row>
    <row r="53" spans="2:17">
      <c r="B53" s="87"/>
    </row>
    <row r="54" spans="2:17">
      <c r="B54" s="87"/>
    </row>
    <row r="55" spans="2:17">
      <c r="B55" s="87"/>
    </row>
    <row r="56" spans="2:17">
      <c r="B56" s="87"/>
    </row>
    <row r="57" spans="2:17">
      <c r="B57" s="87"/>
    </row>
    <row r="58" spans="2:17">
      <c r="B58" s="87"/>
    </row>
    <row r="59" spans="2:17">
      <c r="B59" s="87"/>
    </row>
    <row r="60" spans="2:17">
      <c r="B60" s="87"/>
    </row>
    <row r="61" spans="2:17">
      <c r="B61" s="87"/>
    </row>
    <row r="62" spans="2:17" ht="17" thickBot="1">
      <c r="B62" s="87"/>
      <c r="C62" s="88"/>
      <c r="K62" s="88"/>
      <c r="L62" s="88"/>
      <c r="M62" s="88"/>
    </row>
    <row r="63" spans="2:17">
      <c r="B63" s="87"/>
      <c r="C63" s="88" t="s">
        <v>116</v>
      </c>
      <c r="D63" s="88"/>
      <c r="J63" s="143"/>
      <c r="K63" s="144"/>
      <c r="L63" s="144"/>
      <c r="M63" s="144"/>
      <c r="N63" s="144"/>
      <c r="O63" s="144"/>
      <c r="P63" s="144"/>
      <c r="Q63" s="145"/>
    </row>
    <row r="64" spans="2:17" ht="19">
      <c r="B64" s="87"/>
      <c r="C64" s="88"/>
      <c r="D64" s="88"/>
      <c r="J64" s="146"/>
      <c r="K64" s="147" t="s">
        <v>79</v>
      </c>
      <c r="L64" s="147" t="s">
        <v>8</v>
      </c>
      <c r="M64" s="147" t="s">
        <v>4</v>
      </c>
      <c r="N64" s="147" t="s">
        <v>7</v>
      </c>
      <c r="O64" s="147" t="s">
        <v>80</v>
      </c>
      <c r="P64" s="147" t="s">
        <v>0</v>
      </c>
      <c r="Q64" s="148"/>
    </row>
    <row r="65" spans="2:17" ht="20" thickBot="1">
      <c r="B65" s="87"/>
      <c r="C65" s="88"/>
      <c r="D65" s="88"/>
      <c r="J65" s="149"/>
      <c r="K65" s="150"/>
      <c r="L65" s="150"/>
      <c r="M65" s="150"/>
      <c r="N65" s="150"/>
      <c r="O65" s="150"/>
      <c r="P65" s="150"/>
      <c r="Q65" s="151"/>
    </row>
    <row r="66" spans="2:17" ht="20" thickBot="1">
      <c r="B66" s="87"/>
      <c r="C66" s="88"/>
      <c r="D66" s="88"/>
      <c r="E66" s="158">
        <f>M66</f>
        <v>1.0980000000000001</v>
      </c>
      <c r="F66" s="80" t="s">
        <v>94</v>
      </c>
      <c r="J66" s="149"/>
      <c r="K66" s="142" t="s">
        <v>81</v>
      </c>
      <c r="L66" s="142" t="s">
        <v>82</v>
      </c>
      <c r="M66" s="152">
        <v>1.0980000000000001</v>
      </c>
      <c r="N66" s="142" t="s">
        <v>83</v>
      </c>
      <c r="O66" s="153">
        <v>42221</v>
      </c>
      <c r="P66" s="154" t="s">
        <v>84</v>
      </c>
      <c r="Q66" s="151"/>
    </row>
    <row r="67" spans="2:17" ht="17" thickBot="1">
      <c r="B67" s="87"/>
      <c r="C67" s="88"/>
      <c r="D67" s="88"/>
      <c r="J67" s="155"/>
      <c r="K67" s="156"/>
      <c r="L67" s="156"/>
      <c r="M67" s="156"/>
      <c r="N67" s="156"/>
      <c r="O67" s="156"/>
      <c r="P67" s="156"/>
      <c r="Q67" s="157"/>
    </row>
    <row r="68" spans="2:17">
      <c r="B68" s="87"/>
      <c r="C68" s="88"/>
      <c r="K68" s="88"/>
      <c r="L68" s="88"/>
      <c r="M68" s="88"/>
    </row>
    <row r="69" spans="2:17">
      <c r="B69" s="87"/>
      <c r="C69" s="88" t="s">
        <v>78</v>
      </c>
      <c r="K69" s="88"/>
      <c r="L69" s="88"/>
      <c r="M69" s="88"/>
    </row>
    <row r="70" spans="2:17">
      <c r="B70" s="87"/>
      <c r="C70" s="88"/>
      <c r="D70" s="80">
        <v>70</v>
      </c>
      <c r="K70" s="88"/>
      <c r="L70" s="88"/>
      <c r="M70" s="88"/>
    </row>
    <row r="71" spans="2:17">
      <c r="B71" s="87"/>
      <c r="C71" s="88"/>
      <c r="E71" s="80">
        <f>34.4925*10^6</f>
        <v>34492500</v>
      </c>
      <c r="F71" s="80" t="s">
        <v>85</v>
      </c>
      <c r="G71" s="80" t="s">
        <v>113</v>
      </c>
      <c r="K71" s="88"/>
      <c r="L71" s="88"/>
      <c r="M71" s="88"/>
    </row>
    <row r="72" spans="2:17">
      <c r="B72" s="87"/>
      <c r="C72" s="88"/>
      <c r="E72" s="80">
        <v>1.0833999999999999</v>
      </c>
      <c r="F72" s="80" t="s">
        <v>93</v>
      </c>
      <c r="K72" s="88"/>
      <c r="L72" s="88"/>
      <c r="M72" s="88"/>
    </row>
    <row r="73" spans="2:17">
      <c r="B73" s="87"/>
      <c r="C73" s="88"/>
      <c r="K73" s="88"/>
      <c r="L73" s="88"/>
      <c r="M73" s="88"/>
    </row>
    <row r="74" spans="2:17">
      <c r="B74" s="87"/>
      <c r="C74" s="88"/>
      <c r="E74" s="80" t="s">
        <v>86</v>
      </c>
      <c r="G74" s="80" t="s">
        <v>111</v>
      </c>
      <c r="K74" s="88"/>
      <c r="L74" s="88"/>
      <c r="M74" s="88"/>
    </row>
    <row r="75" spans="2:17">
      <c r="B75" s="87"/>
      <c r="C75" s="88"/>
      <c r="E75" s="80">
        <f>E11</f>
        <v>12</v>
      </c>
      <c r="F75" s="80" t="s">
        <v>87</v>
      </c>
      <c r="K75" s="88"/>
      <c r="L75" s="88"/>
      <c r="M75" s="88"/>
    </row>
    <row r="76" spans="2:17">
      <c r="B76" s="87"/>
      <c r="C76" s="88"/>
      <c r="E76" s="80">
        <f>E75*1000000000*0.833</f>
        <v>9996000000</v>
      </c>
      <c r="F76" s="80" t="s">
        <v>88</v>
      </c>
      <c r="G76" s="80" t="s">
        <v>92</v>
      </c>
      <c r="K76" s="88"/>
      <c r="L76" s="88"/>
      <c r="M76" s="88"/>
    </row>
    <row r="77" spans="2:17">
      <c r="B77" s="87"/>
      <c r="C77" s="88"/>
      <c r="E77" s="80">
        <f>E76*38.018</f>
        <v>380027928000</v>
      </c>
      <c r="F77" s="80" t="s">
        <v>89</v>
      </c>
      <c r="G77" s="80" t="s">
        <v>92</v>
      </c>
      <c r="K77" s="88"/>
      <c r="L77" s="88"/>
      <c r="M77" s="88"/>
    </row>
    <row r="78" spans="2:17">
      <c r="B78" s="87"/>
      <c r="C78" s="88"/>
      <c r="E78" s="80">
        <f>E77/(10^9)</f>
        <v>380.02792799999997</v>
      </c>
      <c r="F78" s="80" t="s">
        <v>90</v>
      </c>
      <c r="K78" s="88"/>
      <c r="L78" s="88"/>
      <c r="M78" s="88"/>
    </row>
    <row r="79" spans="2:17">
      <c r="B79" s="87"/>
      <c r="C79" s="88"/>
      <c r="E79" s="80">
        <f>E78/365</f>
        <v>1.041172405479452</v>
      </c>
      <c r="F79" s="80" t="s">
        <v>91</v>
      </c>
      <c r="G79" s="80" t="s">
        <v>155</v>
      </c>
      <c r="K79" s="88"/>
      <c r="L79" s="88"/>
      <c r="M79" s="88"/>
    </row>
    <row r="80" spans="2:17">
      <c r="B80" s="87"/>
      <c r="C80" s="88"/>
      <c r="K80" s="88"/>
      <c r="L80" s="88"/>
      <c r="M80" s="88"/>
    </row>
    <row r="81" spans="2:13">
      <c r="B81" s="87"/>
      <c r="C81" s="88"/>
      <c r="E81" s="80" t="s">
        <v>112</v>
      </c>
      <c r="K81" s="88"/>
      <c r="L81" s="88"/>
      <c r="M81" s="88"/>
    </row>
    <row r="82" spans="2:13">
      <c r="B82" s="87"/>
      <c r="K82" s="88"/>
      <c r="L82" s="88"/>
      <c r="M82" s="88"/>
    </row>
    <row r="83" spans="2:13">
      <c r="B83" s="87"/>
      <c r="C83" s="88"/>
      <c r="E83" s="80">
        <f>E71*E79/E72</f>
        <v>33148088.606239613</v>
      </c>
      <c r="F83" s="80" t="s">
        <v>95</v>
      </c>
      <c r="G83" s="80" t="s">
        <v>114</v>
      </c>
      <c r="K83" s="88"/>
      <c r="L83" s="88"/>
      <c r="M83" s="88"/>
    </row>
    <row r="84" spans="2:13">
      <c r="B84" s="87"/>
      <c r="C84" s="88"/>
      <c r="E84" s="158">
        <f>E66</f>
        <v>1.0980000000000001</v>
      </c>
      <c r="F84" s="80" t="s">
        <v>94</v>
      </c>
      <c r="K84" s="88"/>
      <c r="L84" s="88"/>
      <c r="M84" s="88"/>
    </row>
    <row r="85" spans="2:13">
      <c r="B85" s="87"/>
      <c r="C85" s="88"/>
      <c r="E85" s="80">
        <f>E83/E84</f>
        <v>30189516.034826603</v>
      </c>
      <c r="F85" s="80" t="s">
        <v>96</v>
      </c>
      <c r="G85" s="84" t="s">
        <v>159</v>
      </c>
      <c r="K85" s="88"/>
      <c r="L85" s="88"/>
      <c r="M85" s="88"/>
    </row>
    <row r="86" spans="2:13">
      <c r="B86" s="87"/>
      <c r="K86" s="88"/>
      <c r="L86" s="88"/>
      <c r="M86" s="88"/>
    </row>
    <row r="87" spans="2:13">
      <c r="B87" s="87"/>
      <c r="E87" s="80">
        <v>0</v>
      </c>
      <c r="F87" s="80" t="s">
        <v>147</v>
      </c>
      <c r="G87" s="80" t="s">
        <v>148</v>
      </c>
      <c r="K87" s="88"/>
      <c r="L87" s="88"/>
      <c r="M87" s="88"/>
    </row>
    <row r="88" spans="2:13">
      <c r="B88" s="87"/>
      <c r="E88" s="80">
        <f>E87*1000000/E84</f>
        <v>0</v>
      </c>
      <c r="F88" s="80" t="s">
        <v>20</v>
      </c>
      <c r="G88" s="84" t="s">
        <v>149</v>
      </c>
    </row>
    <row r="89" spans="2:13">
      <c r="B89" s="87"/>
    </row>
    <row r="90" spans="2:13">
      <c r="B90" s="87"/>
    </row>
    <row r="91" spans="2:13">
      <c r="B91" s="87"/>
      <c r="C91" s="88"/>
      <c r="E91" s="80">
        <v>0.12364799999999999</v>
      </c>
      <c r="F91" s="80" t="s">
        <v>98</v>
      </c>
      <c r="G91" s="80" t="s">
        <v>115</v>
      </c>
    </row>
    <row r="92" spans="2:13">
      <c r="B92" s="87"/>
      <c r="C92" s="88"/>
      <c r="D92" s="88"/>
      <c r="E92" s="80">
        <f>E91/1000</f>
        <v>1.2364799999999999E-4</v>
      </c>
      <c r="F92" s="80" t="s">
        <v>99</v>
      </c>
    </row>
    <row r="93" spans="2:13">
      <c r="B93" s="87"/>
      <c r="C93" s="88"/>
      <c r="E93" s="158">
        <f>E66</f>
        <v>1.0980000000000001</v>
      </c>
      <c r="F93" s="80" t="s">
        <v>94</v>
      </c>
    </row>
    <row r="94" spans="2:13">
      <c r="B94" s="87"/>
      <c r="E94" s="80">
        <f>E92/E93</f>
        <v>1.1261202185792348E-4</v>
      </c>
      <c r="F94" s="80" t="s">
        <v>100</v>
      </c>
    </row>
    <row r="95" spans="2:13">
      <c r="B95" s="87"/>
      <c r="C95" s="88"/>
    </row>
    <row r="96" spans="2:13">
      <c r="B96" s="87"/>
      <c r="C96" s="88"/>
      <c r="E96" s="80">
        <f>E77</f>
        <v>380027928000</v>
      </c>
      <c r="F96" s="80" t="s">
        <v>89</v>
      </c>
      <c r="G96" s="80" t="s">
        <v>155</v>
      </c>
    </row>
    <row r="97" spans="2:7">
      <c r="B97" s="87"/>
      <c r="C97" s="88"/>
      <c r="E97" s="80">
        <f>E96/8760</f>
        <v>43382183.561643839</v>
      </c>
      <c r="F97" s="80" t="s">
        <v>157</v>
      </c>
      <c r="G97" s="80" t="s">
        <v>156</v>
      </c>
    </row>
    <row r="98" spans="2:7">
      <c r="B98" s="87"/>
    </row>
    <row r="99" spans="2:7">
      <c r="B99" s="87"/>
      <c r="E99" s="80">
        <f>E97*E94</f>
        <v>4885.3554034882845</v>
      </c>
      <c r="F99" s="80" t="s">
        <v>122</v>
      </c>
      <c r="G99" s="84" t="s">
        <v>158</v>
      </c>
    </row>
    <row r="100" spans="2:7">
      <c r="B100" s="87"/>
    </row>
    <row r="101" spans="2:7">
      <c r="B101" s="87"/>
    </row>
    <row r="102" spans="2:7">
      <c r="B102" s="87"/>
    </row>
    <row r="103" spans="2:7">
      <c r="B103" s="87"/>
    </row>
    <row r="104" spans="2:7">
      <c r="B104" s="87"/>
      <c r="E104" s="80">
        <f>E77</f>
        <v>380027928000</v>
      </c>
      <c r="F104" s="80" t="s">
        <v>89</v>
      </c>
      <c r="G104" s="80" t="s">
        <v>155</v>
      </c>
    </row>
    <row r="105" spans="2:7">
      <c r="B105" s="87"/>
      <c r="E105" s="80">
        <f>E104/365.25/24/3600</f>
        <v>12042.358354247472</v>
      </c>
      <c r="F105" s="80" t="s">
        <v>119</v>
      </c>
      <c r="G105" s="80" t="s">
        <v>155</v>
      </c>
    </row>
    <row r="106" spans="2:7">
      <c r="B106" s="87"/>
    </row>
    <row r="107" spans="2:7">
      <c r="B107" s="87"/>
      <c r="E107" s="80">
        <f>E47</f>
        <v>0.98499999999999999</v>
      </c>
      <c r="G107" s="80" t="s">
        <v>118</v>
      </c>
    </row>
    <row r="108" spans="2:7">
      <c r="B108" s="87"/>
    </row>
    <row r="109" spans="2:7">
      <c r="B109" s="87"/>
      <c r="E109" s="80">
        <f>E105/E107</f>
        <v>12225.744522078652</v>
      </c>
      <c r="F109" s="80" t="s">
        <v>119</v>
      </c>
      <c r="G109" s="84" t="s">
        <v>120</v>
      </c>
    </row>
    <row r="110" spans="2:7">
      <c r="B110" s="87"/>
    </row>
    <row r="111" spans="2:7">
      <c r="B111" s="87"/>
    </row>
    <row r="112" spans="2:7">
      <c r="B112" s="87"/>
    </row>
    <row r="113" spans="2:9">
      <c r="B113" s="87"/>
    </row>
    <row r="114" spans="2:9">
      <c r="B114" s="87"/>
    </row>
    <row r="115" spans="2:9">
      <c r="B115" s="87"/>
      <c r="C115" s="80" t="s">
        <v>161</v>
      </c>
      <c r="E115" s="80">
        <v>35</v>
      </c>
      <c r="F115" s="80" t="s">
        <v>162</v>
      </c>
      <c r="G115" s="80" t="s">
        <v>140</v>
      </c>
    </row>
    <row r="116" spans="2:9">
      <c r="B116" s="87"/>
      <c r="E116" s="80">
        <f>E115*0.01</f>
        <v>0.35000000000000003</v>
      </c>
      <c r="F116" s="80" t="s">
        <v>142</v>
      </c>
      <c r="G116" s="84" t="s">
        <v>140</v>
      </c>
    </row>
    <row r="117" spans="2:9">
      <c r="B117" s="87"/>
    </row>
    <row r="118" spans="2:9">
      <c r="B118" s="87"/>
    </row>
    <row r="119" spans="2:9">
      <c r="B119" s="87"/>
    </row>
    <row r="120" spans="2:9">
      <c r="B120" s="87"/>
      <c r="G120" s="80" t="s">
        <v>163</v>
      </c>
    </row>
    <row r="121" spans="2:9">
      <c r="B121" s="87"/>
      <c r="E121" s="80">
        <v>3</v>
      </c>
      <c r="F121" s="80" t="s">
        <v>56</v>
      </c>
      <c r="G121" s="84" t="s">
        <v>141</v>
      </c>
      <c r="H121" s="170"/>
    </row>
    <row r="122" spans="2:9">
      <c r="B122" s="87"/>
    </row>
    <row r="123" spans="2:9">
      <c r="B123" s="87"/>
    </row>
    <row r="124" spans="2:9">
      <c r="B124" s="87"/>
    </row>
    <row r="125" spans="2:9">
      <c r="B125" s="87"/>
    </row>
    <row r="126" spans="2:9">
      <c r="B126" s="87"/>
    </row>
    <row r="127" spans="2:9">
      <c r="B127" s="87"/>
    </row>
    <row r="128" spans="2:9">
      <c r="B128" s="87"/>
      <c r="E128" s="171">
        <v>8700</v>
      </c>
      <c r="F128" s="171"/>
      <c r="G128" s="175" t="s">
        <v>144</v>
      </c>
      <c r="I128" s="80" t="s">
        <v>146</v>
      </c>
    </row>
    <row r="129" spans="2:12">
      <c r="B129" s="87"/>
    </row>
    <row r="130" spans="2:12">
      <c r="B130" s="87"/>
    </row>
    <row r="131" spans="2:12">
      <c r="B131" s="87"/>
    </row>
    <row r="132" spans="2:12">
      <c r="B132" s="87"/>
    </row>
    <row r="133" spans="2:12">
      <c r="B133" s="87"/>
    </row>
    <row r="134" spans="2:12">
      <c r="B134" s="87"/>
    </row>
    <row r="135" spans="2:12">
      <c r="B135" s="87"/>
    </row>
    <row r="136" spans="2:12">
      <c r="B136" s="87"/>
    </row>
    <row r="137" spans="2:12">
      <c r="B137" s="87"/>
    </row>
    <row r="138" spans="2:12">
      <c r="B138" s="87"/>
    </row>
    <row r="139" spans="2:12">
      <c r="B139" s="87"/>
    </row>
    <row r="140" spans="2:12">
      <c r="B140" s="87"/>
    </row>
    <row r="141" spans="2:12">
      <c r="B141" s="87"/>
      <c r="J141" s="171"/>
      <c r="K141" s="171"/>
      <c r="L141" s="171"/>
    </row>
    <row r="142" spans="2:12">
      <c r="B142" s="87"/>
    </row>
    <row r="143" spans="2:12">
      <c r="B143" s="87"/>
    </row>
    <row r="144" spans="2:12">
      <c r="B144" s="87"/>
    </row>
    <row r="145" spans="2:2">
      <c r="B145" s="87"/>
    </row>
    <row r="146" spans="2:2">
      <c r="B146" s="87"/>
    </row>
    <row r="147" spans="2:2">
      <c r="B147" s="87"/>
    </row>
    <row r="148" spans="2:2">
      <c r="B148" s="87"/>
    </row>
    <row r="149" spans="2:2">
      <c r="B149" s="87"/>
    </row>
    <row r="150" spans="2:2">
      <c r="B150" s="87"/>
    </row>
    <row r="151" spans="2:2">
      <c r="B151" s="87"/>
    </row>
    <row r="152" spans="2:2">
      <c r="B152" s="87"/>
    </row>
    <row r="153" spans="2:2">
      <c r="B153" s="8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2020-01-14T09:21:27Z</dcterms:modified>
</cp:coreProperties>
</file>