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9"/>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buildings/"/>
    </mc:Choice>
  </mc:AlternateContent>
  <xr:revisionPtr revIDLastSave="0" documentId="13_ncr:1_{BF6247F5-6ACB-EC41-88EA-4CDBCC4B9627}" xr6:coauthVersionLast="47" xr6:coauthVersionMax="47" xr10:uidLastSave="{00000000-0000-0000-0000-000000000000}"/>
  <bookViews>
    <workbookView xWindow="13900" yWindow="-28300" windowWidth="25600" windowHeight="1358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0" i="13" l="1"/>
  <c r="E12" i="13"/>
  <c r="F12" i="13" l="1"/>
  <c r="F10" i="13"/>
  <c r="E61" i="16"/>
  <c r="E24" i="13"/>
  <c r="E75" i="16"/>
  <c r="E71" i="16"/>
  <c r="E77" i="16" s="1"/>
  <c r="J22" i="13" s="1"/>
  <c r="E22" i="13" s="1"/>
  <c r="E55" i="16" l="1"/>
  <c r="D62" i="16"/>
  <c r="D39" i="16"/>
  <c r="G13" i="13"/>
  <c r="E13" i="13" s="1"/>
  <c r="E17" i="12" s="1"/>
  <c r="E29" i="16"/>
  <c r="E31" i="16" s="1"/>
  <c r="H13" i="13" s="1"/>
  <c r="C28" i="15"/>
  <c r="E14" i="13"/>
  <c r="E18" i="12" s="1"/>
  <c r="I18" i="12" s="1"/>
  <c r="C14" i="13"/>
  <c r="D14" i="13"/>
  <c r="E37" i="16"/>
  <c r="E39" i="16" s="1"/>
  <c r="I13" i="13" s="1"/>
  <c r="D31" i="16"/>
  <c r="C18" i="15"/>
  <c r="C48" i="15"/>
  <c r="C49" i="15"/>
  <c r="C50" i="15"/>
  <c r="C51" i="15"/>
  <c r="C52" i="15"/>
  <c r="C53" i="15"/>
  <c r="C34" i="15"/>
  <c r="C35" i="15"/>
  <c r="C36" i="15"/>
  <c r="C37" i="15"/>
  <c r="C38" i="15"/>
  <c r="C39" i="15"/>
  <c r="C40" i="15"/>
  <c r="C41" i="15"/>
  <c r="C42" i="15"/>
  <c r="C43" i="15"/>
  <c r="C44" i="15"/>
  <c r="C45" i="15"/>
  <c r="C46" i="15"/>
  <c r="C47" i="15"/>
  <c r="C25" i="15"/>
  <c r="C26" i="15"/>
  <c r="C27" i="15"/>
  <c r="C29" i="15"/>
  <c r="C30" i="15"/>
  <c r="C31" i="15"/>
  <c r="C32" i="15"/>
  <c r="C33" i="15"/>
  <c r="C24" i="15"/>
  <c r="E33" i="13"/>
  <c r="E38" i="12" s="1"/>
  <c r="I38" i="12" s="1"/>
  <c r="G34" i="13"/>
  <c r="E34" i="13" s="1"/>
  <c r="E39" i="12" s="1"/>
  <c r="I39" i="12" s="1"/>
  <c r="E35" i="13"/>
  <c r="E40" i="12" s="1"/>
  <c r="I40" i="12" s="1"/>
  <c r="E23" i="13"/>
  <c r="E27" i="12" s="1"/>
  <c r="I27" i="12" s="1"/>
  <c r="G24" i="13"/>
  <c r="E28" i="12" s="1"/>
  <c r="I28" i="12" s="1"/>
  <c r="E25" i="13"/>
  <c r="E29" i="12" s="1"/>
  <c r="I29" i="12" s="1"/>
  <c r="G26" i="13"/>
  <c r="E26" i="13" s="1"/>
  <c r="E30" i="12" s="1"/>
  <c r="I30" i="12" s="1"/>
  <c r="E27" i="13"/>
  <c r="E31" i="12" s="1"/>
  <c r="I31" i="12" s="1"/>
  <c r="E28" i="13"/>
  <c r="E32" i="12" s="1"/>
  <c r="I32" i="12" s="1"/>
  <c r="E29" i="13"/>
  <c r="E34" i="12" s="1"/>
  <c r="I34" i="12" s="1"/>
  <c r="E30" i="13"/>
  <c r="E35" i="12" s="1"/>
  <c r="I35" i="12" s="1"/>
  <c r="G22" i="13"/>
  <c r="E26" i="12" s="1"/>
  <c r="I26" i="12" s="1"/>
  <c r="E58" i="16"/>
  <c r="G19" i="13" s="1"/>
  <c r="E19" i="13" s="1"/>
  <c r="E23" i="12" s="1"/>
  <c r="I23" i="12" s="1"/>
  <c r="E18" i="13"/>
  <c r="E22" i="12" s="1"/>
  <c r="I22" i="12" s="1"/>
  <c r="E17" i="13"/>
  <c r="E21" i="12" s="1"/>
  <c r="I21" i="12" s="1"/>
  <c r="E16" i="13"/>
  <c r="E20" i="12" s="1"/>
  <c r="I20" i="12" s="1"/>
  <c r="E15" i="13"/>
  <c r="E19" i="12" s="1"/>
  <c r="I19" i="12" s="1"/>
  <c r="E16" i="12"/>
  <c r="I16" i="12" s="1"/>
  <c r="G11" i="13"/>
  <c r="E11" i="13" s="1"/>
  <c r="E15" i="12" s="1"/>
  <c r="I15" i="12" s="1"/>
  <c r="E14" i="12"/>
  <c r="I14" i="12" s="1"/>
  <c r="E9" i="13"/>
  <c r="E13" i="12" s="1"/>
  <c r="I13" i="12" s="1"/>
  <c r="E8" i="13"/>
  <c r="E12" i="12" s="1"/>
  <c r="I12" i="12" s="1"/>
  <c r="E7" i="13"/>
  <c r="E11" i="12" s="1"/>
  <c r="I11" i="12" s="1"/>
  <c r="E6" i="13"/>
  <c r="E10" i="12" s="1"/>
  <c r="I10" i="12" s="1"/>
  <c r="E31" i="13"/>
  <c r="D6" i="13"/>
  <c r="D7" i="13"/>
  <c r="D8" i="13"/>
  <c r="D9" i="13"/>
  <c r="D10" i="13"/>
  <c r="D11" i="13"/>
  <c r="D12" i="13"/>
  <c r="D13" i="13"/>
  <c r="D15" i="13"/>
  <c r="D16" i="13"/>
  <c r="D17" i="13"/>
  <c r="D18" i="13"/>
  <c r="D19" i="13"/>
  <c r="D21" i="13"/>
  <c r="D22" i="13"/>
  <c r="D23" i="13"/>
  <c r="D24" i="13"/>
  <c r="D25" i="13"/>
  <c r="D26" i="13"/>
  <c r="D27" i="13"/>
  <c r="D28" i="13"/>
  <c r="D29" i="13"/>
  <c r="D30" i="13"/>
  <c r="D33" i="13"/>
  <c r="D34" i="13"/>
  <c r="D35" i="13"/>
  <c r="C21" i="13"/>
  <c r="C22" i="13"/>
  <c r="C23" i="13"/>
  <c r="C24" i="13"/>
  <c r="C25" i="13"/>
  <c r="C26" i="13"/>
  <c r="C27" i="13"/>
  <c r="C28" i="13"/>
  <c r="C29" i="13"/>
  <c r="C30" i="13"/>
  <c r="C32" i="13"/>
  <c r="C33" i="13"/>
  <c r="C34" i="13"/>
  <c r="C35" i="13"/>
  <c r="C10" i="13"/>
  <c r="C11" i="13"/>
  <c r="C12" i="13"/>
  <c r="C13" i="13"/>
  <c r="C15" i="13"/>
  <c r="C16" i="13"/>
  <c r="C17" i="13"/>
  <c r="C18" i="13"/>
  <c r="C19" i="13"/>
  <c r="C9" i="13"/>
  <c r="C8" i="13"/>
  <c r="C7" i="13"/>
  <c r="C6" i="13"/>
  <c r="C5" i="13"/>
  <c r="C22" i="15"/>
  <c r="C20" i="15"/>
  <c r="C17" i="15"/>
  <c r="C15" i="15"/>
  <c r="C12" i="15"/>
  <c r="C10" i="15"/>
  <c r="C8" i="15"/>
  <c r="C14" i="15"/>
  <c r="C7" i="15"/>
  <c r="C16" i="15"/>
  <c r="D64" i="16"/>
  <c r="D57" i="16"/>
  <c r="D56" i="16"/>
  <c r="D55" i="16"/>
  <c r="D52" i="16"/>
  <c r="D58" i="16"/>
  <c r="I17" i="12" l="1"/>
</calcChain>
</file>

<file path=xl/sharedStrings.xml><?xml version="1.0" encoding="utf-8"?>
<sst xmlns="http://schemas.openxmlformats.org/spreadsheetml/2006/main" count="232" uniqueCount="161">
  <si>
    <t>Source</t>
  </si>
  <si>
    <t>years</t>
  </si>
  <si>
    <t>%</t>
  </si>
  <si>
    <t>-</t>
  </si>
  <si>
    <t>Value</t>
  </si>
  <si>
    <t>Other</t>
  </si>
  <si>
    <t>Initial investment costs</t>
  </si>
  <si>
    <t>households_supplied_per_unit</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</si>
  <si>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</si>
  <si>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</si>
  <si>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</si>
  <si>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</si>
  <si>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</si>
  <si>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</si>
  <si>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</si>
  <si>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</si>
  <si>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</si>
  <si>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</si>
  <si>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</si>
  <si>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</si>
  <si>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</si>
  <si>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</si>
  <si>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</si>
  <si>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 xml:space="preserve">Decmmmissioning cost </t>
  </si>
  <si>
    <t>Electricity output capacity</t>
  </si>
  <si>
    <t>Type</t>
  </si>
  <si>
    <t>Date published</t>
  </si>
  <si>
    <t>Attribute</t>
  </si>
  <si>
    <t>euro</t>
  </si>
  <si>
    <t>availability</t>
  </si>
  <si>
    <t>free_co2_factor</t>
  </si>
  <si>
    <t>takes_part_in_ets</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</si>
  <si>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</si>
  <si>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</si>
  <si>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</si>
  <si>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</si>
  <si>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</si>
  <si>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</si>
  <si>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</si>
  <si>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</si>
  <si>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</si>
  <si>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</si>
  <si>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</si>
  <si>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</si>
  <si>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</si>
  <si>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</si>
  <si>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</si>
  <si>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</si>
  <si>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</si>
  <si>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</si>
  <si>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</si>
  <si>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</si>
  <si>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</si>
  <si>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</si>
  <si>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</si>
  <si>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</si>
  <si>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</si>
  <si>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</si>
  <si>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</si>
  <si>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</si>
  <si>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</si>
  <si>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</si>
  <si>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</si>
  <si>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</si>
  <si>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</si>
  <si>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</si>
  <si>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</si>
  <si>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</si>
  <si>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</si>
  <si>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Parameter</t>
  </si>
  <si>
    <t>Comments</t>
  </si>
  <si>
    <t>Maria Tsagkaraki</t>
  </si>
  <si>
    <t>Technical</t>
  </si>
  <si>
    <t>input.ambient_heat</t>
  </si>
  <si>
    <t>input.electricity</t>
  </si>
  <si>
    <t>output.useable_heat</t>
  </si>
  <si>
    <t>full_load_hours</t>
  </si>
  <si>
    <t>Subject year</t>
  </si>
  <si>
    <t>ETM Library URL</t>
  </si>
  <si>
    <t>output.cooling</t>
  </si>
  <si>
    <t>fever.base_cop</t>
  </si>
  <si>
    <t>fever.capacity.electricity</t>
  </si>
  <si>
    <t>fever.cop_per_degree</t>
  </si>
  <si>
    <t>storage.volume</t>
  </si>
  <si>
    <t>Ecofys</t>
  </si>
  <si>
    <t>NL</t>
  </si>
  <si>
    <t>https://refman.energytransitionmodel.com/search?utf8=%E2%9C%93&amp;q=systeemkosten&amp;commit=Search</t>
  </si>
  <si>
    <t>ISSO 72 and Quintel calc</t>
  </si>
  <si>
    <t>?</t>
  </si>
  <si>
    <t>DHPA</t>
  </si>
  <si>
    <t>Phone conversation Peter Wagener notes:</t>
  </si>
  <si>
    <t>201707_Tabel RV WW en koude met warmtepompen</t>
  </si>
  <si>
    <t>??</t>
  </si>
  <si>
    <t>Notes</t>
  </si>
  <si>
    <t>page</t>
  </si>
  <si>
    <t>COP</t>
  </si>
  <si>
    <t>COP/degree C</t>
  </si>
  <si>
    <t>liter</t>
  </si>
  <si>
    <t>kJ/oC/l</t>
  </si>
  <si>
    <t>oC</t>
  </si>
  <si>
    <t>Phone conversation</t>
  </si>
  <si>
    <t>See file on Dropbox</t>
  </si>
  <si>
    <t>kW</t>
  </si>
  <si>
    <t>degrees C</t>
  </si>
  <si>
    <t>Ref temperature for output capacity</t>
  </si>
  <si>
    <t>https://warmtepomp-weetjes.nl/warmtepomp/buffervat/</t>
  </si>
  <si>
    <t>http://www.warmtepompforum.nl/Volumebuffervat.php</t>
  </si>
  <si>
    <t>min</t>
  </si>
  <si>
    <t>kW output</t>
  </si>
  <si>
    <t>Warmtepompforum</t>
  </si>
  <si>
    <t>output capacity</t>
  </si>
  <si>
    <t>specific capacity water</t>
  </si>
  <si>
    <t>temperature difference system</t>
  </si>
  <si>
    <t>volume of buffer</t>
  </si>
  <si>
    <t>conversion kJ to kWh</t>
  </si>
  <si>
    <t>buffer time</t>
  </si>
  <si>
    <t>Educated guess based on various sources</t>
  </si>
  <si>
    <t>Note</t>
  </si>
  <si>
    <t>storage.cost_per_mwh</t>
  </si>
  <si>
    <t>eur0/MWh</t>
  </si>
  <si>
    <t>Quintel WD</t>
  </si>
  <si>
    <t>quintel/etsource@0277ad226491f5aae44c874b298cbcf694d2f6cb</t>
  </si>
  <si>
    <t>euro/MWh</t>
  </si>
  <si>
    <t>0 until extra information from DHPA arrives</t>
  </si>
  <si>
    <t>MWh</t>
  </si>
  <si>
    <t>kJ to MWh</t>
  </si>
  <si>
    <t>Hot water boiler vessel used as storage device to protect compressor</t>
  </si>
  <si>
    <t>Initial investment (including boiler)</t>
  </si>
  <si>
    <t>Costs for boiler</t>
  </si>
  <si>
    <t>See documentation Households water heater heatpump air water electricity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</si>
  <si>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</si>
  <si>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See https://github.com/quintel/documentation/blob/master/general/cost_calculations.md#weighted-average-cost-of-capital</t>
  </si>
  <si>
    <t>Vesta Functioneel Ontwerp 4.0</t>
  </si>
  <si>
    <t>investment_costs</t>
  </si>
  <si>
    <t>vaste investeringskosten min</t>
  </si>
  <si>
    <t>variable investeringskosten min</t>
  </si>
  <si>
    <t>vaste investeringskosten max</t>
  </si>
  <si>
    <t>variable investeringskosten max</t>
  </si>
  <si>
    <t>Ki_w_LWP_vast_max</t>
  </si>
  <si>
    <t>Ki_w_LWP_vast_min</t>
  </si>
  <si>
    <t>euro/aansluiting</t>
  </si>
  <si>
    <t>euro/kW</t>
  </si>
  <si>
    <t>LETOP: het lijkt erop alsof de variable kosten zijn omgewisseld tussen min/max</t>
  </si>
  <si>
    <t>euro/unit</t>
  </si>
  <si>
    <t>totale investeringskosten min</t>
  </si>
  <si>
    <t>totale investeringskosten max</t>
  </si>
  <si>
    <t>gemiddelde nemen!</t>
  </si>
  <si>
    <t>dit is inclusief de cost_of_installing, dus die gaat naar nul</t>
  </si>
  <si>
    <t>Vesta</t>
  </si>
  <si>
    <t>Ki_w_LWP_var_max</t>
  </si>
  <si>
    <t>Ki_w_LWP_var_min</t>
  </si>
  <si>
    <t>buildings_space_heater_heatpump_air_water_electricity.converter.ad</t>
  </si>
  <si>
    <t>Update Marlieke Verweij 20200401:</t>
  </si>
  <si>
    <t xml:space="preserve">Output temperature is assumed to be 45 degrees and the COP curve is based on the Ecofys COP curves for 35 and 50 degrees Celsius. </t>
  </si>
  <si>
    <t>output temperatuur (graden Celsius)</t>
  </si>
  <si>
    <t>base_cop</t>
  </si>
  <si>
    <t xml:space="preserve">cop_per_degree </t>
  </si>
  <si>
    <t>source</t>
  </si>
  <si>
    <t>linear fit Ecofys curve</t>
  </si>
  <si>
    <t>With this output temperature and the cost-optimal threshold COP of 2.6, the HHP electricity share (heat output) for houses with energylabel B is 64%.</t>
  </si>
  <si>
    <t>The input share in the node for the start year should be adjusted soon, will be done together with dataset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</si>
</sst>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0"/>
    <numFmt numFmtId="166" formatCode="0.0000"/>
    <numFmt numFmtId="167" formatCode="0.000000"/>
    <numFmt numFmtId="168" formatCode="0.00000"/>
  </numFmts>
  <fonts count="22">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b/>
      <sz val="12"/>
      <color theme="1"/>
      <name val="Lettertype hoofdtekst"/>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2">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155">
    <xf numFmtId="0" fontId="0" fillId="0" borderId="0" xfId="0"/>
    <xf numFmtId="0" fontId="12" fillId="3" borderId="7" xfId="0" applyFont="1" applyFill="1" applyBorder="1"/>
    <xf numFmtId="0" fontId="13" fillId="3" borderId="17" xfId="0" applyFont="1" applyFill="1" applyBorder="1"/>
    <xf numFmtId="0" fontId="12" fillId="3" borderId="13" xfId="0" applyFont="1" applyFill="1" applyBorder="1"/>
    <xf numFmtId="0" fontId="14" fillId="3" borderId="7" xfId="0" applyFont="1" applyFill="1" applyBorder="1" applyAlignment="1">
      <alignment vertical="center"/>
    </xf>
    <xf numFmtId="2" fontId="12" fillId="3" borderId="8" xfId="0" applyNumberFormat="1" applyFont="1" applyFill="1" applyBorder="1" applyAlignment="1">
      <alignment horizontal="left"/>
    </xf>
    <xf numFmtId="0" fontId="14" fillId="3" borderId="1" xfId="0" applyFont="1" applyFill="1" applyBorder="1" applyAlignment="1">
      <alignment vertical="center"/>
    </xf>
    <xf numFmtId="0" fontId="12" fillId="3" borderId="14" xfId="0" applyFont="1" applyFill="1" applyBorder="1"/>
    <xf numFmtId="0" fontId="12" fillId="3" borderId="0" xfId="0" applyFont="1" applyFill="1"/>
    <xf numFmtId="0" fontId="11" fillId="2" borderId="0" xfId="0" applyFont="1" applyFill="1" applyAlignment="1">
      <alignment vertical="center"/>
    </xf>
    <xf numFmtId="0" fontId="11" fillId="2" borderId="0" xfId="0" applyFont="1" applyFill="1"/>
    <xf numFmtId="0" fontId="11" fillId="2" borderId="9" xfId="0" applyFont="1" applyFill="1" applyBorder="1"/>
    <xf numFmtId="0" fontId="11" fillId="2" borderId="4" xfId="0" applyFont="1" applyFill="1" applyBorder="1"/>
    <xf numFmtId="0" fontId="13" fillId="0" borderId="0" xfId="0" applyFont="1"/>
    <xf numFmtId="0" fontId="8" fillId="2" borderId="0" xfId="0" applyFont="1" applyFill="1"/>
    <xf numFmtId="0" fontId="12" fillId="0" borderId="0" xfId="0" applyFont="1"/>
    <xf numFmtId="0" fontId="11" fillId="2" borderId="6" xfId="0" applyFont="1" applyFill="1" applyBorder="1"/>
    <xf numFmtId="0" fontId="12" fillId="3" borderId="17" xfId="0" applyFont="1" applyFill="1" applyBorder="1"/>
    <xf numFmtId="0" fontId="12" fillId="3" borderId="2" xfId="0" applyFont="1" applyFill="1" applyBorder="1"/>
    <xf numFmtId="0" fontId="8" fillId="2" borderId="2" xfId="0" applyFont="1" applyFill="1" applyBorder="1"/>
    <xf numFmtId="0" fontId="15" fillId="3" borderId="0" xfId="0" applyFont="1" applyFill="1"/>
    <xf numFmtId="0" fontId="8" fillId="2" borderId="7" xfId="0" applyFont="1" applyFill="1" applyBorder="1"/>
    <xf numFmtId="0" fontId="11" fillId="0" borderId="0" xfId="0" applyFont="1"/>
    <xf numFmtId="0" fontId="13" fillId="3" borderId="0" xfId="0" applyFont="1" applyFill="1"/>
    <xf numFmtId="0" fontId="7" fillId="2" borderId="18" xfId="0" applyFont="1" applyFill="1" applyBorder="1"/>
    <xf numFmtId="0" fontId="7" fillId="2" borderId="0" xfId="0" applyFont="1" applyFill="1"/>
    <xf numFmtId="0" fontId="7" fillId="0" borderId="0" xfId="0" applyFont="1"/>
    <xf numFmtId="0" fontId="7" fillId="2" borderId="3" xfId="0" applyFont="1" applyFill="1" applyBorder="1"/>
    <xf numFmtId="0" fontId="7" fillId="2" borderId="15" xfId="0" applyFont="1" applyFill="1" applyBorder="1"/>
    <xf numFmtId="0" fontId="7" fillId="2" borderId="6" xfId="0" applyFont="1" applyFill="1" applyBorder="1"/>
    <xf numFmtId="0" fontId="7" fillId="2" borderId="10" xfId="0" applyFont="1" applyFill="1" applyBorder="1"/>
    <xf numFmtId="0" fontId="7" fillId="2" borderId="11" xfId="0" applyFont="1" applyFill="1" applyBorder="1"/>
    <xf numFmtId="0" fontId="7" fillId="2" borderId="12" xfId="0" applyFont="1" applyFill="1" applyBorder="1"/>
    <xf numFmtId="0" fontId="16" fillId="2" borderId="0" xfId="0" applyFont="1" applyFill="1"/>
    <xf numFmtId="0" fontId="16" fillId="2" borderId="5" xfId="0" applyFont="1" applyFill="1" applyBorder="1"/>
    <xf numFmtId="2" fontId="7" fillId="2" borderId="18" xfId="0" applyNumberFormat="1" applyFont="1" applyFill="1" applyBorder="1"/>
    <xf numFmtId="164" fontId="7" fillId="2" borderId="18" xfId="0" applyNumberFormat="1" applyFont="1" applyFill="1" applyBorder="1"/>
    <xf numFmtId="0" fontId="17" fillId="2" borderId="0" xfId="0" applyFont="1" applyFill="1"/>
    <xf numFmtId="49" fontId="17" fillId="2" borderId="0" xfId="0" applyNumberFormat="1" applyFont="1" applyFill="1"/>
    <xf numFmtId="0" fontId="17" fillId="2" borderId="3" xfId="0" applyFont="1" applyFill="1" applyBorder="1"/>
    <xf numFmtId="0" fontId="17" fillId="2" borderId="4" xfId="0" applyFont="1" applyFill="1" applyBorder="1"/>
    <xf numFmtId="49" fontId="17" fillId="2" borderId="4" xfId="0" applyNumberFormat="1" applyFont="1" applyFill="1" applyBorder="1"/>
    <xf numFmtId="0" fontId="17" fillId="2" borderId="6" xfId="0" applyFont="1" applyFill="1" applyBorder="1"/>
    <xf numFmtId="0" fontId="18" fillId="2" borderId="0" xfId="0" applyFont="1" applyFill="1"/>
    <xf numFmtId="49" fontId="18" fillId="2" borderId="0" xfId="0" applyNumberFormat="1" applyFont="1" applyFill="1"/>
    <xf numFmtId="0" fontId="17" fillId="2" borderId="16" xfId="0" applyFont="1" applyFill="1" applyBorder="1"/>
    <xf numFmtId="0" fontId="18" fillId="2" borderId="9" xfId="0" applyFont="1" applyFill="1" applyBorder="1"/>
    <xf numFmtId="49" fontId="18" fillId="2" borderId="9" xfId="0" applyNumberFormat="1" applyFont="1" applyFill="1" applyBorder="1"/>
    <xf numFmtId="2" fontId="11" fillId="2" borderId="9" xfId="0" applyNumberFormat="1" applyFont="1" applyFill="1" applyBorder="1" applyAlignment="1">
      <alignment vertical="center"/>
    </xf>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11" fillId="2" borderId="17" xfId="0" applyFont="1" applyFill="1" applyBorder="1"/>
    <xf numFmtId="0" fontId="5" fillId="2" borderId="2" xfId="0" applyFont="1" applyFill="1" applyBorder="1"/>
    <xf numFmtId="0" fontId="11" fillId="2" borderId="7" xfId="0" applyFont="1" applyFill="1" applyBorder="1"/>
    <xf numFmtId="0" fontId="5" fillId="2" borderId="0" xfId="0" applyFont="1" applyFill="1"/>
    <xf numFmtId="0" fontId="20" fillId="2" borderId="0" xfId="0" applyFont="1" applyFill="1"/>
    <xf numFmtId="0" fontId="5" fillId="2" borderId="18" xfId="0" applyFont="1" applyFill="1" applyBorder="1"/>
    <xf numFmtId="0" fontId="5" fillId="5" borderId="0" xfId="0" applyFont="1" applyFill="1"/>
    <xf numFmtId="0" fontId="5" fillId="6" borderId="0" xfId="0" applyFont="1" applyFill="1"/>
    <xf numFmtId="0" fontId="5" fillId="7" borderId="0" xfId="0" applyFont="1" applyFill="1"/>
    <xf numFmtId="0" fontId="5" fillId="8" borderId="0" xfId="0" applyFont="1" applyFill="1"/>
    <xf numFmtId="0" fontId="5" fillId="2" borderId="7" xfId="0" applyFont="1" applyFill="1" applyBorder="1"/>
    <xf numFmtId="0" fontId="5" fillId="9" borderId="0" xfId="0" applyFont="1" applyFill="1"/>
    <xf numFmtId="0" fontId="5" fillId="10" borderId="0" xfId="0" applyFont="1" applyFill="1"/>
    <xf numFmtId="0" fontId="5" fillId="11" borderId="0" xfId="0" applyFont="1" applyFill="1"/>
    <xf numFmtId="0" fontId="5" fillId="12" borderId="0" xfId="0" applyFont="1" applyFill="1"/>
    <xf numFmtId="0" fontId="11" fillId="2" borderId="16" xfId="0" applyFont="1" applyFill="1" applyBorder="1"/>
    <xf numFmtId="0" fontId="13" fillId="2" borderId="9" xfId="0" applyFont="1" applyFill="1" applyBorder="1"/>
    <xf numFmtId="0" fontId="12" fillId="2" borderId="0" xfId="0" applyFont="1" applyFill="1"/>
    <xf numFmtId="2" fontId="7" fillId="2" borderId="0" xfId="0" applyNumberFormat="1" applyFont="1" applyFill="1"/>
    <xf numFmtId="0" fontId="16" fillId="2" borderId="19" xfId="0" applyFont="1" applyFill="1" applyBorder="1"/>
    <xf numFmtId="0" fontId="7" fillId="2" borderId="5" xfId="0" applyFont="1" applyFill="1" applyBorder="1"/>
    <xf numFmtId="0" fontId="11" fillId="2" borderId="9" xfId="0" applyFont="1" applyFill="1" applyBorder="1" applyAlignment="1">
      <alignment vertical="center"/>
    </xf>
    <xf numFmtId="165" fontId="3" fillId="0" borderId="0" xfId="0" applyNumberFormat="1" applyFont="1" applyAlignment="1">
      <alignment vertical="center"/>
    </xf>
    <xf numFmtId="0" fontId="3" fillId="2" borderId="0" xfId="0" applyFont="1" applyFill="1"/>
    <xf numFmtId="0" fontId="11" fillId="2" borderId="3" xfId="0" applyFont="1" applyFill="1" applyBorder="1"/>
    <xf numFmtId="0" fontId="11" fillId="2" borderId="15" xfId="0" applyFont="1" applyFill="1" applyBorder="1"/>
    <xf numFmtId="0" fontId="11" fillId="2" borderId="19" xfId="0" applyFont="1" applyFill="1" applyBorder="1"/>
    <xf numFmtId="0" fontId="3" fillId="2" borderId="6" xfId="0" applyFont="1" applyFill="1" applyBorder="1"/>
    <xf numFmtId="0" fontId="3" fillId="2" borderId="5" xfId="0" applyFont="1" applyFill="1" applyBorder="1"/>
    <xf numFmtId="49" fontId="11" fillId="2" borderId="0" xfId="0" applyNumberFormat="1" applyFont="1" applyFill="1"/>
    <xf numFmtId="49" fontId="3" fillId="2" borderId="0" xfId="0" applyNumberFormat="1" applyFont="1" applyFill="1"/>
    <xf numFmtId="0" fontId="3" fillId="0" borderId="0" xfId="0" applyFont="1" applyAlignment="1">
      <alignment vertical="center"/>
    </xf>
    <xf numFmtId="0" fontId="4" fillId="2" borderId="0" xfId="0" applyFont="1" applyFill="1"/>
    <xf numFmtId="0" fontId="11" fillId="2" borderId="9" xfId="0" applyFont="1" applyFill="1" applyBorder="1" applyAlignment="1">
      <alignment vertical="center" wrapText="1"/>
    </xf>
    <xf numFmtId="0" fontId="18" fillId="2" borderId="9" xfId="0" applyFont="1" applyFill="1" applyBorder="1" applyAlignment="1">
      <alignment wrapText="1"/>
    </xf>
    <xf numFmtId="2" fontId="6" fillId="2" borderId="18" xfId="0" applyNumberFormat="1" applyFont="1" applyFill="1" applyBorder="1"/>
    <xf numFmtId="166" fontId="7" fillId="2" borderId="18" xfId="0" applyNumberFormat="1" applyFont="1" applyFill="1" applyBorder="1"/>
    <xf numFmtId="167" fontId="7" fillId="2" borderId="18" xfId="0" applyNumberFormat="1" applyFont="1" applyFill="1" applyBorder="1"/>
    <xf numFmtId="2" fontId="7" fillId="0" borderId="18" xfId="0" applyNumberFormat="1" applyFont="1" applyBorder="1"/>
    <xf numFmtId="0" fontId="17" fillId="2" borderId="15" xfId="0" applyFont="1" applyFill="1" applyBorder="1"/>
    <xf numFmtId="0" fontId="17" fillId="2" borderId="5" xfId="0" applyFont="1" applyFill="1" applyBorder="1"/>
    <xf numFmtId="0" fontId="18" fillId="2" borderId="19" xfId="0" applyFont="1" applyFill="1" applyBorder="1"/>
    <xf numFmtId="0" fontId="17" fillId="2" borderId="10" xfId="0" applyFont="1" applyFill="1" applyBorder="1"/>
    <xf numFmtId="0" fontId="17" fillId="2" borderId="11" xfId="0" applyFont="1" applyFill="1" applyBorder="1"/>
    <xf numFmtId="49" fontId="17" fillId="2" borderId="11" xfId="0" applyNumberFormat="1" applyFont="1" applyFill="1" applyBorder="1"/>
    <xf numFmtId="0" fontId="17" fillId="2" borderId="12" xfId="0" applyFont="1" applyFill="1" applyBorder="1"/>
    <xf numFmtId="0" fontId="6" fillId="2" borderId="15" xfId="0" applyFont="1" applyFill="1" applyBorder="1"/>
    <xf numFmtId="0" fontId="11" fillId="2" borderId="19" xfId="0" applyFont="1" applyFill="1" applyBorder="1" applyAlignment="1">
      <alignment vertical="center"/>
    </xf>
    <xf numFmtId="0" fontId="11" fillId="2" borderId="5" xfId="0" applyFont="1" applyFill="1" applyBorder="1" applyAlignment="1">
      <alignment vertical="center"/>
    </xf>
    <xf numFmtId="0" fontId="6" fillId="0" borderId="5" xfId="0" applyFont="1" applyBorder="1"/>
    <xf numFmtId="0" fontId="6" fillId="2" borderId="5" xfId="0" applyFont="1" applyFill="1" applyBorder="1"/>
    <xf numFmtId="0" fontId="6" fillId="2" borderId="10" xfId="0" applyFont="1" applyFill="1" applyBorder="1"/>
    <xf numFmtId="0" fontId="6" fillId="2" borderId="11" xfId="0" applyFont="1" applyFill="1" applyBorder="1"/>
    <xf numFmtId="2" fontId="6" fillId="2" borderId="11" xfId="0" applyNumberFormat="1" applyFont="1" applyFill="1" applyBorder="1"/>
    <xf numFmtId="0" fontId="6" fillId="2" borderId="12" xfId="0" applyFont="1" applyFill="1" applyBorder="1"/>
    <xf numFmtId="0" fontId="11" fillId="2" borderId="0" xfId="0" applyFont="1" applyFill="1" applyAlignment="1">
      <alignment vertical="center" wrapText="1"/>
    </xf>
    <xf numFmtId="0" fontId="18" fillId="2" borderId="0" xfId="0" applyFont="1" applyFill="1" applyAlignment="1">
      <alignment wrapText="1"/>
    </xf>
    <xf numFmtId="2" fontId="11" fillId="2" borderId="0" xfId="0" applyNumberFormat="1" applyFont="1" applyFill="1" applyAlignment="1">
      <alignment vertical="center"/>
    </xf>
    <xf numFmtId="49" fontId="17" fillId="0" borderId="0" xfId="0" applyNumberFormat="1" applyFont="1"/>
    <xf numFmtId="0" fontId="17" fillId="0" borderId="0" xfId="0" applyFont="1"/>
    <xf numFmtId="17" fontId="17" fillId="0" borderId="0" xfId="0" applyNumberFormat="1" applyFont="1"/>
    <xf numFmtId="0" fontId="17" fillId="0" borderId="5" xfId="0" applyFont="1" applyBorder="1"/>
    <xf numFmtId="2" fontId="17" fillId="0" borderId="0" xfId="0" applyNumberFormat="1" applyFont="1"/>
    <xf numFmtId="0" fontId="3" fillId="0" borderId="0" xfId="0" applyFont="1"/>
    <xf numFmtId="0" fontId="0" fillId="2" borderId="0" xfId="0" applyFill="1"/>
    <xf numFmtId="164" fontId="0" fillId="2" borderId="0" xfId="0" applyNumberFormat="1" applyFill="1"/>
    <xf numFmtId="49" fontId="21" fillId="0" borderId="0" xfId="0" applyNumberFormat="1" applyFont="1"/>
    <xf numFmtId="0" fontId="3" fillId="2" borderId="10" xfId="0" applyFont="1" applyFill="1" applyBorder="1"/>
    <xf numFmtId="0" fontId="3" fillId="2" borderId="11" xfId="0" applyFont="1" applyFill="1" applyBorder="1"/>
    <xf numFmtId="0" fontId="3" fillId="2" borderId="12" xfId="0" applyFont="1" applyFill="1" applyBorder="1"/>
    <xf numFmtId="0" fontId="6" fillId="0" borderId="0" xfId="0" applyFont="1"/>
    <xf numFmtId="2" fontId="6" fillId="0" borderId="18" xfId="0" applyNumberFormat="1" applyFont="1" applyBorder="1"/>
    <xf numFmtId="2" fontId="6" fillId="0" borderId="0" xfId="0" applyNumberFormat="1" applyFont="1"/>
    <xf numFmtId="2" fontId="6" fillId="0" borderId="18" xfId="0" applyNumberFormat="1" applyFont="1" applyBorder="1" applyAlignment="1">
      <alignment vertical="center"/>
    </xf>
    <xf numFmtId="165" fontId="6" fillId="0" borderId="0" xfId="0" applyNumberFormat="1" applyFont="1" applyAlignment="1">
      <alignment vertical="center"/>
    </xf>
    <xf numFmtId="168" fontId="6" fillId="0" borderId="18" xfId="0" applyNumberFormat="1" applyFont="1" applyBorder="1"/>
    <xf numFmtId="166" fontId="6" fillId="0" borderId="18" xfId="0" applyNumberFormat="1" applyFont="1" applyBorder="1" applyAlignment="1">
      <alignment vertical="center"/>
    </xf>
    <xf numFmtId="165" fontId="6" fillId="0" borderId="18" xfId="0" applyNumberFormat="1" applyFont="1" applyBorder="1" applyAlignment="1">
      <alignment vertical="center"/>
    </xf>
    <xf numFmtId="164" fontId="6" fillId="0" borderId="18" xfId="0" applyNumberFormat="1" applyFont="1" applyBorder="1"/>
    <xf numFmtId="2" fontId="11" fillId="0" borderId="0" xfId="0" applyNumberFormat="1" applyFont="1" applyAlignment="1">
      <alignment horizontal="right" vertical="center"/>
    </xf>
    <xf numFmtId="164" fontId="6" fillId="0" borderId="18" xfId="0" applyNumberFormat="1" applyFont="1" applyBorder="1" applyAlignment="1">
      <alignment horizontal="right" vertical="center"/>
    </xf>
    <xf numFmtId="2" fontId="6" fillId="0" borderId="0" xfId="0" applyNumberFormat="1" applyFont="1" applyAlignment="1">
      <alignment horizontal="right" vertical="center"/>
    </xf>
    <xf numFmtId="1" fontId="6" fillId="0" borderId="18" xfId="0" applyNumberFormat="1" applyFont="1" applyBorder="1" applyAlignment="1">
      <alignment horizontal="right" vertical="center"/>
    </xf>
    <xf numFmtId="0" fontId="6" fillId="0" borderId="18" xfId="0" applyFont="1" applyBorder="1"/>
    <xf numFmtId="0" fontId="3" fillId="0" borderId="5" xfId="0" applyFont="1" applyBorder="1"/>
    <xf numFmtId="167" fontId="6" fillId="0" borderId="18" xfId="0" applyNumberFormat="1" applyFont="1" applyBorder="1" applyAlignment="1">
      <alignment vertical="center"/>
    </xf>
    <xf numFmtId="164" fontId="3" fillId="2" borderId="0" xfId="0" applyNumberFormat="1" applyFont="1" applyFill="1"/>
    <xf numFmtId="0" fontId="2" fillId="2" borderId="0" xfId="0" applyFont="1" applyFill="1"/>
    <xf numFmtId="0" fontId="1" fillId="2" borderId="0" xfId="0" applyFont="1" applyFill="1"/>
    <xf numFmtId="166" fontId="6" fillId="0" borderId="18" xfId="0" applyNumberFormat="1" applyFont="1" applyBorder="1"/>
    <xf numFmtId="0" fontId="19" fillId="4" borderId="17" xfId="0" applyFont="1" applyFill="1" applyBorder="1" applyAlignment="1">
      <alignment horizontal="left" vertical="top" wrapText="1"/>
    </xf>
    <xf numFmtId="0" fontId="19" fillId="4" borderId="2" xfId="0" applyFont="1" applyFill="1" applyBorder="1" applyAlignment="1">
      <alignment horizontal="left" vertical="top" wrapText="1"/>
    </xf>
    <xf numFmtId="0" fontId="19" fillId="4" borderId="13" xfId="0" applyFont="1" applyFill="1" applyBorder="1" applyAlignment="1">
      <alignment horizontal="left" vertical="top" wrapText="1"/>
    </xf>
    <xf numFmtId="0" fontId="19" fillId="4" borderId="7" xfId="0" applyFont="1" applyFill="1" applyBorder="1" applyAlignment="1">
      <alignment horizontal="left" vertical="top" wrapText="1"/>
    </xf>
    <xf numFmtId="0" fontId="19" fillId="4" borderId="0" xfId="0" applyFont="1" applyFill="1" applyAlignment="1">
      <alignment horizontal="left" vertical="top" wrapText="1"/>
    </xf>
    <xf numFmtId="0" fontId="19" fillId="4" borderId="8" xfId="0" applyFont="1" applyFill="1" applyBorder="1" applyAlignment="1">
      <alignment horizontal="left" vertical="top" wrapText="1"/>
    </xf>
    <xf numFmtId="0" fontId="19" fillId="4" borderId="1" xfId="0" applyFont="1" applyFill="1" applyBorder="1" applyAlignment="1">
      <alignment horizontal="left" vertical="top" wrapText="1"/>
    </xf>
    <xf numFmtId="0" fontId="19" fillId="4" borderId="9" xfId="0" applyFont="1" applyFill="1" applyBorder="1" applyAlignment="1">
      <alignment horizontal="left" vertical="top" wrapText="1"/>
    </xf>
    <xf numFmtId="0" fontId="19" fillId="4" borderId="14" xfId="0" applyFont="1" applyFill="1" applyBorder="1" applyAlignment="1">
      <alignment horizontal="left" vertical="top" wrapText="1"/>
    </xf>
    <xf numFmtId="165" fontId="7" fillId="2" borderId="18" xfId="0" applyNumberFormat="1" applyFont="1" applyFill="1" applyBorder="1"/>
  </cellXfs>
  <cellStyles count="2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8</xdr:col>
      <xdr:colOff>898766</xdr:colOff>
      <xdr:row>5</xdr:row>
      <xdr:rowOff>38099</xdr:rowOff>
    </xdr:from>
    <xdr:to>
      <xdr:col>10</xdr:col>
      <xdr:colOff>5960204</xdr:colOff>
      <xdr:row>22</xdr:row>
      <xdr:rowOff>101599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a:stretch>
          <a:fillRect/>
        </a:stretch>
      </xdr:blipFill>
      <xdr:spPr>
        <a:xfrm>
          <a:off x="12660920" y="1034561"/>
          <a:ext cx="6976208" cy="3385038"/>
        </a:xfrm>
        <a:prstGeom prst="rect">
          <a:avLst/>
        </a:prstGeom>
      </xdr:spPr>
    </xdr:pic>
    <xdr:clientData/>
  </xdr:twoCellAnchor>
  <xdr:twoCellAnchor editAs="oneCell">
    <xdr:from>
      <xdr:col>9</xdr:col>
      <xdr:colOff>886125</xdr:colOff>
      <xdr:row>24</xdr:row>
      <xdr:rowOff>19538</xdr:rowOff>
    </xdr:from>
    <xdr:to>
      <xdr:col>11</xdr:col>
      <xdr:colOff>4951</xdr:colOff>
      <xdr:row>33</xdr:row>
      <xdr:rowOff>105448</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2"/>
        <a:stretch>
          <a:fillRect/>
        </a:stretch>
      </xdr:blipFill>
      <xdr:spPr>
        <a:xfrm>
          <a:off x="13605663" y="4337538"/>
          <a:ext cx="10757993" cy="1844373"/>
        </a:xfrm>
        <a:prstGeom prst="rect">
          <a:avLst/>
        </a:prstGeom>
      </xdr:spPr>
    </xdr:pic>
    <xdr:clientData/>
  </xdr:twoCellAnchor>
  <xdr:twoCellAnchor editAs="oneCell">
    <xdr:from>
      <xdr:col>9</xdr:col>
      <xdr:colOff>937845</xdr:colOff>
      <xdr:row>34</xdr:row>
      <xdr:rowOff>97691</xdr:rowOff>
    </xdr:from>
    <xdr:to>
      <xdr:col>10</xdr:col>
      <xdr:colOff>6459757</xdr:colOff>
      <xdr:row>47</xdr:row>
      <xdr:rowOff>172396</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3"/>
        <a:stretch>
          <a:fillRect/>
        </a:stretch>
      </xdr:blipFill>
      <xdr:spPr>
        <a:xfrm>
          <a:off x="13657383" y="6369537"/>
          <a:ext cx="6479298" cy="2614706"/>
        </a:xfrm>
        <a:prstGeom prst="rect">
          <a:avLst/>
        </a:prstGeom>
      </xdr:spPr>
    </xdr:pic>
    <xdr:clientData/>
  </xdr:twoCellAnchor>
  <xdr:twoCellAnchor editAs="oneCell">
    <xdr:from>
      <xdr:col>7</xdr:col>
      <xdr:colOff>27022</xdr:colOff>
      <xdr:row>66</xdr:row>
      <xdr:rowOff>162128</xdr:rowOff>
    </xdr:from>
    <xdr:to>
      <xdr:col>10</xdr:col>
      <xdr:colOff>7356273</xdr:colOff>
      <xdr:row>87</xdr:row>
      <xdr:rowOff>94356</xdr:rowOff>
    </xdr:to>
    <xdr:pic>
      <xdr:nvPicPr>
        <xdr:cNvPr id="2" name="Picture 1">
          <a:extLst>
            <a:ext uri="{FF2B5EF4-FFF2-40B4-BE49-F238E27FC236}">
              <a16:creationId xmlns:a16="http://schemas.microsoft.com/office/drawing/2014/main" id="{DE05B5E1-5F76-4242-85BC-A965D9C20BEE}"/>
            </a:ext>
          </a:extLst>
        </xdr:cNvPr>
        <xdr:cNvPicPr>
          <a:picLocks noChangeAspect="1"/>
        </xdr:cNvPicPr>
      </xdr:nvPicPr>
      <xdr:blipFill>
        <a:blip xmlns:r="http://schemas.openxmlformats.org/officeDocument/2006/relationships" r:embed="rId4"/>
        <a:stretch>
          <a:fillRect/>
        </a:stretch>
      </xdr:blipFill>
      <xdr:spPr>
        <a:xfrm>
          <a:off x="8984575" y="13145851"/>
          <a:ext cx="10058400" cy="4188079"/>
        </a:xfrm>
        <a:prstGeom prst="rect">
          <a:avLst/>
        </a:prstGeom>
      </xdr:spPr>
    </xdr:pic>
    <xdr:clientData/>
  </xdr:twoCellAnchor>
  <xdr:twoCellAnchor editAs="oneCell">
    <xdr:from>
      <xdr:col>6</xdr:col>
      <xdr:colOff>1346740</xdr:colOff>
      <xdr:row>87</xdr:row>
      <xdr:rowOff>121596</xdr:rowOff>
    </xdr:from>
    <xdr:to>
      <xdr:col>10</xdr:col>
      <xdr:colOff>7324927</xdr:colOff>
      <xdr:row>107</xdr:row>
      <xdr:rowOff>104074</xdr:rowOff>
    </xdr:to>
    <xdr:pic>
      <xdr:nvPicPr>
        <xdr:cNvPr id="3" name="Picture 2">
          <a:extLst>
            <a:ext uri="{FF2B5EF4-FFF2-40B4-BE49-F238E27FC236}">
              <a16:creationId xmlns:a16="http://schemas.microsoft.com/office/drawing/2014/main" id="{FB8E48E1-634F-0A4F-89BF-93EB061A063C}"/>
            </a:ext>
          </a:extLst>
        </xdr:cNvPr>
        <xdr:cNvPicPr>
          <a:picLocks noChangeAspect="1"/>
        </xdr:cNvPicPr>
      </xdr:nvPicPr>
      <xdr:blipFill>
        <a:blip xmlns:r="http://schemas.openxmlformats.org/officeDocument/2006/relationships" r:embed="rId5"/>
        <a:stretch>
          <a:fillRect/>
        </a:stretch>
      </xdr:blipFill>
      <xdr:spPr>
        <a:xfrm>
          <a:off x="8669506" y="17361170"/>
          <a:ext cx="10058400" cy="4035669"/>
        </a:xfrm>
        <a:prstGeom prst="rect">
          <a:avLst/>
        </a:prstGeom>
      </xdr:spPr>
    </xdr:pic>
    <xdr:clientData/>
  </xdr:twoCellAnchor>
  <xdr:twoCellAnchor editAs="oneCell">
    <xdr:from>
      <xdr:col>6</xdr:col>
      <xdr:colOff>1319720</xdr:colOff>
      <xdr:row>107</xdr:row>
      <xdr:rowOff>148617</xdr:rowOff>
    </xdr:from>
    <xdr:to>
      <xdr:col>10</xdr:col>
      <xdr:colOff>7297907</xdr:colOff>
      <xdr:row>110</xdr:row>
      <xdr:rowOff>188437</xdr:rowOff>
    </xdr:to>
    <xdr:pic>
      <xdr:nvPicPr>
        <xdr:cNvPr id="7" name="Picture 6">
          <a:extLst>
            <a:ext uri="{FF2B5EF4-FFF2-40B4-BE49-F238E27FC236}">
              <a16:creationId xmlns:a16="http://schemas.microsoft.com/office/drawing/2014/main" id="{024FAF6D-1F52-DD44-ABE3-1BD825DAFA71}"/>
            </a:ext>
          </a:extLst>
        </xdr:cNvPr>
        <xdr:cNvPicPr>
          <a:picLocks noChangeAspect="1"/>
        </xdr:cNvPicPr>
      </xdr:nvPicPr>
      <xdr:blipFill>
        <a:blip xmlns:r="http://schemas.openxmlformats.org/officeDocument/2006/relationships" r:embed="rId6"/>
        <a:stretch>
          <a:fillRect/>
        </a:stretch>
      </xdr:blipFill>
      <xdr:spPr>
        <a:xfrm>
          <a:off x="8642486" y="21441383"/>
          <a:ext cx="10058400" cy="647799"/>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C5" sqref="C5"/>
    </sheetView>
  </sheetViews>
  <sheetFormatPr baseColWidth="10" defaultColWidth="10.6640625" defaultRowHeight="16"/>
  <cols>
    <col min="1" max="1" width="3.5" style="21" customWidth="1"/>
    <col min="2" max="2" width="9.1640625" style="14" customWidth="1"/>
    <col min="3" max="3" width="48.6640625" style="14" customWidth="1"/>
    <col min="4" max="16384" width="10.6640625" style="14"/>
  </cols>
  <sheetData>
    <row r="1" spans="1:3" s="19" customFormat="1">
      <c r="A1" s="17"/>
      <c r="B1" s="18"/>
      <c r="C1" s="18"/>
    </row>
    <row r="2" spans="1:3" ht="21">
      <c r="A2" s="1"/>
      <c r="B2" s="20" t="s">
        <v>13</v>
      </c>
      <c r="C2" s="20"/>
    </row>
    <row r="3" spans="1:3">
      <c r="A3" s="1"/>
      <c r="B3" s="8"/>
      <c r="C3" s="8"/>
    </row>
    <row r="4" spans="1:3">
      <c r="A4" s="1"/>
      <c r="B4" s="2" t="s">
        <v>14</v>
      </c>
      <c r="C4" s="3" t="s">
        <v>151</v>
      </c>
    </row>
    <row r="5" spans="1:3">
      <c r="A5" s="1"/>
      <c r="B5" s="4" t="s">
        <v>52</v>
      </c>
      <c r="C5" s="5" t="s">
        <v>71</v>
      </c>
    </row>
    <row r="6" spans="1:3">
      <c r="A6" s="1"/>
      <c r="B6" s="6" t="s">
        <v>16</v>
      </c>
      <c r="C6" s="7" t="s">
        <v>17</v>
      </c>
    </row>
    <row r="7" spans="1:3">
      <c r="A7" s="1"/>
      <c r="B7" s="8"/>
      <c r="C7" s="8"/>
    </row>
    <row r="8" spans="1:3">
      <c r="A8" s="1"/>
      <c r="B8" s="8"/>
      <c r="C8" s="8"/>
    </row>
    <row r="9" spans="1:3">
      <c r="A9" s="1"/>
      <c r="B9" s="55" t="s">
        <v>53</v>
      </c>
      <c r="C9" s="56"/>
    </row>
    <row r="10" spans="1:3">
      <c r="A10" s="1"/>
      <c r="B10" s="57"/>
      <c r="C10" s="58"/>
    </row>
    <row r="11" spans="1:3">
      <c r="A11" s="1"/>
      <c r="B11" s="57" t="s">
        <v>54</v>
      </c>
      <c r="C11" s="59" t="s">
        <v>55</v>
      </c>
    </row>
    <row r="12" spans="1:3" ht="17" thickBot="1">
      <c r="A12" s="1"/>
      <c r="B12" s="57"/>
      <c r="C12" s="10" t="s">
        <v>56</v>
      </c>
    </row>
    <row r="13" spans="1:3" ht="17" thickBot="1">
      <c r="A13" s="1"/>
      <c r="B13" s="57"/>
      <c r="C13" s="60" t="s">
        <v>57</v>
      </c>
    </row>
    <row r="14" spans="1:3">
      <c r="A14" s="1"/>
      <c r="B14" s="57"/>
      <c r="C14" s="58" t="s">
        <v>58</v>
      </c>
    </row>
    <row r="15" spans="1:3">
      <c r="A15" s="1"/>
      <c r="B15" s="57"/>
      <c r="C15" s="58"/>
    </row>
    <row r="16" spans="1:3">
      <c r="A16" s="1"/>
      <c r="B16" s="57" t="s">
        <v>59</v>
      </c>
      <c r="C16" s="61" t="s">
        <v>60</v>
      </c>
    </row>
    <row r="17" spans="1:3">
      <c r="A17" s="1"/>
      <c r="B17" s="57"/>
      <c r="C17" s="62" t="s">
        <v>61</v>
      </c>
    </row>
    <row r="18" spans="1:3">
      <c r="A18" s="1"/>
      <c r="B18" s="57"/>
      <c r="C18" s="63" t="s">
        <v>62</v>
      </c>
    </row>
    <row r="19" spans="1:3">
      <c r="A19" s="1"/>
      <c r="B19" s="57"/>
      <c r="C19" s="64" t="s">
        <v>63</v>
      </c>
    </row>
    <row r="20" spans="1:3">
      <c r="A20" s="1"/>
      <c r="B20" s="65"/>
      <c r="C20" s="66" t="s">
        <v>64</v>
      </c>
    </row>
    <row r="21" spans="1:3">
      <c r="A21" s="1"/>
      <c r="B21" s="65"/>
      <c r="C21" s="67" t="s">
        <v>65</v>
      </c>
    </row>
    <row r="22" spans="1:3">
      <c r="A22" s="1"/>
      <c r="B22" s="65"/>
      <c r="C22" s="68" t="s">
        <v>66</v>
      </c>
    </row>
    <row r="23" spans="1:3">
      <c r="B23" s="65"/>
      <c r="C23" s="69" t="s">
        <v>67</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2:J41"/>
  <sheetViews>
    <sheetView tabSelected="1" topLeftCell="A3" zoomScaleNormal="100" workbookViewId="0">
      <selection activeCell="E14" sqref="E14"/>
    </sheetView>
  </sheetViews>
  <sheetFormatPr baseColWidth="10" defaultColWidth="10.6640625" defaultRowHeight="16"/>
  <cols>
    <col min="1" max="1" width="3.33203125" style="25" customWidth="1"/>
    <col min="2" max="2" width="3.6640625" style="25" customWidth="1"/>
    <col min="3" max="3" width="46" style="25" customWidth="1"/>
    <col min="4" max="4" width="12.6640625" style="25" customWidth="1"/>
    <col min="5" max="5" width="17.5" style="25" customWidth="1"/>
    <col min="6" max="6" width="7" style="25" customWidth="1"/>
    <col min="7" max="7" width="45" style="25" customWidth="1"/>
    <col min="8" max="8" width="5.1640625" style="25" customWidth="1"/>
    <col min="9" max="9" width="47.33203125" style="25" bestFit="1" customWidth="1"/>
    <col min="10" max="10" width="5.5" style="25" customWidth="1"/>
    <col min="11" max="16384" width="10.6640625" style="25"/>
  </cols>
  <sheetData>
    <row r="2" spans="2:10">
      <c r="B2" s="145" t="s">
        <v>130</v>
      </c>
      <c r="C2" s="146"/>
      <c r="D2" s="146"/>
      <c r="E2" s="147"/>
    </row>
    <row r="3" spans="2:10">
      <c r="B3" s="148"/>
      <c r="C3" s="149"/>
      <c r="D3" s="149"/>
      <c r="E3" s="150"/>
    </row>
    <row r="4" spans="2:10" ht="35" customHeight="1">
      <c r="B4" s="151"/>
      <c r="C4" s="152"/>
      <c r="D4" s="152"/>
      <c r="E4" s="153"/>
    </row>
    <row r="5" spans="2:10" ht="17" thickBot="1"/>
    <row r="6" spans="2:10">
      <c r="B6" s="27"/>
      <c r="C6" s="12"/>
      <c r="D6" s="12"/>
      <c r="E6" s="12"/>
      <c r="F6" s="12"/>
      <c r="G6" s="12"/>
      <c r="H6" s="12"/>
      <c r="I6" s="12"/>
      <c r="J6" s="28"/>
    </row>
    <row r="7" spans="2:10" s="33" customFormat="1" ht="19">
      <c r="B7" s="70"/>
      <c r="C7" s="11" t="s">
        <v>27</v>
      </c>
      <c r="D7" s="71" t="s">
        <v>11</v>
      </c>
      <c r="E7" s="11" t="s">
        <v>4</v>
      </c>
      <c r="F7" s="11"/>
      <c r="G7" s="11" t="s">
        <v>10</v>
      </c>
      <c r="H7" s="11"/>
      <c r="I7" s="11" t="s">
        <v>0</v>
      </c>
      <c r="J7" s="74"/>
    </row>
    <row r="8" spans="2:10" s="33" customFormat="1" ht="19">
      <c r="B8" s="16"/>
      <c r="C8" s="10"/>
      <c r="D8" s="23"/>
      <c r="E8" s="10"/>
      <c r="F8" s="10"/>
      <c r="G8" s="10"/>
      <c r="H8" s="10"/>
      <c r="I8" s="10"/>
      <c r="J8" s="34"/>
    </row>
    <row r="9" spans="2:10" s="33" customFormat="1" ht="20" thickBot="1">
      <c r="B9" s="16"/>
      <c r="C9" s="10" t="s">
        <v>72</v>
      </c>
      <c r="D9" s="23"/>
      <c r="E9" s="10"/>
      <c r="F9" s="10"/>
      <c r="G9" s="10"/>
      <c r="H9" s="10"/>
      <c r="I9" s="10"/>
      <c r="J9" s="34"/>
    </row>
    <row r="10" spans="2:10" s="33" customFormat="1" ht="20" thickBot="1">
      <c r="B10" s="16"/>
      <c r="C10" s="87" t="s">
        <v>73</v>
      </c>
      <c r="D10" s="13" t="s">
        <v>3</v>
      </c>
      <c r="E10" s="91">
        <f>'Research data'!E6</f>
        <v>0.77777777777777801</v>
      </c>
      <c r="G10" s="26"/>
      <c r="H10" s="22"/>
      <c r="I10" s="24" t="str">
        <f>LOOKUP(E10,'Research data'!F6:K6,'Research data'!F$3:$K$3)</f>
        <v>Quintel WD</v>
      </c>
      <c r="J10" s="34"/>
    </row>
    <row r="11" spans="2:10" s="33" customFormat="1" ht="20" thickBot="1">
      <c r="B11" s="16"/>
      <c r="C11" s="87" t="s">
        <v>74</v>
      </c>
      <c r="D11" s="13" t="s">
        <v>3</v>
      </c>
      <c r="E11" s="91">
        <f>'Research data'!E7</f>
        <v>0.22222222222222199</v>
      </c>
      <c r="G11" s="26"/>
      <c r="H11" s="22"/>
      <c r="I11" s="24" t="str">
        <f>LOOKUP(E11,'Research data'!F7:K7,'Research data'!F$3:$K$3)</f>
        <v>Quintel WD</v>
      </c>
      <c r="J11" s="34"/>
    </row>
    <row r="12" spans="2:10" s="33" customFormat="1" ht="20" thickBot="1">
      <c r="B12" s="16"/>
      <c r="C12" s="78" t="s">
        <v>79</v>
      </c>
      <c r="D12" s="13" t="s">
        <v>3</v>
      </c>
      <c r="E12" s="36">
        <f>'Research data'!E8</f>
        <v>0</v>
      </c>
      <c r="G12" s="26"/>
      <c r="H12" s="22"/>
      <c r="I12" s="24" t="str">
        <f>LOOKUP(E12,'Research data'!F8:K8,'Research data'!F$3:$K$3)</f>
        <v>Quintel WD</v>
      </c>
      <c r="J12" s="34"/>
    </row>
    <row r="13" spans="2:10" s="33" customFormat="1" ht="20" thickBot="1">
      <c r="B13" s="16"/>
      <c r="C13" s="87" t="s">
        <v>75</v>
      </c>
      <c r="D13" s="13" t="s">
        <v>3</v>
      </c>
      <c r="E13" s="36">
        <f>'Research data'!E9</f>
        <v>1</v>
      </c>
      <c r="G13" s="26"/>
      <c r="H13" s="22"/>
      <c r="I13" s="24" t="str">
        <f>LOOKUP(E13,'Research data'!F9:K9,'Research data'!F$3:$K$3)</f>
        <v>Quintel WD</v>
      </c>
      <c r="J13" s="34"/>
    </row>
    <row r="14" spans="2:10" s="33" customFormat="1" ht="20" thickBot="1">
      <c r="B14" s="16"/>
      <c r="C14" s="85" t="s">
        <v>80</v>
      </c>
      <c r="D14" s="13" t="s">
        <v>3</v>
      </c>
      <c r="E14" s="154">
        <f>'Research data'!E10</f>
        <v>2.3233000000000001</v>
      </c>
      <c r="G14" s="26"/>
      <c r="H14" s="22"/>
      <c r="I14" s="24" t="e">
        <f>LOOKUP(E14,'Research data'!F10:K10,'Research data'!F$3:$K$3)</f>
        <v>#N/A</v>
      </c>
      <c r="J14" s="34"/>
    </row>
    <row r="15" spans="2:10" s="33" customFormat="1" ht="20" thickBot="1">
      <c r="B15" s="16"/>
      <c r="C15" s="85" t="s">
        <v>81</v>
      </c>
      <c r="D15" s="13" t="s">
        <v>3</v>
      </c>
      <c r="E15" s="92">
        <f>'Research data'!E11</f>
        <v>3.6654652086260614E-3</v>
      </c>
      <c r="G15" s="26"/>
      <c r="H15" s="22"/>
      <c r="I15" s="24" t="str">
        <f>LOOKUP(E15,'Research data'!F11:K11,'Research data'!F$3:$K$3)</f>
        <v>DHPA</v>
      </c>
      <c r="J15" s="34"/>
    </row>
    <row r="16" spans="2:10" s="33" customFormat="1" ht="20" thickBot="1">
      <c r="B16" s="16"/>
      <c r="C16" s="85" t="s">
        <v>82</v>
      </c>
      <c r="D16" s="13" t="s">
        <v>3</v>
      </c>
      <c r="E16" s="91">
        <f>'Research data'!E12</f>
        <v>5.7799999999999997E-2</v>
      </c>
      <c r="G16" s="26"/>
      <c r="H16" s="22"/>
      <c r="I16" s="24" t="e">
        <f>LOOKUP(E16,'Research data'!F12:K12,'Research data'!F$3:$K$3)</f>
        <v>#N/A</v>
      </c>
      <c r="J16" s="34"/>
    </row>
    <row r="17" spans="2:10" s="33" customFormat="1" ht="20" thickBot="1">
      <c r="B17" s="16"/>
      <c r="C17" s="85" t="s">
        <v>83</v>
      </c>
      <c r="D17" s="15" t="s">
        <v>124</v>
      </c>
      <c r="E17" s="91">
        <f>'Research data'!E13</f>
        <v>0</v>
      </c>
      <c r="G17" s="26"/>
      <c r="H17" s="22"/>
      <c r="I17" s="24" t="str">
        <f>LOOKUP(E17,'Research data'!F13:K13,'Research data'!F$3:$K$3)</f>
        <v>DHPA</v>
      </c>
      <c r="J17" s="34"/>
    </row>
    <row r="18" spans="2:10" s="33" customFormat="1" ht="20" thickBot="1">
      <c r="B18" s="16"/>
      <c r="C18" s="85" t="s">
        <v>118</v>
      </c>
      <c r="D18" s="15" t="s">
        <v>122</v>
      </c>
      <c r="E18" s="36">
        <f>'Research data'!E14</f>
        <v>0</v>
      </c>
      <c r="G18" s="26"/>
      <c r="H18" s="22"/>
      <c r="I18" s="24" t="str">
        <f>LOOKUP(E18,'Research data'!F14:K14,'Research data'!F$3:$K$3)</f>
        <v>Quintel WD</v>
      </c>
      <c r="J18" s="34"/>
    </row>
    <row r="19" spans="2:10" ht="17" thickBot="1">
      <c r="B19" s="29"/>
      <c r="C19" s="25" t="s">
        <v>29</v>
      </c>
      <c r="D19" s="15" t="s">
        <v>3</v>
      </c>
      <c r="E19" s="36">
        <f>'Research data'!E15</f>
        <v>0</v>
      </c>
      <c r="G19" s="26"/>
      <c r="H19" s="26"/>
      <c r="I19" s="24" t="str">
        <f>LOOKUP(E19,'Research data'!F15:K15,'Research data'!F$3:$K$3)</f>
        <v>Quintel WD</v>
      </c>
      <c r="J19" s="75"/>
    </row>
    <row r="20" spans="2:10" ht="17" thickBot="1">
      <c r="B20" s="29"/>
      <c r="C20" s="87" t="s">
        <v>76</v>
      </c>
      <c r="D20" s="15" t="s">
        <v>3</v>
      </c>
      <c r="E20" s="36">
        <f>'Research data'!E16</f>
        <v>0</v>
      </c>
      <c r="G20" s="26"/>
      <c r="H20" s="26"/>
      <c r="I20" s="24" t="str">
        <f>LOOKUP(E20,'Research data'!F16:K16,'Research data'!F$3:$K$3)</f>
        <v>Quintel WD</v>
      </c>
      <c r="J20" s="75"/>
    </row>
    <row r="21" spans="2:10" ht="17" thickBot="1">
      <c r="B21" s="29"/>
      <c r="C21" s="25" t="s">
        <v>7</v>
      </c>
      <c r="D21" s="15" t="s">
        <v>3</v>
      </c>
      <c r="E21" s="36">
        <f>'Research data'!E17</f>
        <v>1</v>
      </c>
      <c r="G21" s="26"/>
      <c r="H21" s="26"/>
      <c r="I21" s="24" t="str">
        <f>LOOKUP(E21,'Research data'!F17:K17,'Research data'!F$3:$K$3)</f>
        <v>Quintel WD</v>
      </c>
      <c r="J21" s="75"/>
    </row>
    <row r="22" spans="2:10" ht="17" thickBot="1">
      <c r="B22" s="29"/>
      <c r="C22" s="25" t="s">
        <v>32</v>
      </c>
      <c r="D22" s="15" t="s">
        <v>51</v>
      </c>
      <c r="E22" s="36">
        <f>'Research data'!E18</f>
        <v>0</v>
      </c>
      <c r="G22" s="26" t="s">
        <v>24</v>
      </c>
      <c r="H22" s="26"/>
      <c r="I22" s="24" t="str">
        <f>LOOKUP(E22,'Research data'!F18:K18,'Research data'!F$3:$K$3)</f>
        <v>Quintel WD</v>
      </c>
      <c r="J22" s="75"/>
    </row>
    <row r="23" spans="2:10" ht="17" thickBot="1">
      <c r="B23" s="29"/>
      <c r="C23" s="25" t="s">
        <v>33</v>
      </c>
      <c r="D23" s="15" t="s">
        <v>51</v>
      </c>
      <c r="E23" s="35">
        <f>'Research data'!E19</f>
        <v>0.01</v>
      </c>
      <c r="G23" s="26" t="s">
        <v>45</v>
      </c>
      <c r="H23" s="26"/>
      <c r="I23" s="24" t="str">
        <f>LOOKUP(E23,'Research data'!F19:K19,'Research data'!F$3:$K$3)</f>
        <v>DHPA</v>
      </c>
      <c r="J23" s="75"/>
    </row>
    <row r="24" spans="2:10">
      <c r="B24" s="29"/>
      <c r="C24" s="49"/>
      <c r="D24" s="72"/>
      <c r="E24" s="73"/>
      <c r="G24" s="49"/>
      <c r="J24" s="75"/>
    </row>
    <row r="25" spans="2:10" ht="17" thickBot="1">
      <c r="B25" s="29"/>
      <c r="C25" s="10" t="s">
        <v>68</v>
      </c>
      <c r="D25" s="72"/>
      <c r="G25" s="49"/>
      <c r="J25" s="75"/>
    </row>
    <row r="26" spans="2:10" ht="17" thickBot="1">
      <c r="B26" s="29"/>
      <c r="C26" s="25" t="s">
        <v>34</v>
      </c>
      <c r="D26" s="15" t="s">
        <v>28</v>
      </c>
      <c r="E26" s="93">
        <f>'Research data'!E22</f>
        <v>9098</v>
      </c>
      <c r="G26" s="26" t="s">
        <v>6</v>
      </c>
      <c r="H26" s="26"/>
      <c r="I26" s="24" t="str">
        <f>LOOKUP(E26,'Research data'!F22:K22,'Research data'!F$3:$K$3)</f>
        <v>Vesta</v>
      </c>
      <c r="J26" s="75"/>
    </row>
    <row r="27" spans="2:10" ht="17" thickBot="1">
      <c r="B27" s="29"/>
      <c r="C27" s="25" t="s">
        <v>35</v>
      </c>
      <c r="D27" s="15" t="s">
        <v>28</v>
      </c>
      <c r="E27" s="93">
        <f>'Research data'!E23</f>
        <v>0</v>
      </c>
      <c r="G27" s="26" t="s">
        <v>46</v>
      </c>
      <c r="H27" s="26"/>
      <c r="I27" s="24" t="str">
        <f>LOOKUP(E27,'Research data'!F23:K23,'Research data'!F$3:$K$3)</f>
        <v>Quintel WD</v>
      </c>
      <c r="J27" s="75"/>
    </row>
    <row r="28" spans="2:10" ht="17" thickBot="1">
      <c r="B28" s="29"/>
      <c r="C28" s="25" t="s">
        <v>9</v>
      </c>
      <c r="D28" s="15" t="s">
        <v>28</v>
      </c>
      <c r="E28" s="93">
        <f>'Research data'!E24</f>
        <v>0</v>
      </c>
      <c r="G28" s="26" t="s">
        <v>20</v>
      </c>
      <c r="H28" s="26"/>
      <c r="I28" s="24" t="str">
        <f>LOOKUP(E28,'Research data'!F24:K24,'Research data'!F$3:$K$3)</f>
        <v>Vesta</v>
      </c>
      <c r="J28" s="75"/>
    </row>
    <row r="29" spans="2:10" ht="17" thickBot="1">
      <c r="B29" s="29"/>
      <c r="C29" s="25" t="s">
        <v>36</v>
      </c>
      <c r="D29" s="15" t="s">
        <v>28</v>
      </c>
      <c r="E29" s="93">
        <f>'Research data'!E25</f>
        <v>0</v>
      </c>
      <c r="G29" s="26" t="s">
        <v>23</v>
      </c>
      <c r="H29" s="26"/>
      <c r="I29" s="24" t="str">
        <f>LOOKUP(E29,'Research data'!F25:K25,'Research data'!F$3:$K$3)</f>
        <v>Quintel WD</v>
      </c>
      <c r="J29" s="75"/>
    </row>
    <row r="30" spans="2:10" ht="17" thickBot="1">
      <c r="B30" s="29"/>
      <c r="C30" s="25" t="s">
        <v>37</v>
      </c>
      <c r="D30" s="15" t="s">
        <v>44</v>
      </c>
      <c r="E30" s="93">
        <f>'Research data'!E26</f>
        <v>100</v>
      </c>
      <c r="G30" s="26" t="s">
        <v>47</v>
      </c>
      <c r="H30" s="26"/>
      <c r="I30" s="24" t="str">
        <f>LOOKUP(E30,'Research data'!F26:K26,'Research data'!F$3:$K$3)</f>
        <v>DHPA</v>
      </c>
      <c r="J30" s="75"/>
    </row>
    <row r="31" spans="2:10" ht="17" thickBot="1">
      <c r="B31" s="29"/>
      <c r="C31" s="25" t="s">
        <v>38</v>
      </c>
      <c r="D31" s="15" t="s">
        <v>43</v>
      </c>
      <c r="E31" s="93">
        <f>'Research data'!E27</f>
        <v>0</v>
      </c>
      <c r="G31" s="26" t="s">
        <v>48</v>
      </c>
      <c r="H31" s="26"/>
      <c r="I31" s="24" t="str">
        <f>LOOKUP(E31,'Research data'!F27:K27,'Research data'!F$3:$K$3)</f>
        <v>Quintel WD</v>
      </c>
      <c r="J31" s="75"/>
    </row>
    <row r="32" spans="2:10" ht="17" thickBot="1">
      <c r="B32" s="29"/>
      <c r="C32" s="25" t="s">
        <v>39</v>
      </c>
      <c r="D32" s="15" t="s">
        <v>43</v>
      </c>
      <c r="E32" s="93">
        <f>'Research data'!E28</f>
        <v>0</v>
      </c>
      <c r="G32" s="26" t="s">
        <v>49</v>
      </c>
      <c r="H32" s="26"/>
      <c r="I32" s="24" t="str">
        <f>LOOKUP(E32,'Research data'!F28:K28,'Research data'!F$3:$K$3)</f>
        <v>Quintel WD</v>
      </c>
      <c r="J32" s="75"/>
    </row>
    <row r="33" spans="2:10" ht="17" thickBot="1">
      <c r="B33" s="29"/>
      <c r="C33" s="25" t="s">
        <v>42</v>
      </c>
      <c r="D33" s="15" t="s">
        <v>2</v>
      </c>
      <c r="E33" s="93">
        <v>0.02</v>
      </c>
      <c r="G33" s="26" t="s">
        <v>19</v>
      </c>
      <c r="H33" s="26"/>
      <c r="I33" s="24" t="s">
        <v>131</v>
      </c>
      <c r="J33" s="75"/>
    </row>
    <row r="34" spans="2:10" ht="17" thickBot="1">
      <c r="B34" s="29"/>
      <c r="C34" s="25" t="s">
        <v>31</v>
      </c>
      <c r="D34" s="15" t="s">
        <v>8</v>
      </c>
      <c r="E34" s="93">
        <f>'Research data'!E29</f>
        <v>0</v>
      </c>
      <c r="G34" s="26"/>
      <c r="H34" s="26"/>
      <c r="I34" s="24" t="str">
        <f>LOOKUP(E34,'Research data'!F29:K29,'Research data'!F$3:$K$3)</f>
        <v>Quintel WD</v>
      </c>
      <c r="J34" s="75"/>
    </row>
    <row r="35" spans="2:10" s="33" customFormat="1" ht="20" thickBot="1">
      <c r="B35" s="16"/>
      <c r="C35" s="25" t="s">
        <v>118</v>
      </c>
      <c r="D35" s="15" t="s">
        <v>119</v>
      </c>
      <c r="E35" s="93">
        <f>'Research data'!E30</f>
        <v>0</v>
      </c>
      <c r="G35" s="26"/>
      <c r="H35" s="22"/>
      <c r="I35" s="24" t="e">
        <f>LOOKUP(E35,'Research data'!F30:K30,'Research data'!F$3:$K$3)</f>
        <v>#N/A</v>
      </c>
      <c r="J35" s="34"/>
    </row>
    <row r="36" spans="2:10">
      <c r="B36" s="29"/>
      <c r="D36" s="15"/>
      <c r="E36" s="26"/>
      <c r="G36" s="26"/>
      <c r="H36" s="26"/>
      <c r="J36" s="75"/>
    </row>
    <row r="37" spans="2:10" ht="17" thickBot="1">
      <c r="B37" s="29"/>
      <c r="C37" s="10" t="s">
        <v>5</v>
      </c>
      <c r="D37" s="72"/>
      <c r="J37" s="75"/>
    </row>
    <row r="38" spans="2:10" ht="17" thickBot="1">
      <c r="B38" s="29"/>
      <c r="C38" s="25" t="s">
        <v>40</v>
      </c>
      <c r="D38" s="15" t="s">
        <v>1</v>
      </c>
      <c r="E38" s="93">
        <f>'Research data'!E33</f>
        <v>0</v>
      </c>
      <c r="G38" s="26" t="s">
        <v>22</v>
      </c>
      <c r="H38" s="26"/>
      <c r="I38" s="24" t="str">
        <f>LOOKUP(E38,'Research data'!F33:K33,'Research data'!F$3:$K$3)</f>
        <v>Quintel WD</v>
      </c>
      <c r="J38" s="75"/>
    </row>
    <row r="39" spans="2:10" ht="17" thickBot="1">
      <c r="B39" s="29"/>
      <c r="C39" s="25" t="s">
        <v>41</v>
      </c>
      <c r="D39" s="15" t="s">
        <v>1</v>
      </c>
      <c r="E39" s="93">
        <f>'Research data'!E34</f>
        <v>15</v>
      </c>
      <c r="G39" s="26" t="s">
        <v>21</v>
      </c>
      <c r="H39" s="26"/>
      <c r="I39" s="24" t="str">
        <f>LOOKUP(E39,'Research data'!F34:K34,'Research data'!F$3:$K$3)</f>
        <v>DHPA</v>
      </c>
      <c r="J39" s="75"/>
    </row>
    <row r="40" spans="2:10" ht="17" thickBot="1">
      <c r="B40" s="29"/>
      <c r="C40" s="25" t="s">
        <v>30</v>
      </c>
      <c r="D40" s="15" t="s">
        <v>3</v>
      </c>
      <c r="E40" s="93">
        <f>'Research data'!E35</f>
        <v>0</v>
      </c>
      <c r="G40" s="26"/>
      <c r="H40" s="26"/>
      <c r="I40" s="24" t="str">
        <f>LOOKUP(E40,'Research data'!F35:K35,'Research data'!F$3:$K$3)</f>
        <v>Quintel WD</v>
      </c>
      <c r="J40" s="75"/>
    </row>
    <row r="41" spans="2:10" ht="20" customHeight="1" thickBot="1">
      <c r="B41" s="30"/>
      <c r="C41" s="31"/>
      <c r="D41" s="31"/>
      <c r="E41" s="31"/>
      <c r="F41" s="31"/>
      <c r="G41" s="31"/>
      <c r="H41" s="31"/>
      <c r="I41" s="31"/>
      <c r="J41" s="3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M37"/>
  <sheetViews>
    <sheetView workbookViewId="0">
      <selection activeCell="E10" sqref="E10"/>
    </sheetView>
  </sheetViews>
  <sheetFormatPr baseColWidth="10" defaultColWidth="10.6640625" defaultRowHeight="16"/>
  <cols>
    <col min="1" max="2" width="3.5" style="49" customWidth="1"/>
    <col min="3" max="3" width="52.1640625" style="49" bestFit="1" customWidth="1"/>
    <col min="4" max="4" width="12.5" style="49" customWidth="1"/>
    <col min="5" max="5" width="17.83203125" style="49" bestFit="1" customWidth="1"/>
    <col min="6" max="9" width="16.6640625" style="49" customWidth="1"/>
    <col min="10" max="10" width="14.5" style="49" customWidth="1"/>
    <col min="11" max="11" width="16" style="49" customWidth="1"/>
    <col min="12" max="12" width="21.1640625" style="50" customWidth="1"/>
    <col min="13" max="13" width="60" style="49" customWidth="1"/>
    <col min="14" max="16384" width="10.6640625" style="49"/>
  </cols>
  <sheetData>
    <row r="1" spans="2:13" ht="17" thickBot="1"/>
    <row r="2" spans="2:13">
      <c r="B2" s="51"/>
      <c r="C2" s="52"/>
      <c r="D2" s="52"/>
      <c r="E2" s="52"/>
      <c r="F2" s="52"/>
      <c r="G2" s="52"/>
      <c r="H2" s="52"/>
      <c r="I2" s="52"/>
      <c r="J2" s="52"/>
      <c r="K2" s="52"/>
      <c r="L2" s="53"/>
      <c r="M2" s="101"/>
    </row>
    <row r="3" spans="2:13" s="10" customFormat="1" ht="34">
      <c r="B3" s="70"/>
      <c r="C3" s="76" t="s">
        <v>69</v>
      </c>
      <c r="D3" s="76" t="s">
        <v>11</v>
      </c>
      <c r="E3" s="88" t="s">
        <v>64</v>
      </c>
      <c r="F3" s="88" t="s">
        <v>84</v>
      </c>
      <c r="G3" s="88" t="s">
        <v>89</v>
      </c>
      <c r="H3" s="89" t="s">
        <v>87</v>
      </c>
      <c r="I3" s="89" t="s">
        <v>109</v>
      </c>
      <c r="J3" s="89" t="s">
        <v>148</v>
      </c>
      <c r="K3" s="76" t="s">
        <v>120</v>
      </c>
      <c r="L3" s="48"/>
      <c r="M3" s="102" t="s">
        <v>70</v>
      </c>
    </row>
    <row r="4" spans="2:13" s="10" customFormat="1">
      <c r="B4" s="16"/>
      <c r="C4" s="9"/>
      <c r="D4" s="9"/>
      <c r="E4" s="110"/>
      <c r="F4" s="110"/>
      <c r="G4" s="110"/>
      <c r="H4" s="111"/>
      <c r="I4" s="111"/>
      <c r="J4" s="111"/>
      <c r="K4" s="9"/>
      <c r="L4" s="112"/>
      <c r="M4" s="103"/>
    </row>
    <row r="5" spans="2:13" ht="17" thickBot="1">
      <c r="B5" s="54"/>
      <c r="C5" s="10" t="str">
        <f>Dashboard!C9</f>
        <v>Technical</v>
      </c>
      <c r="K5" s="50"/>
      <c r="M5" s="105"/>
    </row>
    <row r="6" spans="2:13" ht="17" thickBot="1">
      <c r="B6" s="54"/>
      <c r="C6" s="125" t="str">
        <f>Dashboard!C10</f>
        <v>input.ambient_heat</v>
      </c>
      <c r="D6" s="125" t="str">
        <f>Dashboard!D10</f>
        <v>-</v>
      </c>
      <c r="E6" s="126">
        <f>K6</f>
        <v>0.77777777777777801</v>
      </c>
      <c r="F6" s="125"/>
      <c r="G6" s="125"/>
      <c r="H6" s="125"/>
      <c r="I6" s="125"/>
      <c r="J6" s="125"/>
      <c r="K6" s="126">
        <v>0.77777777777777801</v>
      </c>
      <c r="L6" s="127"/>
      <c r="M6" s="104"/>
    </row>
    <row r="7" spans="2:13" ht="17" thickBot="1">
      <c r="B7" s="54"/>
      <c r="C7" s="125" t="str">
        <f>Dashboard!C11</f>
        <v>input.electricity</v>
      </c>
      <c r="D7" s="125" t="str">
        <f>Dashboard!D11</f>
        <v>-</v>
      </c>
      <c r="E7" s="126">
        <f>K7</f>
        <v>0.22222222222222199</v>
      </c>
      <c r="F7" s="125"/>
      <c r="G7" s="125"/>
      <c r="H7" s="125"/>
      <c r="I7" s="125"/>
      <c r="J7" s="125"/>
      <c r="K7" s="126">
        <v>0.22222222222222199</v>
      </c>
      <c r="L7" s="127"/>
      <c r="M7" s="104"/>
    </row>
    <row r="8" spans="2:13" ht="17" thickBot="1">
      <c r="B8" s="54"/>
      <c r="C8" s="125" t="str">
        <f>Dashboard!C12</f>
        <v>output.cooling</v>
      </c>
      <c r="D8" s="125" t="str">
        <f>Dashboard!D12</f>
        <v>-</v>
      </c>
      <c r="E8" s="126">
        <f>K8</f>
        <v>0</v>
      </c>
      <c r="F8" s="125"/>
      <c r="G8" s="125"/>
      <c r="H8" s="125"/>
      <c r="I8" s="125"/>
      <c r="J8" s="125"/>
      <c r="K8" s="126">
        <v>0</v>
      </c>
      <c r="L8" s="127"/>
      <c r="M8" s="104"/>
    </row>
    <row r="9" spans="2:13" ht="17" thickBot="1">
      <c r="B9" s="54"/>
      <c r="C9" s="125" t="str">
        <f>Dashboard!C13</f>
        <v>output.useable_heat</v>
      </c>
      <c r="D9" s="125" t="str">
        <f>Dashboard!D13</f>
        <v>-</v>
      </c>
      <c r="E9" s="126">
        <f>K9</f>
        <v>1</v>
      </c>
      <c r="F9" s="125"/>
      <c r="G9" s="125"/>
      <c r="H9" s="125"/>
      <c r="I9" s="125"/>
      <c r="J9" s="125"/>
      <c r="K9" s="126">
        <v>1</v>
      </c>
      <c r="L9" s="127"/>
      <c r="M9" s="104"/>
    </row>
    <row r="10" spans="2:13" ht="17" thickBot="1">
      <c r="B10" s="54"/>
      <c r="C10" s="125" t="str">
        <f>Dashboard!C14</f>
        <v>fever.base_cop</v>
      </c>
      <c r="D10" s="125" t="str">
        <f>Dashboard!D14</f>
        <v>-</v>
      </c>
      <c r="E10" s="144">
        <f>ROUND(F10,4)</f>
        <v>2.3233000000000001</v>
      </c>
      <c r="F10" s="128">
        <f>Notes!F12</f>
        <v>2.3233333333333333</v>
      </c>
      <c r="G10" s="129"/>
      <c r="H10" s="129"/>
      <c r="I10" s="129"/>
      <c r="J10" s="129"/>
      <c r="K10" s="127"/>
      <c r="L10" s="127"/>
      <c r="M10" s="104"/>
    </row>
    <row r="11" spans="2:13" ht="17" thickBot="1">
      <c r="B11" s="54"/>
      <c r="C11" s="125" t="str">
        <f>Dashboard!C15</f>
        <v>fever.capacity.electricity</v>
      </c>
      <c r="D11" s="125" t="str">
        <f>Dashboard!D15</f>
        <v>-</v>
      </c>
      <c r="E11" s="130">
        <f>G11</f>
        <v>3.6654652086260614E-3</v>
      </c>
      <c r="F11" s="129"/>
      <c r="G11" s="131">
        <f>Notes!E61</f>
        <v>3.6654652086260614E-3</v>
      </c>
      <c r="H11" s="129"/>
      <c r="I11" s="129"/>
      <c r="J11" s="129"/>
      <c r="K11" s="127"/>
      <c r="L11" s="127"/>
      <c r="M11" s="104"/>
    </row>
    <row r="12" spans="2:13" ht="17" thickBot="1">
      <c r="B12" s="54"/>
      <c r="C12" s="125" t="str">
        <f>Dashboard!C16</f>
        <v>fever.cop_per_degree</v>
      </c>
      <c r="D12" s="125" t="str">
        <f>Dashboard!D16</f>
        <v>-</v>
      </c>
      <c r="E12" s="144">
        <f>ROUND(F12,4)</f>
        <v>5.7799999999999997E-2</v>
      </c>
      <c r="F12" s="128">
        <f>Notes!F13</f>
        <v>5.7833333333333327E-2</v>
      </c>
      <c r="G12" s="129"/>
      <c r="H12" s="129"/>
      <c r="I12" s="129"/>
      <c r="J12" s="129"/>
      <c r="K12" s="127"/>
      <c r="L12" s="127"/>
      <c r="M12" s="104"/>
    </row>
    <row r="13" spans="2:13" ht="17" thickBot="1">
      <c r="B13" s="54"/>
      <c r="C13" s="125" t="str">
        <f>Dashboard!C17</f>
        <v>storage.volume</v>
      </c>
      <c r="D13" s="125" t="str">
        <f>Dashboard!D17</f>
        <v>MWh</v>
      </c>
      <c r="E13" s="126">
        <f>G13</f>
        <v>0</v>
      </c>
      <c r="F13" s="129"/>
      <c r="G13" s="140">
        <f>Notes!E62</f>
        <v>0</v>
      </c>
      <c r="H13" s="140">
        <f>Notes!E31</f>
        <v>1.7000000000000001E-3</v>
      </c>
      <c r="I13" s="140">
        <f>Notes!E39</f>
        <v>3.3E-3</v>
      </c>
      <c r="J13" s="125"/>
      <c r="K13" s="127"/>
      <c r="L13" s="127"/>
      <c r="M13" s="104"/>
    </row>
    <row r="14" spans="2:13" ht="17" thickBot="1">
      <c r="B14" s="54"/>
      <c r="C14" s="125" t="str">
        <f>Dashboard!C18</f>
        <v>storage.cost_per_mwh</v>
      </c>
      <c r="D14" s="125" t="str">
        <f>Dashboard!D18</f>
        <v>euro/MWh</v>
      </c>
      <c r="E14" s="126">
        <f>K14</f>
        <v>0</v>
      </c>
      <c r="F14" s="129"/>
      <c r="G14" s="129"/>
      <c r="H14" s="125"/>
      <c r="I14" s="125"/>
      <c r="J14" s="125"/>
      <c r="K14" s="126">
        <v>0</v>
      </c>
      <c r="L14" s="127"/>
      <c r="M14" s="139" t="s">
        <v>123</v>
      </c>
    </row>
    <row r="15" spans="2:13" ht="17" thickBot="1">
      <c r="B15" s="54"/>
      <c r="C15" s="125" t="str">
        <f>Dashboard!C19</f>
        <v>availability</v>
      </c>
      <c r="D15" s="125" t="str">
        <f>Dashboard!D19</f>
        <v>-</v>
      </c>
      <c r="E15" s="126">
        <f t="shared" ref="E15:E18" si="0">K15</f>
        <v>0</v>
      </c>
      <c r="F15" s="125"/>
      <c r="G15" s="125"/>
      <c r="H15" s="125"/>
      <c r="I15" s="125"/>
      <c r="J15" s="125"/>
      <c r="K15" s="126">
        <v>0</v>
      </c>
      <c r="L15" s="127"/>
      <c r="M15" s="104"/>
    </row>
    <row r="16" spans="2:13" ht="17" thickBot="1">
      <c r="B16" s="54"/>
      <c r="C16" s="125" t="str">
        <f>Dashboard!C20</f>
        <v>full_load_hours</v>
      </c>
      <c r="D16" s="125" t="str">
        <f>Dashboard!D20</f>
        <v>-</v>
      </c>
      <c r="E16" s="126">
        <f t="shared" si="0"/>
        <v>0</v>
      </c>
      <c r="F16" s="125"/>
      <c r="G16" s="125"/>
      <c r="H16" s="125"/>
      <c r="I16" s="125"/>
      <c r="J16" s="125"/>
      <c r="K16" s="126">
        <v>0</v>
      </c>
      <c r="L16" s="127"/>
      <c r="M16" s="104"/>
    </row>
    <row r="17" spans="2:13" ht="17" thickBot="1">
      <c r="B17" s="54"/>
      <c r="C17" s="125" t="str">
        <f>Dashboard!C21</f>
        <v>households_supplied_per_unit</v>
      </c>
      <c r="D17" s="125" t="str">
        <f>Dashboard!D21</f>
        <v>-</v>
      </c>
      <c r="E17" s="126">
        <f t="shared" si="0"/>
        <v>1</v>
      </c>
      <c r="F17" s="125"/>
      <c r="G17" s="125"/>
      <c r="H17" s="125"/>
      <c r="I17" s="125"/>
      <c r="J17" s="125"/>
      <c r="K17" s="126">
        <v>1</v>
      </c>
      <c r="L17" s="127"/>
      <c r="M17" s="104"/>
    </row>
    <row r="18" spans="2:13" ht="17" thickBot="1">
      <c r="B18" s="54"/>
      <c r="C18" s="125" t="str">
        <f>Dashboard!C22</f>
        <v>electricity_output_capacity</v>
      </c>
      <c r="D18" s="125" t="str">
        <f>Dashboard!D22</f>
        <v>MW</v>
      </c>
      <c r="E18" s="126">
        <f t="shared" si="0"/>
        <v>0</v>
      </c>
      <c r="F18" s="125"/>
      <c r="G18" s="125"/>
      <c r="H18" s="125"/>
      <c r="I18" s="125"/>
      <c r="J18" s="125"/>
      <c r="K18" s="126">
        <v>0</v>
      </c>
      <c r="L18" s="127"/>
      <c r="M18" s="104"/>
    </row>
    <row r="19" spans="2:13" ht="17" thickBot="1">
      <c r="B19" s="54"/>
      <c r="C19" s="125" t="str">
        <f>Dashboard!C23</f>
        <v>heat_output_capacity</v>
      </c>
      <c r="D19" s="125" t="str">
        <f>Dashboard!D23</f>
        <v>MW</v>
      </c>
      <c r="E19" s="128">
        <f>G19</f>
        <v>0.01</v>
      </c>
      <c r="F19" s="129"/>
      <c r="G19" s="132">
        <f>Notes!E58</f>
        <v>0.01</v>
      </c>
      <c r="H19" s="129"/>
      <c r="I19" s="129"/>
      <c r="J19" s="129"/>
      <c r="K19" s="129"/>
      <c r="L19" s="129"/>
      <c r="M19" s="104"/>
    </row>
    <row r="20" spans="2:13">
      <c r="B20" s="54"/>
      <c r="K20" s="50"/>
      <c r="M20" s="105"/>
    </row>
    <row r="21" spans="2:13" ht="17" thickBot="1">
      <c r="B21" s="54"/>
      <c r="C21" s="10" t="str">
        <f>Dashboard!C25</f>
        <v>Cost</v>
      </c>
      <c r="D21" s="49">
        <f>Dashboard!D25</f>
        <v>0</v>
      </c>
      <c r="K21" s="50"/>
      <c r="M21" s="105"/>
    </row>
    <row r="22" spans="2:13" ht="17" thickBot="1">
      <c r="B22" s="54"/>
      <c r="C22" s="125" t="str">
        <f>Dashboard!C26</f>
        <v>initial_investment</v>
      </c>
      <c r="D22" s="125" t="str">
        <f>Dashboard!D26</f>
        <v>euro</v>
      </c>
      <c r="E22" s="133">
        <f>J22</f>
        <v>9098</v>
      </c>
      <c r="F22" s="134"/>
      <c r="G22" s="135">
        <f>Notes!E55</f>
        <v>9246.4</v>
      </c>
      <c r="H22" s="134"/>
      <c r="I22" s="134"/>
      <c r="J22" s="135">
        <f>Notes!E77</f>
        <v>9098</v>
      </c>
      <c r="K22" s="127"/>
      <c r="L22" s="127"/>
      <c r="M22" s="104"/>
    </row>
    <row r="23" spans="2:13" ht="17" thickBot="1">
      <c r="B23" s="54"/>
      <c r="C23" s="125" t="str">
        <f>Dashboard!C27</f>
        <v>ccs_investment</v>
      </c>
      <c r="D23" s="125" t="str">
        <f>Dashboard!D27</f>
        <v>euro</v>
      </c>
      <c r="E23" s="126">
        <f>K23</f>
        <v>0</v>
      </c>
      <c r="F23" s="125"/>
      <c r="G23" s="125"/>
      <c r="H23" s="125"/>
      <c r="I23" s="125"/>
      <c r="J23" s="125"/>
      <c r="K23" s="126">
        <v>0</v>
      </c>
      <c r="L23" s="127"/>
      <c r="M23" s="104"/>
    </row>
    <row r="24" spans="2:13" ht="17" thickBot="1">
      <c r="B24" s="54"/>
      <c r="C24" s="125" t="str">
        <f>Dashboard!C28</f>
        <v>cost_of_installing</v>
      </c>
      <c r="D24" s="125" t="str">
        <f>Dashboard!D28</f>
        <v>euro</v>
      </c>
      <c r="E24" s="133">
        <f>J24</f>
        <v>0</v>
      </c>
      <c r="F24" s="136"/>
      <c r="G24" s="135">
        <f>Notes!E56</f>
        <v>1500</v>
      </c>
      <c r="H24" s="136"/>
      <c r="I24" s="136"/>
      <c r="J24" s="135">
        <v>0</v>
      </c>
      <c r="K24" s="127"/>
      <c r="L24" s="127"/>
      <c r="M24" s="104"/>
    </row>
    <row r="25" spans="2:13" ht="17" thickBot="1">
      <c r="B25" s="54"/>
      <c r="C25" s="125" t="str">
        <f>Dashboard!C29</f>
        <v>decommissioning_costs</v>
      </c>
      <c r="D25" s="125" t="str">
        <f>Dashboard!D29</f>
        <v>euro</v>
      </c>
      <c r="E25" s="126">
        <f>K25</f>
        <v>0</v>
      </c>
      <c r="F25" s="125"/>
      <c r="G25" s="125"/>
      <c r="H25" s="125"/>
      <c r="I25" s="125"/>
      <c r="J25" s="125"/>
      <c r="K25" s="126">
        <v>0</v>
      </c>
      <c r="L25" s="127"/>
      <c r="M25" s="104"/>
    </row>
    <row r="26" spans="2:13" ht="17" thickBot="1">
      <c r="B26" s="54"/>
      <c r="C26" s="125" t="str">
        <f>Dashboard!C30</f>
        <v>fixed_operation_and_maintenance_costs_per_year</v>
      </c>
      <c r="D26" s="125" t="str">
        <f>Dashboard!D30</f>
        <v>euro/year</v>
      </c>
      <c r="E26" s="133">
        <f>G26</f>
        <v>100</v>
      </c>
      <c r="F26" s="134"/>
      <c r="G26" s="135">
        <f>Notes!E57</f>
        <v>100</v>
      </c>
      <c r="H26" s="134"/>
      <c r="I26" s="134"/>
      <c r="J26" s="134"/>
      <c r="K26" s="127"/>
      <c r="L26" s="127"/>
      <c r="M26" s="104"/>
    </row>
    <row r="27" spans="2:13" ht="17" thickBot="1">
      <c r="B27" s="54"/>
      <c r="C27" s="125" t="str">
        <f>Dashboard!C31</f>
        <v>variable_operation_and_maintenance_costs_per_full_load_hour</v>
      </c>
      <c r="D27" s="125" t="str">
        <f>Dashboard!D31</f>
        <v>euro/FLH</v>
      </c>
      <c r="E27" s="126">
        <f>K27</f>
        <v>0</v>
      </c>
      <c r="F27" s="125"/>
      <c r="G27" s="125"/>
      <c r="H27" s="125"/>
      <c r="I27" s="125"/>
      <c r="J27" s="125"/>
      <c r="K27" s="126">
        <v>0</v>
      </c>
      <c r="L27" s="127"/>
      <c r="M27" s="104"/>
    </row>
    <row r="28" spans="2:13" ht="17" thickBot="1">
      <c r="B28" s="54"/>
      <c r="C28" s="125" t="str">
        <f>Dashboard!C32</f>
        <v>variable_operation_and_maintenance_costs_for_ccs_per_full_load_hour</v>
      </c>
      <c r="D28" s="125" t="str">
        <f>Dashboard!D32</f>
        <v>euro/FLH</v>
      </c>
      <c r="E28" s="126">
        <f>K28</f>
        <v>0</v>
      </c>
      <c r="F28" s="125"/>
      <c r="G28" s="125"/>
      <c r="H28" s="125"/>
      <c r="I28" s="125"/>
      <c r="J28" s="125"/>
      <c r="K28" s="126">
        <v>0</v>
      </c>
      <c r="L28" s="127"/>
      <c r="M28" s="104"/>
    </row>
    <row r="29" spans="2:13" ht="17" thickBot="1">
      <c r="B29" s="54"/>
      <c r="C29" s="125" t="str">
        <f>Dashboard!C34</f>
        <v>takes_part_in_ets</v>
      </c>
      <c r="D29" s="125" t="str">
        <f>Dashboard!D34</f>
        <v>yes=1, no=0</v>
      </c>
      <c r="E29" s="126">
        <f>K29</f>
        <v>0</v>
      </c>
      <c r="F29" s="125"/>
      <c r="G29" s="125"/>
      <c r="H29" s="125"/>
      <c r="I29" s="125"/>
      <c r="J29" s="125"/>
      <c r="K29" s="126">
        <v>0</v>
      </c>
      <c r="L29" s="127"/>
      <c r="M29" s="104"/>
    </row>
    <row r="30" spans="2:13" ht="17" thickBot="1">
      <c r="B30" s="54"/>
      <c r="C30" s="125" t="str">
        <f>Dashboard!C35</f>
        <v>storage.cost_per_mwh</v>
      </c>
      <c r="D30" s="125" t="str">
        <f>Dashboard!D35</f>
        <v>eur0/MWh</v>
      </c>
      <c r="E30" s="133">
        <f>J24</f>
        <v>0</v>
      </c>
      <c r="F30" s="136"/>
      <c r="G30" s="136"/>
      <c r="H30" s="136"/>
      <c r="I30" s="136"/>
      <c r="K30" s="127"/>
      <c r="L30" s="127"/>
      <c r="M30" s="104"/>
    </row>
    <row r="31" spans="2:13" ht="17" thickBot="1">
      <c r="B31" s="54"/>
      <c r="E31" s="90">
        <f>K31</f>
        <v>0</v>
      </c>
      <c r="K31" s="50"/>
      <c r="M31" s="105"/>
    </row>
    <row r="32" spans="2:13" ht="17" thickBot="1">
      <c r="B32" s="54"/>
      <c r="C32" s="10" t="str">
        <f>Dashboard!C37</f>
        <v>Other</v>
      </c>
      <c r="K32" s="50"/>
      <c r="M32" s="105"/>
    </row>
    <row r="33" spans="2:13" ht="17" thickBot="1">
      <c r="B33" s="54"/>
      <c r="C33" s="125" t="str">
        <f>Dashboard!C38</f>
        <v>construction_time</v>
      </c>
      <c r="D33" s="125" t="str">
        <f>Dashboard!D38</f>
        <v>years</v>
      </c>
      <c r="E33" s="126">
        <f>K33</f>
        <v>0</v>
      </c>
      <c r="F33" s="125"/>
      <c r="G33" s="125"/>
      <c r="H33" s="125"/>
      <c r="I33" s="125"/>
      <c r="J33" s="125"/>
      <c r="K33" s="126">
        <v>0</v>
      </c>
      <c r="L33" s="127"/>
      <c r="M33" s="104"/>
    </row>
    <row r="34" spans="2:13" ht="17" thickBot="1">
      <c r="B34" s="54"/>
      <c r="C34" s="125" t="str">
        <f>Dashboard!C39</f>
        <v>technical_lifetime</v>
      </c>
      <c r="D34" s="125" t="str">
        <f>Dashboard!D39</f>
        <v>years</v>
      </c>
      <c r="E34" s="137">
        <f>G34</f>
        <v>15</v>
      </c>
      <c r="F34" s="125"/>
      <c r="G34" s="138">
        <f>Notes!E52</f>
        <v>15</v>
      </c>
      <c r="H34" s="125"/>
      <c r="I34" s="125"/>
      <c r="J34" s="125"/>
      <c r="K34" s="127"/>
      <c r="L34" s="127"/>
      <c r="M34" s="104"/>
    </row>
    <row r="35" spans="2:13" ht="17" thickBot="1">
      <c r="B35" s="54"/>
      <c r="C35" s="125" t="str">
        <f>Dashboard!C40</f>
        <v>free_co2_factor</v>
      </c>
      <c r="D35" s="125" t="str">
        <f>Dashboard!D40</f>
        <v>-</v>
      </c>
      <c r="E35" s="126">
        <f t="shared" ref="E35" si="1">K35</f>
        <v>0</v>
      </c>
      <c r="F35" s="125"/>
      <c r="G35" s="125"/>
      <c r="H35" s="125"/>
      <c r="I35" s="125"/>
      <c r="J35" s="125"/>
      <c r="K35" s="126">
        <v>0</v>
      </c>
      <c r="L35" s="127"/>
      <c r="M35" s="104"/>
    </row>
    <row r="36" spans="2:13">
      <c r="B36" s="54"/>
      <c r="M36" s="105"/>
    </row>
    <row r="37" spans="2:13" ht="17" thickBot="1">
      <c r="B37" s="106"/>
      <c r="C37" s="107"/>
      <c r="D37" s="107"/>
      <c r="E37" s="107"/>
      <c r="F37" s="107"/>
      <c r="G37" s="107"/>
      <c r="H37" s="107"/>
      <c r="I37" s="107"/>
      <c r="J37" s="107"/>
      <c r="K37" s="107"/>
      <c r="L37" s="108"/>
      <c r="M37" s="109"/>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54"/>
  <sheetViews>
    <sheetView topLeftCell="B1" zoomScale="120" zoomScaleNormal="120" workbookViewId="0">
      <selection activeCell="E16" sqref="E16"/>
    </sheetView>
  </sheetViews>
  <sheetFormatPr baseColWidth="10" defaultColWidth="33.1640625" defaultRowHeight="16"/>
  <cols>
    <col min="1" max="1" width="3.33203125" style="37" customWidth="1"/>
    <col min="2" max="2" width="3.5" style="37" customWidth="1"/>
    <col min="3" max="3" width="28.6640625" style="37" customWidth="1"/>
    <col min="4" max="4" width="3.1640625" style="37" customWidth="1"/>
    <col min="5" max="5" width="16.1640625" style="37" customWidth="1"/>
    <col min="6" max="6" width="10.33203125" style="37" customWidth="1"/>
    <col min="7" max="9" width="12.1640625" style="37" customWidth="1"/>
    <col min="10" max="10" width="75.33203125" style="38" bestFit="1" customWidth="1"/>
    <col min="11" max="11" width="41.83203125" style="37" bestFit="1" customWidth="1"/>
    <col min="12" max="16384" width="33.1640625" style="37"/>
  </cols>
  <sheetData>
    <row r="1" spans="2:11" ht="17" thickBot="1"/>
    <row r="2" spans="2:11">
      <c r="B2" s="39"/>
      <c r="C2" s="40"/>
      <c r="D2" s="40"/>
      <c r="E2" s="40"/>
      <c r="F2" s="40"/>
      <c r="G2" s="40"/>
      <c r="H2" s="40"/>
      <c r="I2" s="40"/>
      <c r="J2" s="41"/>
      <c r="K2" s="94"/>
    </row>
    <row r="3" spans="2:11">
      <c r="B3" s="42"/>
      <c r="C3" s="43" t="s">
        <v>18</v>
      </c>
      <c r="D3" s="43"/>
      <c r="E3" s="43"/>
      <c r="F3" s="43"/>
      <c r="G3" s="43"/>
      <c r="H3" s="43"/>
      <c r="I3" s="43"/>
      <c r="J3" s="44"/>
      <c r="K3" s="95"/>
    </row>
    <row r="4" spans="2:11">
      <c r="B4" s="42"/>
      <c r="K4" s="95"/>
    </row>
    <row r="5" spans="2:11">
      <c r="B5" s="45"/>
      <c r="C5" s="46" t="s">
        <v>25</v>
      </c>
      <c r="D5" s="46"/>
      <c r="E5" s="46" t="s">
        <v>0</v>
      </c>
      <c r="F5" s="46" t="s">
        <v>15</v>
      </c>
      <c r="G5" s="46" t="s">
        <v>26</v>
      </c>
      <c r="H5" s="46" t="s">
        <v>77</v>
      </c>
      <c r="I5" s="46" t="s">
        <v>50</v>
      </c>
      <c r="J5" s="47" t="s">
        <v>78</v>
      </c>
      <c r="K5" s="96" t="s">
        <v>12</v>
      </c>
    </row>
    <row r="6" spans="2:11">
      <c r="B6" s="42"/>
      <c r="K6" s="95"/>
    </row>
    <row r="7" spans="2:11">
      <c r="B7" s="42"/>
      <c r="C7" s="113" t="str">
        <f>Dashboard!C14</f>
        <v>fever.base_cop</v>
      </c>
      <c r="D7" s="114"/>
      <c r="E7" s="114" t="s">
        <v>84</v>
      </c>
      <c r="F7" s="114" t="s">
        <v>85</v>
      </c>
      <c r="G7" s="114">
        <v>2015</v>
      </c>
      <c r="H7" s="114">
        <v>2015</v>
      </c>
      <c r="I7" s="115">
        <v>42948</v>
      </c>
      <c r="J7" s="113" t="s">
        <v>86</v>
      </c>
      <c r="K7" s="116"/>
    </row>
    <row r="8" spans="2:11">
      <c r="B8" s="42"/>
      <c r="C8" s="113" t="str">
        <f>Dashboard!C16</f>
        <v>fever.cop_per_degree</v>
      </c>
      <c r="D8" s="114"/>
      <c r="E8" s="114"/>
      <c r="F8" s="114"/>
      <c r="G8" s="114"/>
      <c r="H8" s="114"/>
      <c r="I8" s="114"/>
      <c r="J8" s="113"/>
      <c r="K8" s="116"/>
    </row>
    <row r="9" spans="2:11">
      <c r="B9" s="42"/>
      <c r="C9" s="114"/>
      <c r="D9" s="114"/>
      <c r="E9" s="114"/>
      <c r="F9" s="114"/>
      <c r="G9" s="114"/>
      <c r="H9" s="114"/>
      <c r="I9" s="114"/>
      <c r="J9" s="113"/>
      <c r="K9" s="116"/>
    </row>
    <row r="10" spans="2:11">
      <c r="B10" s="42"/>
      <c r="C10" s="113" t="str">
        <f>Dashboard!C17</f>
        <v>storage.volume</v>
      </c>
      <c r="D10" s="114"/>
      <c r="E10" s="114" t="s">
        <v>87</v>
      </c>
      <c r="F10" s="114" t="s">
        <v>85</v>
      </c>
      <c r="G10" s="114">
        <v>2010</v>
      </c>
      <c r="H10" s="114" t="s">
        <v>88</v>
      </c>
      <c r="I10" s="115">
        <v>42948</v>
      </c>
      <c r="J10" t="s">
        <v>105</v>
      </c>
      <c r="K10" s="116"/>
    </row>
    <row r="11" spans="2:11">
      <c r="B11" s="42"/>
      <c r="C11" s="114"/>
      <c r="D11" s="114"/>
      <c r="E11" s="114"/>
      <c r="F11" s="114"/>
      <c r="G11" s="114"/>
      <c r="H11" s="114"/>
      <c r="I11" s="114"/>
      <c r="J11"/>
      <c r="K11" s="116"/>
    </row>
    <row r="12" spans="2:11">
      <c r="B12" s="42"/>
      <c r="C12" s="114" t="str">
        <f>Dashboard!C26</f>
        <v>initial_investment</v>
      </c>
      <c r="D12" s="114"/>
      <c r="E12" s="114" t="s">
        <v>89</v>
      </c>
      <c r="F12" s="114" t="s">
        <v>85</v>
      </c>
      <c r="G12" s="114"/>
      <c r="H12" s="114"/>
      <c r="I12" s="115">
        <v>42948</v>
      </c>
      <c r="J12" s="113" t="s">
        <v>90</v>
      </c>
      <c r="K12" s="116" t="s">
        <v>91</v>
      </c>
    </row>
    <row r="13" spans="2:11">
      <c r="B13" s="42"/>
      <c r="C13" s="114"/>
      <c r="D13" s="114"/>
      <c r="E13" s="114" t="s">
        <v>148</v>
      </c>
      <c r="F13" s="114" t="s">
        <v>85</v>
      </c>
      <c r="G13" s="114">
        <v>2019</v>
      </c>
      <c r="H13" s="114"/>
      <c r="I13" s="115">
        <v>43831</v>
      </c>
      <c r="J13" s="113" t="s">
        <v>132</v>
      </c>
      <c r="K13" s="116"/>
    </row>
    <row r="14" spans="2:11">
      <c r="B14" s="42"/>
      <c r="C14" s="113" t="str">
        <f>Dashboard!C15</f>
        <v>fever.capacity.electricity</v>
      </c>
      <c r="D14" s="114"/>
      <c r="E14" s="114"/>
      <c r="F14" s="114"/>
      <c r="G14" s="114"/>
      <c r="H14" s="114"/>
      <c r="I14" s="114"/>
      <c r="J14" s="113"/>
      <c r="K14" s="116"/>
    </row>
    <row r="15" spans="2:11">
      <c r="B15" s="42"/>
      <c r="C15" s="114" t="str">
        <f>Dashboard!C28</f>
        <v>cost_of_installing</v>
      </c>
      <c r="D15" s="114"/>
      <c r="E15" s="114"/>
      <c r="F15" s="114"/>
      <c r="G15" s="114"/>
      <c r="H15" s="114"/>
      <c r="I15" s="114"/>
      <c r="J15" s="113"/>
      <c r="K15" s="116"/>
    </row>
    <row r="16" spans="2:11">
      <c r="B16" s="42"/>
      <c r="C16" s="114" t="str">
        <f>Dashboard!C23</f>
        <v>heat_output_capacity</v>
      </c>
      <c r="D16" s="114"/>
      <c r="E16" s="114"/>
      <c r="F16" s="114"/>
      <c r="G16" s="114"/>
      <c r="H16" s="114"/>
      <c r="I16" s="114"/>
      <c r="J16" s="113"/>
      <c r="K16" s="116"/>
    </row>
    <row r="17" spans="2:11">
      <c r="B17" s="42"/>
      <c r="C17" s="114" t="str">
        <f>Dashboard!C30</f>
        <v>fixed_operation_and_maintenance_costs_per_year</v>
      </c>
      <c r="D17" s="114"/>
      <c r="E17" s="114"/>
      <c r="F17" s="114"/>
      <c r="G17" s="114"/>
      <c r="H17" s="114"/>
      <c r="I17" s="114"/>
      <c r="J17" s="113"/>
      <c r="K17" s="116"/>
    </row>
    <row r="18" spans="2:11">
      <c r="B18" s="42"/>
      <c r="C18" s="117" t="str">
        <f>Dashboard!C39</f>
        <v>technical_lifetime</v>
      </c>
      <c r="D18" s="114"/>
      <c r="E18" s="114"/>
      <c r="F18" s="114"/>
      <c r="G18" s="114"/>
      <c r="H18" s="114"/>
      <c r="I18" s="114"/>
      <c r="J18" s="113"/>
      <c r="K18" s="116"/>
    </row>
    <row r="19" spans="2:11">
      <c r="B19" s="42"/>
      <c r="C19" s="113"/>
      <c r="D19" s="114"/>
      <c r="E19" s="114"/>
      <c r="F19" s="114"/>
      <c r="G19" s="114"/>
      <c r="H19" s="114"/>
      <c r="I19" s="114"/>
      <c r="J19" s="113"/>
      <c r="K19" s="116"/>
    </row>
    <row r="20" spans="2:11">
      <c r="B20" s="42"/>
      <c r="C20" s="113" t="str">
        <f>Dashboard!C35</f>
        <v>storage.cost_per_mwh</v>
      </c>
      <c r="D20" s="114"/>
      <c r="E20" s="114" t="s">
        <v>92</v>
      </c>
      <c r="F20" s="114"/>
      <c r="G20" s="114"/>
      <c r="H20" s="114"/>
      <c r="I20" s="114"/>
      <c r="J20" s="113"/>
      <c r="K20" s="116"/>
    </row>
    <row r="21" spans="2:11">
      <c r="B21" s="42"/>
      <c r="C21" s="113"/>
      <c r="D21" s="114"/>
      <c r="E21" s="114"/>
      <c r="F21" s="114"/>
      <c r="G21" s="114"/>
      <c r="H21" s="114"/>
      <c r="I21" s="114"/>
      <c r="J21" s="113"/>
      <c r="K21" s="116"/>
    </row>
    <row r="22" spans="2:11">
      <c r="B22" s="42"/>
      <c r="C22" s="113" t="str">
        <f>Dashboard!C17</f>
        <v>storage.volume</v>
      </c>
      <c r="D22" s="114"/>
      <c r="E22" s="114" t="s">
        <v>109</v>
      </c>
      <c r="F22" s="114" t="s">
        <v>85</v>
      </c>
      <c r="G22" s="114" t="s">
        <v>88</v>
      </c>
      <c r="H22" s="114" t="s">
        <v>88</v>
      </c>
      <c r="I22" s="115">
        <v>42948</v>
      </c>
      <c r="J22" t="s">
        <v>106</v>
      </c>
      <c r="K22" s="116"/>
    </row>
    <row r="23" spans="2:11">
      <c r="B23" s="42"/>
      <c r="C23" s="114"/>
      <c r="D23" s="114"/>
      <c r="E23" s="114"/>
      <c r="F23" s="114"/>
      <c r="G23" s="114"/>
      <c r="H23" s="114"/>
      <c r="I23" s="114"/>
      <c r="J23" s="113"/>
      <c r="K23" s="116"/>
    </row>
    <row r="24" spans="2:11">
      <c r="B24" s="42"/>
      <c r="C24" s="114" t="str">
        <f>Dashboard!C10</f>
        <v>input.ambient_heat</v>
      </c>
      <c r="D24" s="114"/>
      <c r="E24" s="114" t="s">
        <v>120</v>
      </c>
      <c r="F24" s="114"/>
      <c r="G24" s="114"/>
      <c r="H24" s="114"/>
      <c r="I24" s="114"/>
      <c r="J24" s="118" t="s">
        <v>121</v>
      </c>
      <c r="K24" s="116"/>
    </row>
    <row r="25" spans="2:11">
      <c r="B25" s="42"/>
      <c r="C25" s="114" t="str">
        <f>Dashboard!C11</f>
        <v>input.electricity</v>
      </c>
      <c r="D25" s="114"/>
      <c r="E25" s="114"/>
      <c r="F25" s="114"/>
      <c r="G25" s="114"/>
      <c r="H25" s="114"/>
      <c r="I25" s="114"/>
      <c r="J25" s="113"/>
      <c r="K25" s="116"/>
    </row>
    <row r="26" spans="2:11" ht="17" customHeight="1">
      <c r="B26" s="42"/>
      <c r="C26" s="114" t="str">
        <f>Dashboard!C12</f>
        <v>output.cooling</v>
      </c>
      <c r="D26" s="114"/>
      <c r="E26" s="114"/>
      <c r="F26" s="114"/>
      <c r="G26" s="114"/>
      <c r="H26" s="114"/>
      <c r="I26" s="114"/>
      <c r="J26" s="113"/>
      <c r="K26" s="116"/>
    </row>
    <row r="27" spans="2:11">
      <c r="B27" s="42"/>
      <c r="C27" s="114" t="str">
        <f>Dashboard!C13</f>
        <v>output.useable_heat</v>
      </c>
      <c r="D27" s="114"/>
      <c r="E27" s="114"/>
      <c r="F27" s="114"/>
      <c r="G27" s="114"/>
      <c r="H27" s="114"/>
      <c r="I27" s="114"/>
      <c r="J27" s="113"/>
      <c r="K27" s="116"/>
    </row>
    <row r="28" spans="2:11">
      <c r="B28" s="42"/>
      <c r="C28" s="113" t="str">
        <f>Dashboard!C18</f>
        <v>storage.cost_per_mwh</v>
      </c>
      <c r="D28" s="114"/>
      <c r="E28" s="114"/>
      <c r="F28" s="114"/>
      <c r="G28" s="114"/>
      <c r="H28" s="114"/>
      <c r="I28" s="114"/>
      <c r="J28" s="113"/>
      <c r="K28" s="116"/>
    </row>
    <row r="29" spans="2:11" ht="17" customHeight="1">
      <c r="B29" s="42"/>
      <c r="C29" s="114" t="e">
        <f>Dashboard!#REF!</f>
        <v>#REF!</v>
      </c>
      <c r="D29" s="114"/>
      <c r="E29" s="114"/>
      <c r="F29" s="114"/>
      <c r="G29" s="114"/>
      <c r="H29" s="114"/>
      <c r="I29" s="114"/>
      <c r="J29" s="113"/>
      <c r="K29" s="116"/>
    </row>
    <row r="30" spans="2:11">
      <c r="B30" s="42"/>
      <c r="C30" s="114" t="str">
        <f>Dashboard!C20</f>
        <v>full_load_hours</v>
      </c>
      <c r="D30" s="114"/>
      <c r="E30" s="114"/>
      <c r="F30" s="114"/>
      <c r="G30" s="114"/>
      <c r="H30" s="114"/>
      <c r="I30" s="114"/>
      <c r="J30" s="113"/>
      <c r="K30" s="116"/>
    </row>
    <row r="31" spans="2:11">
      <c r="B31" s="42"/>
      <c r="C31" s="114" t="str">
        <f>Dashboard!C21</f>
        <v>households_supplied_per_unit</v>
      </c>
      <c r="D31" s="114"/>
      <c r="E31" s="114"/>
      <c r="F31" s="114"/>
      <c r="G31" s="114"/>
      <c r="H31" s="114"/>
      <c r="I31" s="114"/>
      <c r="J31" s="113"/>
      <c r="K31" s="116"/>
    </row>
    <row r="32" spans="2:11">
      <c r="B32" s="42"/>
      <c r="C32" s="114" t="e">
        <f>Dashboard!#REF!</f>
        <v>#REF!</v>
      </c>
      <c r="D32" s="114"/>
      <c r="E32" s="114"/>
      <c r="F32" s="114"/>
      <c r="G32" s="114"/>
      <c r="H32" s="114"/>
      <c r="I32" s="114"/>
      <c r="J32" s="113"/>
      <c r="K32" s="116"/>
    </row>
    <row r="33" spans="2:11">
      <c r="B33" s="42"/>
      <c r="C33" s="114" t="e">
        <f>Dashboard!#REF!</f>
        <v>#REF!</v>
      </c>
      <c r="D33" s="114"/>
      <c r="E33" s="114"/>
      <c r="F33" s="114"/>
      <c r="G33" s="114"/>
      <c r="H33" s="114"/>
      <c r="I33" s="114"/>
      <c r="J33" s="113"/>
      <c r="K33" s="116"/>
    </row>
    <row r="34" spans="2:11">
      <c r="B34" s="42"/>
      <c r="C34" s="114" t="str">
        <f>Dashboard!C22</f>
        <v>electricity_output_capacity</v>
      </c>
      <c r="D34" s="114"/>
      <c r="E34" s="114"/>
      <c r="F34" s="114"/>
      <c r="G34" s="114"/>
      <c r="H34" s="114"/>
      <c r="I34" s="114"/>
      <c r="J34" s="113"/>
      <c r="K34" s="116"/>
    </row>
    <row r="35" spans="2:11">
      <c r="B35" s="42"/>
      <c r="C35" s="114" t="e">
        <f>Dashboard!#REF!</f>
        <v>#REF!</v>
      </c>
      <c r="D35" s="114"/>
      <c r="E35" s="114"/>
      <c r="F35" s="114"/>
      <c r="G35" s="114"/>
      <c r="H35" s="114"/>
      <c r="I35" s="114"/>
      <c r="J35" s="113"/>
      <c r="K35" s="116"/>
    </row>
    <row r="36" spans="2:11">
      <c r="B36" s="42"/>
      <c r="C36" s="114" t="e">
        <f>Dashboard!#REF!</f>
        <v>#REF!</v>
      </c>
      <c r="D36" s="114"/>
      <c r="E36" s="114"/>
      <c r="F36" s="114"/>
      <c r="G36" s="114"/>
      <c r="H36" s="114"/>
      <c r="I36" s="114"/>
      <c r="J36" s="113"/>
      <c r="K36" s="116"/>
    </row>
    <row r="37" spans="2:11">
      <c r="B37" s="42"/>
      <c r="C37" s="114" t="e">
        <f>Dashboard!#REF!</f>
        <v>#REF!</v>
      </c>
      <c r="D37" s="114"/>
      <c r="E37" s="114"/>
      <c r="F37" s="114"/>
      <c r="G37" s="114"/>
      <c r="H37" s="114"/>
      <c r="I37" s="114"/>
      <c r="J37" s="113"/>
      <c r="K37" s="116"/>
    </row>
    <row r="38" spans="2:11">
      <c r="B38" s="42"/>
      <c r="C38" s="114" t="e">
        <f>Dashboard!#REF!</f>
        <v>#REF!</v>
      </c>
      <c r="D38" s="114"/>
      <c r="E38" s="114"/>
      <c r="F38" s="114"/>
      <c r="G38" s="114"/>
      <c r="H38" s="114"/>
      <c r="I38" s="114"/>
      <c r="J38" s="113"/>
      <c r="K38" s="116"/>
    </row>
    <row r="39" spans="2:11">
      <c r="B39" s="42"/>
      <c r="C39" s="114" t="e">
        <f>Dashboard!#REF!</f>
        <v>#REF!</v>
      </c>
      <c r="D39" s="114"/>
      <c r="E39" s="114"/>
      <c r="F39" s="114"/>
      <c r="G39" s="114"/>
      <c r="H39" s="114"/>
      <c r="I39" s="114"/>
      <c r="J39" s="113"/>
      <c r="K39" s="116"/>
    </row>
    <row r="40" spans="2:11">
      <c r="B40" s="42"/>
      <c r="C40" s="114" t="str">
        <f>Dashboard!C27</f>
        <v>ccs_investment</v>
      </c>
      <c r="D40" s="114"/>
      <c r="E40" s="114"/>
      <c r="F40" s="114"/>
      <c r="G40" s="114"/>
      <c r="H40" s="114"/>
      <c r="I40" s="114"/>
      <c r="J40" s="113"/>
      <c r="K40" s="116"/>
    </row>
    <row r="41" spans="2:11">
      <c r="B41" s="42"/>
      <c r="C41" s="114" t="str">
        <f>Dashboard!C29</f>
        <v>decommissioning_costs</v>
      </c>
      <c r="D41" s="114"/>
      <c r="E41" s="114"/>
      <c r="F41" s="114"/>
      <c r="G41" s="114"/>
      <c r="H41" s="114"/>
      <c r="I41" s="114"/>
      <c r="J41" s="113"/>
      <c r="K41" s="116"/>
    </row>
    <row r="42" spans="2:11">
      <c r="B42" s="42"/>
      <c r="C42" s="114" t="str">
        <f>Dashboard!C31</f>
        <v>variable_operation_and_maintenance_costs_per_full_load_hour</v>
      </c>
      <c r="D42" s="114"/>
      <c r="E42" s="114"/>
      <c r="F42" s="114"/>
      <c r="G42" s="114"/>
      <c r="H42" s="114"/>
      <c r="I42" s="114"/>
      <c r="J42" s="113"/>
      <c r="K42" s="116"/>
    </row>
    <row r="43" spans="2:11">
      <c r="B43" s="42"/>
      <c r="C43" s="114" t="str">
        <f>Dashboard!C32</f>
        <v>variable_operation_and_maintenance_costs_for_ccs_per_full_load_hour</v>
      </c>
      <c r="D43" s="114"/>
      <c r="E43" s="114"/>
      <c r="F43" s="114"/>
      <c r="G43" s="114"/>
      <c r="H43" s="114"/>
      <c r="I43" s="114"/>
      <c r="J43" s="113"/>
      <c r="K43" s="116"/>
    </row>
    <row r="44" spans="2:11">
      <c r="B44" s="42"/>
      <c r="C44" s="114" t="str">
        <f>Dashboard!C33</f>
        <v>wacc</v>
      </c>
      <c r="D44" s="114"/>
      <c r="E44" s="114"/>
      <c r="F44" s="114"/>
      <c r="G44" s="114"/>
      <c r="H44" s="114"/>
      <c r="I44" s="114"/>
      <c r="J44" s="113"/>
      <c r="K44" s="116"/>
    </row>
    <row r="45" spans="2:11">
      <c r="B45" s="42"/>
      <c r="C45" s="114" t="str">
        <f>Dashboard!C34</f>
        <v>takes_part_in_ets</v>
      </c>
      <c r="D45" s="114"/>
      <c r="E45" s="114"/>
      <c r="F45" s="114"/>
      <c r="G45" s="114"/>
      <c r="H45" s="114"/>
      <c r="I45" s="114"/>
      <c r="J45" s="113"/>
      <c r="K45" s="116"/>
    </row>
    <row r="46" spans="2:11">
      <c r="B46" s="42"/>
      <c r="C46" s="114" t="e">
        <f>Dashboard!#REF!</f>
        <v>#REF!</v>
      </c>
      <c r="D46" s="114"/>
      <c r="E46" s="114"/>
      <c r="F46" s="114"/>
      <c r="G46" s="114"/>
      <c r="H46" s="114"/>
      <c r="I46" s="114"/>
      <c r="J46" s="113"/>
      <c r="K46" s="116"/>
    </row>
    <row r="47" spans="2:11">
      <c r="B47" s="42"/>
      <c r="C47" s="114" t="str">
        <f>Dashboard!C38</f>
        <v>construction_time</v>
      </c>
      <c r="D47" s="114"/>
      <c r="E47" s="114"/>
      <c r="F47" s="114"/>
      <c r="G47" s="114"/>
      <c r="H47" s="114"/>
      <c r="I47" s="114"/>
      <c r="J47" s="113"/>
      <c r="K47" s="116"/>
    </row>
    <row r="48" spans="2:11">
      <c r="B48" s="42"/>
      <c r="C48" s="114" t="str">
        <f>Dashboard!C40</f>
        <v>free_co2_factor</v>
      </c>
      <c r="D48" s="114"/>
      <c r="E48" s="114"/>
      <c r="F48" s="114"/>
      <c r="G48" s="114"/>
      <c r="H48" s="114"/>
      <c r="I48" s="114"/>
      <c r="J48" s="113"/>
      <c r="K48" s="116"/>
    </row>
    <row r="49" spans="2:11">
      <c r="B49" s="42"/>
      <c r="C49" s="114" t="e">
        <f>Dashboard!#REF!</f>
        <v>#REF!</v>
      </c>
      <c r="D49" s="114"/>
      <c r="E49" s="114"/>
      <c r="F49" s="114"/>
      <c r="G49" s="114"/>
      <c r="H49" s="114"/>
      <c r="I49" s="114"/>
      <c r="J49" s="113"/>
      <c r="K49" s="116"/>
    </row>
    <row r="50" spans="2:11">
      <c r="B50" s="42"/>
      <c r="C50" s="114" t="e">
        <f>Dashboard!#REF!</f>
        <v>#REF!</v>
      </c>
      <c r="D50" s="114"/>
      <c r="E50" s="114"/>
      <c r="F50" s="114"/>
      <c r="G50" s="114"/>
      <c r="H50" s="114"/>
      <c r="I50" s="114"/>
      <c r="J50" s="113"/>
      <c r="K50" s="116"/>
    </row>
    <row r="51" spans="2:11">
      <c r="B51" s="42"/>
      <c r="C51" s="114" t="e">
        <f>Dashboard!#REF!</f>
        <v>#REF!</v>
      </c>
      <c r="D51" s="114"/>
      <c r="E51" s="114"/>
      <c r="F51" s="114"/>
      <c r="G51" s="114"/>
      <c r="H51" s="114"/>
      <c r="I51" s="114"/>
      <c r="J51" s="113"/>
      <c r="K51" s="116"/>
    </row>
    <row r="52" spans="2:11">
      <c r="B52" s="42"/>
      <c r="C52" s="114" t="e">
        <f>Dashboard!#REF!</f>
        <v>#REF!</v>
      </c>
      <c r="D52" s="114"/>
      <c r="E52" s="114"/>
      <c r="F52" s="114"/>
      <c r="G52" s="114"/>
      <c r="H52" s="114"/>
      <c r="I52" s="114"/>
      <c r="J52" s="113"/>
      <c r="K52" s="116"/>
    </row>
    <row r="53" spans="2:11">
      <c r="B53" s="42"/>
      <c r="C53" s="114" t="e">
        <f>Dashboard!#REF!</f>
        <v>#REF!</v>
      </c>
      <c r="D53" s="114"/>
      <c r="E53" s="114"/>
      <c r="F53" s="114"/>
      <c r="G53" s="114"/>
      <c r="H53" s="114"/>
      <c r="I53" s="114"/>
      <c r="J53" s="113"/>
      <c r="K53" s="116"/>
    </row>
    <row r="54" spans="2:11" ht="17" thickBot="1">
      <c r="B54" s="97"/>
      <c r="C54" s="98"/>
      <c r="D54" s="98"/>
      <c r="E54" s="98"/>
      <c r="F54" s="98"/>
      <c r="G54" s="98"/>
      <c r="H54" s="98"/>
      <c r="I54" s="98"/>
      <c r="J54" s="99"/>
      <c r="K54" s="100"/>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K115"/>
  <sheetViews>
    <sheetView zoomScale="94" workbookViewId="0">
      <selection activeCell="E62" sqref="E62"/>
    </sheetView>
  </sheetViews>
  <sheetFormatPr baseColWidth="10" defaultColWidth="10.6640625" defaultRowHeight="16"/>
  <cols>
    <col min="1" max="1" width="3.5" style="78" customWidth="1"/>
    <col min="2" max="2" width="4.1640625" style="78" customWidth="1"/>
    <col min="3" max="3" width="21.6640625" style="78" bestFit="1" customWidth="1"/>
    <col min="4" max="4" width="37.6640625" style="78" bestFit="1" customWidth="1"/>
    <col min="5" max="5" width="11.1640625" style="78" bestFit="1" customWidth="1"/>
    <col min="6" max="6" width="17.83203125" style="78" customWidth="1"/>
    <col min="7" max="7" width="17.6640625" style="78" customWidth="1"/>
    <col min="8" max="8" width="14.5" style="78" customWidth="1"/>
    <col min="9" max="10" width="10.6640625" style="78"/>
    <col min="11" max="11" width="136.33203125" style="78" customWidth="1"/>
    <col min="12" max="16384" width="10.6640625" style="78"/>
  </cols>
  <sheetData>
    <row r="2" spans="2:11" ht="17" thickBot="1"/>
    <row r="3" spans="2:11">
      <c r="B3" s="79"/>
      <c r="C3" s="12"/>
      <c r="D3" s="12"/>
      <c r="E3" s="12"/>
      <c r="F3" s="12"/>
      <c r="G3" s="12"/>
      <c r="H3" s="12"/>
      <c r="I3" s="12"/>
      <c r="J3" s="12"/>
      <c r="K3" s="80"/>
    </row>
    <row r="4" spans="2:11">
      <c r="B4" s="70"/>
      <c r="C4" s="11" t="s">
        <v>0</v>
      </c>
      <c r="D4" s="11" t="s">
        <v>93</v>
      </c>
      <c r="E4" s="11"/>
      <c r="F4" s="11"/>
      <c r="G4" s="11"/>
      <c r="H4" s="11"/>
      <c r="I4" s="11"/>
      <c r="J4" s="11"/>
      <c r="K4" s="81"/>
    </row>
    <row r="5" spans="2:11">
      <c r="B5" s="82"/>
      <c r="K5" s="83"/>
    </row>
    <row r="6" spans="2:11">
      <c r="B6" s="82"/>
      <c r="K6" s="83"/>
    </row>
    <row r="7" spans="2:11">
      <c r="B7" s="82"/>
      <c r="C7" s="10" t="s">
        <v>84</v>
      </c>
      <c r="D7" s="78" t="s">
        <v>94</v>
      </c>
      <c r="E7" s="78">
        <v>65</v>
      </c>
      <c r="K7" s="83"/>
    </row>
    <row r="8" spans="2:11">
      <c r="B8" s="82"/>
      <c r="D8" s="78" t="s">
        <v>152</v>
      </c>
      <c r="K8" s="83"/>
    </row>
    <row r="9" spans="2:11">
      <c r="B9" s="82"/>
      <c r="D9" s="78" t="s">
        <v>153</v>
      </c>
      <c r="K9" s="83"/>
    </row>
    <row r="10" spans="2:11">
      <c r="B10" s="82"/>
      <c r="K10" s="83"/>
    </row>
    <row r="11" spans="2:11">
      <c r="B11" s="82"/>
      <c r="D11" s="10" t="s">
        <v>154</v>
      </c>
      <c r="E11" s="10">
        <v>35</v>
      </c>
      <c r="F11" s="10">
        <v>45</v>
      </c>
      <c r="G11" s="10">
        <v>50</v>
      </c>
      <c r="K11" s="83"/>
    </row>
    <row r="12" spans="2:11">
      <c r="B12" s="82"/>
      <c r="D12" s="78" t="s">
        <v>155</v>
      </c>
      <c r="E12" s="78">
        <v>3.25</v>
      </c>
      <c r="F12" s="78">
        <v>2.3233333333333333</v>
      </c>
      <c r="G12" s="78">
        <v>1.86</v>
      </c>
      <c r="K12" s="83"/>
    </row>
    <row r="13" spans="2:11">
      <c r="B13" s="82"/>
      <c r="D13" s="78" t="s">
        <v>156</v>
      </c>
      <c r="E13" s="78">
        <v>8.7499999999999994E-2</v>
      </c>
      <c r="F13" s="78">
        <v>5.7833333333333327E-2</v>
      </c>
      <c r="G13" s="78">
        <v>4.2999999999999997E-2</v>
      </c>
      <c r="K13" s="83"/>
    </row>
    <row r="14" spans="2:11">
      <c r="B14" s="82"/>
      <c r="D14" s="84" t="s">
        <v>157</v>
      </c>
      <c r="E14" s="78" t="s">
        <v>158</v>
      </c>
      <c r="G14" s="78" t="s">
        <v>158</v>
      </c>
      <c r="K14" s="83"/>
    </row>
    <row r="15" spans="2:11">
      <c r="B15" s="82"/>
      <c r="D15" s="84"/>
      <c r="K15" s="83"/>
    </row>
    <row r="16" spans="2:11">
      <c r="B16" s="82"/>
      <c r="K16" s="83"/>
    </row>
    <row r="17" spans="2:11">
      <c r="B17" s="82"/>
      <c r="C17" s="85"/>
      <c r="D17" s="78" t="s">
        <v>80</v>
      </c>
      <c r="E17" s="78">
        <v>2.3233333333333333</v>
      </c>
      <c r="F17" s="78" t="s">
        <v>95</v>
      </c>
      <c r="K17" s="83"/>
    </row>
    <row r="18" spans="2:11">
      <c r="B18" s="82"/>
      <c r="D18" s="78" t="s">
        <v>82</v>
      </c>
      <c r="E18" s="78">
        <v>5.7833333333333327E-2</v>
      </c>
      <c r="F18" s="78" t="s">
        <v>96</v>
      </c>
      <c r="K18" s="83"/>
    </row>
    <row r="19" spans="2:11">
      <c r="B19" s="82"/>
      <c r="K19" s="83"/>
    </row>
    <row r="20" spans="2:11">
      <c r="B20" s="82"/>
      <c r="D20" s="78" t="s">
        <v>159</v>
      </c>
      <c r="K20" s="83"/>
    </row>
    <row r="21" spans="2:11">
      <c r="B21" s="82"/>
      <c r="D21" s="78" t="s">
        <v>160</v>
      </c>
      <c r="K21" s="83"/>
    </row>
    <row r="22" spans="2:11">
      <c r="B22" s="82"/>
      <c r="K22" s="83"/>
    </row>
    <row r="23" spans="2:11">
      <c r="B23" s="82"/>
      <c r="K23" s="83"/>
    </row>
    <row r="24" spans="2:11">
      <c r="B24" s="82"/>
      <c r="C24" s="10" t="s">
        <v>87</v>
      </c>
      <c r="D24" s="44"/>
      <c r="H24" s="78" t="s">
        <v>117</v>
      </c>
      <c r="K24" s="83"/>
    </row>
    <row r="25" spans="2:11">
      <c r="B25" s="82"/>
      <c r="C25" s="10"/>
      <c r="D25" s="78" t="s">
        <v>115</v>
      </c>
      <c r="E25" s="119">
        <v>10</v>
      </c>
      <c r="F25" s="119" t="s">
        <v>107</v>
      </c>
      <c r="G25" s="119"/>
      <c r="K25" s="83"/>
    </row>
    <row r="26" spans="2:11">
      <c r="B26" s="82"/>
      <c r="C26" s="10"/>
      <c r="D26" s="78" t="s">
        <v>110</v>
      </c>
      <c r="E26" s="119">
        <v>10</v>
      </c>
      <c r="F26" s="119" t="s">
        <v>108</v>
      </c>
      <c r="G26" s="119"/>
      <c r="K26" s="83"/>
    </row>
    <row r="27" spans="2:11">
      <c r="B27" s="82"/>
      <c r="C27" s="10"/>
      <c r="D27" s="78" t="s">
        <v>111</v>
      </c>
      <c r="E27" s="119">
        <v>4.18</v>
      </c>
      <c r="F27" s="119" t="s">
        <v>98</v>
      </c>
      <c r="G27" s="119"/>
      <c r="K27" s="83"/>
    </row>
    <row r="28" spans="2:11">
      <c r="B28" s="82"/>
      <c r="C28" s="10"/>
      <c r="D28" s="78" t="s">
        <v>112</v>
      </c>
      <c r="E28" s="119">
        <v>10</v>
      </c>
      <c r="F28" s="119" t="s">
        <v>99</v>
      </c>
      <c r="G28" s="119"/>
      <c r="H28" s="78" t="s">
        <v>116</v>
      </c>
      <c r="K28" s="83"/>
    </row>
    <row r="29" spans="2:11">
      <c r="B29" s="82"/>
      <c r="C29" s="10"/>
      <c r="D29" s="78" t="s">
        <v>113</v>
      </c>
      <c r="E29" s="120">
        <f>E25*60*E26/E27/E28</f>
        <v>143.54066985645935</v>
      </c>
      <c r="F29" s="119" t="s">
        <v>97</v>
      </c>
      <c r="G29" s="119"/>
      <c r="K29" s="83"/>
    </row>
    <row r="30" spans="2:11">
      <c r="B30" s="82"/>
      <c r="C30" s="10"/>
      <c r="D30" s="78" t="s">
        <v>114</v>
      </c>
      <c r="E30" s="120">
        <v>3600000</v>
      </c>
      <c r="F30" s="119" t="s">
        <v>125</v>
      </c>
      <c r="G30" s="119"/>
      <c r="K30" s="83"/>
    </row>
    <row r="31" spans="2:11">
      <c r="B31" s="82"/>
      <c r="C31" s="10"/>
      <c r="D31" s="121" t="str">
        <f>Dashboard!C17</f>
        <v>storage.volume</v>
      </c>
      <c r="E31" s="119">
        <f>MROUND(E29*E28*E27/E30,0.0001)</f>
        <v>1.7000000000000001E-3</v>
      </c>
      <c r="F31" s="119" t="s">
        <v>124</v>
      </c>
      <c r="G31" s="119"/>
      <c r="I31"/>
      <c r="K31" s="83"/>
    </row>
    <row r="32" spans="2:11">
      <c r="B32" s="82"/>
      <c r="C32" s="10"/>
      <c r="K32" s="83"/>
    </row>
    <row r="33" spans="2:11">
      <c r="B33" s="82"/>
      <c r="C33" s="10" t="s">
        <v>109</v>
      </c>
      <c r="D33" s="78" t="s">
        <v>115</v>
      </c>
      <c r="E33" s="119">
        <v>20</v>
      </c>
      <c r="F33" s="119" t="s">
        <v>107</v>
      </c>
      <c r="G33" s="119"/>
      <c r="K33" s="83"/>
    </row>
    <row r="34" spans="2:11">
      <c r="B34" s="82"/>
      <c r="C34" s="10"/>
      <c r="D34" s="78" t="s">
        <v>110</v>
      </c>
      <c r="E34" s="119">
        <v>10</v>
      </c>
      <c r="F34" s="119" t="s">
        <v>108</v>
      </c>
      <c r="G34" s="119"/>
      <c r="K34" s="83"/>
    </row>
    <row r="35" spans="2:11">
      <c r="B35" s="82"/>
      <c r="C35" s="10"/>
      <c r="D35" s="78" t="s">
        <v>111</v>
      </c>
      <c r="E35" s="119">
        <v>4.18</v>
      </c>
      <c r="F35" s="119" t="s">
        <v>98</v>
      </c>
      <c r="G35" s="119"/>
      <c r="K35" s="83"/>
    </row>
    <row r="36" spans="2:11">
      <c r="B36" s="82"/>
      <c r="C36" s="10"/>
      <c r="D36" s="78" t="s">
        <v>112</v>
      </c>
      <c r="E36" s="119">
        <v>10</v>
      </c>
      <c r="F36" s="119" t="s">
        <v>99</v>
      </c>
      <c r="G36" s="119"/>
      <c r="H36" s="78" t="s">
        <v>116</v>
      </c>
      <c r="K36" s="83"/>
    </row>
    <row r="37" spans="2:11">
      <c r="B37" s="82"/>
      <c r="C37" s="10"/>
      <c r="D37" s="78" t="s">
        <v>113</v>
      </c>
      <c r="E37" s="120">
        <f>E33*60*E34/E35/E36</f>
        <v>287.08133971291869</v>
      </c>
      <c r="F37" s="119" t="s">
        <v>97</v>
      </c>
      <c r="G37" s="119"/>
      <c r="K37" s="83"/>
    </row>
    <row r="38" spans="2:11">
      <c r="B38" s="82"/>
      <c r="C38" s="10"/>
      <c r="D38" s="78" t="s">
        <v>114</v>
      </c>
      <c r="E38" s="120">
        <v>3600000</v>
      </c>
      <c r="F38" s="119" t="s">
        <v>125</v>
      </c>
      <c r="G38" s="119"/>
      <c r="K38" s="83"/>
    </row>
    <row r="39" spans="2:11">
      <c r="B39" s="82"/>
      <c r="C39" s="10"/>
      <c r="D39" s="121" t="str">
        <f>Dashboard!C$17</f>
        <v>storage.volume</v>
      </c>
      <c r="E39" s="119">
        <f>MROUND(E37*E36*E35/E38,0.0001)</f>
        <v>3.3E-3</v>
      </c>
      <c r="F39" s="119" t="s">
        <v>124</v>
      </c>
      <c r="G39" s="119"/>
      <c r="K39" s="83"/>
    </row>
    <row r="40" spans="2:11">
      <c r="B40" s="82"/>
      <c r="K40" s="83"/>
    </row>
    <row r="41" spans="2:11">
      <c r="B41" s="82"/>
      <c r="K41" s="83"/>
    </row>
    <row r="42" spans="2:11">
      <c r="B42" s="82"/>
      <c r="K42" s="83"/>
    </row>
    <row r="43" spans="2:11">
      <c r="B43" s="82"/>
      <c r="K43" s="83"/>
    </row>
    <row r="44" spans="2:11">
      <c r="B44" s="82"/>
      <c r="K44" s="83"/>
    </row>
    <row r="45" spans="2:11">
      <c r="B45" s="82"/>
      <c r="K45" s="83"/>
    </row>
    <row r="46" spans="2:11">
      <c r="B46" s="82"/>
      <c r="K46" s="83"/>
    </row>
    <row r="47" spans="2:11">
      <c r="B47" s="82"/>
      <c r="K47" s="83"/>
    </row>
    <row r="48" spans="2:11">
      <c r="B48" s="82"/>
      <c r="K48" s="83"/>
    </row>
    <row r="49" spans="2:11">
      <c r="B49" s="82"/>
      <c r="C49" s="10" t="s">
        <v>89</v>
      </c>
      <c r="D49" s="78" t="s">
        <v>100</v>
      </c>
      <c r="K49" s="83"/>
    </row>
    <row r="50" spans="2:11">
      <c r="B50" s="82"/>
      <c r="C50" s="10"/>
      <c r="D50" s="78" t="s">
        <v>101</v>
      </c>
      <c r="E50" s="78" t="s">
        <v>91</v>
      </c>
      <c r="K50" s="83"/>
    </row>
    <row r="51" spans="2:11">
      <c r="B51" s="82"/>
      <c r="K51" s="83"/>
    </row>
    <row r="52" spans="2:11">
      <c r="B52" s="82"/>
      <c r="D52" s="43" t="str">
        <f>Dashboard!C39</f>
        <v>technical_lifetime</v>
      </c>
      <c r="E52" s="86">
        <v>15</v>
      </c>
      <c r="F52" s="77" t="s">
        <v>1</v>
      </c>
      <c r="G52" s="77"/>
      <c r="H52" s="77"/>
      <c r="K52" s="83"/>
    </row>
    <row r="53" spans="2:11">
      <c r="B53" s="82"/>
      <c r="D53" s="78" t="s">
        <v>127</v>
      </c>
      <c r="E53" s="78">
        <v>9500</v>
      </c>
      <c r="F53" s="78" t="s">
        <v>28</v>
      </c>
      <c r="H53" s="77"/>
      <c r="K53" s="83"/>
    </row>
    <row r="54" spans="2:11">
      <c r="B54" s="82"/>
      <c r="D54" s="78" t="s">
        <v>128</v>
      </c>
      <c r="E54" s="141">
        <v>253.6</v>
      </c>
      <c r="F54" s="78" t="s">
        <v>28</v>
      </c>
      <c r="H54" s="77"/>
      <c r="K54" s="83"/>
    </row>
    <row r="55" spans="2:11">
      <c r="B55" s="82"/>
      <c r="D55" s="43" t="str">
        <f>Dashboard!C26</f>
        <v>initial_investment</v>
      </c>
      <c r="E55" s="141">
        <f>E53-E54</f>
        <v>9246.4</v>
      </c>
      <c r="F55" s="78" t="s">
        <v>28</v>
      </c>
      <c r="K55" s="83"/>
    </row>
    <row r="56" spans="2:11">
      <c r="B56" s="82"/>
      <c r="D56" s="43" t="str">
        <f>Dashboard!C28</f>
        <v>cost_of_installing</v>
      </c>
      <c r="E56" s="78">
        <v>1500</v>
      </c>
      <c r="F56" s="78" t="s">
        <v>28</v>
      </c>
      <c r="H56" s="78" t="s">
        <v>129</v>
      </c>
      <c r="K56" s="83"/>
    </row>
    <row r="57" spans="2:11">
      <c r="B57" s="82"/>
      <c r="D57" s="43" t="str">
        <f>Dashboard!C30</f>
        <v>fixed_operation_and_maintenance_costs_per_year</v>
      </c>
      <c r="E57" s="78">
        <v>100</v>
      </c>
      <c r="F57" s="78" t="s">
        <v>44</v>
      </c>
      <c r="K57" s="83"/>
    </row>
    <row r="58" spans="2:11">
      <c r="B58" s="82"/>
      <c r="D58" s="43" t="str">
        <f>Dashboard!C23</f>
        <v>heat_output_capacity</v>
      </c>
      <c r="E58" s="78">
        <f>I58/1000</f>
        <v>0.01</v>
      </c>
      <c r="F58" s="78" t="s">
        <v>51</v>
      </c>
      <c r="I58" s="78">
        <v>10</v>
      </c>
      <c r="J58" s="78" t="s">
        <v>102</v>
      </c>
      <c r="K58" s="83"/>
    </row>
    <row r="59" spans="2:11">
      <c r="B59" s="82"/>
      <c r="K59" s="83"/>
    </row>
    <row r="60" spans="2:11">
      <c r="B60" s="82"/>
      <c r="D60" s="78" t="s">
        <v>104</v>
      </c>
      <c r="E60" s="78">
        <v>7</v>
      </c>
      <c r="F60" s="78" t="s">
        <v>103</v>
      </c>
      <c r="K60" s="83"/>
    </row>
    <row r="61" spans="2:11">
      <c r="B61" s="82"/>
      <c r="D61" s="84" t="s">
        <v>81</v>
      </c>
      <c r="E61" s="78">
        <f>I58/(E60*F13+F12)/1000</f>
        <v>3.6654652086260614E-3</v>
      </c>
      <c r="F61" s="78" t="s">
        <v>51</v>
      </c>
      <c r="K61" s="83"/>
    </row>
    <row r="62" spans="2:11">
      <c r="B62" s="82"/>
      <c r="D62" s="121" t="str">
        <f>Dashboard!C$17</f>
        <v>storage.volume</v>
      </c>
      <c r="E62" s="78">
        <v>0</v>
      </c>
      <c r="F62" s="78" t="s">
        <v>124</v>
      </c>
      <c r="H62" s="78" t="s">
        <v>126</v>
      </c>
      <c r="K62" s="83"/>
    </row>
    <row r="63" spans="2:11">
      <c r="B63" s="82"/>
      <c r="K63" s="83"/>
    </row>
    <row r="64" spans="2:11">
      <c r="B64" s="82"/>
      <c r="C64" s="10" t="s">
        <v>92</v>
      </c>
      <c r="D64" s="121" t="str">
        <f>Dashboard!C35</f>
        <v>storage.cost_per_mwh</v>
      </c>
      <c r="E64">
        <v>0</v>
      </c>
      <c r="F64" t="s">
        <v>122</v>
      </c>
      <c r="G64"/>
      <c r="K64" s="83"/>
    </row>
    <row r="65" spans="2:11">
      <c r="B65" s="82"/>
      <c r="C65" s="10"/>
      <c r="D65" s="121"/>
      <c r="E65"/>
      <c r="F65"/>
      <c r="G65"/>
      <c r="K65" s="83"/>
    </row>
    <row r="66" spans="2:11">
      <c r="B66" s="82"/>
      <c r="C66" s="10"/>
      <c r="K66" s="83"/>
    </row>
    <row r="67" spans="2:11">
      <c r="B67" s="82"/>
      <c r="C67" s="10" t="s">
        <v>132</v>
      </c>
      <c r="K67" s="83"/>
    </row>
    <row r="68" spans="2:11">
      <c r="B68" s="82"/>
      <c r="C68" s="10"/>
      <c r="K68" s="83"/>
    </row>
    <row r="69" spans="2:11">
      <c r="B69" s="82"/>
      <c r="C69" s="10"/>
      <c r="D69" s="142" t="s">
        <v>134</v>
      </c>
      <c r="E69" s="78">
        <v>4637</v>
      </c>
      <c r="F69" s="142" t="s">
        <v>140</v>
      </c>
      <c r="G69" s="78" t="s">
        <v>139</v>
      </c>
      <c r="K69" s="83"/>
    </row>
    <row r="70" spans="2:11">
      <c r="B70" s="82"/>
      <c r="C70" s="10"/>
      <c r="D70" s="142" t="s">
        <v>135</v>
      </c>
      <c r="E70" s="78">
        <v>320</v>
      </c>
      <c r="F70" s="142" t="s">
        <v>141</v>
      </c>
      <c r="G70" s="143" t="s">
        <v>149</v>
      </c>
      <c r="K70" s="83"/>
    </row>
    <row r="71" spans="2:11">
      <c r="B71" s="82"/>
      <c r="C71" s="10"/>
      <c r="D71" s="142" t="s">
        <v>144</v>
      </c>
      <c r="E71" s="78">
        <f>E69+E70*E26</f>
        <v>7837</v>
      </c>
      <c r="K71" s="83"/>
    </row>
    <row r="72" spans="2:11">
      <c r="B72" s="82"/>
      <c r="C72" s="10"/>
      <c r="K72" s="83"/>
    </row>
    <row r="73" spans="2:11">
      <c r="B73" s="82"/>
      <c r="C73" s="10"/>
      <c r="D73" s="142" t="s">
        <v>136</v>
      </c>
      <c r="E73" s="78">
        <v>5359</v>
      </c>
      <c r="F73" s="142" t="s">
        <v>140</v>
      </c>
      <c r="G73" s="142" t="s">
        <v>138</v>
      </c>
      <c r="K73" s="83"/>
    </row>
    <row r="74" spans="2:11">
      <c r="B74" s="82"/>
      <c r="C74" s="10"/>
      <c r="D74" s="142" t="s">
        <v>137</v>
      </c>
      <c r="E74" s="78">
        <v>500</v>
      </c>
      <c r="F74" s="142" t="s">
        <v>141</v>
      </c>
      <c r="G74" s="143" t="s">
        <v>150</v>
      </c>
      <c r="K74" s="83"/>
    </row>
    <row r="75" spans="2:11">
      <c r="B75" s="82"/>
      <c r="C75" s="10"/>
      <c r="D75" s="142" t="s">
        <v>145</v>
      </c>
      <c r="E75" s="78">
        <f>E73+E74*E26</f>
        <v>10359</v>
      </c>
      <c r="K75" s="83"/>
    </row>
    <row r="76" spans="2:11">
      <c r="B76" s="82"/>
      <c r="C76" s="10"/>
      <c r="K76" s="83"/>
    </row>
    <row r="77" spans="2:11">
      <c r="B77" s="82"/>
      <c r="C77" s="10" t="s">
        <v>146</v>
      </c>
      <c r="D77" s="142" t="s">
        <v>133</v>
      </c>
      <c r="E77" s="78">
        <f>(E71+E75)/2</f>
        <v>9098</v>
      </c>
      <c r="F77" s="142" t="s">
        <v>143</v>
      </c>
      <c r="K77" s="83"/>
    </row>
    <row r="78" spans="2:11">
      <c r="B78" s="82"/>
      <c r="C78" s="10"/>
      <c r="D78" s="142" t="s">
        <v>147</v>
      </c>
      <c r="K78" s="83"/>
    </row>
    <row r="79" spans="2:11">
      <c r="B79" s="82"/>
      <c r="C79" s="10"/>
      <c r="K79" s="83"/>
    </row>
    <row r="80" spans="2:11">
      <c r="B80" s="82"/>
      <c r="C80" s="10"/>
      <c r="D80" s="142" t="s">
        <v>142</v>
      </c>
      <c r="K80" s="83"/>
    </row>
    <row r="81" spans="2:11">
      <c r="B81" s="82"/>
      <c r="C81" s="10"/>
      <c r="K81" s="83"/>
    </row>
    <row r="82" spans="2:11">
      <c r="B82" s="82"/>
      <c r="C82" s="10"/>
      <c r="K82" s="83"/>
    </row>
    <row r="83" spans="2:11">
      <c r="B83" s="82"/>
      <c r="C83" s="10"/>
      <c r="K83" s="83"/>
    </row>
    <row r="84" spans="2:11">
      <c r="B84" s="82"/>
      <c r="C84" s="10"/>
      <c r="K84" s="83"/>
    </row>
    <row r="85" spans="2:11">
      <c r="B85" s="82"/>
      <c r="C85" s="10"/>
      <c r="K85" s="83"/>
    </row>
    <row r="86" spans="2:11">
      <c r="B86" s="82"/>
      <c r="C86" s="10"/>
      <c r="K86" s="83"/>
    </row>
    <row r="87" spans="2:11">
      <c r="B87" s="82"/>
      <c r="C87" s="10"/>
      <c r="K87" s="83"/>
    </row>
    <row r="88" spans="2:11">
      <c r="B88" s="82"/>
      <c r="C88" s="10"/>
      <c r="K88" s="83"/>
    </row>
    <row r="89" spans="2:11">
      <c r="B89" s="82"/>
      <c r="C89" s="10"/>
      <c r="K89" s="83"/>
    </row>
    <row r="90" spans="2:11">
      <c r="B90" s="82"/>
      <c r="C90" s="10"/>
      <c r="K90" s="83"/>
    </row>
    <row r="91" spans="2:11">
      <c r="B91" s="82"/>
      <c r="C91" s="10"/>
      <c r="K91" s="83"/>
    </row>
    <row r="92" spans="2:11">
      <c r="B92" s="82"/>
      <c r="C92" s="10"/>
      <c r="K92" s="83"/>
    </row>
    <row r="93" spans="2:11">
      <c r="B93" s="82"/>
      <c r="C93" s="10"/>
      <c r="K93" s="83"/>
    </row>
    <row r="94" spans="2:11">
      <c r="B94" s="82"/>
      <c r="C94" s="10"/>
      <c r="K94" s="83"/>
    </row>
    <row r="95" spans="2:11">
      <c r="B95" s="82"/>
      <c r="C95" s="10"/>
      <c r="K95" s="83"/>
    </row>
    <row r="96" spans="2:11">
      <c r="B96" s="82"/>
      <c r="C96" s="10"/>
      <c r="K96" s="83"/>
    </row>
    <row r="97" spans="2:11">
      <c r="B97" s="82"/>
      <c r="C97" s="10"/>
      <c r="K97" s="83"/>
    </row>
    <row r="98" spans="2:11">
      <c r="B98" s="82"/>
      <c r="C98" s="10"/>
      <c r="K98" s="83"/>
    </row>
    <row r="99" spans="2:11">
      <c r="B99" s="82"/>
      <c r="C99" s="10"/>
      <c r="K99" s="83"/>
    </row>
    <row r="100" spans="2:11">
      <c r="B100" s="82"/>
      <c r="C100" s="10"/>
      <c r="K100" s="83"/>
    </row>
    <row r="101" spans="2:11">
      <c r="B101" s="82"/>
      <c r="C101" s="10"/>
      <c r="K101" s="83"/>
    </row>
    <row r="102" spans="2:11">
      <c r="B102" s="82"/>
      <c r="C102" s="10"/>
      <c r="K102" s="83"/>
    </row>
    <row r="103" spans="2:11">
      <c r="B103" s="82"/>
      <c r="C103" s="10"/>
      <c r="K103" s="83"/>
    </row>
    <row r="104" spans="2:11">
      <c r="B104" s="82"/>
      <c r="C104" s="10"/>
      <c r="K104" s="83"/>
    </row>
    <row r="105" spans="2:11">
      <c r="B105" s="82"/>
      <c r="C105" s="10"/>
      <c r="K105" s="83"/>
    </row>
    <row r="106" spans="2:11">
      <c r="B106" s="82"/>
      <c r="C106" s="10"/>
      <c r="K106" s="83"/>
    </row>
    <row r="107" spans="2:11">
      <c r="B107" s="82"/>
      <c r="C107" s="10"/>
      <c r="K107" s="83"/>
    </row>
    <row r="108" spans="2:11">
      <c r="B108" s="82"/>
      <c r="C108" s="10"/>
      <c r="K108" s="83"/>
    </row>
    <row r="109" spans="2:11">
      <c r="B109" s="82"/>
      <c r="C109" s="10"/>
      <c r="K109" s="83"/>
    </row>
    <row r="110" spans="2:11">
      <c r="B110" s="82"/>
      <c r="C110" s="10"/>
      <c r="K110" s="83"/>
    </row>
    <row r="111" spans="2:11">
      <c r="B111" s="82"/>
      <c r="C111" s="10"/>
      <c r="K111" s="83"/>
    </row>
    <row r="112" spans="2:11">
      <c r="B112" s="82"/>
      <c r="C112" s="10"/>
      <c r="K112" s="83"/>
    </row>
    <row r="113" spans="2:11">
      <c r="B113" s="82"/>
      <c r="C113" s="10"/>
      <c r="K113" s="83"/>
    </row>
    <row r="114" spans="2:11">
      <c r="B114" s="82"/>
      <c r="C114" s="10"/>
      <c r="K114" s="83"/>
    </row>
    <row r="115" spans="2:11" ht="17" thickBot="1">
      <c r="B115" s="122"/>
      <c r="C115" s="123"/>
      <c r="D115" s="123"/>
      <c r="E115" s="123"/>
      <c r="F115" s="123"/>
      <c r="G115" s="123"/>
      <c r="H115" s="123"/>
      <c r="I115" s="123"/>
      <c r="J115" s="123"/>
      <c r="K115" s="12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2024-07-10T15:14:04Z</dcterms:modified>
</cp:coreProperties>
</file>