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A65328A6-E700-0841-A46E-2E76272CAE95}" xr6:coauthVersionLast="47" xr6:coauthVersionMax="47" xr10:uidLastSave="{00000000-0000-0000-0000-000000000000}"/>
  <bookViews>
    <workbookView xWindow="25600" yWindow="500" windowWidth="25600" windowHeight="283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0" i="13" l="1"/>
  <c r="D10" i="16"/>
  <c r="D9" i="16"/>
  <c r="E23" i="12"/>
  <c r="D7" i="16"/>
  <c r="D17" i="16"/>
  <c r="D8" i="16" s="1"/>
  <c r="I15" i="13" s="1"/>
  <c r="G15" i="13" s="1"/>
  <c r="E18" i="12" s="1"/>
  <c r="G20" i="13" l="1"/>
  <c r="Q17" i="13"/>
  <c r="E20" i="12" s="1"/>
  <c r="U21" i="13"/>
  <c r="D51" i="16"/>
  <c r="E14" i="12"/>
  <c r="D79" i="16"/>
  <c r="Q10" i="13" s="1"/>
  <c r="G10" i="13"/>
  <c r="E30" i="12" s="1"/>
  <c r="K12" i="13"/>
  <c r="G12" i="13" s="1"/>
  <c r="E29" i="12" s="1"/>
  <c r="G11" i="13"/>
  <c r="E31" i="12" s="1"/>
  <c r="U17" i="13"/>
  <c r="D197" i="16"/>
  <c r="S11" i="13"/>
  <c r="D172" i="16"/>
  <c r="S17" i="13" s="1"/>
  <c r="O11" i="13"/>
  <c r="M11" i="13"/>
  <c r="E22" i="12" l="1"/>
</calcChain>
</file>

<file path=xl/sharedStrings.xml><?xml version="1.0" encoding="utf-8"?>
<sst xmlns="http://schemas.openxmlformats.org/spreadsheetml/2006/main" count="291" uniqueCount="198">
  <si>
    <t>Source</t>
  </si>
  <si>
    <t>years</t>
  </si>
  <si>
    <t>%</t>
  </si>
  <si>
    <t>km2</t>
  </si>
  <si>
    <t>-</t>
  </si>
  <si>
    <t>Technical lifetime</t>
  </si>
  <si>
    <t>Value</t>
  </si>
  <si>
    <t>Other</t>
  </si>
  <si>
    <t>Installation costs</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</si>
  <si>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</si>
  <si>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</si>
  <si>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</si>
  <si>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</si>
  <si>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</si>
  <si>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</si>
  <si>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</si>
  <si>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</si>
  <si>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</si>
  <si>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</si>
  <si>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</si>
  <si>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</si>
  <si>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</si>
  <si>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</si>
  <si>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</si>
  <si>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</si>
  <si>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</si>
  <si>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</si>
  <si>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</si>
  <si>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</si>
  <si>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</si>
  <si>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</si>
  <si>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</si>
  <si>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</si>
  <si>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</si>
  <si>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</si>
  <si>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</si>
  <si>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</si>
  <si>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</si>
  <si>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</si>
  <si>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</si>
  <si>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</si>
  <si>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</si>
  <si>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</si>
  <si>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</si>
  <si>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</si>
  <si>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</si>
  <si>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</si>
  <si>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</si>
  <si>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</si>
  <si>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</si>
  <si>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</si>
  <si>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</si>
  <si>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</si>
  <si>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</si>
  <si>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</si>
  <si>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</si>
  <si>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</si>
  <si>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</si>
  <si>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</si>
  <si>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</si>
  <si>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</si>
  <si>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</si>
  <si>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</si>
  <si>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</si>
  <si>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</si>
  <si>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</si>
  <si>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</si>
  <si>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</si>
  <si>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</si>
  <si>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</si>
  <si>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</si>
  <si>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</si>
  <si>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</si>
  <si>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</si>
  <si>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</si>
  <si>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</si>
  <si>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</si>
  <si>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</si>
  <si>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NREL</t>
  </si>
  <si>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</si>
  <si>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</si>
  <si>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</si>
  <si>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</si>
  <si>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</si>
  <si>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</si>
  <si>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</si>
  <si>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</si>
  <si>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</si>
  <si>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</si>
  <si>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</si>
  <si>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</si>
  <si>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</si>
  <si>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</si>
  <si>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</si>
  <si>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</si>
  <si>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</si>
  <si>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</si>
  <si>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</si>
  <si>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</si>
  <si>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</si>
  <si>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</si>
  <si>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</si>
  <si>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</si>
  <si>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</si>
  <si>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</si>
  <si>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</si>
  <si>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</si>
  <si>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</si>
  <si>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</si>
  <si>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</si>
  <si>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</si>
  <si>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</si>
  <si>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</si>
  <si>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</si>
  <si>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</si>
  <si>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</si>
  <si>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</si>
  <si>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</si>
  <si>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</si>
  <si>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</si>
  <si>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</si>
  <si>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</si>
  <si>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</si>
  <si>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</si>
  <si>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</si>
  <si>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</si>
  <si>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</si>
  <si>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</si>
  <si>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</si>
  <si>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</si>
  <si>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</si>
  <si>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</si>
  <si>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</si>
  <si>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</si>
  <si>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</si>
  <si>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</si>
  <si>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</si>
  <si>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350-1000</t>
  </si>
  <si>
    <t>m</t>
  </si>
  <si>
    <t>p.7</t>
  </si>
  <si>
    <t>12 to 24</t>
  </si>
  <si>
    <t>months</t>
  </si>
  <si>
    <t xml:space="preserve">Average </t>
  </si>
  <si>
    <t>3.6-5.6</t>
  </si>
  <si>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</si>
  <si>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</si>
  <si>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</si>
  <si>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</si>
  <si>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</si>
  <si>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</si>
  <si>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</si>
  <si>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</si>
  <si>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</si>
  <si>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</si>
  <si>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</si>
  <si>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</si>
  <si>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energy_power_wind_turbine_offshore.ad</t>
  </si>
  <si>
    <t>Kyra de Haan</t>
  </si>
  <si>
    <t>Pathway 2.0 Techno-economic data</t>
  </si>
  <si>
    <t>Base investment</t>
  </si>
  <si>
    <t>mEUR/MW</t>
  </si>
  <si>
    <t>Foundation investment</t>
  </si>
  <si>
    <t>Fixed O&amp;M</t>
  </si>
  <si>
    <t>EUR/kW</t>
  </si>
  <si>
    <t>assumed for 83 km from shore</t>
  </si>
  <si>
    <t>Variable O&amp;M</t>
  </si>
  <si>
    <t>EUR/MWh</t>
  </si>
  <si>
    <t>Foundation</t>
  </si>
  <si>
    <t>Water depth (m)</t>
  </si>
  <si>
    <t>0 m   to -10 m</t>
  </si>
  <si>
    <t>-10 m to -20 m</t>
  </si>
  <si>
    <t>-20 m to -30 m</t>
  </si>
  <si>
    <t>-30 m to -40 m</t>
  </si>
  <si>
    <t>-40 m to -50 m</t>
  </si>
  <si>
    <t>-50 m to -60 m</t>
  </si>
  <si>
    <t>-60 m to -70 m</t>
  </si>
  <si>
    <r>
      <t xml:space="preserve">Base investment </t>
    </r>
    <r>
      <rPr>
        <b/>
        <u/>
        <sz val="12"/>
        <color theme="1"/>
        <rFont val="Calibri"/>
        <family val="2"/>
        <scheme val="minor"/>
      </rPr>
      <t>excludes</t>
    </r>
    <r>
      <rPr>
        <sz val="12"/>
        <color theme="1"/>
        <rFont val="Calibri"/>
        <family val="2"/>
        <scheme val="minor"/>
      </rPr>
      <t xml:space="preserve"> connection costs (transmission), foundation costs, platform and substation costs</t>
    </r>
  </si>
  <si>
    <t>initial investment costs</t>
  </si>
  <si>
    <t>Offshore  water depth&gt;10m, offshore wind area IJVER water depth between 16,8 en 46,9m</t>
  </si>
  <si>
    <t>fixed O&amp;M costs per year</t>
  </si>
  <si>
    <t>Full load hours</t>
  </si>
  <si>
    <t>h/yr</t>
  </si>
  <si>
    <t>Annual production</t>
  </si>
  <si>
    <t>MWh/yr</t>
  </si>
  <si>
    <t>corresponds to energy_power_wind_turbine_inland</t>
  </si>
  <si>
    <t>North Sea Wind Power Hub programme (NSWPH)</t>
  </si>
  <si>
    <t>NSWPH</t>
  </si>
  <si>
    <t>NL</t>
  </si>
  <si>
    <t>Investment costs</t>
  </si>
  <si>
    <t>https://zenodo.org/records/10101328</t>
  </si>
  <si>
    <t>installation costs assumed to be included in initial investment</t>
  </si>
  <si>
    <t>Quintel assumption</t>
  </si>
  <si>
    <t>NSWPH dataset:</t>
  </si>
  <si>
    <t>Quintel calculation, based on cental production dataset</t>
  </si>
  <si>
    <t>https://refman.energytransitionmodel.com/publications/2199</t>
  </si>
  <si>
    <t>NSWPH dataset</t>
  </si>
  <si>
    <t>fixed + variable O&amp;M costs per year</t>
  </si>
  <si>
    <t>include variable in fixed O&amp;M costs for modelling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</si>
</sst>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
    <numFmt numFmtId="166" formatCode="0.0000000000000"/>
    <numFmt numFmtId="167" formatCode="_ * #,##0_ ;_ * \-#,##0_ ;_ * &quot;-&quot;??_ ;_ @_ "/>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color rgb="FF000000"/>
      <name val="Calibri"/>
      <family val="2"/>
      <scheme val="minor"/>
    </font>
    <font>
      <sz val="12"/>
      <color theme="1"/>
      <name val="Lettertype hoofdtekst"/>
      <family val="2"/>
    </font>
    <font>
      <b/>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4" fillId="0" borderId="0" applyFont="0" applyFill="0" applyBorder="0" applyAlignment="0" applyProtection="0"/>
  </cellStyleXfs>
  <cellXfs count="145">
    <xf numFmtId="0" fontId="0" fillId="0" borderId="0" xfId="0"/>
    <xf numFmtId="0" fontId="16" fillId="3" borderId="7" xfId="0" applyFont="1" applyFill="1" applyBorder="1"/>
    <xf numFmtId="0" fontId="17" fillId="3" borderId="17" xfId="0" applyFont="1" applyFill="1" applyBorder="1"/>
    <xf numFmtId="0" fontId="18" fillId="3" borderId="7" xfId="0" applyFont="1" applyFill="1" applyBorder="1" applyAlignment="1">
      <alignment vertical="center"/>
    </xf>
    <xf numFmtId="49" fontId="16" fillId="2"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xf numFmtId="0" fontId="15" fillId="2" borderId="0" xfId="0" applyFont="1" applyFill="1" applyAlignment="1">
      <alignment vertical="center"/>
    </xf>
    <xf numFmtId="1" fontId="15" fillId="2" borderId="0" xfId="0" applyNumberFormat="1" applyFont="1" applyFill="1" applyAlignment="1">
      <alignment vertical="center"/>
    </xf>
    <xf numFmtId="1" fontId="15" fillId="2" borderId="0" xfId="0" applyNumberFormat="1" applyFont="1" applyFill="1" applyAlignment="1">
      <alignment horizontal="right" vertical="center"/>
    </xf>
    <xf numFmtId="2" fontId="15" fillId="2" borderId="0" xfId="0" applyNumberFormat="1" applyFont="1" applyFill="1" applyAlignment="1">
      <alignment horizontal="right" vertical="center"/>
    </xf>
    <xf numFmtId="0" fontId="15" fillId="0" borderId="0" xfId="0" applyFont="1" applyAlignment="1">
      <alignment horizontal="left" vertical="center"/>
    </xf>
    <xf numFmtId="0" fontId="15" fillId="2" borderId="0" xfId="0" applyFont="1" applyFill="1"/>
    <xf numFmtId="0" fontId="15" fillId="2" borderId="5" xfId="0" applyFont="1" applyFill="1" applyBorder="1"/>
    <xf numFmtId="0" fontId="15" fillId="2" borderId="9" xfId="0" applyFont="1" applyFill="1" applyBorder="1"/>
    <xf numFmtId="49" fontId="15" fillId="2" borderId="0" xfId="0" applyNumberFormat="1" applyFont="1" applyFill="1"/>
    <xf numFmtId="49" fontId="15" fillId="2" borderId="9" xfId="0" applyNumberFormat="1" applyFont="1" applyFill="1" applyBorder="1"/>
    <xf numFmtId="0" fontId="15" fillId="2" borderId="4" xfId="0" applyFont="1" applyFill="1" applyBorder="1"/>
    <xf numFmtId="0" fontId="17" fillId="0" borderId="0" xfId="0" applyFont="1"/>
    <xf numFmtId="0" fontId="12" fillId="2" borderId="0" xfId="0" applyFont="1" applyFill="1"/>
    <xf numFmtId="0" fontId="16" fillId="0" borderId="0" xfId="0" applyFont="1"/>
    <xf numFmtId="0" fontId="15" fillId="2" borderId="6" xfId="0" applyFont="1" applyFill="1" applyBorder="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xf numFmtId="0" fontId="12" fillId="2" borderId="7" xfId="0" applyFont="1" applyFill="1" applyBorder="1"/>
    <xf numFmtId="0" fontId="15" fillId="2" borderId="19" xfId="0" applyFont="1" applyFill="1" applyBorder="1"/>
    <xf numFmtId="0" fontId="15" fillId="0" borderId="0" xfId="0" applyFont="1"/>
    <xf numFmtId="0" fontId="17" fillId="3" borderId="0" xfId="0" applyFont="1" applyFill="1"/>
    <xf numFmtId="0" fontId="15" fillId="2" borderId="0" xfId="0" applyFont="1" applyFill="1" applyAlignment="1">
      <alignment horizontal="left" vertical="center"/>
    </xf>
    <xf numFmtId="0" fontId="11" fillId="2" borderId="18"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0" borderId="0" xfId="0" applyFont="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177" applyFont="1" applyFill="1" applyBorder="1" applyAlignment="1" applyProtection="1"/>
    <xf numFmtId="0" fontId="16" fillId="0" borderId="0" xfId="0" applyFont="1" applyAlignment="1">
      <alignment vertical="top"/>
    </xf>
    <xf numFmtId="0" fontId="16" fillId="2" borderId="0" xfId="0" applyFont="1" applyFill="1" applyAlignment="1">
      <alignment vertical="top"/>
    </xf>
    <xf numFmtId="0" fontId="10" fillId="2" borderId="18" xfId="0" applyFont="1" applyFill="1" applyBorder="1"/>
    <xf numFmtId="0" fontId="9" fillId="2" borderId="18" xfId="0" applyFont="1" applyFill="1" applyBorder="1"/>
    <xf numFmtId="0" fontId="8" fillId="2" borderId="18" xfId="0" applyFont="1" applyFill="1" applyBorder="1"/>
    <xf numFmtId="0" fontId="8" fillId="2" borderId="6" xfId="0" applyFont="1" applyFill="1" applyBorder="1"/>
    <xf numFmtId="0" fontId="8" fillId="2" borderId="0" xfId="0" applyFont="1" applyFill="1"/>
    <xf numFmtId="1" fontId="15" fillId="2" borderId="21" xfId="0" applyNumberFormat="1" applyFont="1" applyFill="1" applyBorder="1" applyAlignment="1">
      <alignment vertical="center"/>
    </xf>
    <xf numFmtId="0" fontId="15" fillId="2" borderId="21" xfId="0" applyFont="1" applyFill="1" applyBorder="1" applyAlignment="1">
      <alignment vertical="center"/>
    </xf>
    <xf numFmtId="0" fontId="15" fillId="2" borderId="9" xfId="0" applyFont="1" applyFill="1" applyBorder="1" applyAlignment="1">
      <alignment vertical="center"/>
    </xf>
    <xf numFmtId="1" fontId="15" fillId="2" borderId="2" xfId="0" applyNumberFormat="1" applyFont="1" applyFill="1" applyBorder="1" applyAlignment="1">
      <alignment vertical="center"/>
    </xf>
    <xf numFmtId="0" fontId="8" fillId="2" borderId="0" xfId="0" applyFont="1" applyFill="1" applyAlignment="1">
      <alignment vertical="top"/>
    </xf>
    <xf numFmtId="0" fontId="15" fillId="2" borderId="17" xfId="0" applyFont="1" applyFill="1" applyBorder="1"/>
    <xf numFmtId="0" fontId="8" fillId="2" borderId="2" xfId="0" applyFont="1" applyFill="1" applyBorder="1"/>
    <xf numFmtId="0" fontId="15" fillId="2" borderId="7" xfId="0" applyFont="1" applyFill="1" applyBorder="1"/>
    <xf numFmtId="0" fontId="22" fillId="2" borderId="0" xfId="0" applyFont="1" applyFill="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16" xfId="0" applyFont="1" applyFill="1" applyBorder="1"/>
    <xf numFmtId="0" fontId="8" fillId="0" borderId="0" xfId="0" applyFont="1" applyAlignment="1">
      <alignment vertical="top"/>
    </xf>
    <xf numFmtId="0" fontId="11" fillId="2" borderId="5" xfId="0" applyFont="1" applyFill="1" applyBorder="1"/>
    <xf numFmtId="164" fontId="20" fillId="2" borderId="20" xfId="0" applyNumberFormat="1" applyFont="1" applyFill="1" applyBorder="1"/>
    <xf numFmtId="0" fontId="15" fillId="2" borderId="16" xfId="0" applyFont="1" applyFill="1" applyBorder="1"/>
    <xf numFmtId="0" fontId="17" fillId="2" borderId="9" xfId="0" applyFont="1" applyFill="1" applyBorder="1"/>
    <xf numFmtId="166" fontId="11" fillId="2" borderId="0" xfId="0" applyNumberFormat="1" applyFont="1" applyFill="1"/>
    <xf numFmtId="0" fontId="16" fillId="2" borderId="0" xfId="0" applyFont="1" applyFill="1"/>
    <xf numFmtId="164" fontId="11" fillId="2" borderId="0" xfId="0" applyNumberFormat="1" applyFont="1" applyFill="1"/>
    <xf numFmtId="0" fontId="7" fillId="2" borderId="0" xfId="0" applyFont="1" applyFill="1"/>
    <xf numFmtId="165" fontId="7" fillId="0" borderId="0" xfId="0" applyNumberFormat="1" applyFont="1" applyAlignment="1">
      <alignment vertical="center"/>
    </xf>
    <xf numFmtId="0" fontId="7" fillId="0" borderId="0" xfId="0" applyFont="1" applyAlignment="1">
      <alignment horizontal="left" vertical="center" indent="2"/>
    </xf>
    <xf numFmtId="0" fontId="7" fillId="0" borderId="0" xfId="0" applyFont="1" applyAlignment="1">
      <alignment horizontal="left" vertical="center"/>
    </xf>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Alignment="1">
      <alignment horizontal="left" vertical="center"/>
    </xf>
    <xf numFmtId="1" fontId="7" fillId="2" borderId="0" xfId="0" applyNumberFormat="1" applyFont="1" applyFill="1" applyAlignment="1">
      <alignment vertical="center"/>
    </xf>
    <xf numFmtId="1" fontId="7" fillId="2" borderId="2" xfId="0" applyNumberFormat="1" applyFont="1" applyFill="1" applyBorder="1" applyAlignment="1">
      <alignment vertical="center"/>
    </xf>
    <xf numFmtId="0" fontId="7" fillId="0" borderId="0" xfId="0" applyFont="1"/>
    <xf numFmtId="1" fontId="7" fillId="2" borderId="18" xfId="0" applyNumberFormat="1" applyFont="1" applyFill="1" applyBorder="1" applyAlignment="1">
      <alignment vertical="center"/>
    </xf>
    <xf numFmtId="165" fontId="7" fillId="2" borderId="0" xfId="0" applyNumberFormat="1" applyFont="1" applyFill="1" applyAlignment="1">
      <alignment vertical="center"/>
    </xf>
    <xf numFmtId="10" fontId="7" fillId="2" borderId="0" xfId="0" applyNumberFormat="1" applyFont="1" applyFill="1" applyAlignment="1">
      <alignment horizontal="left" vertical="center" indent="2"/>
    </xf>
    <xf numFmtId="2" fontId="7" fillId="2" borderId="0" xfId="0" applyNumberFormat="1" applyFont="1" applyFill="1" applyAlignment="1">
      <alignment horizontal="right" vertical="center"/>
    </xf>
    <xf numFmtId="164" fontId="7" fillId="2" borderId="18" xfId="0" applyNumberFormat="1" applyFont="1" applyFill="1" applyBorder="1" applyAlignment="1">
      <alignment horizontal="right" vertical="center"/>
    </xf>
    <xf numFmtId="1" fontId="7" fillId="2" borderId="0" xfId="0" applyNumberFormat="1" applyFont="1" applyFill="1" applyAlignment="1">
      <alignment horizontal="right" vertical="center"/>
    </xf>
    <xf numFmtId="0" fontId="7" fillId="2" borderId="18" xfId="0" applyFont="1" applyFill="1" applyBorder="1"/>
    <xf numFmtId="1" fontId="7" fillId="2" borderId="18" xfId="0" applyNumberFormat="1" applyFont="1" applyFill="1" applyBorder="1" applyAlignment="1">
      <alignment horizontal="right" vertical="center"/>
    </xf>
    <xf numFmtId="10" fontId="7" fillId="0" borderId="0" xfId="0" applyNumberFormat="1" applyFont="1" applyAlignment="1">
      <alignment horizontal="left" vertical="center" indent="2"/>
    </xf>
    <xf numFmtId="164" fontId="7" fillId="2" borderId="20" xfId="0" applyNumberFormat="1" applyFont="1" applyFill="1" applyBorder="1" applyAlignment="1">
      <alignment horizontal="right" vertical="center"/>
    </xf>
    <xf numFmtId="164" fontId="7" fillId="2" borderId="0" xfId="0" applyNumberFormat="1" applyFont="1" applyFill="1" applyAlignment="1">
      <alignment horizontal="right" vertical="center"/>
    </xf>
    <xf numFmtId="2" fontId="7" fillId="2" borderId="0" xfId="0" applyNumberFormat="1" applyFont="1" applyFill="1"/>
    <xf numFmtId="0" fontId="7" fillId="0" borderId="0" xfId="0" applyFont="1" applyAlignment="1">
      <alignment wrapText="1"/>
    </xf>
    <xf numFmtId="2" fontId="7" fillId="2" borderId="18" xfId="0" applyNumberFormat="1" applyFont="1" applyFill="1" applyBorder="1" applyAlignment="1">
      <alignment horizontal="right" vertical="center"/>
    </xf>
    <xf numFmtId="3" fontId="7" fillId="0" borderId="0" xfId="0" applyNumberFormat="1" applyFont="1" applyAlignment="1">
      <alignment horizontal="left" vertical="center" indent="2"/>
    </xf>
    <xf numFmtId="0" fontId="7" fillId="0" borderId="0" xfId="0" applyFont="1" applyAlignment="1">
      <alignment horizontal="left" vertical="center" indent="4"/>
    </xf>
    <xf numFmtId="9" fontId="7" fillId="2" borderId="0" xfId="0" applyNumberFormat="1" applyFont="1" applyFill="1"/>
    <xf numFmtId="3" fontId="7" fillId="0" borderId="0" xfId="0" applyNumberFormat="1" applyFont="1" applyAlignment="1">
      <alignment horizontal="left" vertical="center" indent="3"/>
    </xf>
    <xf numFmtId="2" fontId="7" fillId="2" borderId="18" xfId="0" applyNumberFormat="1" applyFont="1" applyFill="1" applyBorder="1"/>
    <xf numFmtId="3" fontId="7" fillId="0" borderId="11" xfId="0" applyNumberFormat="1" applyFont="1" applyBorder="1" applyAlignment="1">
      <alignment horizontal="left" vertical="center" indent="3"/>
    </xf>
    <xf numFmtId="0" fontId="7" fillId="0" borderId="0" xfId="0" applyFont="1" applyAlignment="1">
      <alignment vertical="top"/>
    </xf>
    <xf numFmtId="0" fontId="7" fillId="2" borderId="0" xfId="0" applyFont="1" applyFill="1" applyAlignment="1">
      <alignment horizontal="right"/>
    </xf>
    <xf numFmtId="1" fontId="7" fillId="2" borderId="0" xfId="0" applyNumberFormat="1" applyFont="1" applyFill="1"/>
    <xf numFmtId="0" fontId="6" fillId="2" borderId="0" xfId="0" applyFont="1" applyFill="1"/>
    <xf numFmtId="0" fontId="6" fillId="2" borderId="0" xfId="0" applyFont="1" applyFill="1" applyAlignment="1">
      <alignment horizontal="right"/>
    </xf>
    <xf numFmtId="0" fontId="6" fillId="0" borderId="0" xfId="0" applyFont="1"/>
    <xf numFmtId="165" fontId="6" fillId="0" borderId="0" xfId="0" applyNumberFormat="1" applyFont="1" applyAlignment="1">
      <alignment vertical="center"/>
    </xf>
    <xf numFmtId="0" fontId="5" fillId="2" borderId="0" xfId="0" applyFont="1" applyFill="1"/>
    <xf numFmtId="49" fontId="4" fillId="2" borderId="0" xfId="0" applyNumberFormat="1" applyFont="1" applyFill="1"/>
    <xf numFmtId="0" fontId="4" fillId="2" borderId="0" xfId="0" applyFont="1" applyFill="1"/>
    <xf numFmtId="0" fontId="21" fillId="12" borderId="18" xfId="0" applyFont="1" applyFill="1" applyBorder="1"/>
    <xf numFmtId="0" fontId="23" fillId="3" borderId="13" xfId="0" applyFont="1" applyFill="1" applyBorder="1"/>
    <xf numFmtId="0" fontId="3" fillId="2" borderId="0" xfId="0" applyFont="1" applyFill="1"/>
    <xf numFmtId="0" fontId="3" fillId="0" borderId="0" xfId="0" applyFont="1"/>
    <xf numFmtId="2" fontId="3" fillId="2" borderId="0" xfId="0" applyNumberFormat="1" applyFont="1" applyFill="1"/>
    <xf numFmtId="0" fontId="3" fillId="2" borderId="6" xfId="0" applyFont="1" applyFill="1" applyBorder="1"/>
    <xf numFmtId="167" fontId="3" fillId="2" borderId="0" xfId="250" applyNumberFormat="1" applyFont="1" applyFill="1" applyBorder="1"/>
    <xf numFmtId="2" fontId="3" fillId="2" borderId="18" xfId="0" applyNumberFormat="1" applyFont="1" applyFill="1" applyBorder="1" applyAlignment="1">
      <alignment horizontal="right" vertical="center"/>
    </xf>
    <xf numFmtId="0" fontId="3" fillId="2" borderId="18" xfId="0" applyFont="1" applyFill="1" applyBorder="1"/>
    <xf numFmtId="2" fontId="11" fillId="2" borderId="18" xfId="0" applyNumberFormat="1" applyFont="1" applyFill="1" applyBorder="1"/>
    <xf numFmtId="0" fontId="2" fillId="0" borderId="0" xfId="0" applyFont="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1" fillId="2" borderId="0" xfId="0" applyFont="1" applyFill="1"/>
    <xf numFmtId="167" fontId="1" fillId="2" borderId="0" xfId="0" applyNumberFormat="1" applyFont="1" applyFill="1"/>
    <xf numFmtId="2" fontId="7" fillId="2" borderId="0" xfId="0" applyNumberFormat="1" applyFont="1" applyFill="1" applyBorder="1" applyAlignment="1">
      <alignment horizontal="right" vertical="center"/>
    </xf>
  </cellXfs>
  <cellStyles count="251">
    <cellStyle name="Comma" xfId="25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35</xdr:row>
      <xdr:rowOff>76200</xdr:rowOff>
    </xdr:from>
    <xdr:to>
      <xdr:col>11</xdr:col>
      <xdr:colOff>685800</xdr:colOff>
      <xdr:row>53</xdr:row>
      <xdr:rowOff>144351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099156" y="7404100"/>
          <a:ext cx="5606944" cy="3725751"/>
        </a:xfrm>
        <a:prstGeom prst="rect">
          <a:avLst/>
        </a:prstGeom>
      </xdr:spPr>
    </xdr:pic>
    <xdr:clientData/>
  </xdr:twoCellAnchor>
  <xdr:twoCellAnchor editAs="oneCell">
    <xdr:from>
      <xdr:col>4</xdr:col>
      <xdr:colOff>557338</xdr:colOff>
      <xdr:row>92</xdr:row>
      <xdr:rowOff>12700</xdr:rowOff>
    </xdr:from>
    <xdr:to>
      <xdr:col>12</xdr:col>
      <xdr:colOff>800099</xdr:colOff>
      <xdr:row>115</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116</xdr:row>
      <xdr:rowOff>38100</xdr:rowOff>
    </xdr:from>
    <xdr:to>
      <xdr:col>12</xdr:col>
      <xdr:colOff>520700</xdr:colOff>
      <xdr:row>121</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122</xdr:row>
      <xdr:rowOff>25400</xdr:rowOff>
    </xdr:from>
    <xdr:to>
      <xdr:col>12</xdr:col>
      <xdr:colOff>355600</xdr:colOff>
      <xdr:row>135</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160</xdr:row>
      <xdr:rowOff>152400</xdr:rowOff>
    </xdr:from>
    <xdr:to>
      <xdr:col>12</xdr:col>
      <xdr:colOff>546100</xdr:colOff>
      <xdr:row>171</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173</xdr:row>
      <xdr:rowOff>25400</xdr:rowOff>
    </xdr:from>
    <xdr:to>
      <xdr:col>12</xdr:col>
      <xdr:colOff>533400</xdr:colOff>
      <xdr:row>184</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187</xdr:row>
      <xdr:rowOff>165100</xdr:rowOff>
    </xdr:from>
    <xdr:to>
      <xdr:col>11</xdr:col>
      <xdr:colOff>762000</xdr:colOff>
      <xdr:row>198</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135</xdr:row>
      <xdr:rowOff>12700</xdr:rowOff>
    </xdr:from>
    <xdr:to>
      <xdr:col>10</xdr:col>
      <xdr:colOff>253999</xdr:colOff>
      <xdr:row>157</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204</xdr:row>
      <xdr:rowOff>101600</xdr:rowOff>
    </xdr:from>
    <xdr:to>
      <xdr:col>10</xdr:col>
      <xdr:colOff>254000</xdr:colOff>
      <xdr:row>214</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52</xdr:row>
      <xdr:rowOff>138988</xdr:rowOff>
    </xdr:from>
    <xdr:to>
      <xdr:col>8</xdr:col>
      <xdr:colOff>304800</xdr:colOff>
      <xdr:row>69</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71</xdr:row>
      <xdr:rowOff>169944</xdr:rowOff>
    </xdr:from>
    <xdr:to>
      <xdr:col>11</xdr:col>
      <xdr:colOff>88900</xdr:colOff>
      <xdr:row>92</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twoCellAnchor editAs="oneCell">
    <xdr:from>
      <xdr:col>15</xdr:col>
      <xdr:colOff>12700</xdr:colOff>
      <xdr:row>11</xdr:row>
      <xdr:rowOff>152400</xdr:rowOff>
    </xdr:from>
    <xdr:to>
      <xdr:col>41</xdr:col>
      <xdr:colOff>254000</xdr:colOff>
      <xdr:row>32</xdr:row>
      <xdr:rowOff>194216</xdr:rowOff>
    </xdr:to>
    <xdr:pic>
      <xdr:nvPicPr>
        <xdr:cNvPr id="2" name="Picture 1">
          <a:extLst>
            <a:ext uri="{FF2B5EF4-FFF2-40B4-BE49-F238E27FC236}">
              <a16:creationId xmlns:a16="http://schemas.microsoft.com/office/drawing/2014/main" id="{35B7A5E7-8235-8AED-06C2-373247B17404}"/>
            </a:ext>
          </a:extLst>
        </xdr:cNvPr>
        <xdr:cNvPicPr>
          <a:picLocks noChangeAspect="1"/>
        </xdr:cNvPicPr>
      </xdr:nvPicPr>
      <xdr:blipFill>
        <a:blip xmlns:r="http://schemas.openxmlformats.org/officeDocument/2006/relationships" r:embed="rId12"/>
        <a:stretch>
          <a:fillRect/>
        </a:stretch>
      </xdr:blipFill>
      <xdr:spPr>
        <a:xfrm>
          <a:off x="13284200" y="2400300"/>
          <a:ext cx="21374100" cy="43090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9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4" sqref="C4"/>
    </sheetView>
  </sheetViews>
  <sheetFormatPr baseColWidth="10" defaultColWidth="10.6640625" defaultRowHeight="16"/>
  <cols>
    <col min="1" max="1" width="3.5" style="27" customWidth="1"/>
    <col min="2" max="2" width="11.6640625" style="20" customWidth="1"/>
    <col min="3" max="3" width="38.5" style="20" customWidth="1"/>
    <col min="4" max="16384" width="10.6640625" style="20"/>
  </cols>
  <sheetData>
    <row r="1" spans="1:3" s="25" customFormat="1">
      <c r="A1" s="23"/>
      <c r="B1" s="24"/>
      <c r="C1" s="24"/>
    </row>
    <row r="2" spans="1:3" ht="21">
      <c r="A2" s="1"/>
      <c r="B2" s="26" t="s">
        <v>16</v>
      </c>
      <c r="C2" s="26"/>
    </row>
    <row r="3" spans="1:3">
      <c r="A3" s="1"/>
      <c r="B3" s="7"/>
      <c r="C3" s="7"/>
    </row>
    <row r="4" spans="1:3">
      <c r="A4" s="1"/>
      <c r="B4" s="2" t="s">
        <v>17</v>
      </c>
      <c r="C4" s="123" t="s">
        <v>156</v>
      </c>
    </row>
    <row r="5" spans="1:3">
      <c r="A5" s="1"/>
      <c r="B5" s="3" t="s">
        <v>88</v>
      </c>
      <c r="C5" s="4" t="s">
        <v>157</v>
      </c>
    </row>
    <row r="6" spans="1:3">
      <c r="A6" s="1"/>
      <c r="B6" s="5" t="s">
        <v>19</v>
      </c>
      <c r="C6" s="6" t="s">
        <v>20</v>
      </c>
    </row>
    <row r="7" spans="1:3">
      <c r="A7" s="1"/>
      <c r="B7" s="7"/>
      <c r="C7" s="7"/>
    </row>
    <row r="8" spans="1:3">
      <c r="A8" s="1"/>
      <c r="B8" s="7"/>
      <c r="C8" s="7"/>
    </row>
    <row r="9" spans="1:3">
      <c r="A9" s="1"/>
      <c r="B9" s="55" t="s">
        <v>89</v>
      </c>
      <c r="C9" s="56"/>
    </row>
    <row r="10" spans="1:3">
      <c r="A10" s="1"/>
      <c r="B10" s="57"/>
      <c r="C10" s="49"/>
    </row>
    <row r="11" spans="1:3">
      <c r="A11" s="1"/>
      <c r="B11" s="57" t="s">
        <v>90</v>
      </c>
      <c r="C11" s="58" t="s">
        <v>91</v>
      </c>
    </row>
    <row r="12" spans="1:3" ht="17" thickBot="1">
      <c r="A12" s="1"/>
      <c r="B12" s="57"/>
      <c r="C12" s="13" t="s">
        <v>92</v>
      </c>
    </row>
    <row r="13" spans="1:3" ht="17" thickBot="1">
      <c r="A13" s="1"/>
      <c r="B13" s="57"/>
      <c r="C13" s="47" t="s">
        <v>93</v>
      </c>
    </row>
    <row r="14" spans="1:3">
      <c r="A14" s="1"/>
      <c r="B14" s="57"/>
      <c r="C14" s="49" t="s">
        <v>94</v>
      </c>
    </row>
    <row r="15" spans="1:3">
      <c r="A15" s="1"/>
      <c r="B15" s="57"/>
      <c r="C15" s="49"/>
    </row>
    <row r="16" spans="1:3">
      <c r="A16" s="1"/>
      <c r="B16" s="57" t="s">
        <v>95</v>
      </c>
      <c r="C16" s="59" t="s">
        <v>96</v>
      </c>
    </row>
    <row r="17" spans="1:3">
      <c r="A17" s="1"/>
      <c r="B17" s="57"/>
      <c r="C17" s="60" t="s">
        <v>97</v>
      </c>
    </row>
    <row r="18" spans="1:3">
      <c r="A18" s="1"/>
      <c r="B18" s="57"/>
      <c r="C18" s="61" t="s">
        <v>98</v>
      </c>
    </row>
    <row r="19" spans="1:3">
      <c r="A19" s="1"/>
      <c r="B19" s="57"/>
      <c r="C19" s="62" t="s">
        <v>99</v>
      </c>
    </row>
    <row r="20" spans="1:3">
      <c r="A20" s="1"/>
      <c r="B20" s="63"/>
      <c r="C20" s="64" t="s">
        <v>84</v>
      </c>
    </row>
    <row r="21" spans="1:3">
      <c r="A21" s="1"/>
      <c r="B21" s="63"/>
      <c r="C21" s="65" t="s">
        <v>100</v>
      </c>
    </row>
    <row r="22" spans="1:3">
      <c r="A22" s="1"/>
      <c r="B22" s="63"/>
      <c r="C22" s="66" t="s">
        <v>101</v>
      </c>
    </row>
    <row r="23" spans="1:3">
      <c r="B23" s="63"/>
      <c r="C23" s="67" t="s">
        <v>102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workbookViewId="0">
      <selection activeCell="G20" sqref="G20"/>
    </sheetView>
  </sheetViews>
  <sheetFormatPr baseColWidth="10" defaultColWidth="10.6640625" defaultRowHeight="16"/>
  <cols>
    <col min="1" max="1" width="3.6640625" style="33" customWidth="1"/>
    <col min="2" max="2" width="3.5" style="33" customWidth="1"/>
    <col min="3" max="3" width="46.83203125" style="33" customWidth="1"/>
    <col min="4" max="4" width="12.5" style="33" customWidth="1"/>
    <col min="5" max="5" width="17.5" style="33" customWidth="1"/>
    <col min="6" max="6" width="4.5" style="33" customWidth="1"/>
    <col min="7" max="7" width="45" style="33" customWidth="1"/>
    <col min="8" max="8" width="5.1640625" style="33" customWidth="1"/>
    <col min="9" max="9" width="42.5" style="33" customWidth="1"/>
    <col min="10" max="10" width="2.5" style="33" customWidth="1"/>
    <col min="11" max="16384" width="10.6640625" style="33"/>
  </cols>
  <sheetData>
    <row r="2" spans="2:10">
      <c r="B2" s="133" t="s">
        <v>154</v>
      </c>
      <c r="C2" s="134"/>
      <c r="D2" s="134"/>
      <c r="E2" s="135"/>
    </row>
    <row r="3" spans="2:10">
      <c r="B3" s="136"/>
      <c r="C3" s="137"/>
      <c r="D3" s="137"/>
      <c r="E3" s="138"/>
    </row>
    <row r="4" spans="2:10">
      <c r="B4" s="136"/>
      <c r="C4" s="137"/>
      <c r="D4" s="137"/>
      <c r="E4" s="138"/>
    </row>
    <row r="5" spans="2:10">
      <c r="B5" s="139"/>
      <c r="C5" s="140"/>
      <c r="D5" s="140"/>
      <c r="E5" s="141"/>
    </row>
    <row r="6" spans="2:10" ht="17" thickBot="1"/>
    <row r="7" spans="2:10">
      <c r="B7" s="34"/>
      <c r="C7" s="18"/>
      <c r="D7" s="18"/>
      <c r="E7" s="18"/>
      <c r="F7" s="18"/>
      <c r="G7" s="18"/>
      <c r="H7" s="18"/>
      <c r="I7" s="18"/>
      <c r="J7" s="35"/>
    </row>
    <row r="8" spans="2:10" s="13" customFormat="1">
      <c r="B8" s="76"/>
      <c r="C8" s="15" t="s">
        <v>35</v>
      </c>
      <c r="D8" s="77" t="s">
        <v>13</v>
      </c>
      <c r="E8" s="15" t="s">
        <v>6</v>
      </c>
      <c r="F8" s="15"/>
      <c r="G8" s="15" t="s">
        <v>12</v>
      </c>
      <c r="H8" s="15"/>
      <c r="I8" s="15" t="s">
        <v>0</v>
      </c>
      <c r="J8" s="28"/>
    </row>
    <row r="9" spans="2:10" s="13" customFormat="1">
      <c r="B9" s="22"/>
      <c r="D9" s="30"/>
      <c r="J9" s="14"/>
    </row>
    <row r="10" spans="2:10" s="13" customFormat="1" ht="17" thickBot="1">
      <c r="B10" s="22"/>
      <c r="C10" s="13" t="s">
        <v>81</v>
      </c>
      <c r="D10" s="30"/>
      <c r="J10" s="14"/>
    </row>
    <row r="11" spans="2:10" s="13" customFormat="1" ht="17" thickBot="1">
      <c r="B11" s="22"/>
      <c r="C11" s="36" t="s">
        <v>36</v>
      </c>
      <c r="D11" s="19" t="s">
        <v>4</v>
      </c>
      <c r="E11" s="32">
        <v>0.97</v>
      </c>
      <c r="F11" s="36"/>
      <c r="G11" s="36"/>
      <c r="H11" s="29"/>
      <c r="I11" s="32" t="s">
        <v>184</v>
      </c>
      <c r="J11" s="14"/>
    </row>
    <row r="12" spans="2:10" ht="17" thickBot="1">
      <c r="B12" s="37"/>
      <c r="C12" s="36" t="s">
        <v>38</v>
      </c>
      <c r="D12" s="21" t="s">
        <v>4</v>
      </c>
      <c r="E12" s="32">
        <v>0.92</v>
      </c>
      <c r="F12" s="36"/>
      <c r="G12" s="36"/>
      <c r="H12" s="36"/>
      <c r="I12" s="130" t="s">
        <v>191</v>
      </c>
      <c r="J12" s="74"/>
    </row>
    <row r="13" spans="2:10" ht="17" thickBot="1">
      <c r="B13" s="37"/>
      <c r="C13" s="36" t="s">
        <v>40</v>
      </c>
      <c r="D13" s="21" t="s">
        <v>4</v>
      </c>
      <c r="E13" s="32">
        <v>0.05</v>
      </c>
      <c r="F13" s="36"/>
      <c r="G13" s="36"/>
      <c r="H13" s="36"/>
      <c r="I13" s="130" t="s">
        <v>191</v>
      </c>
      <c r="J13" s="74"/>
    </row>
    <row r="14" spans="2:10" ht="17" thickBot="1">
      <c r="B14" s="37"/>
      <c r="C14" s="36" t="s">
        <v>43</v>
      </c>
      <c r="D14" s="21" t="s">
        <v>103</v>
      </c>
      <c r="E14" s="38">
        <f>'Research data'!G6</f>
        <v>3</v>
      </c>
      <c r="F14" s="36"/>
      <c r="G14" s="36" t="s">
        <v>29</v>
      </c>
      <c r="H14" s="36"/>
      <c r="I14" s="130" t="s">
        <v>184</v>
      </c>
      <c r="J14" s="74"/>
    </row>
    <row r="15" spans="2:10" ht="17" thickBot="1">
      <c r="B15" s="37"/>
      <c r="C15" s="36" t="s">
        <v>44</v>
      </c>
      <c r="D15" s="21" t="s">
        <v>103</v>
      </c>
      <c r="E15" s="38">
        <v>0</v>
      </c>
      <c r="F15" s="36"/>
      <c r="G15" s="36" t="s">
        <v>56</v>
      </c>
      <c r="H15" s="36"/>
      <c r="I15" s="32"/>
      <c r="J15" s="74"/>
    </row>
    <row r="16" spans="2:10">
      <c r="B16" s="37"/>
      <c r="D16" s="79"/>
      <c r="E16" s="78"/>
      <c r="J16" s="74"/>
    </row>
    <row r="17" spans="2:10" ht="17" thickBot="1">
      <c r="B17" s="37"/>
      <c r="C17" s="13" t="s">
        <v>104</v>
      </c>
      <c r="D17" s="79"/>
      <c r="E17" s="78"/>
      <c r="J17" s="74"/>
    </row>
    <row r="18" spans="2:10" ht="17" thickBot="1">
      <c r="B18" s="37"/>
      <c r="C18" s="36" t="s">
        <v>45</v>
      </c>
      <c r="D18" s="21" t="s">
        <v>37</v>
      </c>
      <c r="E18" s="38">
        <f>'Research data'!G15</f>
        <v>5480367.1500000004</v>
      </c>
      <c r="F18" s="36"/>
      <c r="G18" s="36" t="s">
        <v>9</v>
      </c>
      <c r="H18" s="36"/>
      <c r="I18" s="130" t="s">
        <v>186</v>
      </c>
      <c r="J18" s="74"/>
    </row>
    <row r="19" spans="2:10" ht="17" thickBot="1">
      <c r="B19" s="37"/>
      <c r="C19" s="36" t="s">
        <v>46</v>
      </c>
      <c r="D19" s="21" t="s">
        <v>37</v>
      </c>
      <c r="E19" s="38">
        <v>0</v>
      </c>
      <c r="F19" s="36"/>
      <c r="G19" s="36" t="s">
        <v>57</v>
      </c>
      <c r="H19" s="36"/>
      <c r="I19" s="32"/>
      <c r="J19" s="74"/>
    </row>
    <row r="20" spans="2:10" ht="17" thickBot="1">
      <c r="B20" s="37"/>
      <c r="C20" s="36" t="s">
        <v>11</v>
      </c>
      <c r="D20" s="21" t="s">
        <v>37</v>
      </c>
      <c r="E20" s="38">
        <f>'Research data'!G18</f>
        <v>0</v>
      </c>
      <c r="F20" s="36"/>
      <c r="G20" s="36" t="s">
        <v>25</v>
      </c>
      <c r="H20" s="36"/>
      <c r="I20" s="46"/>
      <c r="J20" s="74"/>
    </row>
    <row r="21" spans="2:10" ht="17" thickBot="1">
      <c r="B21" s="37"/>
      <c r="C21" s="36" t="s">
        <v>47</v>
      </c>
      <c r="D21" s="21" t="s">
        <v>30</v>
      </c>
      <c r="E21" s="38">
        <v>0</v>
      </c>
      <c r="F21" s="36"/>
      <c r="G21" s="36" t="s">
        <v>28</v>
      </c>
      <c r="H21" s="36"/>
      <c r="I21" s="32"/>
      <c r="J21" s="74"/>
    </row>
    <row r="22" spans="2:10" ht="17" thickBot="1">
      <c r="B22" s="37"/>
      <c r="C22" s="36" t="s">
        <v>48</v>
      </c>
      <c r="D22" s="21" t="s">
        <v>54</v>
      </c>
      <c r="E22" s="75">
        <f>'Research data'!G20</f>
        <v>218010</v>
      </c>
      <c r="F22" s="36"/>
      <c r="G22" s="36" t="s">
        <v>58</v>
      </c>
      <c r="H22" s="36"/>
      <c r="I22" s="130" t="s">
        <v>186</v>
      </c>
      <c r="J22" s="74"/>
    </row>
    <row r="23" spans="2:10" ht="17" thickBot="1">
      <c r="B23" s="37"/>
      <c r="C23" s="36" t="s">
        <v>49</v>
      </c>
      <c r="D23" s="21" t="s">
        <v>55</v>
      </c>
      <c r="E23" s="38">
        <f>'Research data'!G22</f>
        <v>0</v>
      </c>
      <c r="F23" s="36"/>
      <c r="G23" s="36" t="s">
        <v>59</v>
      </c>
      <c r="H23" s="36"/>
      <c r="I23" s="130" t="s">
        <v>186</v>
      </c>
      <c r="J23" s="74"/>
    </row>
    <row r="24" spans="2:10" ht="17" thickBot="1">
      <c r="B24" s="37"/>
      <c r="C24" s="36" t="s">
        <v>50</v>
      </c>
      <c r="D24" s="21" t="s">
        <v>55</v>
      </c>
      <c r="E24" s="38">
        <v>0</v>
      </c>
      <c r="F24" s="36"/>
      <c r="G24" s="36" t="s">
        <v>60</v>
      </c>
      <c r="H24" s="36"/>
      <c r="I24" s="32"/>
      <c r="J24" s="74"/>
    </row>
    <row r="25" spans="2:10" ht="17" thickBot="1">
      <c r="B25" s="37"/>
      <c r="C25" s="36" t="s">
        <v>53</v>
      </c>
      <c r="D25" s="21" t="s">
        <v>2</v>
      </c>
      <c r="E25" s="131">
        <v>0.04</v>
      </c>
      <c r="F25" s="36"/>
      <c r="G25" s="36" t="s">
        <v>24</v>
      </c>
      <c r="H25" s="36"/>
      <c r="I25" s="122" t="s">
        <v>155</v>
      </c>
      <c r="J25" s="74"/>
    </row>
    <row r="26" spans="2:10" ht="17" thickBot="1">
      <c r="B26" s="37"/>
      <c r="C26" s="36" t="s">
        <v>42</v>
      </c>
      <c r="D26" s="21" t="s">
        <v>10</v>
      </c>
      <c r="E26" s="38">
        <v>1</v>
      </c>
      <c r="F26" s="36"/>
      <c r="G26" s="36"/>
      <c r="H26" s="36"/>
      <c r="I26" s="32"/>
      <c r="J26" s="74"/>
    </row>
    <row r="27" spans="2:10">
      <c r="B27" s="37"/>
      <c r="D27" s="79"/>
      <c r="E27" s="80"/>
      <c r="J27" s="74"/>
    </row>
    <row r="28" spans="2:10" ht="17" thickBot="1">
      <c r="B28" s="37"/>
      <c r="C28" s="13" t="s">
        <v>7</v>
      </c>
      <c r="D28" s="79"/>
      <c r="E28" s="80"/>
      <c r="J28" s="74"/>
    </row>
    <row r="29" spans="2:10" ht="17" thickBot="1">
      <c r="B29" s="37"/>
      <c r="C29" s="36" t="s">
        <v>41</v>
      </c>
      <c r="D29" s="21" t="s">
        <v>3</v>
      </c>
      <c r="E29" s="38">
        <f>'Research data'!G12</f>
        <v>0.5</v>
      </c>
      <c r="F29" s="36"/>
      <c r="G29" s="36" t="s">
        <v>14</v>
      </c>
      <c r="H29" s="36"/>
      <c r="I29" s="45" t="s">
        <v>68</v>
      </c>
      <c r="J29" s="74"/>
    </row>
    <row r="30" spans="2:10" ht="17" thickBot="1">
      <c r="B30" s="37"/>
      <c r="C30" s="36" t="s">
        <v>51</v>
      </c>
      <c r="D30" s="21" t="s">
        <v>1</v>
      </c>
      <c r="E30" s="38">
        <f>'Research data'!G10</f>
        <v>1.5</v>
      </c>
      <c r="F30" s="36"/>
      <c r="G30" s="36" t="s">
        <v>27</v>
      </c>
      <c r="H30" s="36"/>
      <c r="I30" s="47" t="s">
        <v>23</v>
      </c>
      <c r="J30" s="74"/>
    </row>
    <row r="31" spans="2:10" ht="17" thickBot="1">
      <c r="B31" s="37"/>
      <c r="C31" s="36" t="s">
        <v>52</v>
      </c>
      <c r="D31" s="21" t="s">
        <v>1</v>
      </c>
      <c r="E31" s="38">
        <f>'Research data'!G11</f>
        <v>20</v>
      </c>
      <c r="F31" s="36"/>
      <c r="G31" s="36" t="s">
        <v>26</v>
      </c>
      <c r="H31" s="36"/>
      <c r="I31" s="46" t="s">
        <v>79</v>
      </c>
      <c r="J31" s="74"/>
    </row>
    <row r="32" spans="2:10" ht="17" thickBot="1">
      <c r="B32" s="37"/>
      <c r="C32" s="36" t="s">
        <v>39</v>
      </c>
      <c r="D32" s="21" t="s">
        <v>4</v>
      </c>
      <c r="E32" s="38">
        <v>0</v>
      </c>
      <c r="F32" s="36"/>
      <c r="G32" s="36"/>
      <c r="H32" s="36"/>
      <c r="I32" s="32"/>
      <c r="J32" s="74"/>
    </row>
    <row r="33" spans="2:10" ht="15" customHeight="1" thickBot="1">
      <c r="B33" s="39"/>
      <c r="C33" s="40"/>
      <c r="D33" s="40"/>
      <c r="E33" s="40"/>
      <c r="F33" s="40"/>
      <c r="G33" s="40"/>
      <c r="H33" s="40"/>
      <c r="I33" s="40"/>
      <c r="J33" s="4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W23"/>
  <sheetViews>
    <sheetView zoomScale="101" workbookViewId="0">
      <selection activeCell="F22" sqref="F22"/>
    </sheetView>
  </sheetViews>
  <sheetFormatPr baseColWidth="10" defaultColWidth="10.6640625" defaultRowHeight="16"/>
  <cols>
    <col min="1" max="1" width="3.33203125" style="81" customWidth="1"/>
    <col min="2" max="2" width="2.5" style="81" customWidth="1"/>
    <col min="3" max="3" width="34.33203125" style="81" customWidth="1"/>
    <col min="4" max="4" width="16.5" style="81" hidden="1" customWidth="1"/>
    <col min="5" max="5" width="13.83203125" style="81" hidden="1" customWidth="1"/>
    <col min="6" max="6" width="12.5" style="81" customWidth="1"/>
    <col min="7" max="7" width="10.6640625" style="81" bestFit="1" customWidth="1"/>
    <col min="8" max="8" width="3" style="81" customWidth="1"/>
    <col min="9" max="9" width="12.1640625" style="81" customWidth="1"/>
    <col min="10" max="10" width="3" style="81" customWidth="1"/>
    <col min="11" max="11" width="9.5" style="81" customWidth="1"/>
    <col min="12" max="12" width="2.5" style="81" customWidth="1"/>
    <col min="13" max="13" width="7.83203125" style="81" customWidth="1"/>
    <col min="14" max="14" width="2" style="81" customWidth="1"/>
    <col min="15" max="15" width="7.83203125" style="81" customWidth="1"/>
    <col min="16" max="16" width="2.5" style="81" customWidth="1"/>
    <col min="17" max="17" width="8.5" style="81" customWidth="1"/>
    <col min="18" max="18" width="3.5" style="81" customWidth="1"/>
    <col min="19" max="19" width="9.1640625" style="81" customWidth="1"/>
    <col min="20" max="20" width="2.83203125" style="81" customWidth="1"/>
    <col min="21" max="21" width="9.83203125" style="81" customWidth="1"/>
    <col min="22" max="22" width="2.83203125" style="81" customWidth="1"/>
    <col min="23" max="23" width="58" style="81" customWidth="1"/>
    <col min="24" max="16384" width="10.6640625" style="81"/>
  </cols>
  <sheetData>
    <row r="1" spans="2:23" ht="17" thickBot="1"/>
    <row r="2" spans="2:23">
      <c r="B2" s="85"/>
      <c r="C2" s="86"/>
      <c r="D2" s="86"/>
      <c r="E2" s="86"/>
      <c r="F2" s="86"/>
      <c r="G2" s="86"/>
      <c r="H2" s="86"/>
      <c r="I2" s="86"/>
      <c r="J2" s="86"/>
      <c r="K2" s="86"/>
      <c r="L2" s="86"/>
      <c r="M2" s="86"/>
      <c r="N2" s="86"/>
      <c r="O2" s="86"/>
      <c r="P2" s="86"/>
      <c r="Q2" s="86"/>
      <c r="R2" s="86"/>
      <c r="S2" s="86"/>
      <c r="T2" s="86"/>
      <c r="U2" s="86"/>
      <c r="V2" s="86"/>
      <c r="W2" s="86"/>
    </row>
    <row r="3" spans="2:23" s="13" customFormat="1">
      <c r="B3" s="22"/>
      <c r="C3" s="52" t="s">
        <v>83</v>
      </c>
      <c r="D3" s="8"/>
      <c r="E3" s="8"/>
      <c r="F3" s="52" t="s">
        <v>13</v>
      </c>
      <c r="G3" s="52" t="s">
        <v>84</v>
      </c>
      <c r="H3" s="52"/>
      <c r="I3" s="8" t="s">
        <v>186</v>
      </c>
      <c r="J3" s="8"/>
      <c r="K3" s="8" t="s">
        <v>68</v>
      </c>
      <c r="L3" s="8"/>
      <c r="M3" s="8" t="s">
        <v>63</v>
      </c>
      <c r="N3" s="8"/>
      <c r="O3" s="8" t="s">
        <v>78</v>
      </c>
      <c r="P3" s="8"/>
      <c r="Q3" s="52" t="s">
        <v>23</v>
      </c>
      <c r="R3" s="52"/>
      <c r="S3" s="52" t="s">
        <v>66</v>
      </c>
      <c r="T3" s="52"/>
      <c r="U3" s="52" t="s">
        <v>70</v>
      </c>
      <c r="V3" s="52"/>
      <c r="W3" s="52" t="s">
        <v>105</v>
      </c>
    </row>
    <row r="4" spans="2:23">
      <c r="B4" s="87"/>
      <c r="C4" s="88"/>
      <c r="D4" s="88"/>
      <c r="E4" s="88"/>
      <c r="F4" s="88"/>
      <c r="G4" s="89"/>
      <c r="H4" s="89"/>
      <c r="I4" s="53"/>
      <c r="J4" s="90"/>
      <c r="K4" s="53"/>
      <c r="L4" s="90"/>
      <c r="M4" s="53"/>
      <c r="N4" s="53"/>
      <c r="O4" s="53"/>
      <c r="P4" s="53"/>
      <c r="Q4" s="50" t="s">
        <v>22</v>
      </c>
      <c r="R4" s="51"/>
      <c r="S4" s="51" t="s">
        <v>75</v>
      </c>
      <c r="T4" s="51"/>
      <c r="U4" s="51" t="s">
        <v>22</v>
      </c>
      <c r="V4" s="8"/>
      <c r="W4" s="8"/>
    </row>
    <row r="5" spans="2:23" ht="17" thickBot="1">
      <c r="B5" s="87"/>
      <c r="C5" s="31" t="s">
        <v>81</v>
      </c>
      <c r="D5" s="31"/>
      <c r="E5" s="31"/>
      <c r="F5" s="31"/>
      <c r="G5" s="9"/>
      <c r="H5" s="9"/>
      <c r="I5" s="9"/>
      <c r="J5" s="9"/>
      <c r="K5" s="9"/>
      <c r="L5" s="9"/>
      <c r="M5" s="9"/>
      <c r="N5" s="9"/>
      <c r="O5" s="9"/>
      <c r="P5" s="9"/>
      <c r="Q5" s="9"/>
      <c r="S5" s="13"/>
      <c r="T5" s="13"/>
      <c r="U5" s="13"/>
      <c r="W5" s="91"/>
    </row>
    <row r="6" spans="2:23" ht="17" thickBot="1">
      <c r="B6" s="87"/>
      <c r="C6" s="84" t="s">
        <v>31</v>
      </c>
      <c r="D6" s="84"/>
      <c r="E6" s="84"/>
      <c r="F6" s="82" t="s">
        <v>103</v>
      </c>
      <c r="G6" s="92">
        <v>3</v>
      </c>
      <c r="H6" s="93"/>
      <c r="I6" s="93"/>
      <c r="J6" s="93"/>
      <c r="K6" s="93"/>
      <c r="L6" s="93"/>
      <c r="W6" s="91"/>
    </row>
    <row r="7" spans="2:23" ht="16" customHeight="1">
      <c r="B7" s="87"/>
      <c r="C7" s="91"/>
      <c r="D7" s="91"/>
      <c r="E7" s="91"/>
      <c r="F7" s="91"/>
      <c r="W7" s="91"/>
    </row>
    <row r="8" spans="2:23" ht="18" customHeight="1">
      <c r="B8" s="87"/>
      <c r="C8" s="94"/>
      <c r="D8" s="94"/>
      <c r="E8" s="94"/>
      <c r="G8" s="95"/>
      <c r="H8" s="95"/>
      <c r="I8" s="95"/>
      <c r="J8" s="95"/>
      <c r="K8" s="95"/>
      <c r="L8" s="95"/>
      <c r="W8" s="91"/>
    </row>
    <row r="9" spans="2:23" ht="18" customHeight="1" thickBot="1">
      <c r="B9" s="87"/>
      <c r="C9" s="31" t="s">
        <v>7</v>
      </c>
      <c r="D9" s="31"/>
      <c r="E9" s="31"/>
      <c r="F9" s="31"/>
      <c r="G9" s="10"/>
      <c r="H9" s="10"/>
      <c r="I9" s="10"/>
      <c r="J9" s="10"/>
      <c r="K9" s="10"/>
      <c r="L9" s="10"/>
      <c r="W9" s="91"/>
    </row>
    <row r="10" spans="2:23" ht="18" customHeight="1" thickBot="1">
      <c r="B10" s="87"/>
      <c r="C10" s="83" t="s">
        <v>80</v>
      </c>
      <c r="D10" s="88"/>
      <c r="E10" s="88"/>
      <c r="F10" s="88" t="s">
        <v>1</v>
      </c>
      <c r="G10" s="96">
        <f>ROUND(1.5,1)</f>
        <v>1.5</v>
      </c>
      <c r="H10" s="97"/>
      <c r="I10" s="97"/>
      <c r="J10" s="97"/>
      <c r="K10" s="97"/>
      <c r="L10" s="97"/>
      <c r="Q10" s="98">
        <f>Notes!D79/12</f>
        <v>1.5</v>
      </c>
      <c r="W10" s="91"/>
    </row>
    <row r="11" spans="2:23" ht="18" thickBot="1">
      <c r="B11" s="87"/>
      <c r="C11" s="83" t="s">
        <v>5</v>
      </c>
      <c r="D11" s="83"/>
      <c r="E11" s="83"/>
      <c r="F11" s="82" t="s">
        <v>1</v>
      </c>
      <c r="G11" s="99">
        <f>ROUND(20,0)</f>
        <v>20</v>
      </c>
      <c r="H11" s="95"/>
      <c r="I11" s="95"/>
      <c r="J11" s="95"/>
      <c r="K11" s="95"/>
      <c r="L11" s="95"/>
      <c r="M11" s="99">
        <f>Notes!D120</f>
        <v>20</v>
      </c>
      <c r="N11" s="97"/>
      <c r="O11" s="99">
        <f>Notes!D133</f>
        <v>20</v>
      </c>
      <c r="S11" s="98">
        <f>Notes!D183</f>
        <v>20</v>
      </c>
      <c r="W11" s="104" t="s">
        <v>116</v>
      </c>
    </row>
    <row r="12" spans="2:23" ht="18" thickBot="1">
      <c r="B12" s="87"/>
      <c r="C12" s="100" t="s">
        <v>77</v>
      </c>
      <c r="D12" s="100"/>
      <c r="E12" s="100"/>
      <c r="F12" s="82" t="s">
        <v>3</v>
      </c>
      <c r="G12" s="101">
        <f>ROUND(K12,1)</f>
        <v>0.5</v>
      </c>
      <c r="H12" s="95"/>
      <c r="I12" s="95"/>
      <c r="J12" s="95"/>
      <c r="K12" s="96">
        <f>Notes!D212*Notes!D212*0.000001</f>
        <v>0.49</v>
      </c>
      <c r="L12" s="95"/>
      <c r="M12" s="102"/>
      <c r="N12" s="95"/>
      <c r="O12" s="102"/>
      <c r="P12" s="103"/>
      <c r="Q12" s="95"/>
      <c r="R12" s="103"/>
      <c r="S12" s="102"/>
      <c r="T12" s="102"/>
      <c r="U12" s="102"/>
      <c r="W12" s="104" t="s">
        <v>69</v>
      </c>
    </row>
    <row r="13" spans="2:23">
      <c r="B13" s="87"/>
      <c r="C13" s="31"/>
      <c r="D13" s="31"/>
      <c r="E13" s="31"/>
      <c r="F13" s="31"/>
      <c r="G13" s="11"/>
      <c r="H13" s="11"/>
      <c r="I13" s="11"/>
      <c r="J13" s="11"/>
      <c r="K13" s="11"/>
      <c r="L13" s="11"/>
      <c r="W13" s="104"/>
    </row>
    <row r="14" spans="2:23" ht="17" thickBot="1">
      <c r="B14" s="87"/>
      <c r="C14" s="12" t="s">
        <v>82</v>
      </c>
      <c r="D14" s="12"/>
      <c r="E14" s="12"/>
      <c r="F14" s="12"/>
      <c r="G14" s="11"/>
      <c r="H14" s="11"/>
      <c r="I14" s="11"/>
      <c r="J14" s="11"/>
      <c r="K14" s="11"/>
      <c r="L14" s="11"/>
      <c r="W14" s="91"/>
    </row>
    <row r="15" spans="2:23" ht="17" thickBot="1">
      <c r="B15" s="87"/>
      <c r="C15" s="84" t="s">
        <v>114</v>
      </c>
      <c r="D15" s="12"/>
      <c r="E15" s="12"/>
      <c r="F15" s="84" t="s">
        <v>37</v>
      </c>
      <c r="G15" s="105">
        <f>ROUND(I15,2)</f>
        <v>5480367.1500000004</v>
      </c>
      <c r="H15" s="11"/>
      <c r="I15" s="129">
        <f>Notes!D8</f>
        <v>5480367.1496142</v>
      </c>
      <c r="J15" s="11"/>
      <c r="K15" s="11"/>
      <c r="L15" s="11"/>
      <c r="Q15" s="95"/>
      <c r="S15" s="95"/>
      <c r="T15" s="95"/>
      <c r="U15" s="95"/>
      <c r="W15" s="132" t="s">
        <v>195</v>
      </c>
    </row>
    <row r="16" spans="2:23" ht="17" thickBot="1">
      <c r="B16" s="87"/>
      <c r="C16" s="83" t="s">
        <v>113</v>
      </c>
      <c r="D16" s="83"/>
      <c r="E16" s="83"/>
      <c r="F16" s="82" t="s">
        <v>112</v>
      </c>
      <c r="G16" s="105"/>
      <c r="H16" s="95"/>
      <c r="I16" s="95"/>
      <c r="J16" s="95"/>
      <c r="K16" s="95"/>
      <c r="L16" s="95"/>
      <c r="Q16" s="95"/>
      <c r="S16" s="95"/>
      <c r="T16" s="95"/>
      <c r="U16" s="95"/>
      <c r="W16" s="117"/>
    </row>
    <row r="17" spans="2:23" ht="17" thickBot="1">
      <c r="B17" s="87"/>
      <c r="C17" s="106" t="s">
        <v>117</v>
      </c>
      <c r="D17" s="106"/>
      <c r="E17" s="106"/>
      <c r="F17" s="82" t="s">
        <v>112</v>
      </c>
      <c r="G17" s="105"/>
      <c r="H17" s="95"/>
      <c r="I17" s="95"/>
      <c r="J17" s="95"/>
      <c r="K17" s="95"/>
      <c r="L17" s="95"/>
      <c r="Q17" s="105">
        <f>Notes!D65</f>
        <v>3444</v>
      </c>
      <c r="S17" s="105">
        <f>Notes!D172</f>
        <v>3950</v>
      </c>
      <c r="T17" s="95"/>
      <c r="U17" s="105">
        <f>Notes!D198</f>
        <v>4218</v>
      </c>
      <c r="W17" s="91"/>
    </row>
    <row r="18" spans="2:23" ht="17" thickBot="1">
      <c r="B18" s="87"/>
      <c r="C18" s="83" t="s">
        <v>8</v>
      </c>
      <c r="D18" s="106"/>
      <c r="E18" s="106"/>
      <c r="F18" s="82" t="s">
        <v>37</v>
      </c>
      <c r="G18" s="105"/>
      <c r="H18" s="95"/>
      <c r="I18" s="95"/>
      <c r="J18" s="95"/>
      <c r="K18" s="95"/>
      <c r="L18" s="95"/>
      <c r="Q18" s="95"/>
      <c r="S18" s="95"/>
      <c r="T18" s="95"/>
      <c r="U18" s="95"/>
      <c r="W18" s="125" t="s">
        <v>190</v>
      </c>
    </row>
    <row r="19" spans="2:23" ht="17" thickBot="1">
      <c r="B19" s="87"/>
      <c r="C19" s="83" t="s">
        <v>8</v>
      </c>
      <c r="D19" s="107"/>
      <c r="E19" s="107"/>
      <c r="F19" s="118" t="s">
        <v>144</v>
      </c>
      <c r="G19" s="105"/>
      <c r="H19" s="95"/>
      <c r="I19" s="95"/>
      <c r="J19" s="95"/>
      <c r="K19" s="95"/>
      <c r="L19" s="95"/>
      <c r="M19" s="108"/>
      <c r="N19" s="108"/>
      <c r="O19" s="103"/>
      <c r="Q19" s="95"/>
      <c r="S19" s="95"/>
      <c r="T19" s="95"/>
      <c r="U19" s="95"/>
      <c r="W19" s="91"/>
    </row>
    <row r="20" spans="2:23" ht="17" thickBot="1">
      <c r="B20" s="87"/>
      <c r="C20" s="83" t="s">
        <v>85</v>
      </c>
      <c r="D20" s="107"/>
      <c r="E20" s="107"/>
      <c r="F20" s="82" t="s">
        <v>115</v>
      </c>
      <c r="G20" s="105">
        <f>ROUND(I20,2)</f>
        <v>218010</v>
      </c>
      <c r="H20" s="95"/>
      <c r="I20" s="105">
        <f>Notes!D10</f>
        <v>218010</v>
      </c>
      <c r="J20" s="95"/>
      <c r="K20" s="95"/>
      <c r="L20" s="95"/>
      <c r="M20" s="108"/>
      <c r="N20" s="108"/>
      <c r="O20" s="103"/>
      <c r="Q20" s="95"/>
      <c r="S20" s="95"/>
      <c r="T20" s="95"/>
      <c r="U20" s="95"/>
      <c r="W20" s="91"/>
    </row>
    <row r="21" spans="2:23" ht="17" thickBot="1">
      <c r="B21" s="87"/>
      <c r="C21" s="83" t="s">
        <v>85</v>
      </c>
      <c r="D21" s="109"/>
      <c r="E21" s="109"/>
      <c r="F21" s="118" t="s">
        <v>145</v>
      </c>
      <c r="G21" s="110"/>
      <c r="H21" s="103"/>
      <c r="I21" s="103"/>
      <c r="J21" s="103"/>
      <c r="K21" s="103"/>
      <c r="L21" s="103"/>
      <c r="U21" s="110">
        <f>Notes!D201</f>
        <v>101</v>
      </c>
      <c r="W21" s="91"/>
    </row>
    <row r="22" spans="2:23" ht="17" thickBot="1">
      <c r="B22" s="87"/>
      <c r="C22" s="83" t="s">
        <v>59</v>
      </c>
      <c r="D22" s="111"/>
      <c r="E22" s="111"/>
      <c r="F22" s="82" t="s">
        <v>55</v>
      </c>
      <c r="G22" s="105"/>
      <c r="H22" s="95"/>
      <c r="I22" s="144"/>
      <c r="J22" s="95"/>
      <c r="K22" s="95"/>
      <c r="L22" s="95"/>
      <c r="Q22" s="95"/>
      <c r="S22" s="95"/>
      <c r="T22" s="95"/>
      <c r="U22" s="95"/>
      <c r="W22" s="91"/>
    </row>
    <row r="23" spans="2:23">
      <c r="B23" s="87"/>
      <c r="W23" s="9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C28" sqref="C28:J31"/>
    </sheetView>
  </sheetViews>
  <sheetFormatPr baseColWidth="10" defaultColWidth="33.1640625" defaultRowHeight="16"/>
  <cols>
    <col min="1" max="1" width="4.5" style="49" customWidth="1"/>
    <col min="2" max="2" width="3.6640625" style="49" customWidth="1"/>
    <col min="3" max="3" width="27.83203125" style="49" customWidth="1"/>
    <col min="4" max="4" width="16.1640625" style="49" customWidth="1"/>
    <col min="5" max="5" width="10.33203125" style="49" customWidth="1"/>
    <col min="6" max="7" width="13.33203125" style="49" customWidth="1"/>
    <col min="8" max="8" width="12.6640625" style="68" customWidth="1"/>
    <col min="9" max="9" width="33" style="68" customWidth="1"/>
    <col min="10" max="10" width="103.5" style="49" customWidth="1"/>
    <col min="11" max="16384" width="33.1640625" style="49"/>
  </cols>
  <sheetData>
    <row r="1" spans="2:10" ht="17" thickBot="1"/>
    <row r="2" spans="2:10">
      <c r="B2" s="69"/>
      <c r="C2" s="70"/>
      <c r="D2" s="70"/>
      <c r="E2" s="70"/>
      <c r="F2" s="70"/>
      <c r="G2" s="70"/>
      <c r="H2" s="71"/>
      <c r="I2" s="71"/>
      <c r="J2" s="70"/>
    </row>
    <row r="3" spans="2:10">
      <c r="B3" s="48"/>
      <c r="C3" s="13" t="s">
        <v>21</v>
      </c>
      <c r="D3" s="13"/>
      <c r="E3" s="13"/>
      <c r="F3" s="13"/>
      <c r="G3" s="13"/>
      <c r="H3" s="16"/>
      <c r="I3" s="16"/>
    </row>
    <row r="4" spans="2:10">
      <c r="B4" s="48"/>
    </row>
    <row r="5" spans="2:10">
      <c r="B5" s="72"/>
      <c r="C5" s="15" t="s">
        <v>32</v>
      </c>
      <c r="D5" s="15" t="s">
        <v>0</v>
      </c>
      <c r="E5" s="15" t="s">
        <v>18</v>
      </c>
      <c r="F5" s="15" t="s">
        <v>33</v>
      </c>
      <c r="G5" s="15" t="s">
        <v>118</v>
      </c>
      <c r="H5" s="17" t="s">
        <v>34</v>
      </c>
      <c r="I5" s="17" t="s">
        <v>146</v>
      </c>
      <c r="J5" s="15" t="s">
        <v>15</v>
      </c>
    </row>
    <row r="6" spans="2:10">
      <c r="B6" s="48"/>
      <c r="C6" s="13"/>
      <c r="D6" s="13"/>
      <c r="E6" s="13"/>
      <c r="F6" s="13"/>
      <c r="G6" s="13"/>
      <c r="H6" s="16"/>
      <c r="I6" s="16"/>
      <c r="J6" s="13"/>
    </row>
    <row r="7" spans="2:10">
      <c r="B7" s="48"/>
      <c r="D7" s="49" t="s">
        <v>70</v>
      </c>
      <c r="E7" s="49" t="s">
        <v>22</v>
      </c>
      <c r="F7" s="49">
        <v>2013</v>
      </c>
      <c r="G7" s="49">
        <v>2012</v>
      </c>
      <c r="I7" s="120" t="s">
        <v>147</v>
      </c>
      <c r="J7" s="119" t="s">
        <v>74</v>
      </c>
    </row>
    <row r="8" spans="2:10">
      <c r="B8" s="48"/>
      <c r="C8" s="73" t="s">
        <v>9</v>
      </c>
      <c r="H8" s="49"/>
      <c r="I8" s="49"/>
      <c r="J8" s="42"/>
    </row>
    <row r="9" spans="2:10">
      <c r="B9" s="48"/>
      <c r="C9" s="73" t="s">
        <v>73</v>
      </c>
      <c r="H9" s="49"/>
      <c r="I9" s="49"/>
    </row>
    <row r="10" spans="2:10">
      <c r="B10" s="48"/>
      <c r="C10" s="54"/>
      <c r="D10" s="81" t="s">
        <v>106</v>
      </c>
      <c r="E10" s="49" t="s">
        <v>22</v>
      </c>
      <c r="F10" s="49">
        <v>2013</v>
      </c>
      <c r="G10" s="49">
        <v>2013</v>
      </c>
      <c r="H10" s="49"/>
      <c r="I10" s="121" t="s">
        <v>148</v>
      </c>
      <c r="J10" s="119" t="s">
        <v>61</v>
      </c>
    </row>
    <row r="11" spans="2:10">
      <c r="B11" s="48"/>
      <c r="C11" s="73" t="s">
        <v>9</v>
      </c>
      <c r="D11" s="81" t="s">
        <v>107</v>
      </c>
      <c r="F11" s="49">
        <v>2014</v>
      </c>
      <c r="G11" s="49">
        <v>2013</v>
      </c>
      <c r="H11" s="49"/>
      <c r="I11" s="121" t="s">
        <v>149</v>
      </c>
      <c r="J11" s="49" t="s">
        <v>87</v>
      </c>
    </row>
    <row r="12" spans="2:10">
      <c r="B12" s="48"/>
      <c r="C12" s="54" t="s">
        <v>86</v>
      </c>
      <c r="D12" s="81"/>
      <c r="H12" s="49"/>
      <c r="I12" s="49"/>
      <c r="J12" s="81"/>
    </row>
    <row r="13" spans="2:10">
      <c r="B13" s="48"/>
      <c r="C13" s="54"/>
      <c r="H13" s="49"/>
      <c r="I13" s="49"/>
    </row>
    <row r="14" spans="2:10">
      <c r="B14" s="48"/>
      <c r="C14" s="73"/>
      <c r="D14" s="49" t="s">
        <v>66</v>
      </c>
      <c r="E14" s="49" t="s">
        <v>75</v>
      </c>
      <c r="F14" s="49">
        <v>2013</v>
      </c>
      <c r="G14" s="49">
        <v>2013</v>
      </c>
      <c r="H14" s="49"/>
      <c r="I14" s="121" t="s">
        <v>150</v>
      </c>
      <c r="J14" s="119" t="s">
        <v>76</v>
      </c>
    </row>
    <row r="15" spans="2:10">
      <c r="B15" s="48"/>
      <c r="C15" s="73" t="s">
        <v>9</v>
      </c>
      <c r="H15" s="49"/>
      <c r="I15" s="49"/>
    </row>
    <row r="16" spans="2:10">
      <c r="B16" s="48"/>
      <c r="C16" s="54"/>
      <c r="H16" s="49"/>
      <c r="I16" s="49"/>
    </row>
    <row r="17" spans="2:10">
      <c r="B17" s="48"/>
      <c r="C17" s="73"/>
      <c r="D17" s="49" t="s">
        <v>63</v>
      </c>
      <c r="E17" s="49" t="s">
        <v>22</v>
      </c>
      <c r="F17" s="49">
        <v>2012</v>
      </c>
      <c r="G17" s="49">
        <v>2011</v>
      </c>
      <c r="H17" s="49"/>
      <c r="I17" s="121" t="s">
        <v>151</v>
      </c>
      <c r="J17" s="119" t="s">
        <v>64</v>
      </c>
    </row>
    <row r="18" spans="2:10">
      <c r="B18" s="48"/>
      <c r="C18" s="73" t="s">
        <v>5</v>
      </c>
      <c r="H18" s="49"/>
      <c r="I18" s="49"/>
    </row>
    <row r="19" spans="2:10">
      <c r="B19" s="48"/>
      <c r="C19" s="112" t="s">
        <v>134</v>
      </c>
      <c r="H19" s="49"/>
      <c r="I19" s="49"/>
    </row>
    <row r="20" spans="2:10">
      <c r="B20" s="48"/>
      <c r="C20" s="54"/>
      <c r="H20" s="49"/>
      <c r="I20" s="49"/>
    </row>
    <row r="21" spans="2:10">
      <c r="B21" s="48"/>
      <c r="C21" s="73"/>
      <c r="D21" s="49" t="s">
        <v>78</v>
      </c>
      <c r="E21" s="49" t="s">
        <v>62</v>
      </c>
      <c r="F21" s="49">
        <v>2013</v>
      </c>
      <c r="G21" s="49">
        <v>2011</v>
      </c>
      <c r="H21" s="49"/>
      <c r="I21" s="121" t="s">
        <v>152</v>
      </c>
      <c r="J21" s="119" t="s">
        <v>65</v>
      </c>
    </row>
    <row r="22" spans="2:10">
      <c r="B22" s="48"/>
      <c r="C22" s="43" t="s">
        <v>5</v>
      </c>
      <c r="H22" s="49"/>
      <c r="I22" s="49"/>
    </row>
    <row r="23" spans="2:10">
      <c r="B23" s="48"/>
      <c r="C23" s="43" t="s">
        <v>136</v>
      </c>
      <c r="H23" s="49"/>
      <c r="I23" s="49"/>
    </row>
    <row r="24" spans="2:10">
      <c r="B24" s="48"/>
      <c r="C24" s="44"/>
      <c r="H24" s="49"/>
      <c r="I24" s="49"/>
    </row>
    <row r="25" spans="2:10">
      <c r="B25" s="48"/>
      <c r="C25" s="43" t="s">
        <v>72</v>
      </c>
      <c r="D25" s="49" t="s">
        <v>68</v>
      </c>
      <c r="E25" s="49" t="s">
        <v>71</v>
      </c>
      <c r="F25" s="49">
        <v>2005</v>
      </c>
      <c r="G25" s="49">
        <v>2005</v>
      </c>
      <c r="H25" s="49"/>
      <c r="I25" s="121" t="s">
        <v>153</v>
      </c>
      <c r="J25" s="119" t="s">
        <v>67</v>
      </c>
    </row>
    <row r="28" spans="2:10">
      <c r="D28" s="124" t="s">
        <v>186</v>
      </c>
      <c r="E28" s="124" t="s">
        <v>187</v>
      </c>
      <c r="F28" s="49">
        <v>2023</v>
      </c>
      <c r="G28" s="49">
        <v>2023</v>
      </c>
      <c r="I28" s="124" t="s">
        <v>194</v>
      </c>
      <c r="J28" s="124" t="s">
        <v>189</v>
      </c>
    </row>
    <row r="29" spans="2:10">
      <c r="C29" s="124" t="s">
        <v>188</v>
      </c>
    </row>
    <row r="30" spans="2:10">
      <c r="C30" s="124" t="s">
        <v>162</v>
      </c>
    </row>
    <row r="31" spans="2:10">
      <c r="C31" s="124" t="s">
        <v>165</v>
      </c>
    </row>
  </sheetData>
  <hyperlinks>
    <hyperlink ref="I28" r:id="rId1" xr:uid="{C5642363-0E73-B44F-8FD6-E55B9F4B7FC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15"/>
  <sheetViews>
    <sheetView workbookViewId="0">
      <selection activeCell="C32" sqref="C32"/>
    </sheetView>
  </sheetViews>
  <sheetFormatPr baseColWidth="10" defaultColWidth="10.6640625" defaultRowHeight="16"/>
  <cols>
    <col min="1" max="1" width="5.5" style="81" customWidth="1"/>
    <col min="2" max="2" width="4.33203125" style="81" customWidth="1"/>
    <col min="3" max="3" width="34.33203125" style="81" bestFit="1" customWidth="1"/>
    <col min="4" max="4" width="12.6640625" style="81" bestFit="1" customWidth="1"/>
    <col min="5" max="16384" width="10.6640625" style="81"/>
  </cols>
  <sheetData>
    <row r="1" spans="2:16" ht="17" thickBot="1"/>
    <row r="2" spans="2:16">
      <c r="B2" s="85"/>
      <c r="C2" s="86"/>
      <c r="D2" s="86"/>
      <c r="E2" s="86"/>
      <c r="F2" s="86"/>
      <c r="G2" s="86"/>
      <c r="H2" s="86"/>
      <c r="I2" s="86"/>
      <c r="J2" s="86"/>
      <c r="K2" s="86"/>
      <c r="L2" s="86"/>
      <c r="M2" s="86"/>
    </row>
    <row r="3" spans="2:16" s="13" customFormat="1">
      <c r="B3" s="76"/>
      <c r="C3" s="15" t="s">
        <v>0</v>
      </c>
      <c r="D3" s="15" t="s">
        <v>108</v>
      </c>
      <c r="E3" s="15"/>
      <c r="F3" s="15"/>
      <c r="G3" s="15"/>
      <c r="H3" s="15"/>
      <c r="I3" s="15"/>
      <c r="J3" s="15"/>
      <c r="K3" s="15"/>
      <c r="L3" s="15"/>
      <c r="M3" s="15"/>
    </row>
    <row r="4" spans="2:16" s="13" customFormat="1">
      <c r="B4" s="22"/>
    </row>
    <row r="5" spans="2:16" s="124" customFormat="1">
      <c r="B5" s="127"/>
      <c r="C5" s="124" t="s">
        <v>29</v>
      </c>
      <c r="D5" s="124">
        <v>3</v>
      </c>
      <c r="E5" s="124" t="s">
        <v>103</v>
      </c>
      <c r="F5" s="124" t="s">
        <v>184</v>
      </c>
    </row>
    <row r="6" spans="2:16" s="124" customFormat="1">
      <c r="B6" s="127"/>
      <c r="C6" s="124" t="s">
        <v>180</v>
      </c>
      <c r="D6" s="124">
        <v>3734</v>
      </c>
      <c r="E6" s="124" t="s">
        <v>181</v>
      </c>
      <c r="F6" s="124" t="s">
        <v>193</v>
      </c>
    </row>
    <row r="7" spans="2:16" s="124" customFormat="1">
      <c r="B7" s="127"/>
      <c r="C7" s="124" t="s">
        <v>182</v>
      </c>
      <c r="D7" s="124">
        <f>D5*D6</f>
        <v>11202</v>
      </c>
      <c r="E7" s="124" t="s">
        <v>183</v>
      </c>
    </row>
    <row r="8" spans="2:16" s="13" customFormat="1">
      <c r="B8" s="22"/>
      <c r="C8" s="124" t="s">
        <v>177</v>
      </c>
      <c r="D8" s="128">
        <f>SUM(D16:D17)*D5*10^6</f>
        <v>5480367.1496142</v>
      </c>
      <c r="E8" s="124" t="s">
        <v>37</v>
      </c>
      <c r="F8" s="124"/>
      <c r="G8" s="124"/>
      <c r="H8" s="124"/>
      <c r="I8" s="124"/>
      <c r="J8" s="124"/>
    </row>
    <row r="9" spans="2:16" s="13" customFormat="1">
      <c r="B9" s="22"/>
      <c r="C9" s="124" t="s">
        <v>179</v>
      </c>
      <c r="D9" s="128">
        <f>D18*10^3*D5</f>
        <v>162000</v>
      </c>
      <c r="E9" s="124" t="s">
        <v>37</v>
      </c>
      <c r="F9" s="124"/>
      <c r="G9" s="124"/>
      <c r="H9" s="124"/>
      <c r="I9" s="124"/>
      <c r="J9" s="124"/>
    </row>
    <row r="10" spans="2:16" s="13" customFormat="1">
      <c r="B10" s="22"/>
      <c r="C10" s="142" t="s">
        <v>196</v>
      </c>
      <c r="D10" s="143">
        <f>D9+D19*D7</f>
        <v>218010</v>
      </c>
      <c r="E10" s="142" t="s">
        <v>37</v>
      </c>
      <c r="F10" s="142" t="s">
        <v>197</v>
      </c>
      <c r="G10" s="124"/>
      <c r="H10" s="124"/>
      <c r="I10" s="124"/>
      <c r="J10" s="124"/>
    </row>
    <row r="11" spans="2:16" s="13" customFormat="1">
      <c r="B11" s="22"/>
      <c r="C11" s="124"/>
      <c r="D11" s="124"/>
      <c r="E11" s="124"/>
      <c r="F11" s="124"/>
      <c r="G11" s="124"/>
      <c r="H11" s="124"/>
      <c r="I11" s="124"/>
      <c r="J11" s="124"/>
      <c r="P11" s="124" t="s">
        <v>192</v>
      </c>
    </row>
    <row r="12" spans="2:16" s="13" customFormat="1">
      <c r="B12" s="22"/>
      <c r="C12" s="124"/>
      <c r="D12" s="124"/>
      <c r="E12" s="124"/>
      <c r="F12" s="124"/>
      <c r="G12" s="124"/>
      <c r="H12" s="124"/>
      <c r="I12" s="124"/>
      <c r="J12" s="124"/>
    </row>
    <row r="13" spans="2:16" s="13" customFormat="1">
      <c r="B13" s="22"/>
      <c r="C13" s="124" t="s">
        <v>185</v>
      </c>
      <c r="D13" s="124"/>
    </row>
    <row r="14" spans="2:16" s="13" customFormat="1">
      <c r="B14" s="22"/>
      <c r="C14" s="124" t="s">
        <v>158</v>
      </c>
    </row>
    <row r="15" spans="2:16" s="13" customFormat="1">
      <c r="B15" s="22"/>
    </row>
    <row r="16" spans="2:16" s="13" customFormat="1">
      <c r="B16" s="22"/>
      <c r="C16" s="124" t="s">
        <v>159</v>
      </c>
      <c r="D16" s="124">
        <v>1.34</v>
      </c>
      <c r="E16" s="124" t="s">
        <v>160</v>
      </c>
      <c r="F16" s="124" t="s">
        <v>176</v>
      </c>
    </row>
    <row r="17" spans="2:6" s="13" customFormat="1">
      <c r="B17" s="22"/>
      <c r="C17" s="124" t="s">
        <v>161</v>
      </c>
      <c r="D17" s="126">
        <f>AVERAGE(F24:F27)</f>
        <v>0.48678904987139998</v>
      </c>
      <c r="E17" s="124" t="s">
        <v>160</v>
      </c>
      <c r="F17" s="124" t="s">
        <v>178</v>
      </c>
    </row>
    <row r="18" spans="2:6" s="13" customFormat="1">
      <c r="B18" s="22"/>
      <c r="C18" s="124" t="s">
        <v>162</v>
      </c>
      <c r="D18" s="124">
        <v>54</v>
      </c>
      <c r="E18" s="124" t="s">
        <v>163</v>
      </c>
      <c r="F18" s="124" t="s">
        <v>164</v>
      </c>
    </row>
    <row r="19" spans="2:6" s="13" customFormat="1">
      <c r="B19" s="22"/>
      <c r="C19" s="124" t="s">
        <v>165</v>
      </c>
      <c r="D19" s="124">
        <v>5</v>
      </c>
      <c r="E19" s="124" t="s">
        <v>166</v>
      </c>
      <c r="F19" s="124" t="s">
        <v>164</v>
      </c>
    </row>
    <row r="20" spans="2:6" s="13" customFormat="1">
      <c r="B20" s="22"/>
      <c r="C20" s="124"/>
      <c r="E20" s="124"/>
      <c r="F20" s="124"/>
    </row>
    <row r="21" spans="2:6" s="13" customFormat="1">
      <c r="B21" s="22"/>
      <c r="C21" s="124" t="s">
        <v>161</v>
      </c>
      <c r="D21" s="124"/>
      <c r="E21" s="124"/>
      <c r="F21" s="124"/>
    </row>
    <row r="22" spans="2:6" s="13" customFormat="1">
      <c r="B22" s="22"/>
      <c r="C22" s="124" t="s">
        <v>167</v>
      </c>
      <c r="D22" s="124"/>
      <c r="E22" s="124"/>
      <c r="F22" s="124"/>
    </row>
    <row r="23" spans="2:6" s="13" customFormat="1">
      <c r="B23" s="22"/>
      <c r="C23" s="124" t="s">
        <v>169</v>
      </c>
      <c r="D23" s="124" t="s">
        <v>168</v>
      </c>
      <c r="E23" s="124" t="s">
        <v>160</v>
      </c>
      <c r="F23" s="126">
        <v>0.22698213325763028</v>
      </c>
    </row>
    <row r="24" spans="2:6" s="13" customFormat="1">
      <c r="B24" s="22"/>
      <c r="C24" s="124" t="s">
        <v>170</v>
      </c>
      <c r="D24" s="124">
        <v>5</v>
      </c>
      <c r="E24" s="124" t="s">
        <v>160</v>
      </c>
      <c r="F24" s="126">
        <v>0.33090489990313809</v>
      </c>
    </row>
    <row r="25" spans="2:6" s="13" customFormat="1">
      <c r="B25" s="22"/>
      <c r="C25" s="124" t="s">
        <v>171</v>
      </c>
      <c r="D25" s="124">
        <v>15</v>
      </c>
      <c r="E25" s="124" t="s">
        <v>160</v>
      </c>
      <c r="F25" s="126">
        <v>0.43482766654864591</v>
      </c>
    </row>
    <row r="26" spans="2:6" s="13" customFormat="1">
      <c r="B26" s="22"/>
      <c r="C26" s="124" t="s">
        <v>172</v>
      </c>
      <c r="D26" s="124">
        <v>25</v>
      </c>
      <c r="E26" s="124" t="s">
        <v>160</v>
      </c>
      <c r="F26" s="126">
        <v>0.53875043319415417</v>
      </c>
    </row>
    <row r="27" spans="2:6" s="13" customFormat="1">
      <c r="B27" s="22"/>
      <c r="C27" s="124" t="s">
        <v>173</v>
      </c>
      <c r="D27" s="124">
        <v>35</v>
      </c>
      <c r="E27" s="124" t="s">
        <v>160</v>
      </c>
      <c r="F27" s="126">
        <v>0.64267319983966176</v>
      </c>
    </row>
    <row r="28" spans="2:6" s="13" customFormat="1">
      <c r="B28" s="22"/>
      <c r="C28" s="124" t="s">
        <v>174</v>
      </c>
      <c r="D28" s="124">
        <v>45</v>
      </c>
      <c r="E28" s="124" t="s">
        <v>160</v>
      </c>
      <c r="F28" s="126">
        <v>0.74659596648516968</v>
      </c>
    </row>
    <row r="29" spans="2:6" s="13" customFormat="1">
      <c r="B29" s="22"/>
      <c r="C29" s="124" t="s">
        <v>175</v>
      </c>
      <c r="D29" s="124">
        <v>55</v>
      </c>
      <c r="E29" s="124" t="s">
        <v>160</v>
      </c>
      <c r="F29" s="126">
        <v>0.85051873313067761</v>
      </c>
    </row>
    <row r="30" spans="2:6" s="13" customFormat="1">
      <c r="B30" s="22"/>
      <c r="D30" s="124">
        <v>65</v>
      </c>
    </row>
    <row r="31" spans="2:6" s="13" customFormat="1">
      <c r="B31" s="22"/>
    </row>
    <row r="32" spans="2:6" s="13" customFormat="1">
      <c r="B32" s="22"/>
    </row>
    <row r="33" spans="2:4" s="13" customFormat="1">
      <c r="B33" s="22"/>
    </row>
    <row r="34" spans="2:4" s="13" customFormat="1">
      <c r="B34" s="22"/>
    </row>
    <row r="35" spans="2:4">
      <c r="B35" s="87"/>
      <c r="D35" s="13"/>
    </row>
    <row r="36" spans="2:4">
      <c r="B36" s="87"/>
      <c r="C36" s="81" t="s">
        <v>109</v>
      </c>
    </row>
    <row r="37" spans="2:4">
      <c r="B37" s="87"/>
      <c r="C37" s="81" t="s">
        <v>110</v>
      </c>
    </row>
    <row r="38" spans="2:4">
      <c r="B38" s="87"/>
    </row>
    <row r="39" spans="2:4">
      <c r="B39" s="87"/>
    </row>
    <row r="40" spans="2:4">
      <c r="B40" s="87"/>
    </row>
    <row r="41" spans="2:4">
      <c r="B41" s="87"/>
    </row>
    <row r="42" spans="2:4">
      <c r="B42" s="87"/>
    </row>
    <row r="43" spans="2:4">
      <c r="B43" s="87"/>
    </row>
    <row r="44" spans="2:4">
      <c r="B44" s="87"/>
    </row>
    <row r="45" spans="2:4">
      <c r="B45" s="87"/>
    </row>
    <row r="46" spans="2:4">
      <c r="B46" s="87"/>
    </row>
    <row r="47" spans="2:4">
      <c r="B47" s="87"/>
    </row>
    <row r="48" spans="2:4">
      <c r="B48" s="87"/>
    </row>
    <row r="49" spans="2:5">
      <c r="B49" s="87"/>
      <c r="E49" s="115" t="s">
        <v>111</v>
      </c>
    </row>
    <row r="50" spans="2:5">
      <c r="B50" s="87"/>
      <c r="C50" s="115" t="s">
        <v>125</v>
      </c>
      <c r="D50" s="116" t="s">
        <v>143</v>
      </c>
      <c r="E50" s="81" t="s">
        <v>111</v>
      </c>
    </row>
    <row r="51" spans="2:5">
      <c r="B51" s="87"/>
      <c r="D51" s="113">
        <f>AVERAGE(3.6,5.6)</f>
        <v>4.5999999999999996</v>
      </c>
    </row>
    <row r="52" spans="2:5">
      <c r="B52" s="87"/>
    </row>
    <row r="53" spans="2:5">
      <c r="B53" s="87"/>
      <c r="C53" s="81" t="s">
        <v>107</v>
      </c>
    </row>
    <row r="54" spans="2:5">
      <c r="B54" s="87"/>
      <c r="C54" s="81" t="s">
        <v>139</v>
      </c>
    </row>
    <row r="55" spans="2:5">
      <c r="B55" s="87"/>
    </row>
    <row r="56" spans="2:5">
      <c r="B56" s="87"/>
    </row>
    <row r="57" spans="2:5">
      <c r="B57" s="87"/>
    </row>
    <row r="58" spans="2:5">
      <c r="B58" s="87"/>
    </row>
    <row r="59" spans="2:5">
      <c r="B59" s="87"/>
    </row>
    <row r="60" spans="2:5">
      <c r="B60" s="87"/>
    </row>
    <row r="61" spans="2:5">
      <c r="B61" s="87"/>
    </row>
    <row r="62" spans="2:5">
      <c r="B62" s="87"/>
      <c r="E62" s="81" t="s">
        <v>133</v>
      </c>
    </row>
    <row r="63" spans="2:5">
      <c r="B63" s="87"/>
      <c r="C63" s="115" t="s">
        <v>125</v>
      </c>
      <c r="D63" s="113" t="s">
        <v>143</v>
      </c>
      <c r="E63" s="81" t="s">
        <v>133</v>
      </c>
    </row>
    <row r="64" spans="2:5">
      <c r="B64" s="87"/>
      <c r="D64" s="113">
        <v>4.5999999999999996</v>
      </c>
      <c r="E64" s="81" t="s">
        <v>112</v>
      </c>
    </row>
    <row r="65" spans="2:5">
      <c r="B65" s="87"/>
      <c r="D65" s="81">
        <v>3444</v>
      </c>
    </row>
    <row r="66" spans="2:5">
      <c r="B66" s="87"/>
    </row>
    <row r="67" spans="2:5">
      <c r="B67" s="87"/>
    </row>
    <row r="68" spans="2:5">
      <c r="B68" s="87"/>
    </row>
    <row r="69" spans="2:5">
      <c r="B69" s="87"/>
    </row>
    <row r="70" spans="2:5">
      <c r="B70" s="87"/>
    </row>
    <row r="71" spans="2:5">
      <c r="B71" s="87"/>
    </row>
    <row r="72" spans="2:5">
      <c r="B72" s="87"/>
      <c r="C72" s="81" t="s">
        <v>110</v>
      </c>
    </row>
    <row r="73" spans="2:5">
      <c r="B73" s="87"/>
    </row>
    <row r="74" spans="2:5">
      <c r="B74" s="87"/>
    </row>
    <row r="75" spans="2:5">
      <c r="B75" s="87"/>
    </row>
    <row r="76" spans="2:5">
      <c r="B76" s="87"/>
    </row>
    <row r="77" spans="2:5">
      <c r="B77" s="87"/>
      <c r="E77" s="81" t="s">
        <v>141</v>
      </c>
    </row>
    <row r="78" spans="2:5">
      <c r="B78" s="87"/>
      <c r="D78" s="103" t="s">
        <v>140</v>
      </c>
    </row>
    <row r="79" spans="2:5">
      <c r="B79" s="87"/>
      <c r="D79" s="114">
        <f>AVERAGE(12,24)</f>
        <v>18</v>
      </c>
    </row>
    <row r="80" spans="2:5">
      <c r="B80" s="87"/>
      <c r="D80" s="103"/>
    </row>
    <row r="81" spans="2:4">
      <c r="B81" s="87"/>
      <c r="D81" s="103"/>
    </row>
    <row r="82" spans="2:4">
      <c r="B82" s="87"/>
      <c r="D82" s="103"/>
    </row>
    <row r="83" spans="2:4">
      <c r="B83" s="87"/>
      <c r="D83" s="103"/>
    </row>
    <row r="84" spans="2:4">
      <c r="B84" s="87"/>
      <c r="D84" s="103"/>
    </row>
    <row r="85" spans="2:4">
      <c r="B85" s="87"/>
      <c r="D85" s="103"/>
    </row>
    <row r="86" spans="2:4">
      <c r="B86" s="87"/>
      <c r="D86" s="103"/>
    </row>
    <row r="87" spans="2:4">
      <c r="B87" s="87"/>
      <c r="D87" s="103"/>
    </row>
    <row r="88" spans="2:4">
      <c r="B88" s="87"/>
    </row>
    <row r="89" spans="2:4">
      <c r="B89" s="87"/>
    </row>
    <row r="90" spans="2:4">
      <c r="B90" s="87"/>
    </row>
    <row r="91" spans="2:4">
      <c r="B91" s="87"/>
    </row>
    <row r="92" spans="2:4">
      <c r="B92" s="87"/>
    </row>
    <row r="93" spans="2:4">
      <c r="B93" s="87"/>
    </row>
    <row r="94" spans="2:4">
      <c r="B94" s="87"/>
    </row>
    <row r="95" spans="2:4">
      <c r="B95" s="87"/>
      <c r="C95" s="81" t="s">
        <v>119</v>
      </c>
    </row>
    <row r="96" spans="2:4">
      <c r="B96" s="87"/>
      <c r="C96" s="81" t="s">
        <v>120</v>
      </c>
    </row>
    <row r="97" spans="2:5">
      <c r="B97" s="87"/>
    </row>
    <row r="98" spans="2:5">
      <c r="B98" s="87"/>
    </row>
    <row r="99" spans="2:5">
      <c r="B99" s="87"/>
    </row>
    <row r="100" spans="2:5">
      <c r="B100" s="87"/>
    </row>
    <row r="101" spans="2:5">
      <c r="B101" s="87"/>
      <c r="E101" s="81" t="s">
        <v>2</v>
      </c>
    </row>
    <row r="102" spans="2:5">
      <c r="B102" s="87"/>
      <c r="C102" s="81" t="s">
        <v>125</v>
      </c>
      <c r="D102" s="113" t="s">
        <v>121</v>
      </c>
    </row>
    <row r="103" spans="2:5">
      <c r="B103" s="87"/>
      <c r="D103" s="108">
        <v>0.2</v>
      </c>
    </row>
    <row r="104" spans="2:5">
      <c r="B104" s="87"/>
    </row>
    <row r="105" spans="2:5">
      <c r="B105" s="87"/>
    </row>
    <row r="106" spans="2:5">
      <c r="B106" s="87"/>
    </row>
    <row r="107" spans="2:5">
      <c r="B107" s="87"/>
    </row>
    <row r="108" spans="2:5">
      <c r="B108" s="87"/>
    </row>
    <row r="109" spans="2:5">
      <c r="B109" s="87"/>
    </row>
    <row r="110" spans="2:5">
      <c r="B110" s="87"/>
    </row>
    <row r="111" spans="2:5">
      <c r="B111" s="87"/>
    </row>
    <row r="112" spans="2:5">
      <c r="B112" s="87"/>
    </row>
    <row r="113" spans="2:5">
      <c r="B113" s="87"/>
    </row>
    <row r="114" spans="2:5">
      <c r="B114" s="87"/>
    </row>
    <row r="115" spans="2:5">
      <c r="B115" s="87"/>
      <c r="C115" s="81" t="s">
        <v>122</v>
      </c>
    </row>
    <row r="116" spans="2:5">
      <c r="B116" s="87"/>
    </row>
    <row r="117" spans="2:5">
      <c r="B117" s="87"/>
    </row>
    <row r="118" spans="2:5">
      <c r="B118" s="87"/>
    </row>
    <row r="119" spans="2:5">
      <c r="B119" s="87"/>
      <c r="E119" s="81" t="s">
        <v>123</v>
      </c>
    </row>
    <row r="120" spans="2:5">
      <c r="B120" s="87"/>
      <c r="D120" s="81">
        <v>20</v>
      </c>
    </row>
    <row r="121" spans="2:5">
      <c r="B121" s="87"/>
      <c r="C121" s="81" t="s">
        <v>78</v>
      </c>
    </row>
    <row r="122" spans="2:5">
      <c r="B122" s="87"/>
      <c r="C122" s="81" t="s">
        <v>124</v>
      </c>
    </row>
    <row r="123" spans="2:5">
      <c r="B123" s="87"/>
    </row>
    <row r="124" spans="2:5">
      <c r="B124" s="87"/>
    </row>
    <row r="125" spans="2:5">
      <c r="B125" s="87"/>
    </row>
    <row r="126" spans="2:5">
      <c r="B126" s="87"/>
    </row>
    <row r="127" spans="2:5">
      <c r="B127" s="87"/>
    </row>
    <row r="128" spans="2:5">
      <c r="B128" s="87"/>
    </row>
    <row r="129" spans="2:5">
      <c r="B129" s="87"/>
    </row>
    <row r="130" spans="2:5">
      <c r="B130" s="87"/>
    </row>
    <row r="131" spans="2:5">
      <c r="B131" s="87"/>
    </row>
    <row r="132" spans="2:5">
      <c r="B132" s="87"/>
      <c r="E132" s="81" t="s">
        <v>123</v>
      </c>
    </row>
    <row r="133" spans="2:5">
      <c r="B133" s="87"/>
      <c r="D133" s="81">
        <v>20</v>
      </c>
    </row>
    <row r="134" spans="2:5">
      <c r="B134" s="87"/>
    </row>
    <row r="135" spans="2:5">
      <c r="B135" s="87"/>
    </row>
    <row r="136" spans="2:5">
      <c r="B136" s="87"/>
      <c r="C136" s="81" t="s">
        <v>135</v>
      </c>
    </row>
    <row r="137" spans="2:5">
      <c r="B137" s="87"/>
    </row>
    <row r="138" spans="2:5">
      <c r="B138" s="87"/>
    </row>
    <row r="139" spans="2:5">
      <c r="B139" s="87"/>
    </row>
    <row r="140" spans="2:5">
      <c r="B140" s="87"/>
    </row>
    <row r="141" spans="2:5">
      <c r="B141" s="87"/>
    </row>
    <row r="142" spans="2:5">
      <c r="B142" s="87"/>
    </row>
    <row r="143" spans="2:5">
      <c r="B143" s="87"/>
    </row>
    <row r="144" spans="2:5">
      <c r="B144" s="87"/>
    </row>
    <row r="145" spans="2:4">
      <c r="B145" s="87"/>
    </row>
    <row r="146" spans="2:4">
      <c r="B146" s="87"/>
    </row>
    <row r="147" spans="2:4">
      <c r="B147" s="87"/>
    </row>
    <row r="148" spans="2:4">
      <c r="B148" s="87"/>
      <c r="D148" s="108">
        <v>0.2</v>
      </c>
    </row>
    <row r="149" spans="2:4">
      <c r="B149" s="87"/>
    </row>
    <row r="150" spans="2:4">
      <c r="B150" s="87"/>
    </row>
    <row r="151" spans="2:4">
      <c r="B151" s="87"/>
    </row>
    <row r="152" spans="2:4">
      <c r="B152" s="87"/>
    </row>
    <row r="153" spans="2:4">
      <c r="B153" s="87"/>
    </row>
    <row r="154" spans="2:4">
      <c r="B154" s="87"/>
    </row>
    <row r="155" spans="2:4">
      <c r="B155" s="87"/>
    </row>
    <row r="156" spans="2:4">
      <c r="B156" s="87"/>
    </row>
    <row r="157" spans="2:4">
      <c r="B157" s="87"/>
      <c r="C157" s="81" t="s">
        <v>66</v>
      </c>
    </row>
    <row r="158" spans="2:4">
      <c r="B158" s="87"/>
      <c r="C158" s="81" t="s">
        <v>126</v>
      </c>
    </row>
    <row r="159" spans="2:4">
      <c r="B159" s="87"/>
    </row>
    <row r="160" spans="2:4">
      <c r="B160" s="87"/>
    </row>
    <row r="161" spans="2:5">
      <c r="B161" s="87"/>
    </row>
    <row r="162" spans="2:5">
      <c r="B162" s="87"/>
    </row>
    <row r="163" spans="2:5">
      <c r="B163" s="87"/>
    </row>
    <row r="164" spans="2:5">
      <c r="B164" s="87"/>
    </row>
    <row r="165" spans="2:5">
      <c r="B165" s="87"/>
    </row>
    <row r="166" spans="2:5">
      <c r="B166" s="87"/>
    </row>
    <row r="167" spans="2:5">
      <c r="B167" s="87"/>
    </row>
    <row r="168" spans="2:5">
      <c r="B168" s="87"/>
    </row>
    <row r="169" spans="2:5">
      <c r="B169" s="87"/>
      <c r="E169" s="81" t="s">
        <v>112</v>
      </c>
    </row>
    <row r="170" spans="2:5">
      <c r="B170" s="87"/>
      <c r="D170" s="81">
        <v>3400</v>
      </c>
      <c r="E170" s="81" t="s">
        <v>127</v>
      </c>
    </row>
    <row r="171" spans="2:5">
      <c r="B171" s="87"/>
      <c r="C171" s="81" t="s">
        <v>125</v>
      </c>
      <c r="D171" s="81">
        <v>4500</v>
      </c>
      <c r="E171" s="81" t="s">
        <v>127</v>
      </c>
    </row>
    <row r="172" spans="2:5">
      <c r="B172" s="87"/>
      <c r="D172" s="81">
        <f>AVERAGE(D170,D171)</f>
        <v>3950</v>
      </c>
    </row>
    <row r="173" spans="2:5">
      <c r="B173" s="87"/>
    </row>
    <row r="174" spans="2:5">
      <c r="B174" s="87"/>
      <c r="C174" s="81" t="s">
        <v>128</v>
      </c>
    </row>
    <row r="175" spans="2:5">
      <c r="B175" s="87"/>
    </row>
    <row r="176" spans="2:5">
      <c r="B176" s="87"/>
    </row>
    <row r="177" spans="2:5">
      <c r="B177" s="87"/>
    </row>
    <row r="178" spans="2:5">
      <c r="B178" s="87"/>
    </row>
    <row r="179" spans="2:5">
      <c r="B179" s="87"/>
    </row>
    <row r="180" spans="2:5">
      <c r="B180" s="87"/>
    </row>
    <row r="181" spans="2:5">
      <c r="B181" s="87"/>
    </row>
    <row r="182" spans="2:5">
      <c r="B182" s="87"/>
      <c r="E182" s="81" t="s">
        <v>123</v>
      </c>
    </row>
    <row r="183" spans="2:5">
      <c r="B183" s="87"/>
      <c r="D183" s="81">
        <v>20</v>
      </c>
    </row>
    <row r="184" spans="2:5">
      <c r="B184" s="87"/>
    </row>
    <row r="185" spans="2:5">
      <c r="B185" s="87"/>
    </row>
    <row r="186" spans="2:5">
      <c r="B186" s="87"/>
      <c r="C186" s="81" t="s">
        <v>70</v>
      </c>
    </row>
    <row r="187" spans="2:5">
      <c r="B187" s="87"/>
      <c r="C187" s="81" t="s">
        <v>129</v>
      </c>
    </row>
    <row r="188" spans="2:5">
      <c r="B188" s="87"/>
    </row>
    <row r="189" spans="2:5">
      <c r="B189" s="87"/>
    </row>
    <row r="190" spans="2:5">
      <c r="B190" s="87"/>
    </row>
    <row r="191" spans="2:5">
      <c r="B191" s="87"/>
    </row>
    <row r="192" spans="2:5">
      <c r="B192" s="87"/>
    </row>
    <row r="193" spans="2:5">
      <c r="B193" s="87"/>
    </row>
    <row r="194" spans="2:5">
      <c r="B194" s="87"/>
    </row>
    <row r="195" spans="2:5">
      <c r="B195" s="87"/>
      <c r="E195" s="81" t="s">
        <v>133</v>
      </c>
    </row>
    <row r="196" spans="2:5">
      <c r="B196" s="87"/>
      <c r="C196" s="115" t="s">
        <v>125</v>
      </c>
      <c r="D196" s="81" t="s">
        <v>130</v>
      </c>
      <c r="E196" s="115" t="s">
        <v>132</v>
      </c>
    </row>
    <row r="197" spans="2:5">
      <c r="B197" s="87"/>
      <c r="D197" s="81">
        <f>(4290+6080)/2</f>
        <v>5185</v>
      </c>
      <c r="E197" s="115" t="s">
        <v>112</v>
      </c>
    </row>
    <row r="198" spans="2:5">
      <c r="B198" s="87"/>
      <c r="D198" s="81">
        <v>4218</v>
      </c>
      <c r="E198" s="81" t="s">
        <v>132</v>
      </c>
    </row>
    <row r="199" spans="2:5">
      <c r="B199" s="87"/>
      <c r="C199" s="115" t="s">
        <v>142</v>
      </c>
      <c r="D199" s="81" t="s">
        <v>131</v>
      </c>
      <c r="E199" s="81" t="s">
        <v>132</v>
      </c>
    </row>
    <row r="200" spans="2:5">
      <c r="B200" s="87"/>
      <c r="D200" s="81">
        <v>130</v>
      </c>
      <c r="E200" s="81" t="s">
        <v>112</v>
      </c>
    </row>
    <row r="201" spans="2:5">
      <c r="B201" s="87"/>
      <c r="D201" s="81">
        <v>101</v>
      </c>
    </row>
    <row r="202" spans="2:5">
      <c r="B202" s="87"/>
    </row>
    <row r="203" spans="2:5">
      <c r="B203" s="87"/>
    </row>
    <row r="204" spans="2:5">
      <c r="B204" s="87"/>
    </row>
    <row r="205" spans="2:5">
      <c r="B205" s="87"/>
      <c r="C205" s="81" t="s">
        <v>68</v>
      </c>
    </row>
    <row r="206" spans="2:5">
      <c r="B206" s="87"/>
      <c r="C206" s="81" t="s">
        <v>126</v>
      </c>
    </row>
    <row r="207" spans="2:5">
      <c r="B207" s="87"/>
    </row>
    <row r="208" spans="2:5">
      <c r="B208" s="87"/>
    </row>
    <row r="209" spans="2:5">
      <c r="B209" s="87"/>
    </row>
    <row r="210" spans="2:5">
      <c r="B210" s="87"/>
      <c r="E210" s="81" t="s">
        <v>138</v>
      </c>
    </row>
    <row r="211" spans="2:5">
      <c r="B211" s="87"/>
      <c r="C211" s="81" t="s">
        <v>125</v>
      </c>
      <c r="D211" s="81" t="s">
        <v>137</v>
      </c>
      <c r="E211" s="81" t="s">
        <v>138</v>
      </c>
    </row>
    <row r="212" spans="2:5">
      <c r="B212" s="87"/>
      <c r="D212" s="81">
        <v>700</v>
      </c>
    </row>
    <row r="213" spans="2:5">
      <c r="B213" s="87"/>
    </row>
    <row r="214" spans="2:5">
      <c r="B214" s="87"/>
    </row>
    <row r="215" spans="2:5">
      <c r="B215" s="8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2024-06-17T07:29:18Z</dcterms:modified>
</cp:coreProperties>
</file>