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showInkAnnotation="0" codeName="ThisWorkbook" autoCompressPictures="0"/>
  <mc:AlternateContent xmlns:mc="http://schemas.openxmlformats.org/markup-compatibility/2006">
    <mc:Choice Requires="x15">
      <x15ac:absPath xmlns:x15ac="http://schemas.microsoft.com/office/spreadsheetml/2010/11/ac" url="/Users/kyradehaan/github/etdataset/nodes_source_analyses/energy/energy/"/>
    </mc:Choice>
  </mc:AlternateContent>
  <xr:revisionPtr revIDLastSave="0" documentId="13_ncr:1_{2698FBE2-EA2F-824E-9FEC-718DEBD6E5FB}" xr6:coauthVersionLast="47" xr6:coauthVersionMax="47" xr10:uidLastSave="{00000000-0000-0000-0000-000000000000}"/>
  <bookViews>
    <workbookView xWindow="5740" yWindow="21600" windowWidth="28800" windowHeight="18000" tabRatio="76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10" i="13" l="1"/>
  <c r="F7" i="20"/>
  <c r="F12" i="20"/>
  <c r="F14" i="20" s="1"/>
  <c r="J9" i="13" s="1"/>
  <c r="H9" i="13" s="1"/>
  <c r="F18" i="20" l="1"/>
  <c r="H10" i="13" s="1"/>
  <c r="F13" i="20"/>
  <c r="J8" i="13" s="1"/>
  <c r="H8" i="13" s="1"/>
  <c r="F38" i="20"/>
  <c r="F31" i="20" s="1"/>
  <c r="J15" i="13" s="1"/>
  <c r="F36" i="20"/>
  <c r="F30" i="20" s="1"/>
  <c r="J14" i="13" s="1"/>
  <c r="J11" i="13"/>
  <c r="F22" i="20"/>
  <c r="F19" i="20" l="1"/>
  <c r="H17" i="13"/>
  <c r="E23" i="12" s="1"/>
  <c r="H18" i="13"/>
  <c r="H19" i="13"/>
  <c r="J23" i="13"/>
  <c r="F23" i="20" l="1"/>
  <c r="J7" i="13" s="1"/>
  <c r="E30" i="12" l="1"/>
  <c r="H23" i="13"/>
  <c r="E29" i="12" s="1"/>
  <c r="H11" i="13"/>
  <c r="E16" i="12" s="1"/>
  <c r="E19" i="13"/>
  <c r="E18" i="13"/>
  <c r="H16" i="13"/>
  <c r="H20" i="13"/>
  <c r="E24" i="12" s="1"/>
  <c r="E17" i="13" l="1"/>
  <c r="E21" i="12"/>
  <c r="H15" i="13" l="1"/>
  <c r="H14" i="13"/>
  <c r="H7" i="13"/>
  <c r="E12" i="12" s="1"/>
  <c r="E14" i="12" l="1"/>
  <c r="E13" i="12"/>
  <c r="E16" i="13"/>
  <c r="E19" i="12"/>
  <c r="E20" i="12"/>
  <c r="E15" i="12" l="1"/>
</calcChain>
</file>

<file path=xl/sharedStrings.xml><?xml version="1.0" encoding="utf-8"?>
<sst xmlns="http://schemas.openxmlformats.org/spreadsheetml/2006/main" count="188" uniqueCount="124">
  <si>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</si>
  <si>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</si>
  <si>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</si>
  <si>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</si>
  <si>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</si>
  <si>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</si>
  <si>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</si>
  <si>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</si>
  <si>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</si>
  <si>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</si>
  <si>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</si>
  <si>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</si>
  <si>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</si>
  <si>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</si>
  <si>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</si>
  <si>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</si>
  <si>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</si>
  <si>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</si>
  <si>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</si>
  <si>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</si>
  <si>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</si>
  <si>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</si>
  <si>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</si>
  <si>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</si>
  <si>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</si>
  <si>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</si>
  <si>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</si>
  <si>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</si>
  <si>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</si>
  <si>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</si>
  <si>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</si>
  <si>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</si>
  <si>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</si>
  <si>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</si>
  <si>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</si>
  <si>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</si>
  <si>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</si>
  <si>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</si>
  <si>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</si>
  <si>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</si>
  <si>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</si>
  <si>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t>
  </si>
  <si>
    <t>Technical</t>
  </si>
  <si>
    <t>Comments</t>
  </si>
  <si>
    <t>ETM Library URL</t>
  </si>
  <si>
    <t>Values</t>
  </si>
  <si>
    <t>euro/yr</t>
  </si>
  <si>
    <t>Page</t>
  </si>
  <si>
    <t>wacc</t>
  </si>
  <si>
    <t>%</t>
  </si>
  <si>
    <t>Weighted average cost of capita</t>
  </si>
  <si>
    <t>takes_part_in_ets</t>
  </si>
  <si>
    <t>yes=1, no=0</t>
  </si>
  <si>
    <t>construction_time</t>
  </si>
  <si>
    <t xml:space="preserve">Construction time of the plant </t>
  </si>
  <si>
    <t>Technical lifetime of the plant</t>
  </si>
  <si>
    <t>euro/flh</t>
  </si>
  <si>
    <r>
      <t xml:space="preserve">Variable operation and maintenance costs per </t>
    </r>
    <r>
      <rPr>
        <sz val="12"/>
        <color theme="1"/>
        <rFont val="Calibri"/>
        <family val="2"/>
        <scheme val="minor"/>
      </rPr>
      <t>flh</t>
    </r>
  </si>
  <si>
    <t>full_load_hours</t>
  </si>
  <si>
    <t>hrs/yr</t>
  </si>
  <si>
    <t>cost_of_installing</t>
  </si>
  <si>
    <r>
      <t>variable_operation_and_maintenance_costs_per_</t>
    </r>
    <r>
      <rPr>
        <sz val="12"/>
        <color theme="1"/>
        <rFont val="Calibri"/>
        <family val="2"/>
        <scheme val="minor"/>
      </rPr>
      <t>full_load_hour</t>
    </r>
  </si>
  <si>
    <t>variable_operation_and_maintenance_costs_for_ccs_per_full_load_hour</t>
  </si>
  <si>
    <t>Installation costs</t>
  </si>
  <si>
    <t>Decommissioning costs</t>
  </si>
  <si>
    <r>
      <t>Fixed operational and maintenance costs per year</t>
    </r>
    <r>
      <rPr>
        <sz val="12"/>
        <color theme="1"/>
        <rFont val="Calibri"/>
        <family val="2"/>
        <scheme val="minor"/>
      </rPr>
      <t xml:space="preserve"> (incl. ccs)</t>
    </r>
  </si>
  <si>
    <t>without ccs</t>
  </si>
  <si>
    <r>
      <t>decommis</t>
    </r>
    <r>
      <rPr>
        <sz val="12"/>
        <color theme="1"/>
        <rFont val="Calibri"/>
        <family val="2"/>
        <scheme val="minor"/>
      </rPr>
      <t>s</t>
    </r>
    <r>
      <rPr>
        <sz val="12"/>
        <color theme="1"/>
        <rFont val="Calibri"/>
        <family val="2"/>
        <scheme val="minor"/>
      </rPr>
      <t>ioning_costs</t>
    </r>
  </si>
  <si>
    <t>typical_input_capacity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</si>
  <si>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</si>
  <si>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input.electricity</t>
  </si>
  <si>
    <t>MWe</t>
  </si>
  <si>
    <t>Subject</t>
  </si>
  <si>
    <t>Investment</t>
  </si>
  <si>
    <t>input.hydrogen</t>
  </si>
  <si>
    <t>See https://github.com/quintel/documentation/blob/master/general/cost_calculations.md#weighted-average-cost-of-capital</t>
  </si>
  <si>
    <t>Efficiency</t>
  </si>
  <si>
    <t>PJ</t>
  </si>
  <si>
    <t>13-37</t>
  </si>
  <si>
    <t>OPEX</t>
  </si>
  <si>
    <t>mln euro/PJ</t>
  </si>
  <si>
    <t>Full load hours</t>
  </si>
  <si>
    <t>Capacity utilization factor</t>
  </si>
  <si>
    <t>Technical lifetime</t>
  </si>
  <si>
    <t xml:space="preserve">Progress ration </t>
  </si>
  <si>
    <t>MW</t>
  </si>
  <si>
    <t>PJ/year</t>
  </si>
  <si>
    <t>MWh/year</t>
  </si>
  <si>
    <t>All specs</t>
  </si>
  <si>
    <t>NL</t>
  </si>
  <si>
    <t>TNO - Energy.nl</t>
  </si>
  <si>
    <t>energy_production_synthetic_methanol</t>
  </si>
  <si>
    <t>Kyra de Haan</t>
  </si>
  <si>
    <t>output.methanol</t>
  </si>
  <si>
    <t>Methanol output</t>
  </si>
  <si>
    <t>Input</t>
  </si>
  <si>
    <t>Hydrogen</t>
  </si>
  <si>
    <t>Electricity</t>
  </si>
  <si>
    <t>Output</t>
  </si>
  <si>
    <t>Methanol</t>
  </si>
  <si>
    <t>TNO</t>
  </si>
  <si>
    <t>Methanol production from CO2 is considered</t>
  </si>
  <si>
    <t>0.08-37.00 PJ</t>
  </si>
  <si>
    <t>Typical capacity</t>
  </si>
  <si>
    <t>h/year</t>
  </si>
  <si>
    <t>year</t>
  </si>
  <si>
    <t>0.09-0.92</t>
  </si>
  <si>
    <t>Share hydrogen</t>
  </si>
  <si>
    <t>Share electricity</t>
  </si>
  <si>
    <t>Costs per PJ</t>
  </si>
  <si>
    <t>euro/PJ</t>
  </si>
  <si>
    <t>Typical production</t>
  </si>
  <si>
    <t>euro/year</t>
  </si>
  <si>
    <t>for 10 PJ/yr typical capacity</t>
  </si>
  <si>
    <t>Methanol production from CO2</t>
  </si>
  <si>
    <t>7-2-2024</t>
  </si>
  <si>
    <t>https://energy.nl/data/methanol-production-from-co%e2%82%82/</t>
  </si>
  <si>
    <t>https://refman.energytransitionmodel.com/publications/2123</t>
  </si>
  <si>
    <t>Carrier input</t>
  </si>
  <si>
    <t>Total carrier input</t>
  </si>
  <si>
    <t>for 1.0 PJ carrier input</t>
  </si>
  <si>
    <t>for 1.27 PJ carrier input</t>
  </si>
  <si>
    <t>Loss</t>
  </si>
  <si>
    <t>Methanol converted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</si>
</sst>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b/>
      <sz val="14"/>
      <color theme="1"/>
      <name val="Calibri"/>
      <family val="2"/>
      <scheme val="minor"/>
    </font>
    <font>
      <sz val="14"/>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496">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163">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xf numFmtId="0" fontId="23" fillId="2" borderId="0" xfId="0" applyFont="1" applyFill="1" applyAlignment="1">
      <alignment vertical="center"/>
    </xf>
    <xf numFmtId="1" fontId="23" fillId="2" borderId="0" xfId="0" applyNumberFormat="1" applyFont="1" applyFill="1" applyAlignment="1">
      <alignment horizontal="right" vertical="center"/>
    </xf>
    <xf numFmtId="2" fontId="23" fillId="2" borderId="0" xfId="0" applyNumberFormat="1" applyFont="1" applyFill="1" applyAlignment="1">
      <alignment horizontal="right" vertical="center"/>
    </xf>
    <xf numFmtId="0" fontId="23" fillId="2" borderId="0" xfId="0" applyFont="1" applyFill="1"/>
    <xf numFmtId="0" fontId="23" fillId="2" borderId="5" xfId="0" applyFont="1" applyFill="1" applyBorder="1"/>
    <xf numFmtId="0" fontId="23" fillId="2" borderId="9" xfId="0" applyFont="1" applyFill="1" applyBorder="1"/>
    <xf numFmtId="0" fontId="23" fillId="0" borderId="9" xfId="0" applyFont="1" applyBorder="1"/>
    <xf numFmtId="0" fontId="25" fillId="0" borderId="9" xfId="0" applyFont="1" applyBorder="1"/>
    <xf numFmtId="49" fontId="23" fillId="2" borderId="0" xfId="0" applyNumberFormat="1" applyFont="1" applyFill="1"/>
    <xf numFmtId="49" fontId="23" fillId="2" borderId="9" xfId="0" applyNumberFormat="1" applyFont="1" applyFill="1" applyBorder="1"/>
    <xf numFmtId="0" fontId="23" fillId="2" borderId="4" xfId="0" applyFont="1" applyFill="1" applyBorder="1"/>
    <xf numFmtId="0" fontId="25" fillId="0" borderId="0" xfId="0" applyFont="1"/>
    <xf numFmtId="0" fontId="20" fillId="2" borderId="0" xfId="0" applyFont="1" applyFill="1"/>
    <xf numFmtId="0" fontId="24" fillId="0" borderId="0" xfId="0" applyFont="1"/>
    <xf numFmtId="0" fontId="23" fillId="0" borderId="16" xfId="0" applyFont="1" applyBorder="1"/>
    <xf numFmtId="0" fontId="23" fillId="2" borderId="6" xfId="0" applyFont="1" applyFill="1" applyBorder="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xf numFmtId="0" fontId="20" fillId="2" borderId="7" xfId="0" applyFont="1" applyFill="1" applyBorder="1"/>
    <xf numFmtId="0" fontId="23" fillId="0" borderId="0" xfId="0" applyFont="1"/>
    <xf numFmtId="0" fontId="25" fillId="3" borderId="0" xfId="0" applyFont="1" applyFill="1"/>
    <xf numFmtId="0" fontId="23" fillId="2" borderId="0" xfId="0" applyFont="1" applyFill="1" applyAlignment="1">
      <alignment horizontal="left" vertical="center"/>
    </xf>
    <xf numFmtId="0" fontId="19" fillId="2" borderId="0" xfId="0" applyFont="1" applyFill="1"/>
    <xf numFmtId="0" fontId="19" fillId="2" borderId="3" xfId="0" applyFont="1" applyFill="1" applyBorder="1"/>
    <xf numFmtId="0" fontId="19" fillId="2" borderId="15" xfId="0" applyFont="1" applyFill="1" applyBorder="1"/>
    <xf numFmtId="0" fontId="19" fillId="0" borderId="0" xfId="0" applyFont="1"/>
    <xf numFmtId="0" fontId="19" fillId="2" borderId="6" xfId="0" applyFont="1" applyFill="1" applyBorder="1"/>
    <xf numFmtId="164" fontId="19" fillId="2" borderId="18" xfId="0" applyNumberFormat="1"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2" fontId="18" fillId="2" borderId="0" xfId="0" applyNumberFormat="1" applyFont="1" applyFill="1" applyAlignment="1">
      <alignment horizontal="right" vertical="center"/>
    </xf>
    <xf numFmtId="2" fontId="18" fillId="2" borderId="0" xfId="0" applyNumberFormat="1" applyFont="1" applyFill="1"/>
    <xf numFmtId="10" fontId="18" fillId="2" borderId="0" xfId="0" applyNumberFormat="1" applyFont="1" applyFill="1" applyAlignment="1">
      <alignment horizontal="left" vertical="center" indent="2"/>
    </xf>
    <xf numFmtId="0" fontId="17" fillId="0" borderId="0" xfId="0" applyFont="1"/>
    <xf numFmtId="0" fontId="16" fillId="0" borderId="0" xfId="0" applyFont="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49" fontId="15" fillId="2" borderId="0" xfId="0" applyNumberFormat="1" applyFont="1" applyFill="1"/>
    <xf numFmtId="49" fontId="15" fillId="2" borderId="4" xfId="0" applyNumberFormat="1" applyFont="1" applyFill="1" applyBorder="1"/>
    <xf numFmtId="0" fontId="15" fillId="2" borderId="16" xfId="0" applyFont="1" applyFill="1" applyBorder="1"/>
    <xf numFmtId="0" fontId="28" fillId="2" borderId="0" xfId="0" applyFont="1" applyFill="1"/>
    <xf numFmtId="0" fontId="28" fillId="2" borderId="3" xfId="0" applyFont="1" applyFill="1" applyBorder="1"/>
    <xf numFmtId="0" fontId="28" fillId="2" borderId="4" xfId="0" applyFont="1" applyFill="1" applyBorder="1"/>
    <xf numFmtId="0" fontId="28" fillId="2" borderId="15" xfId="0" applyFont="1" applyFill="1" applyBorder="1"/>
    <xf numFmtId="0" fontId="29" fillId="2" borderId="0" xfId="0" applyFont="1" applyFill="1"/>
    <xf numFmtId="0" fontId="28" fillId="2" borderId="9" xfId="0" applyFont="1" applyFill="1" applyBorder="1"/>
    <xf numFmtId="0" fontId="28" fillId="2" borderId="6" xfId="0" applyFont="1" applyFill="1" applyBorder="1"/>
    <xf numFmtId="0" fontId="29" fillId="2" borderId="9" xfId="0" applyFont="1" applyFill="1" applyBorder="1"/>
    <xf numFmtId="0" fontId="23" fillId="2" borderId="17" xfId="0" applyFont="1" applyFill="1" applyBorder="1"/>
    <xf numFmtId="0" fontId="14" fillId="2" borderId="2" xfId="0" applyFont="1" applyFill="1" applyBorder="1"/>
    <xf numFmtId="0" fontId="23" fillId="2" borderId="7" xfId="0" applyFont="1" applyFill="1" applyBorder="1"/>
    <xf numFmtId="0" fontId="14" fillId="2" borderId="0" xfId="0" applyFont="1" applyFill="1"/>
    <xf numFmtId="0" fontId="30" fillId="2" borderId="0" xfId="0" applyFont="1" applyFill="1"/>
    <xf numFmtId="0" fontId="14" fillId="2" borderId="18" xfId="0" applyFont="1" applyFill="1" applyBorder="1"/>
    <xf numFmtId="0" fontId="14" fillId="4" borderId="0" xfId="0" applyFont="1" applyFill="1"/>
    <xf numFmtId="0" fontId="14" fillId="5" borderId="0" xfId="0" applyFont="1" applyFill="1"/>
    <xf numFmtId="0" fontId="14" fillId="6" borderId="0" xfId="0" applyFont="1" applyFill="1"/>
    <xf numFmtId="0" fontId="14" fillId="7" borderId="0" xfId="0" applyFont="1" applyFill="1"/>
    <xf numFmtId="0" fontId="14" fillId="2" borderId="7" xfId="0" applyFont="1" applyFill="1" applyBorder="1"/>
    <xf numFmtId="0" fontId="14" fillId="8" borderId="0" xfId="0" applyFont="1" applyFill="1"/>
    <xf numFmtId="0" fontId="14" fillId="9" borderId="0" xfId="0" applyFont="1" applyFill="1"/>
    <xf numFmtId="0" fontId="14" fillId="10" borderId="0" xfId="0" applyFont="1" applyFill="1"/>
    <xf numFmtId="0" fontId="14" fillId="11" borderId="0" xfId="0" applyFont="1" applyFill="1"/>
    <xf numFmtId="0" fontId="23" fillId="2" borderId="9" xfId="0" applyFont="1" applyFill="1" applyBorder="1" applyAlignment="1">
      <alignment vertical="center"/>
    </xf>
    <xf numFmtId="165" fontId="18" fillId="2" borderId="0" xfId="0" applyNumberFormat="1" applyFont="1" applyFill="1" applyAlignment="1">
      <alignment vertical="center"/>
    </xf>
    <xf numFmtId="0" fontId="23" fillId="2" borderId="19" xfId="0" applyFont="1" applyFill="1" applyBorder="1"/>
    <xf numFmtId="0" fontId="19" fillId="2" borderId="5" xfId="0" applyFont="1" applyFill="1" applyBorder="1"/>
    <xf numFmtId="0" fontId="24" fillId="2" borderId="0" xfId="0" applyFont="1" applyFill="1"/>
    <xf numFmtId="0" fontId="29" fillId="2" borderId="16" xfId="0" applyFont="1" applyFill="1" applyBorder="1"/>
    <xf numFmtId="0" fontId="28" fillId="2" borderId="19" xfId="0" applyFont="1" applyFill="1" applyBorder="1"/>
    <xf numFmtId="0" fontId="13" fillId="0" borderId="0" xfId="0" applyFont="1"/>
    <xf numFmtId="0" fontId="12" fillId="0" borderId="0" xfId="0" applyFont="1"/>
    <xf numFmtId="0" fontId="12" fillId="2" borderId="18" xfId="0" applyFont="1" applyFill="1" applyBorder="1"/>
    <xf numFmtId="0" fontId="12" fillId="2" borderId="0" xfId="0" applyFont="1" applyFill="1"/>
    <xf numFmtId="0" fontId="12" fillId="2" borderId="6" xfId="0" applyFont="1" applyFill="1" applyBorder="1"/>
    <xf numFmtId="0" fontId="12" fillId="2" borderId="5" xfId="0" applyFont="1" applyFill="1" applyBorder="1"/>
    <xf numFmtId="164" fontId="12" fillId="2" borderId="18" xfId="0" applyNumberFormat="1" applyFont="1" applyFill="1" applyBorder="1"/>
    <xf numFmtId="2" fontId="12" fillId="2" borderId="0" xfId="0" applyNumberFormat="1" applyFont="1" applyFill="1"/>
    <xf numFmtId="164" fontId="12" fillId="2" borderId="0" xfId="0" applyNumberFormat="1" applyFont="1" applyFill="1"/>
    <xf numFmtId="0" fontId="12" fillId="2" borderId="10" xfId="0" applyFont="1" applyFill="1" applyBorder="1"/>
    <xf numFmtId="0" fontId="12" fillId="2" borderId="11" xfId="0" applyFont="1" applyFill="1" applyBorder="1"/>
    <xf numFmtId="0" fontId="12" fillId="2" borderId="12" xfId="0" applyFont="1" applyFill="1" applyBorder="1"/>
    <xf numFmtId="2" fontId="12" fillId="2" borderId="0" xfId="0" applyNumberFormat="1" applyFont="1" applyFill="1" applyAlignment="1">
      <alignment horizontal="right" vertical="center"/>
    </xf>
    <xf numFmtId="1" fontId="12" fillId="2" borderId="0" xfId="0" applyNumberFormat="1" applyFont="1" applyFill="1" applyAlignment="1">
      <alignment horizontal="right" vertical="center"/>
    </xf>
    <xf numFmtId="2" fontId="12" fillId="2" borderId="18" xfId="0" applyNumberFormat="1" applyFont="1" applyFill="1" applyBorder="1" applyAlignment="1">
      <alignment horizontal="right" vertical="center"/>
    </xf>
    <xf numFmtId="166" fontId="19" fillId="2" borderId="6" xfId="0" applyNumberFormat="1" applyFont="1" applyFill="1" applyBorder="1"/>
    <xf numFmtId="166" fontId="12" fillId="0" borderId="0" xfId="0" applyNumberFormat="1" applyFont="1"/>
    <xf numFmtId="166" fontId="24" fillId="0" borderId="0" xfId="0" applyNumberFormat="1" applyFont="1"/>
    <xf numFmtId="166" fontId="19" fillId="0" borderId="0" xfId="0" applyNumberFormat="1" applyFont="1"/>
    <xf numFmtId="166" fontId="19" fillId="2" borderId="5" xfId="0" applyNumberFormat="1" applyFont="1" applyFill="1" applyBorder="1"/>
    <xf numFmtId="0" fontId="31" fillId="0" borderId="0" xfId="0" applyFont="1"/>
    <xf numFmtId="166" fontId="11" fillId="0" borderId="0" xfId="0" applyNumberFormat="1" applyFont="1"/>
    <xf numFmtId="0" fontId="11" fillId="0" borderId="0" xfId="0" applyFont="1"/>
    <xf numFmtId="0" fontId="10" fillId="2" borderId="0" xfId="0" applyFont="1" applyFill="1"/>
    <xf numFmtId="0" fontId="10" fillId="2" borderId="6" xfId="0" applyFont="1" applyFill="1" applyBorder="1"/>
    <xf numFmtId="2" fontId="10" fillId="2" borderId="18" xfId="0" applyNumberFormat="1" applyFont="1" applyFill="1" applyBorder="1" applyAlignment="1">
      <alignment horizontal="right" vertical="center"/>
    </xf>
    <xf numFmtId="2" fontId="10" fillId="2" borderId="0" xfId="0" applyNumberFormat="1" applyFont="1" applyFill="1"/>
    <xf numFmtId="0" fontId="10" fillId="0" borderId="0" xfId="0" applyFont="1"/>
    <xf numFmtId="166" fontId="10" fillId="2" borderId="18" xfId="0" applyNumberFormat="1" applyFont="1" applyFill="1" applyBorder="1"/>
    <xf numFmtId="166" fontId="9" fillId="0" borderId="0" xfId="0" applyNumberFormat="1" applyFont="1"/>
    <xf numFmtId="0" fontId="8" fillId="0" borderId="0" xfId="0" applyFont="1"/>
    <xf numFmtId="2" fontId="18" fillId="2" borderId="18" xfId="0" applyNumberFormat="1" applyFont="1" applyFill="1" applyBorder="1" applyAlignment="1">
      <alignment horizontal="right" vertical="center"/>
    </xf>
    <xf numFmtId="2" fontId="12" fillId="2" borderId="20" xfId="0" applyNumberFormat="1" applyFont="1" applyFill="1" applyBorder="1" applyAlignment="1">
      <alignment horizontal="right" vertical="center"/>
    </xf>
    <xf numFmtId="0" fontId="31" fillId="12" borderId="18" xfId="0" applyFont="1" applyFill="1" applyBorder="1"/>
    <xf numFmtId="166" fontId="7" fillId="2" borderId="18" xfId="0" applyNumberFormat="1" applyFont="1" applyFill="1" applyBorder="1"/>
    <xf numFmtId="0" fontId="6" fillId="2" borderId="18" xfId="0" applyFont="1" applyFill="1" applyBorder="1"/>
    <xf numFmtId="0" fontId="5" fillId="2" borderId="0" xfId="0" applyFont="1" applyFill="1" applyAlignment="1">
      <alignment vertical="center"/>
    </xf>
    <xf numFmtId="0" fontId="5" fillId="2" borderId="6" xfId="0" applyFont="1" applyFill="1" applyBorder="1" applyAlignment="1">
      <alignment vertical="center"/>
    </xf>
    <xf numFmtId="0" fontId="5" fillId="0" borderId="0" xfId="0" applyFont="1" applyAlignment="1">
      <alignment vertical="center"/>
    </xf>
    <xf numFmtId="0" fontId="24" fillId="0" borderId="0" xfId="0" applyFont="1" applyAlignment="1">
      <alignment vertical="center"/>
    </xf>
    <xf numFmtId="166" fontId="5" fillId="2" borderId="18" xfId="0" applyNumberFormat="1" applyFont="1" applyFill="1" applyBorder="1"/>
    <xf numFmtId="0" fontId="5" fillId="2" borderId="18" xfId="0" applyFont="1" applyFill="1" applyBorder="1" applyAlignment="1">
      <alignment vertical="center"/>
    </xf>
    <xf numFmtId="0" fontId="5" fillId="2" borderId="5" xfId="0" applyFont="1" applyFill="1" applyBorder="1" applyAlignment="1">
      <alignment vertical="center"/>
    </xf>
    <xf numFmtId="164" fontId="5" fillId="2" borderId="18" xfId="0" applyNumberFormat="1" applyFont="1" applyFill="1" applyBorder="1"/>
    <xf numFmtId="0" fontId="34" fillId="2" borderId="0" xfId="0" applyFont="1" applyFill="1" applyAlignment="1">
      <alignment vertical="center"/>
    </xf>
    <xf numFmtId="0" fontId="23" fillId="2" borderId="6" xfId="0" applyFont="1" applyFill="1" applyBorder="1" applyAlignment="1">
      <alignment vertical="center"/>
    </xf>
    <xf numFmtId="2" fontId="5" fillId="2" borderId="18" xfId="0" applyNumberFormat="1" applyFont="1" applyFill="1" applyBorder="1" applyAlignment="1">
      <alignment vertical="center"/>
    </xf>
    <xf numFmtId="0" fontId="23" fillId="0" borderId="0" xfId="0" applyFont="1" applyAlignment="1">
      <alignment vertical="center"/>
    </xf>
    <xf numFmtId="0" fontId="34" fillId="2" borderId="5" xfId="0" applyFont="1" applyFill="1" applyBorder="1" applyAlignment="1">
      <alignment vertical="center"/>
    </xf>
    <xf numFmtId="0" fontId="29" fillId="2" borderId="6" xfId="0" applyFont="1" applyFill="1" applyBorder="1"/>
    <xf numFmtId="1" fontId="12" fillId="2" borderId="18" xfId="0" applyNumberFormat="1" applyFont="1" applyFill="1" applyBorder="1" applyAlignment="1">
      <alignment horizontal="right" vertical="center"/>
    </xf>
    <xf numFmtId="0" fontId="18" fillId="2" borderId="18" xfId="0" applyFont="1" applyFill="1" applyBorder="1"/>
    <xf numFmtId="2" fontId="18" fillId="2" borderId="18" xfId="0" applyNumberFormat="1" applyFont="1" applyFill="1" applyBorder="1"/>
    <xf numFmtId="2" fontId="6" fillId="2" borderId="18" xfId="0" applyNumberFormat="1" applyFont="1" applyFill="1" applyBorder="1"/>
    <xf numFmtId="2" fontId="23" fillId="2" borderId="18" xfId="0" applyNumberFormat="1" applyFont="1" applyFill="1" applyBorder="1" applyAlignment="1">
      <alignment horizontal="right" vertical="center"/>
    </xf>
    <xf numFmtId="0" fontId="4" fillId="0" borderId="0" xfId="0" applyFont="1" applyAlignment="1">
      <alignment vertical="center"/>
    </xf>
    <xf numFmtId="2" fontId="12" fillId="2" borderId="18" xfId="0" applyNumberFormat="1" applyFont="1" applyFill="1" applyBorder="1"/>
    <xf numFmtId="0" fontId="3" fillId="2" borderId="0" xfId="0" applyFont="1" applyFill="1"/>
    <xf numFmtId="1" fontId="18" fillId="2" borderId="21" xfId="0" applyNumberFormat="1" applyFont="1" applyFill="1" applyBorder="1"/>
    <xf numFmtId="0" fontId="2" fillId="0" borderId="0" xfId="0" applyFont="1"/>
    <xf numFmtId="2" fontId="28" fillId="2" borderId="0" xfId="0" applyNumberFormat="1" applyFont="1" applyFill="1"/>
    <xf numFmtId="0" fontId="35" fillId="2" borderId="0" xfId="0" applyFont="1" applyFill="1"/>
    <xf numFmtId="9" fontId="28" fillId="2" borderId="0" xfId="0" applyNumberFormat="1" applyFont="1" applyFill="1"/>
    <xf numFmtId="3" fontId="28" fillId="2" borderId="0" xfId="0" applyNumberFormat="1" applyFont="1" applyFill="1"/>
    <xf numFmtId="2" fontId="28" fillId="2" borderId="18" xfId="0" applyNumberFormat="1" applyFont="1" applyFill="1" applyBorder="1" applyAlignment="1">
      <alignment vertical="center"/>
    </xf>
    <xf numFmtId="164" fontId="28" fillId="2" borderId="18" xfId="0" applyNumberFormat="1" applyFont="1" applyFill="1" applyBorder="1"/>
    <xf numFmtId="0" fontId="2" fillId="2" borderId="0" xfId="0" applyFont="1" applyFill="1"/>
    <xf numFmtId="49" fontId="2" fillId="2" borderId="0" xfId="0" applyNumberFormat="1" applyFont="1" applyFill="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xf numFmtId="165" fontId="28" fillId="2" borderId="0" xfId="0" applyNumberFormat="1" applyFont="1" applyFill="1"/>
  </cellXfs>
  <cellStyles count="4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3" builtinId="9" hidden="1"/>
    <cellStyle name="Followed Hyperlink" xfId="4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492" builtinId="8" hidden="1"/>
    <cellStyle name="Hyperlink" xfId="494" builtinId="8" hidden="1"/>
    <cellStyle name="Normal" xfId="0" builtinId="0"/>
    <cellStyle name="Normal 2" xfId="274" xr:uid="{00000000-0005-0000-0000-0000EF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965199</xdr:colOff>
      <xdr:row>7</xdr:row>
      <xdr:rowOff>0</xdr:rowOff>
    </xdr:from>
    <xdr:to>
      <xdr:col>16</xdr:col>
      <xdr:colOff>460052</xdr:colOff>
      <xdr:row>20</xdr:row>
      <xdr:rowOff>155864</xdr:rowOff>
    </xdr:to>
    <xdr:pic>
      <xdr:nvPicPr>
        <xdr:cNvPr id="2" name="Picture 1">
          <a:extLst>
            <a:ext uri="{FF2B5EF4-FFF2-40B4-BE49-F238E27FC236}">
              <a16:creationId xmlns:a16="http://schemas.microsoft.com/office/drawing/2014/main" id="{FB478220-32D9-9040-4156-1919EB19983E}"/>
            </a:ext>
          </a:extLst>
        </xdr:cNvPr>
        <xdr:cNvPicPr>
          <a:picLocks noChangeAspect="1"/>
        </xdr:cNvPicPr>
      </xdr:nvPicPr>
      <xdr:blipFill>
        <a:blip xmlns:r="http://schemas.openxmlformats.org/officeDocument/2006/relationships" r:embed="rId1"/>
        <a:stretch>
          <a:fillRect/>
        </a:stretch>
      </xdr:blipFill>
      <xdr:spPr>
        <a:xfrm>
          <a:off x="8585199" y="698500"/>
          <a:ext cx="6797353" cy="2959100"/>
        </a:xfrm>
        <a:prstGeom prst="rect">
          <a:avLst/>
        </a:prstGeom>
      </xdr:spPr>
    </xdr:pic>
    <xdr:clientData/>
  </xdr:twoCellAnchor>
  <xdr:twoCellAnchor editAs="oneCell">
    <xdr:from>
      <xdr:col>10</xdr:col>
      <xdr:colOff>362857</xdr:colOff>
      <xdr:row>25</xdr:row>
      <xdr:rowOff>175664</xdr:rowOff>
    </xdr:from>
    <xdr:to>
      <xdr:col>27</xdr:col>
      <xdr:colOff>814934</xdr:colOff>
      <xdr:row>118</xdr:row>
      <xdr:rowOff>76006</xdr:rowOff>
    </xdr:to>
    <xdr:pic>
      <xdr:nvPicPr>
        <xdr:cNvPr id="3" name="Picture 2">
          <a:extLst>
            <a:ext uri="{FF2B5EF4-FFF2-40B4-BE49-F238E27FC236}">
              <a16:creationId xmlns:a16="http://schemas.microsoft.com/office/drawing/2014/main" id="{F5CD4E3D-17B9-5A3F-8210-84F2972DF460}"/>
            </a:ext>
          </a:extLst>
        </xdr:cNvPr>
        <xdr:cNvPicPr>
          <a:picLocks noChangeAspect="1"/>
        </xdr:cNvPicPr>
      </xdr:nvPicPr>
      <xdr:blipFill>
        <a:blip xmlns:r="http://schemas.openxmlformats.org/officeDocument/2006/relationships" r:embed="rId2"/>
        <a:stretch>
          <a:fillRect/>
        </a:stretch>
      </xdr:blipFill>
      <xdr:spPr>
        <a:xfrm>
          <a:off x="9701092" y="4433899"/>
          <a:ext cx="17335607" cy="189076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B2" sqref="B2"/>
    </sheetView>
  </sheetViews>
  <sheetFormatPr baseColWidth="10" defaultColWidth="10.83203125" defaultRowHeight="16"/>
  <cols>
    <col min="1" max="1" width="3.5" style="29" customWidth="1"/>
    <col min="2" max="2" width="11.5" style="21" customWidth="1"/>
    <col min="3" max="3" width="38.5" style="21" customWidth="1"/>
    <col min="4" max="16384" width="10.83203125" style="21"/>
  </cols>
  <sheetData>
    <row r="1" spans="1:3" s="27" customFormat="1">
      <c r="A1" s="25"/>
      <c r="B1" s="26"/>
      <c r="C1" s="26"/>
    </row>
    <row r="2" spans="1:3" ht="21">
      <c r="A2" s="1"/>
      <c r="B2" s="28" t="s">
        <v>9</v>
      </c>
      <c r="C2" s="28"/>
    </row>
    <row r="3" spans="1:3">
      <c r="A3" s="1"/>
      <c r="B3" s="8"/>
      <c r="C3" s="8"/>
    </row>
    <row r="4" spans="1:3">
      <c r="A4" s="1"/>
      <c r="B4" s="2" t="s">
        <v>10</v>
      </c>
      <c r="C4" s="3" t="s">
        <v>91</v>
      </c>
    </row>
    <row r="5" spans="1:3">
      <c r="A5" s="1"/>
      <c r="B5" s="4" t="s">
        <v>40</v>
      </c>
      <c r="C5" s="5" t="s">
        <v>92</v>
      </c>
    </row>
    <row r="6" spans="1:3">
      <c r="A6" s="1"/>
      <c r="B6" s="6" t="s">
        <v>12</v>
      </c>
      <c r="C6" s="7" t="s">
        <v>13</v>
      </c>
    </row>
    <row r="7" spans="1:3">
      <c r="A7" s="1"/>
      <c r="B7" s="8"/>
      <c r="C7" s="8"/>
    </row>
    <row r="8" spans="1:3">
      <c r="A8" s="1"/>
      <c r="B8" s="8"/>
      <c r="C8" s="8"/>
    </row>
    <row r="9" spans="1:3">
      <c r="A9" s="1"/>
      <c r="B9" s="63" t="s">
        <v>25</v>
      </c>
      <c r="C9" s="64"/>
    </row>
    <row r="10" spans="1:3">
      <c r="A10" s="1"/>
      <c r="B10" s="65"/>
      <c r="C10" s="66"/>
    </row>
    <row r="11" spans="1:3">
      <c r="A11" s="1"/>
      <c r="B11" s="65" t="s">
        <v>26</v>
      </c>
      <c r="C11" s="67" t="s">
        <v>27</v>
      </c>
    </row>
    <row r="12" spans="1:3" ht="17" thickBot="1">
      <c r="A12" s="1"/>
      <c r="B12" s="65"/>
      <c r="C12" s="12" t="s">
        <v>28</v>
      </c>
    </row>
    <row r="13" spans="1:3" ht="17" thickBot="1">
      <c r="A13" s="1"/>
      <c r="B13" s="65"/>
      <c r="C13" s="68" t="s">
        <v>29</v>
      </c>
    </row>
    <row r="14" spans="1:3">
      <c r="A14" s="1"/>
      <c r="B14" s="65"/>
      <c r="C14" s="66" t="s">
        <v>30</v>
      </c>
    </row>
    <row r="15" spans="1:3">
      <c r="A15" s="1"/>
      <c r="B15" s="65"/>
      <c r="C15" s="66"/>
    </row>
    <row r="16" spans="1:3">
      <c r="A16" s="1"/>
      <c r="B16" s="65" t="s">
        <v>31</v>
      </c>
      <c r="C16" s="69" t="s">
        <v>32</v>
      </c>
    </row>
    <row r="17" spans="1:3">
      <c r="A17" s="1"/>
      <c r="B17" s="65"/>
      <c r="C17" s="70" t="s">
        <v>33</v>
      </c>
    </row>
    <row r="18" spans="1:3">
      <c r="A18" s="1"/>
      <c r="B18" s="65"/>
      <c r="C18" s="71" t="s">
        <v>34</v>
      </c>
    </row>
    <row r="19" spans="1:3">
      <c r="A19" s="1"/>
      <c r="B19" s="65"/>
      <c r="C19" s="72" t="s">
        <v>35</v>
      </c>
    </row>
    <row r="20" spans="1:3">
      <c r="A20" s="1"/>
      <c r="B20" s="73"/>
      <c r="C20" s="74" t="s">
        <v>36</v>
      </c>
    </row>
    <row r="21" spans="1:3">
      <c r="A21" s="1"/>
      <c r="B21" s="73"/>
      <c r="C21" s="75" t="s">
        <v>37</v>
      </c>
    </row>
    <row r="22" spans="1:3">
      <c r="A22" s="1"/>
      <c r="B22" s="73"/>
      <c r="C22" s="76" t="s">
        <v>38</v>
      </c>
    </row>
    <row r="23" spans="1:3">
      <c r="B23" s="73"/>
      <c r="C23" s="77"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42"/>
  <sheetViews>
    <sheetView zoomScale="126" workbookViewId="0">
      <selection activeCell="C30" sqref="C30"/>
    </sheetView>
  </sheetViews>
  <sheetFormatPr baseColWidth="10" defaultColWidth="10.83203125" defaultRowHeight="16"/>
  <cols>
    <col min="1" max="2" width="3.5" style="33" customWidth="1"/>
    <col min="3" max="3" width="51.5" style="33" customWidth="1"/>
    <col min="4" max="5" width="14.6640625" style="33" customWidth="1"/>
    <col min="6" max="6" width="4.5" style="33" customWidth="1"/>
    <col min="7" max="7" width="49.5" style="33" customWidth="1"/>
    <col min="8" max="8" width="20.83203125" style="33" customWidth="1"/>
    <col min="9" max="9" width="42.5" style="33" customWidth="1"/>
    <col min="10" max="10" width="5.5" style="33" customWidth="1"/>
    <col min="11" max="16384" width="10.83203125" style="33"/>
  </cols>
  <sheetData>
    <row r="2" spans="1:11">
      <c r="B2" s="153" t="s">
        <v>69</v>
      </c>
      <c r="C2" s="154"/>
      <c r="D2" s="154"/>
      <c r="E2" s="155"/>
    </row>
    <row r="3" spans="1:11">
      <c r="B3" s="156"/>
      <c r="C3" s="157"/>
      <c r="D3" s="157"/>
      <c r="E3" s="158"/>
    </row>
    <row r="4" spans="1:11">
      <c r="B4" s="156"/>
      <c r="C4" s="157"/>
      <c r="D4" s="157"/>
      <c r="E4" s="158"/>
    </row>
    <row r="5" spans="1:11">
      <c r="B5" s="159"/>
      <c r="C5" s="160"/>
      <c r="D5" s="160"/>
      <c r="E5" s="161"/>
    </row>
    <row r="7" spans="1:11" ht="17" thickBot="1"/>
    <row r="8" spans="1:11">
      <c r="B8" s="34"/>
      <c r="C8" s="19"/>
      <c r="D8" s="19"/>
      <c r="E8" s="19"/>
      <c r="F8" s="19"/>
      <c r="G8" s="19"/>
      <c r="H8" s="19"/>
      <c r="I8" s="19"/>
      <c r="J8" s="35"/>
    </row>
    <row r="9" spans="1:11" s="12" customFormat="1">
      <c r="B9" s="23"/>
      <c r="C9" s="15" t="s">
        <v>18</v>
      </c>
      <c r="D9" s="16" t="s">
        <v>7</v>
      </c>
      <c r="E9" s="14" t="s">
        <v>3</v>
      </c>
      <c r="F9" s="15"/>
      <c r="G9" s="15" t="s">
        <v>6</v>
      </c>
      <c r="H9" s="15"/>
      <c r="I9" s="15" t="s">
        <v>0</v>
      </c>
      <c r="J9" s="80"/>
    </row>
    <row r="10" spans="1:11" s="12" customFormat="1">
      <c r="B10" s="24"/>
      <c r="D10" s="31"/>
      <c r="J10" s="13"/>
    </row>
    <row r="11" spans="1:11" s="12" customFormat="1" ht="17" thickBot="1">
      <c r="B11" s="24"/>
      <c r="C11" s="12" t="s">
        <v>42</v>
      </c>
      <c r="D11" s="31"/>
      <c r="J11" s="13"/>
    </row>
    <row r="12" spans="1:11" s="129" customFormat="1" ht="16" customHeight="1" thickBot="1">
      <c r="B12" s="130"/>
      <c r="C12" s="123" t="s">
        <v>68</v>
      </c>
      <c r="D12" s="124" t="s">
        <v>71</v>
      </c>
      <c r="E12" s="149">
        <f>ROUND('Research data'!H7,2)</f>
        <v>333.79</v>
      </c>
      <c r="F12" s="123"/>
      <c r="G12" s="132"/>
      <c r="I12" s="126"/>
      <c r="J12" s="133"/>
    </row>
    <row r="13" spans="1:11" s="129" customFormat="1" ht="16" customHeight="1" thickBot="1">
      <c r="B13" s="130"/>
      <c r="C13" s="140" t="s">
        <v>74</v>
      </c>
      <c r="D13" s="124"/>
      <c r="E13" s="149">
        <f>'Research data'!H8</f>
        <v>0.96099999999999997</v>
      </c>
      <c r="F13" s="123"/>
      <c r="G13" s="132"/>
      <c r="I13" s="126"/>
      <c r="J13" s="133"/>
    </row>
    <row r="14" spans="1:11" ht="17" thickBot="1">
      <c r="A14" s="12"/>
      <c r="B14" s="24"/>
      <c r="C14" s="86" t="s">
        <v>70</v>
      </c>
      <c r="D14" s="20" t="s">
        <v>2</v>
      </c>
      <c r="E14" s="149">
        <f>'Research data'!H9</f>
        <v>3.9E-2</v>
      </c>
      <c r="F14" s="36"/>
      <c r="G14" s="86"/>
      <c r="H14" s="30"/>
      <c r="I14" s="120"/>
      <c r="J14" s="13"/>
      <c r="K14" s="12"/>
    </row>
    <row r="15" spans="1:11" ht="17" thickBot="1">
      <c r="A15" s="88"/>
      <c r="B15" s="89"/>
      <c r="C15" s="144" t="s">
        <v>93</v>
      </c>
      <c r="D15" s="22" t="s">
        <v>2</v>
      </c>
      <c r="E15" s="149">
        <f>'Research data'!H10</f>
        <v>0.78700000000000003</v>
      </c>
      <c r="F15" s="86"/>
      <c r="G15" s="115"/>
      <c r="H15" s="86"/>
      <c r="I15" s="120"/>
      <c r="J15" s="90"/>
    </row>
    <row r="16" spans="1:11" s="121" customFormat="1" ht="16" customHeight="1" thickBot="1">
      <c r="B16" s="122"/>
      <c r="C16" s="123" t="s">
        <v>58</v>
      </c>
      <c r="D16" s="124" t="s">
        <v>2</v>
      </c>
      <c r="E16" s="149">
        <f>'Research data'!H11</f>
        <v>8322</v>
      </c>
      <c r="F16" s="123"/>
      <c r="G16" s="123"/>
      <c r="I16" s="126"/>
      <c r="J16" s="127"/>
    </row>
    <row r="17" spans="1:10">
      <c r="B17" s="37"/>
      <c r="J17" s="81"/>
    </row>
    <row r="18" spans="1:10" ht="17" thickBot="1">
      <c r="B18" s="37"/>
      <c r="C18" s="12" t="s">
        <v>41</v>
      </c>
      <c r="J18" s="81"/>
    </row>
    <row r="19" spans="1:10" ht="17" thickBot="1">
      <c r="B19" s="37"/>
      <c r="C19" s="36" t="s">
        <v>21</v>
      </c>
      <c r="D19" s="22" t="s">
        <v>19</v>
      </c>
      <c r="E19" s="150">
        <f>'Research data'!H14</f>
        <v>110000000</v>
      </c>
      <c r="F19" s="36"/>
      <c r="G19" s="36" t="s">
        <v>5</v>
      </c>
      <c r="H19" s="36"/>
      <c r="I19" s="118"/>
      <c r="J19" s="81"/>
    </row>
    <row r="20" spans="1:10" ht="15" customHeight="1" thickBot="1">
      <c r="B20" s="37"/>
      <c r="C20" s="36" t="s">
        <v>22</v>
      </c>
      <c r="D20" s="22" t="s">
        <v>46</v>
      </c>
      <c r="E20" s="150">
        <f>'Research data'!H15</f>
        <v>4400000</v>
      </c>
      <c r="F20" s="36"/>
      <c r="G20" s="107" t="s">
        <v>65</v>
      </c>
      <c r="H20" s="36"/>
      <c r="I20" s="118"/>
      <c r="J20" s="81"/>
    </row>
    <row r="21" spans="1:10" ht="17" thickBot="1">
      <c r="B21" s="100"/>
      <c r="C21" s="106" t="s">
        <v>61</v>
      </c>
      <c r="D21" s="102" t="s">
        <v>56</v>
      </c>
      <c r="E21" s="128">
        <f>'Research data'!H16</f>
        <v>0</v>
      </c>
      <c r="F21" s="103"/>
      <c r="G21" s="101" t="s">
        <v>57</v>
      </c>
      <c r="H21" s="103"/>
      <c r="I21" s="118"/>
      <c r="J21" s="104"/>
    </row>
    <row r="22" spans="1:10" ht="17" thickBot="1">
      <c r="B22" s="100"/>
      <c r="C22" s="106" t="s">
        <v>62</v>
      </c>
      <c r="D22" s="102" t="s">
        <v>56</v>
      </c>
      <c r="E22" s="128">
        <v>0</v>
      </c>
      <c r="F22" s="103"/>
      <c r="G22" s="101"/>
      <c r="H22" s="103"/>
      <c r="I22" s="118"/>
      <c r="J22" s="104"/>
    </row>
    <row r="23" spans="1:10" ht="17" thickBot="1">
      <c r="B23" s="100"/>
      <c r="C23" s="106" t="s">
        <v>60</v>
      </c>
      <c r="D23" s="102"/>
      <c r="E23" s="128">
        <f>'Research data'!H17</f>
        <v>0</v>
      </c>
      <c r="F23" s="103"/>
      <c r="G23" s="106" t="s">
        <v>63</v>
      </c>
      <c r="H23" s="103"/>
      <c r="I23" s="113"/>
      <c r="J23" s="104"/>
    </row>
    <row r="24" spans="1:10" ht="17" thickBot="1">
      <c r="B24" s="100"/>
      <c r="C24" s="114" t="s">
        <v>67</v>
      </c>
      <c r="D24" s="102"/>
      <c r="E24" s="38">
        <f>'Research data'!H20</f>
        <v>0</v>
      </c>
      <c r="F24" s="103"/>
      <c r="G24" s="106" t="s">
        <v>64</v>
      </c>
      <c r="H24" s="103"/>
      <c r="I24" s="119"/>
      <c r="J24" s="104"/>
    </row>
    <row r="25" spans="1:10" ht="17" thickBot="1">
      <c r="A25" s="88"/>
      <c r="B25" s="89"/>
      <c r="C25" s="86" t="s">
        <v>48</v>
      </c>
      <c r="D25" s="22" t="s">
        <v>49</v>
      </c>
      <c r="E25" s="141">
        <v>7.0000000000000007E-2</v>
      </c>
      <c r="F25" s="86"/>
      <c r="G25" s="86" t="s">
        <v>50</v>
      </c>
      <c r="H25" s="86"/>
      <c r="I25" s="120" t="s">
        <v>75</v>
      </c>
      <c r="J25" s="90"/>
    </row>
    <row r="26" spans="1:10" ht="17" thickBot="1">
      <c r="A26" s="88"/>
      <c r="B26" s="89"/>
      <c r="C26" s="86" t="s">
        <v>51</v>
      </c>
      <c r="D26" s="22" t="s">
        <v>52</v>
      </c>
      <c r="E26" s="91">
        <v>0</v>
      </c>
      <c r="F26" s="86"/>
      <c r="G26" s="86"/>
      <c r="H26" s="86"/>
      <c r="I26" s="87"/>
      <c r="J26" s="90"/>
    </row>
    <row r="27" spans="1:10">
      <c r="A27" s="88"/>
      <c r="B27" s="89"/>
      <c r="C27" s="86"/>
      <c r="D27" s="22"/>
      <c r="E27" s="93"/>
      <c r="F27" s="86"/>
      <c r="G27" s="86"/>
      <c r="H27" s="86"/>
      <c r="I27" s="88"/>
      <c r="J27" s="90"/>
    </row>
    <row r="28" spans="1:10" ht="17" thickBot="1">
      <c r="A28" s="88"/>
      <c r="B28" s="89"/>
      <c r="C28" s="12" t="s">
        <v>4</v>
      </c>
      <c r="D28" s="82"/>
      <c r="E28" s="93"/>
      <c r="F28" s="88"/>
      <c r="H28" s="88"/>
      <c r="I28" s="88"/>
      <c r="J28" s="90"/>
    </row>
    <row r="29" spans="1:10" ht="17" thickBot="1">
      <c r="A29" s="88"/>
      <c r="B29" s="89"/>
      <c r="C29" s="86" t="s">
        <v>23</v>
      </c>
      <c r="D29" s="22" t="s">
        <v>1</v>
      </c>
      <c r="E29" s="91">
        <f>'Research data'!H23</f>
        <v>25</v>
      </c>
      <c r="F29" s="86"/>
      <c r="G29" s="86" t="s">
        <v>55</v>
      </c>
      <c r="H29" s="86"/>
      <c r="I29" s="118"/>
      <c r="J29" s="90"/>
    </row>
    <row r="30" spans="1:10" ht="17" thickBot="1">
      <c r="A30" s="88"/>
      <c r="B30" s="89"/>
      <c r="C30" s="86" t="s">
        <v>53</v>
      </c>
      <c r="D30" s="22" t="s">
        <v>1</v>
      </c>
      <c r="E30" s="91">
        <f>'Research data'!H24</f>
        <v>0</v>
      </c>
      <c r="F30" s="86"/>
      <c r="G30" s="86" t="s">
        <v>54</v>
      </c>
      <c r="H30" s="86"/>
      <c r="I30" s="87"/>
      <c r="J30" s="90"/>
    </row>
    <row r="31" spans="1:10" ht="17" thickBot="1">
      <c r="A31" s="88"/>
      <c r="B31" s="89"/>
      <c r="C31" s="86" t="s">
        <v>20</v>
      </c>
      <c r="D31" s="22" t="s">
        <v>2</v>
      </c>
      <c r="E31" s="91">
        <v>0</v>
      </c>
      <c r="F31" s="86"/>
      <c r="G31" s="86"/>
      <c r="H31" s="86"/>
      <c r="I31" s="120"/>
      <c r="J31" s="90"/>
    </row>
    <row r="32" spans="1:10" ht="17" thickBot="1">
      <c r="A32" s="88"/>
      <c r="B32" s="94"/>
      <c r="C32" s="95"/>
      <c r="D32" s="95"/>
      <c r="E32" s="95"/>
      <c r="F32" s="95"/>
      <c r="G32" s="95"/>
      <c r="H32" s="95"/>
      <c r="I32" s="95"/>
      <c r="J32" s="96"/>
    </row>
    <row r="33" spans="1:10">
      <c r="A33" s="88"/>
      <c r="B33" s="88"/>
      <c r="C33" s="88"/>
      <c r="D33" s="88"/>
      <c r="E33" s="88"/>
      <c r="F33" s="88"/>
      <c r="G33" s="88"/>
      <c r="H33" s="88"/>
      <c r="I33" s="88"/>
      <c r="J33" s="88"/>
    </row>
    <row r="34" spans="1:10">
      <c r="A34" s="88"/>
      <c r="B34" s="88"/>
      <c r="C34" s="88"/>
      <c r="D34" s="88"/>
      <c r="E34" s="88"/>
      <c r="F34" s="88"/>
      <c r="G34" s="88"/>
      <c r="H34" s="88"/>
      <c r="I34" s="88"/>
      <c r="J34" s="88"/>
    </row>
    <row r="35" spans="1:10">
      <c r="A35" s="88"/>
      <c r="B35" s="88"/>
      <c r="C35" s="88"/>
      <c r="D35" s="88"/>
      <c r="E35" s="88"/>
      <c r="F35" s="88"/>
      <c r="G35" s="88"/>
      <c r="H35" s="88"/>
      <c r="I35" s="88"/>
      <c r="J35" s="88"/>
    </row>
    <row r="36" spans="1:10">
      <c r="A36" s="88"/>
      <c r="B36" s="88"/>
      <c r="E36" s="88"/>
      <c r="F36" s="88"/>
      <c r="G36" s="88"/>
      <c r="H36" s="88"/>
      <c r="I36" s="88"/>
      <c r="J36" s="88"/>
    </row>
    <row r="37" spans="1:10">
      <c r="A37" s="88"/>
      <c r="B37" s="88"/>
      <c r="C37" s="88"/>
      <c r="D37" s="88"/>
      <c r="E37" s="88"/>
      <c r="F37" s="88"/>
      <c r="G37" s="88"/>
      <c r="H37" s="88"/>
      <c r="I37" s="88"/>
      <c r="J37" s="88"/>
    </row>
    <row r="38" spans="1:10">
      <c r="A38" s="88"/>
      <c r="B38" s="88"/>
      <c r="C38" s="88"/>
      <c r="D38" s="88"/>
      <c r="E38" s="88"/>
      <c r="F38" s="88"/>
      <c r="G38" s="88"/>
      <c r="H38" s="88"/>
      <c r="I38" s="88"/>
      <c r="J38" s="88"/>
    </row>
    <row r="39" spans="1:10">
      <c r="A39" s="88"/>
      <c r="B39" s="88"/>
      <c r="C39" s="88"/>
      <c r="D39" s="88"/>
      <c r="E39" s="88"/>
      <c r="F39" s="88"/>
      <c r="G39" s="88"/>
      <c r="H39" s="88"/>
      <c r="I39" s="88"/>
      <c r="J39" s="88"/>
    </row>
    <row r="40" spans="1:10">
      <c r="A40" s="88"/>
      <c r="B40" s="88"/>
      <c r="C40" s="88"/>
      <c r="D40" s="88"/>
      <c r="E40" s="88"/>
      <c r="F40" s="88"/>
      <c r="G40" s="88"/>
      <c r="H40" s="88"/>
      <c r="I40" s="88"/>
      <c r="J40" s="88"/>
    </row>
    <row r="41" spans="1:10">
      <c r="A41" s="88"/>
    </row>
    <row r="42" spans="1:10">
      <c r="A42" s="8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P25"/>
  <sheetViews>
    <sheetView workbookViewId="0">
      <selection activeCell="H10" sqref="H10"/>
    </sheetView>
  </sheetViews>
  <sheetFormatPr baseColWidth="10" defaultColWidth="10.83203125" defaultRowHeight="16"/>
  <cols>
    <col min="1" max="1" width="3.5" style="39" customWidth="1"/>
    <col min="2" max="2" width="3" style="39" customWidth="1"/>
    <col min="3" max="3" width="61" style="39" customWidth="1"/>
    <col min="4" max="4" width="16.5" style="39" hidden="1" customWidth="1"/>
    <col min="5" max="5" width="13.83203125" style="39" hidden="1" customWidth="1"/>
    <col min="6" max="6" width="10" style="39" customWidth="1"/>
    <col min="7" max="7" width="3" style="39" customWidth="1"/>
    <col min="8" max="8" width="14.83203125" style="39" customWidth="1"/>
    <col min="9" max="9" width="2.5" style="39" customWidth="1"/>
    <col min="10" max="10" width="13.5" style="39" customWidth="1"/>
    <col min="11" max="12" width="2.5" style="39" customWidth="1"/>
    <col min="13" max="13" width="23.5" style="39" customWidth="1"/>
    <col min="14" max="14" width="11" style="39" customWidth="1"/>
    <col min="15" max="15" width="2.5" style="39" customWidth="1"/>
    <col min="16" max="16" width="22.5" style="39" customWidth="1"/>
    <col min="17" max="16384" width="10.83203125" style="39"/>
  </cols>
  <sheetData>
    <row r="2" spans="1:16" ht="17" thickBot="1"/>
    <row r="3" spans="1:16">
      <c r="B3" s="40"/>
      <c r="C3" s="41"/>
      <c r="D3" s="41"/>
      <c r="E3" s="41"/>
      <c r="F3" s="41"/>
      <c r="G3" s="41"/>
      <c r="H3" s="41"/>
      <c r="I3" s="41"/>
      <c r="J3" s="41"/>
      <c r="K3" s="41"/>
      <c r="L3" s="41"/>
      <c r="M3" s="41"/>
      <c r="N3" s="41"/>
      <c r="O3" s="41"/>
      <c r="P3" s="41"/>
    </row>
    <row r="4" spans="1:16" s="12" customFormat="1">
      <c r="B4" s="24"/>
      <c r="C4" s="78" t="s">
        <v>18</v>
      </c>
      <c r="D4" s="9"/>
      <c r="E4" s="9"/>
      <c r="F4" s="78" t="s">
        <v>7</v>
      </c>
      <c r="G4" s="78"/>
      <c r="H4" s="78" t="s">
        <v>45</v>
      </c>
      <c r="I4" s="78"/>
      <c r="J4" s="78" t="s">
        <v>100</v>
      </c>
      <c r="K4" s="78"/>
      <c r="L4" s="78"/>
      <c r="M4" s="78" t="s">
        <v>43</v>
      </c>
    </row>
    <row r="5" spans="1:16" ht="18" customHeight="1">
      <c r="B5" s="42"/>
      <c r="C5" s="45"/>
      <c r="D5" s="45"/>
      <c r="E5" s="45"/>
      <c r="H5" s="43"/>
      <c r="I5" s="43"/>
      <c r="J5" s="43"/>
      <c r="K5" s="43"/>
      <c r="L5" s="43"/>
      <c r="M5" s="47"/>
    </row>
    <row r="6" spans="1:16" ht="18" customHeight="1" thickBot="1">
      <c r="B6" s="42"/>
      <c r="C6" s="12" t="s">
        <v>42</v>
      </c>
      <c r="D6" s="31"/>
      <c r="E6" s="12"/>
      <c r="F6" s="31"/>
      <c r="G6" s="32"/>
      <c r="H6" s="10"/>
      <c r="I6" s="10"/>
      <c r="J6" s="10"/>
      <c r="K6" s="10"/>
    </row>
    <row r="7" spans="1:16" ht="18" customHeight="1" thickBot="1">
      <c r="B7" s="42"/>
      <c r="C7" s="123" t="s">
        <v>68</v>
      </c>
      <c r="D7" s="124" t="s">
        <v>71</v>
      </c>
      <c r="E7" s="131"/>
      <c r="F7" s="124" t="s">
        <v>71</v>
      </c>
      <c r="G7" s="79"/>
      <c r="H7" s="116">
        <f>J7</f>
        <v>333.7872840396272</v>
      </c>
      <c r="I7" s="43"/>
      <c r="J7" s="137">
        <f>Notes!F23</f>
        <v>333.7872840396272</v>
      </c>
      <c r="K7" s="43"/>
    </row>
    <row r="8" spans="1:16" s="33" customFormat="1" ht="17" thickBot="1">
      <c r="A8" s="12"/>
      <c r="B8" s="24"/>
      <c r="C8" s="140" t="s">
        <v>74</v>
      </c>
      <c r="D8" s="20" t="s">
        <v>2</v>
      </c>
      <c r="E8" s="38"/>
      <c r="F8" s="20" t="s">
        <v>2</v>
      </c>
      <c r="G8" s="86"/>
      <c r="H8" s="116">
        <f>ROUND(J8,3)</f>
        <v>0.96099999999999997</v>
      </c>
      <c r="J8" s="137">
        <f>Notes!F13</f>
        <v>0.96062992125984248</v>
      </c>
      <c r="K8" s="12"/>
    </row>
    <row r="9" spans="1:16" s="33" customFormat="1" ht="17" thickBot="1">
      <c r="A9" s="88"/>
      <c r="B9" s="89"/>
      <c r="C9" s="86" t="s">
        <v>70</v>
      </c>
      <c r="D9" s="22" t="s">
        <v>2</v>
      </c>
      <c r="E9" s="38"/>
      <c r="F9" s="22" t="s">
        <v>2</v>
      </c>
      <c r="G9" s="115"/>
      <c r="H9" s="116">
        <f t="shared" ref="H9:H10" si="0">ROUND(J9,3)</f>
        <v>3.9E-2</v>
      </c>
      <c r="J9" s="137">
        <f>Notes!F14</f>
        <v>3.937007874015748E-2</v>
      </c>
    </row>
    <row r="10" spans="1:16" s="33" customFormat="1" ht="17" thickBot="1">
      <c r="A10" s="88"/>
      <c r="B10" s="89"/>
      <c r="C10" s="144" t="s">
        <v>93</v>
      </c>
      <c r="D10" s="22" t="s">
        <v>2</v>
      </c>
      <c r="E10" s="38"/>
      <c r="F10" s="22" t="s">
        <v>2</v>
      </c>
      <c r="G10" s="86"/>
      <c r="H10" s="116">
        <f t="shared" si="0"/>
        <v>0.78700000000000003</v>
      </c>
      <c r="J10" s="137">
        <f>Notes!F7</f>
        <v>0.78740157480314954</v>
      </c>
    </row>
    <row r="11" spans="1:16" ht="17" thickBot="1">
      <c r="A11" s="88"/>
      <c r="B11" s="89"/>
      <c r="C11" s="123" t="s">
        <v>58</v>
      </c>
      <c r="D11" s="124" t="s">
        <v>2</v>
      </c>
      <c r="E11" s="125"/>
      <c r="F11" s="124" t="s">
        <v>59</v>
      </c>
      <c r="H11" s="138">
        <f t="shared" ref="H11" si="1">J11</f>
        <v>8322</v>
      </c>
      <c r="I11" s="86"/>
      <c r="J11" s="143">
        <f>Notes!F24</f>
        <v>8322</v>
      </c>
      <c r="K11" s="88"/>
    </row>
    <row r="12" spans="1:16">
      <c r="B12" s="42"/>
      <c r="C12" s="33"/>
      <c r="D12" s="33"/>
      <c r="E12" s="33"/>
      <c r="F12" s="33"/>
      <c r="H12" s="44"/>
      <c r="I12" s="86"/>
      <c r="J12" s="92"/>
      <c r="K12" s="88"/>
      <c r="L12" s="43"/>
      <c r="M12" s="105"/>
    </row>
    <row r="13" spans="1:16" ht="17" thickBot="1">
      <c r="A13" s="88"/>
      <c r="B13" s="89"/>
      <c r="C13" s="12" t="s">
        <v>41</v>
      </c>
      <c r="D13" s="33"/>
      <c r="E13" s="33"/>
      <c r="F13" s="33"/>
      <c r="H13" s="11"/>
      <c r="I13" s="98"/>
      <c r="J13" s="97"/>
      <c r="K13" s="98"/>
      <c r="L13" s="97"/>
      <c r="M13" s="47"/>
    </row>
    <row r="14" spans="1:16" ht="17" thickBot="1">
      <c r="A14" s="88"/>
      <c r="B14" s="89"/>
      <c r="C14" s="36" t="s">
        <v>21</v>
      </c>
      <c r="D14" s="22" t="s">
        <v>19</v>
      </c>
      <c r="E14" s="128"/>
      <c r="F14" s="22" t="s">
        <v>19</v>
      </c>
      <c r="H14" s="135">
        <f>J14</f>
        <v>110000000</v>
      </c>
      <c r="I14" s="11"/>
      <c r="J14" s="116">
        <f>Notes!F30</f>
        <v>110000000</v>
      </c>
      <c r="K14" s="11"/>
      <c r="L14" s="97"/>
      <c r="M14" s="85"/>
    </row>
    <row r="15" spans="1:16" ht="17" thickBot="1">
      <c r="A15" s="88"/>
      <c r="B15" s="89"/>
      <c r="C15" s="36" t="s">
        <v>22</v>
      </c>
      <c r="D15" s="22" t="s">
        <v>46</v>
      </c>
      <c r="E15" s="38">
        <v>0</v>
      </c>
      <c r="F15" s="22" t="s">
        <v>46</v>
      </c>
      <c r="H15" s="99">
        <f>J15</f>
        <v>4400000</v>
      </c>
      <c r="I15" s="97"/>
      <c r="J15" s="116">
        <f>Notes!F31</f>
        <v>4400000</v>
      </c>
      <c r="K15" s="97"/>
      <c r="M15" s="85"/>
    </row>
    <row r="16" spans="1:16" ht="17" thickBot="1">
      <c r="A16" s="88"/>
      <c r="B16" s="89"/>
      <c r="C16" s="106" t="s">
        <v>61</v>
      </c>
      <c r="D16" s="102" t="s">
        <v>56</v>
      </c>
      <c r="E16" s="38">
        <f>'Research data'!H14</f>
        <v>110000000</v>
      </c>
      <c r="F16" s="102" t="s">
        <v>56</v>
      </c>
      <c r="H16" s="99">
        <f>J16</f>
        <v>0</v>
      </c>
      <c r="J16" s="116"/>
      <c r="L16" s="97"/>
      <c r="M16" s="86"/>
    </row>
    <row r="17" spans="1:13" ht="17" thickBot="1">
      <c r="A17" s="88"/>
      <c r="B17" s="89"/>
      <c r="C17" s="106" t="s">
        <v>60</v>
      </c>
      <c r="D17" s="102"/>
      <c r="E17" s="38">
        <f>'Research data'!H16</f>
        <v>0</v>
      </c>
      <c r="F17" s="102"/>
      <c r="H17" s="99">
        <f t="shared" ref="H17:H19" si="2">J17</f>
        <v>0</v>
      </c>
      <c r="J17" s="117"/>
      <c r="L17" s="92"/>
      <c r="M17" s="86"/>
    </row>
    <row r="18" spans="1:13" ht="17" thickBot="1">
      <c r="A18" s="88"/>
      <c r="B18" s="89"/>
      <c r="C18" s="114" t="s">
        <v>67</v>
      </c>
      <c r="D18" s="102"/>
      <c r="E18" s="38" t="e">
        <f>'Research data'!#REF!</f>
        <v>#REF!</v>
      </c>
      <c r="F18" s="102"/>
      <c r="H18" s="99">
        <f t="shared" si="2"/>
        <v>0</v>
      </c>
      <c r="J18" s="117"/>
      <c r="L18" s="92"/>
      <c r="M18" s="86"/>
    </row>
    <row r="19" spans="1:13" ht="17" thickBot="1">
      <c r="A19" s="108"/>
      <c r="B19" s="109"/>
      <c r="C19" s="106" t="s">
        <v>62</v>
      </c>
      <c r="D19" s="102"/>
      <c r="E19" s="38">
        <f>'Research data'!H17</f>
        <v>0</v>
      </c>
      <c r="F19" s="102"/>
      <c r="G19" s="108"/>
      <c r="H19" s="99">
        <f t="shared" si="2"/>
        <v>0</v>
      </c>
      <c r="I19" s="111"/>
      <c r="J19" s="110"/>
      <c r="K19" s="111"/>
      <c r="L19" s="108"/>
      <c r="M19" s="112" t="s">
        <v>66</v>
      </c>
    </row>
    <row r="20" spans="1:13" ht="17" thickBot="1">
      <c r="A20" s="88"/>
      <c r="B20" s="89"/>
      <c r="C20" s="86" t="s">
        <v>51</v>
      </c>
      <c r="D20" s="22" t="s">
        <v>52</v>
      </c>
      <c r="E20" s="91">
        <v>0</v>
      </c>
      <c r="F20" s="22" t="s">
        <v>52</v>
      </c>
      <c r="H20" s="99">
        <f>J20</f>
        <v>0</v>
      </c>
      <c r="I20" s="92"/>
      <c r="J20" s="99"/>
      <c r="K20" s="92"/>
      <c r="L20" s="92"/>
      <c r="M20" s="86"/>
    </row>
    <row r="21" spans="1:13">
      <c r="A21" s="108"/>
      <c r="B21" s="109"/>
      <c r="C21" s="86"/>
      <c r="D21" s="22"/>
      <c r="E21" s="93"/>
      <c r="F21" s="22"/>
      <c r="G21" s="108"/>
      <c r="H21" s="44"/>
      <c r="I21" s="86"/>
      <c r="J21" s="92"/>
      <c r="K21" s="88"/>
      <c r="L21" s="108"/>
      <c r="M21" s="105"/>
    </row>
    <row r="22" spans="1:13" ht="17" thickBot="1">
      <c r="C22" s="12" t="s">
        <v>4</v>
      </c>
      <c r="D22" s="82"/>
      <c r="E22" s="93"/>
      <c r="F22" s="82"/>
      <c r="H22" s="44"/>
      <c r="J22" s="44"/>
      <c r="M22" s="46"/>
    </row>
    <row r="23" spans="1:13" ht="17" thickBot="1">
      <c r="B23" s="42"/>
      <c r="C23" s="86" t="s">
        <v>23</v>
      </c>
      <c r="D23" s="22" t="s">
        <v>1</v>
      </c>
      <c r="E23" s="91"/>
      <c r="F23" s="22" t="s">
        <v>1</v>
      </c>
      <c r="H23" s="99">
        <f>J23</f>
        <v>25</v>
      </c>
      <c r="J23" s="137">
        <f>Notes!F26</f>
        <v>25</v>
      </c>
      <c r="M23" s="85"/>
    </row>
    <row r="24" spans="1:13" ht="17" thickBot="1">
      <c r="A24" s="88"/>
      <c r="B24" s="89"/>
      <c r="C24" s="86" t="s">
        <v>53</v>
      </c>
      <c r="D24" s="22" t="s">
        <v>1</v>
      </c>
      <c r="E24" s="91"/>
      <c r="F24" s="22" t="s">
        <v>1</v>
      </c>
      <c r="H24" s="99">
        <v>0</v>
      </c>
      <c r="I24" s="11"/>
      <c r="J24" s="139"/>
      <c r="K24" s="11"/>
      <c r="L24" s="11"/>
      <c r="M24" s="105"/>
    </row>
    <row r="25" spans="1:13" ht="17" thickBot="1">
      <c r="A25" s="88"/>
      <c r="B25" s="89"/>
      <c r="C25" s="86" t="s">
        <v>20</v>
      </c>
      <c r="D25" s="22" t="s">
        <v>2</v>
      </c>
      <c r="E25" s="91">
        <v>0</v>
      </c>
      <c r="F25" s="22" t="s">
        <v>2</v>
      </c>
      <c r="H25" s="99">
        <v>0</v>
      </c>
      <c r="I25" s="98"/>
      <c r="J25" s="136"/>
      <c r="K25" s="98"/>
      <c r="L25" s="98"/>
      <c r="M25" s="10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3"/>
  <sheetViews>
    <sheetView workbookViewId="0">
      <selection activeCell="I7" sqref="I7"/>
    </sheetView>
  </sheetViews>
  <sheetFormatPr baseColWidth="10" defaultColWidth="33.1640625" defaultRowHeight="16"/>
  <cols>
    <col min="1" max="1" width="3.5" style="48" customWidth="1"/>
    <col min="2" max="2" width="16.33203125" style="48" customWidth="1"/>
    <col min="3" max="3" width="24.5" style="48" customWidth="1"/>
    <col min="4" max="4" width="32.83203125" style="48" customWidth="1"/>
    <col min="5" max="5" width="6.1640625" style="48" customWidth="1"/>
    <col min="6" max="6" width="16.33203125" style="48" customWidth="1"/>
    <col min="7" max="7" width="78" style="48" customWidth="1"/>
    <col min="8" max="8" width="12.5" style="52" customWidth="1"/>
    <col min="9" max="9" width="31.5" style="52" customWidth="1"/>
    <col min="10" max="10" width="98.5" style="48" customWidth="1"/>
    <col min="11" max="16384" width="33.1640625" style="48"/>
  </cols>
  <sheetData>
    <row r="1" spans="2:10" ht="17" thickBot="1"/>
    <row r="2" spans="2:10">
      <c r="B2" s="49"/>
      <c r="C2" s="50"/>
      <c r="D2" s="50"/>
      <c r="E2" s="50"/>
      <c r="F2" s="50"/>
      <c r="G2" s="50"/>
      <c r="H2" s="53"/>
      <c r="I2" s="53"/>
      <c r="J2" s="50"/>
    </row>
    <row r="3" spans="2:10">
      <c r="B3" s="51"/>
      <c r="C3" s="12" t="s">
        <v>14</v>
      </c>
      <c r="D3" s="12"/>
      <c r="E3" s="12"/>
      <c r="F3" s="12"/>
      <c r="G3" s="12"/>
      <c r="H3" s="17"/>
      <c r="I3" s="17"/>
    </row>
    <row r="4" spans="2:10">
      <c r="B4" s="51"/>
    </row>
    <row r="5" spans="2:10">
      <c r="B5" s="54"/>
      <c r="C5" s="14" t="s">
        <v>15</v>
      </c>
      <c r="D5" s="14" t="s">
        <v>0</v>
      </c>
      <c r="E5" s="14" t="s">
        <v>11</v>
      </c>
      <c r="F5" s="14" t="s">
        <v>16</v>
      </c>
      <c r="G5" s="14" t="s">
        <v>72</v>
      </c>
      <c r="H5" s="18" t="s">
        <v>17</v>
      </c>
      <c r="I5" s="18" t="s">
        <v>44</v>
      </c>
      <c r="J5" s="14" t="s">
        <v>8</v>
      </c>
    </row>
    <row r="6" spans="2:10">
      <c r="B6" s="51"/>
      <c r="C6" s="12"/>
      <c r="D6" s="12"/>
      <c r="E6" s="12"/>
      <c r="F6" s="12"/>
      <c r="G6" s="12"/>
      <c r="H6" s="17"/>
      <c r="I6" s="17"/>
      <c r="J6" s="12"/>
    </row>
    <row r="7" spans="2:10">
      <c r="B7" s="51"/>
      <c r="C7" s="142" t="s">
        <v>88</v>
      </c>
      <c r="D7" s="142" t="s">
        <v>90</v>
      </c>
      <c r="E7" s="142" t="s">
        <v>89</v>
      </c>
      <c r="F7" s="48">
        <v>2019</v>
      </c>
      <c r="G7" s="151" t="s">
        <v>114</v>
      </c>
      <c r="H7" s="152" t="s">
        <v>115</v>
      </c>
      <c r="I7" s="52" t="s">
        <v>117</v>
      </c>
      <c r="J7" s="48" t="s">
        <v>116</v>
      </c>
    </row>
    <row r="8" spans="2:10">
      <c r="B8" s="51"/>
      <c r="C8" s="142"/>
    </row>
    <row r="9" spans="2:10">
      <c r="B9" s="51"/>
    </row>
    <row r="10" spans="2:10">
      <c r="B10" s="51"/>
    </row>
    <row r="11" spans="2:10">
      <c r="B11" s="51"/>
    </row>
    <row r="12" spans="2:10">
      <c r="B12" s="51"/>
    </row>
    <row r="13" spans="2:10">
      <c r="B13" s="51"/>
    </row>
  </sheetData>
  <phoneticPr fontId="32"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39"/>
  <sheetViews>
    <sheetView topLeftCell="K83" zoomScale="110" zoomScaleNormal="100" workbookViewId="0">
      <selection activeCell="F7" sqref="F7"/>
    </sheetView>
  </sheetViews>
  <sheetFormatPr baseColWidth="10" defaultColWidth="10.83203125" defaultRowHeight="16"/>
  <cols>
    <col min="1" max="2" width="3.5" style="55" customWidth="1"/>
    <col min="3" max="3" width="18.5" style="55" customWidth="1"/>
    <col min="4" max="4" width="7.1640625" style="55" customWidth="1"/>
    <col min="5" max="5" width="23.6640625" style="55" bestFit="1" customWidth="1"/>
    <col min="6" max="6" width="12.1640625" style="55" customWidth="1"/>
    <col min="7" max="13" width="10.83203125" style="55"/>
    <col min="14" max="14" width="15.6640625" style="55" customWidth="1"/>
    <col min="15" max="15" width="10.83203125" style="55"/>
    <col min="16" max="16" width="12.1640625" style="55" customWidth="1"/>
    <col min="17" max="16384" width="10.83203125" style="55"/>
  </cols>
  <sheetData>
    <row r="1" spans="1:14" ht="17" thickBot="1"/>
    <row r="2" spans="1:14">
      <c r="B2" s="56"/>
      <c r="C2" s="57"/>
      <c r="D2" s="57"/>
      <c r="E2" s="57"/>
      <c r="F2" s="57"/>
      <c r="G2" s="57"/>
      <c r="H2" s="57"/>
      <c r="I2" s="57"/>
      <c r="J2" s="57"/>
      <c r="K2" s="57"/>
      <c r="L2" s="57"/>
      <c r="M2" s="57"/>
      <c r="N2" s="58"/>
    </row>
    <row r="3" spans="1:14" ht="17" customHeight="1">
      <c r="A3" s="59"/>
      <c r="B3" s="83"/>
      <c r="C3" s="62" t="s">
        <v>0</v>
      </c>
      <c r="D3" s="62" t="s">
        <v>47</v>
      </c>
      <c r="E3" s="62" t="s">
        <v>24</v>
      </c>
      <c r="F3" s="62"/>
      <c r="G3" s="62"/>
      <c r="H3" s="60"/>
      <c r="I3" s="60"/>
      <c r="J3" s="60"/>
      <c r="K3" s="60"/>
      <c r="L3" s="60"/>
      <c r="M3" s="60"/>
      <c r="N3" s="84"/>
    </row>
    <row r="4" spans="1:14" ht="17" customHeight="1">
      <c r="A4" s="59"/>
      <c r="B4" s="134"/>
      <c r="C4" s="59"/>
      <c r="D4" s="59"/>
      <c r="E4" s="59"/>
      <c r="F4" s="59"/>
      <c r="G4" s="59"/>
    </row>
    <row r="5" spans="1:14" ht="17" customHeight="1">
      <c r="A5" s="59"/>
      <c r="B5" s="134"/>
      <c r="C5" s="59" t="s">
        <v>101</v>
      </c>
      <c r="D5" s="59"/>
      <c r="E5" s="59"/>
      <c r="F5" s="59"/>
      <c r="G5" s="59"/>
    </row>
    <row r="6" spans="1:14" ht="17" customHeight="1">
      <c r="A6" s="59"/>
      <c r="B6" s="134"/>
      <c r="C6" s="55" t="s">
        <v>100</v>
      </c>
      <c r="D6" s="59"/>
      <c r="E6" s="55" t="s">
        <v>118</v>
      </c>
      <c r="F6" s="55">
        <v>1</v>
      </c>
      <c r="G6" s="55" t="s">
        <v>77</v>
      </c>
    </row>
    <row r="7" spans="1:14" ht="17" customHeight="1">
      <c r="A7" s="59"/>
      <c r="B7" s="134"/>
      <c r="D7" s="59"/>
      <c r="E7" s="55" t="s">
        <v>94</v>
      </c>
      <c r="F7" s="162">
        <f>F18</f>
        <v>0.78740157480314954</v>
      </c>
      <c r="G7" s="55" t="s">
        <v>77</v>
      </c>
    </row>
    <row r="8" spans="1:14" ht="17" customHeight="1">
      <c r="A8" s="59"/>
      <c r="B8" s="61"/>
    </row>
    <row r="9" spans="1:14" ht="17" customHeight="1">
      <c r="A9" s="59"/>
      <c r="B9" s="61"/>
      <c r="E9" s="59" t="s">
        <v>95</v>
      </c>
    </row>
    <row r="10" spans="1:14" ht="17" customHeight="1">
      <c r="A10" s="59"/>
      <c r="B10" s="61"/>
      <c r="E10" s="55" t="s">
        <v>96</v>
      </c>
      <c r="F10" s="55">
        <v>1.22</v>
      </c>
      <c r="G10" s="55" t="s">
        <v>77</v>
      </c>
    </row>
    <row r="11" spans="1:14" ht="17" customHeight="1">
      <c r="A11" s="59"/>
      <c r="B11" s="61"/>
      <c r="E11" s="55" t="s">
        <v>97</v>
      </c>
      <c r="F11" s="55">
        <v>0.05</v>
      </c>
      <c r="G11" s="55" t="s">
        <v>77</v>
      </c>
    </row>
    <row r="12" spans="1:14" ht="17" customHeight="1">
      <c r="A12" s="59"/>
      <c r="B12" s="61"/>
      <c r="E12" s="55" t="s">
        <v>119</v>
      </c>
      <c r="F12" s="55">
        <f>SUM(F10:F11)</f>
        <v>1.27</v>
      </c>
    </row>
    <row r="13" spans="1:14" ht="17" customHeight="1">
      <c r="A13" s="59"/>
      <c r="B13" s="61"/>
      <c r="E13" s="55" t="s">
        <v>107</v>
      </c>
      <c r="F13" s="162">
        <f>F10/$F$12</f>
        <v>0.96062992125984248</v>
      </c>
    </row>
    <row r="14" spans="1:14" ht="17" customHeight="1">
      <c r="A14" s="59"/>
      <c r="B14" s="61"/>
      <c r="E14" s="55" t="s">
        <v>108</v>
      </c>
      <c r="F14" s="162">
        <f>F11/$F$12</f>
        <v>3.937007874015748E-2</v>
      </c>
    </row>
    <row r="15" spans="1:14" ht="17" customHeight="1">
      <c r="A15" s="59"/>
      <c r="B15" s="61"/>
      <c r="F15" s="162"/>
    </row>
    <row r="16" spans="1:14" ht="17" customHeight="1">
      <c r="A16" s="59"/>
      <c r="B16" s="61"/>
      <c r="E16" s="59" t="s">
        <v>98</v>
      </c>
    </row>
    <row r="17" spans="1:8" ht="17" customHeight="1">
      <c r="A17" s="59"/>
      <c r="B17" s="61"/>
      <c r="E17" s="55" t="s">
        <v>99</v>
      </c>
      <c r="F17" s="55">
        <v>1</v>
      </c>
      <c r="G17" s="55" t="s">
        <v>77</v>
      </c>
      <c r="H17" s="55" t="s">
        <v>121</v>
      </c>
    </row>
    <row r="18" spans="1:8" ht="17" customHeight="1">
      <c r="A18" s="59"/>
      <c r="B18" s="61"/>
      <c r="E18" s="55" t="s">
        <v>123</v>
      </c>
      <c r="F18" s="162">
        <f>F17/F12</f>
        <v>0.78740157480314954</v>
      </c>
      <c r="G18" s="55" t="s">
        <v>77</v>
      </c>
      <c r="H18" s="55" t="s">
        <v>120</v>
      </c>
    </row>
    <row r="19" spans="1:8" ht="17" customHeight="1">
      <c r="A19" s="59"/>
      <c r="B19" s="61"/>
      <c r="E19" s="55" t="s">
        <v>122</v>
      </c>
      <c r="F19" s="162">
        <f>F6-F18</f>
        <v>0.21259842519685046</v>
      </c>
      <c r="G19" s="55" t="s">
        <v>77</v>
      </c>
      <c r="H19" s="55" t="s">
        <v>120</v>
      </c>
    </row>
    <row r="20" spans="1:8" ht="17" customHeight="1">
      <c r="A20" s="59"/>
      <c r="B20" s="134"/>
      <c r="E20" s="146"/>
      <c r="F20" s="59"/>
      <c r="G20" s="59"/>
      <c r="H20" s="59"/>
    </row>
    <row r="21" spans="1:8" ht="17" customHeight="1">
      <c r="A21" s="59"/>
      <c r="B21" s="134"/>
      <c r="E21" s="55" t="s">
        <v>111</v>
      </c>
      <c r="F21" s="55">
        <v>10</v>
      </c>
      <c r="G21" s="55" t="s">
        <v>86</v>
      </c>
      <c r="H21" s="55" t="s">
        <v>102</v>
      </c>
    </row>
    <row r="22" spans="1:8" ht="17" customHeight="1">
      <c r="A22" s="59"/>
      <c r="B22" s="134"/>
      <c r="F22" s="148">
        <f>(F21/3.6)*10^6</f>
        <v>2777777.7777777775</v>
      </c>
      <c r="G22" s="55" t="s">
        <v>87</v>
      </c>
    </row>
    <row r="23" spans="1:8" ht="17" customHeight="1">
      <c r="A23" s="59"/>
      <c r="B23" s="134"/>
      <c r="E23" s="55" t="s">
        <v>103</v>
      </c>
      <c r="F23" s="145">
        <f>F22/F24</f>
        <v>333.7872840396272</v>
      </c>
      <c r="G23" s="55" t="s">
        <v>85</v>
      </c>
    </row>
    <row r="24" spans="1:8" ht="17" customHeight="1">
      <c r="A24" s="59"/>
      <c r="B24" s="134"/>
      <c r="E24" s="55" t="s">
        <v>81</v>
      </c>
      <c r="F24" s="55">
        <v>8322</v>
      </c>
      <c r="G24" s="55" t="s">
        <v>104</v>
      </c>
    </row>
    <row r="25" spans="1:8" ht="17" customHeight="1">
      <c r="A25" s="59"/>
      <c r="B25" s="134"/>
      <c r="E25" s="55" t="s">
        <v>82</v>
      </c>
      <c r="F25" s="55">
        <v>1</v>
      </c>
    </row>
    <row r="26" spans="1:8" ht="17" customHeight="1">
      <c r="A26" s="59"/>
      <c r="B26" s="134"/>
      <c r="E26" s="55" t="s">
        <v>83</v>
      </c>
      <c r="F26" s="55">
        <v>25</v>
      </c>
      <c r="G26" s="55" t="s">
        <v>105</v>
      </c>
    </row>
    <row r="27" spans="1:8" ht="17" customHeight="1">
      <c r="A27" s="59"/>
      <c r="B27" s="134"/>
      <c r="E27" s="55" t="s">
        <v>84</v>
      </c>
      <c r="F27" s="55">
        <v>0.9</v>
      </c>
    </row>
    <row r="28" spans="1:8" ht="17" customHeight="1">
      <c r="A28" s="59"/>
      <c r="B28" s="134"/>
      <c r="E28" s="55" t="s">
        <v>76</v>
      </c>
      <c r="F28" s="147">
        <v>0.85</v>
      </c>
    </row>
    <row r="29" spans="1:8" ht="17" customHeight="1">
      <c r="A29" s="59"/>
      <c r="B29" s="134"/>
      <c r="F29" s="147"/>
    </row>
    <row r="30" spans="1:8" ht="17" customHeight="1">
      <c r="A30" s="59"/>
      <c r="B30" s="134"/>
      <c r="E30" s="55" t="s">
        <v>73</v>
      </c>
      <c r="F30" s="148">
        <f>F36*F21</f>
        <v>110000000</v>
      </c>
      <c r="G30" s="55" t="s">
        <v>19</v>
      </c>
      <c r="H30" s="55" t="s">
        <v>113</v>
      </c>
    </row>
    <row r="31" spans="1:8" ht="17" customHeight="1">
      <c r="A31" s="59"/>
      <c r="B31" s="134"/>
      <c r="E31" s="55" t="s">
        <v>79</v>
      </c>
      <c r="F31" s="148">
        <f>F38*F21</f>
        <v>4400000</v>
      </c>
      <c r="G31" s="55" t="s">
        <v>112</v>
      </c>
      <c r="H31" s="55" t="s">
        <v>113</v>
      </c>
    </row>
    <row r="32" spans="1:8" ht="17" customHeight="1">
      <c r="A32" s="59"/>
      <c r="B32" s="134"/>
      <c r="F32" s="148"/>
    </row>
    <row r="33" spans="1:8" ht="17" customHeight="1">
      <c r="A33" s="59"/>
      <c r="B33" s="134"/>
      <c r="F33" s="147"/>
    </row>
    <row r="34" spans="1:8" ht="17" customHeight="1">
      <c r="A34" s="59"/>
      <c r="B34" s="134"/>
      <c r="E34" s="59" t="s">
        <v>109</v>
      </c>
      <c r="G34" s="59"/>
    </row>
    <row r="35" spans="1:8" ht="17" customHeight="1">
      <c r="A35" s="59"/>
      <c r="B35" s="134"/>
      <c r="E35" s="55" t="s">
        <v>73</v>
      </c>
      <c r="F35" s="55">
        <v>11</v>
      </c>
      <c r="G35" s="55" t="s">
        <v>80</v>
      </c>
      <c r="H35" s="55" t="s">
        <v>78</v>
      </c>
    </row>
    <row r="36" spans="1:8" ht="17" customHeight="1">
      <c r="A36" s="59"/>
      <c r="B36" s="134"/>
      <c r="F36" s="55">
        <f>F35*10^6</f>
        <v>11000000</v>
      </c>
      <c r="G36" s="55" t="s">
        <v>110</v>
      </c>
    </row>
    <row r="37" spans="1:8" ht="17" customHeight="1">
      <c r="A37" s="59"/>
      <c r="B37" s="134"/>
      <c r="E37" s="55" t="s">
        <v>79</v>
      </c>
      <c r="F37" s="55">
        <v>0.44</v>
      </c>
      <c r="G37" s="55" t="s">
        <v>80</v>
      </c>
      <c r="H37" s="55" t="s">
        <v>106</v>
      </c>
    </row>
    <row r="38" spans="1:8" ht="17" customHeight="1">
      <c r="A38" s="59"/>
      <c r="B38" s="134"/>
      <c r="F38" s="55">
        <f>F37*10^6</f>
        <v>440000</v>
      </c>
      <c r="G38" s="55" t="s">
        <v>110</v>
      </c>
    </row>
    <row r="39" spans="1:8" ht="17" customHeight="1">
      <c r="A39" s="59"/>
      <c r="B39" s="13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Kyra de Haan</cp:lastModifiedBy>
  <cp:lastPrinted>2015-02-13T09:40:54Z</cp:lastPrinted>
  <dcterms:created xsi:type="dcterms:W3CDTF">2011-10-26T09:05:09Z</dcterms:created>
  <dcterms:modified xsi:type="dcterms:W3CDTF">2024-07-03T09:57:24Z</dcterms:modified>
</cp:coreProperties>
</file>