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InkAnnotation="0" codeName="ThisWorkbook" hidePivotFieldList="1" autoCompressPictures="0"/>
  <mc:AlternateContent xmlns:mc="http://schemas.openxmlformats.org/markup-compatibility/2006">
    <mc:Choice Requires="x15">
      <x15ac:absPath xmlns:x15ac="http://schemas.microsoft.com/office/spreadsheetml/2010/11/ac" url="/Users/alexander/Git/etdataset/source_analyses/de/2015/2_power_and_heat_plant/"/>
    </mc:Choice>
  </mc:AlternateContent>
  <xr:revisionPtr revIDLastSave="0" documentId="13_ncr:1_{08126B08-C099-FB4B-BDE5-39D8D106E650}" xr6:coauthVersionLast="34" xr6:coauthVersionMax="34" xr10:uidLastSave="{00000000-0000-0000-0000-000000000000}"/>
  <bookViews>
    <workbookView xWindow="0" yWindow="460" windowWidth="51200" windowHeight="28260" tabRatio="500" activeTab="3" xr2:uid="{00000000-000D-0000-FFFF-FFFF00000000}"/>
  </bookViews>
  <sheets>
    <sheet name="input_BNA" sheetId="2" r:id="rId1"/>
    <sheet name="consolidated_fuels_BNA" sheetId="3" r:id="rId2"/>
    <sheet name="Industry CHP 2015" sheetId="5" r:id="rId3"/>
    <sheet name="Result by machine pages" sheetId="1" r:id="rId4"/>
  </sheets>
  <externalReferences>
    <externalReference r:id="rId5"/>
  </externalReferences>
  <definedNames>
    <definedName name="_xlnm._FilterDatabase" localSheetId="2" hidden="1">'Industry CHP 2015'!$B$64:$W$160</definedName>
    <definedName name="kWh_MJ_conversion">[1]Assumptions!$C$174</definedName>
    <definedName name="PJ_to_MWh">#REF!</definedName>
  </definedNames>
  <calcPr calcId="179021"/>
  <pivotCaches>
    <pivotCache cacheId="12"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M94" i="1" l="1"/>
  <c r="M95" i="1" l="1"/>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M77" i="1" l="1"/>
  <c r="M84" i="1"/>
  <c r="M87" i="1"/>
  <c r="M83" i="1"/>
  <c r="M96" i="1"/>
  <c r="M100" i="1"/>
  <c r="M99" i="1"/>
  <c r="M98" i="1"/>
  <c r="M93" i="1" l="1"/>
  <c r="M91" i="1"/>
  <c r="M90" i="1"/>
  <c r="M89" i="1"/>
  <c r="M88" i="1"/>
  <c r="H40" i="5"/>
  <c r="H38" i="5"/>
  <c r="T76" i="3" l="1"/>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M85" i="1" s="1"/>
  <c r="T41"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N42"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M79" i="1" s="1"/>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M81" i="1"/>
  <c r="G45" i="5"/>
  <c r="G44" i="5"/>
  <c r="G43" i="5"/>
  <c r="G42" i="5"/>
  <c r="G41" i="5"/>
  <c r="D52" i="5" s="1"/>
  <c r="G40" i="5"/>
  <c r="G39" i="5"/>
  <c r="H39" i="5"/>
  <c r="D53" i="5"/>
  <c r="G38" i="5"/>
  <c r="H17" i="5"/>
  <c r="D27" i="5"/>
  <c r="G18" i="5"/>
  <c r="G19" i="5"/>
  <c r="H19" i="5"/>
  <c r="D29" i="5" s="1"/>
  <c r="G20" i="5"/>
  <c r="G17" i="5"/>
  <c r="S42" i="3"/>
  <c r="H20" i="5"/>
  <c r="D54" i="5"/>
  <c r="P26" i="3"/>
  <c r="P27" i="3"/>
  <c r="P28" i="3"/>
  <c r="P29" i="3"/>
  <c r="P30" i="3"/>
  <c r="P31" i="3"/>
  <c r="D12" i="3"/>
  <c r="E12" i="3"/>
  <c r="F12" i="3"/>
  <c r="G12" i="3"/>
  <c r="H12" i="3"/>
  <c r="I12" i="3"/>
  <c r="J12" i="3"/>
  <c r="K12" i="3"/>
  <c r="L12" i="3"/>
  <c r="M12" i="3"/>
  <c r="N12" i="3"/>
  <c r="O12" i="3"/>
  <c r="P12" i="3"/>
  <c r="Q12" i="3"/>
  <c r="D13" i="3"/>
  <c r="E13" i="3"/>
  <c r="F13" i="3"/>
  <c r="G13" i="3"/>
  <c r="H13" i="3"/>
  <c r="I13" i="3"/>
  <c r="J13" i="3"/>
  <c r="K13" i="3"/>
  <c r="L13" i="3"/>
  <c r="M13" i="3"/>
  <c r="N13" i="3"/>
  <c r="O13" i="3"/>
  <c r="P13" i="3"/>
  <c r="Q13" i="3"/>
  <c r="D14" i="3"/>
  <c r="E14" i="3"/>
  <c r="F14" i="3"/>
  <c r="G14" i="3"/>
  <c r="H14" i="3"/>
  <c r="I14" i="3"/>
  <c r="J14" i="3"/>
  <c r="K14" i="3"/>
  <c r="L14" i="3"/>
  <c r="M14" i="3"/>
  <c r="N14" i="3"/>
  <c r="O14" i="3"/>
  <c r="P14" i="3"/>
  <c r="Q14" i="3"/>
  <c r="D15" i="3"/>
  <c r="E15" i="3"/>
  <c r="F15" i="3"/>
  <c r="G15" i="3"/>
  <c r="H15" i="3"/>
  <c r="I15" i="3"/>
  <c r="J15" i="3"/>
  <c r="K15" i="3"/>
  <c r="L15" i="3"/>
  <c r="M15" i="3"/>
  <c r="N15" i="3"/>
  <c r="O15" i="3"/>
  <c r="P15" i="3"/>
  <c r="Q15" i="3"/>
  <c r="D16" i="3"/>
  <c r="E16" i="3"/>
  <c r="F16" i="3"/>
  <c r="G16" i="3"/>
  <c r="H16" i="3"/>
  <c r="I16" i="3"/>
  <c r="J16" i="3"/>
  <c r="K16" i="3"/>
  <c r="L16" i="3"/>
  <c r="M16" i="3"/>
  <c r="N16" i="3"/>
  <c r="O16" i="3"/>
  <c r="P16" i="3"/>
  <c r="Q16" i="3"/>
  <c r="D17" i="3"/>
  <c r="E17" i="3"/>
  <c r="F17" i="3"/>
  <c r="G17" i="3"/>
  <c r="H17" i="3"/>
  <c r="I17" i="3"/>
  <c r="J17" i="3"/>
  <c r="K17" i="3"/>
  <c r="L17" i="3"/>
  <c r="M17" i="3"/>
  <c r="N17" i="3"/>
  <c r="O17" i="3"/>
  <c r="P17" i="3"/>
  <c r="Q17" i="3"/>
  <c r="G21" i="3"/>
  <c r="K21" i="3"/>
  <c r="E19" i="3"/>
  <c r="E20" i="3"/>
  <c r="E21" i="3"/>
  <c r="E22" i="3"/>
  <c r="E23" i="3"/>
  <c r="E24" i="3"/>
  <c r="E25" i="3"/>
  <c r="E26" i="3"/>
  <c r="E27" i="3"/>
  <c r="E28" i="3"/>
  <c r="E29" i="3"/>
  <c r="E30" i="3"/>
  <c r="E31" i="3"/>
  <c r="D19" i="3"/>
  <c r="D20" i="3"/>
  <c r="D21" i="3"/>
  <c r="D22" i="3"/>
  <c r="D23" i="3"/>
  <c r="D24" i="3"/>
  <c r="D25" i="3"/>
  <c r="D26" i="3"/>
  <c r="D27" i="3"/>
  <c r="D28" i="3"/>
  <c r="D29" i="3"/>
  <c r="D30" i="3"/>
  <c r="D31" i="3"/>
  <c r="F19" i="3"/>
  <c r="F20" i="3"/>
  <c r="F21" i="3"/>
  <c r="F22" i="3"/>
  <c r="F23" i="3"/>
  <c r="F24" i="3"/>
  <c r="F25" i="3"/>
  <c r="F26" i="3"/>
  <c r="F27" i="3"/>
  <c r="F28" i="3"/>
  <c r="F29" i="3"/>
  <c r="F30" i="3"/>
  <c r="F31" i="3"/>
  <c r="G22" i="3"/>
  <c r="H22" i="3"/>
  <c r="I22" i="3"/>
  <c r="J22" i="3"/>
  <c r="K22" i="3"/>
  <c r="L22" i="3"/>
  <c r="M22" i="3"/>
  <c r="N22" i="3"/>
  <c r="O22" i="3"/>
  <c r="P22" i="3"/>
  <c r="Q22" i="3"/>
  <c r="G19" i="3"/>
  <c r="H19" i="3"/>
  <c r="I19" i="3"/>
  <c r="J19" i="3"/>
  <c r="K19" i="3"/>
  <c r="L19" i="3"/>
  <c r="M19" i="3"/>
  <c r="N19" i="3"/>
  <c r="O19" i="3"/>
  <c r="P19" i="3"/>
  <c r="Q19" i="3"/>
  <c r="G29" i="3"/>
  <c r="K29" i="3"/>
  <c r="H29" i="3"/>
  <c r="H20" i="3"/>
  <c r="N29" i="3"/>
  <c r="M27" i="3"/>
  <c r="P24" i="3"/>
  <c r="P25" i="3"/>
  <c r="I20" i="3"/>
  <c r="I21" i="3"/>
  <c r="I23" i="3"/>
  <c r="I24" i="3"/>
  <c r="I25" i="3"/>
  <c r="I26" i="3"/>
  <c r="I27" i="3"/>
  <c r="I28" i="3"/>
  <c r="I29" i="3"/>
  <c r="I30" i="3"/>
  <c r="I31" i="3"/>
  <c r="L20" i="3"/>
  <c r="L21" i="3"/>
  <c r="L23" i="3"/>
  <c r="L24" i="3"/>
  <c r="L25" i="3"/>
  <c r="L26" i="3"/>
  <c r="L27" i="3"/>
  <c r="L28" i="3"/>
  <c r="L29" i="3"/>
  <c r="L30" i="3"/>
  <c r="L31" i="3"/>
  <c r="Q30" i="3"/>
  <c r="Q31" i="3"/>
  <c r="G20" i="3"/>
  <c r="J20" i="3"/>
  <c r="K20" i="3"/>
  <c r="M20" i="3"/>
  <c r="N20" i="3"/>
  <c r="O20" i="3"/>
  <c r="P20" i="3"/>
  <c r="Q20" i="3"/>
  <c r="H21" i="3"/>
  <c r="J21" i="3"/>
  <c r="M21" i="3"/>
  <c r="N21" i="3"/>
  <c r="O21" i="3"/>
  <c r="P21" i="3"/>
  <c r="Q21" i="3"/>
  <c r="G23" i="3"/>
  <c r="H23" i="3"/>
  <c r="J23" i="3"/>
  <c r="K23" i="3"/>
  <c r="M23" i="3"/>
  <c r="N23" i="3"/>
  <c r="O23" i="3"/>
  <c r="P23" i="3"/>
  <c r="Q23" i="3"/>
  <c r="G24" i="3"/>
  <c r="H24" i="3"/>
  <c r="J24" i="3"/>
  <c r="K24" i="3"/>
  <c r="M24" i="3"/>
  <c r="N24" i="3"/>
  <c r="O24" i="3"/>
  <c r="Q24" i="3"/>
  <c r="G25" i="3"/>
  <c r="H25" i="3"/>
  <c r="J25" i="3"/>
  <c r="K25" i="3"/>
  <c r="M25" i="3"/>
  <c r="N25" i="3"/>
  <c r="O25" i="3"/>
  <c r="Q25" i="3"/>
  <c r="G26" i="3"/>
  <c r="H26" i="3"/>
  <c r="J26" i="3"/>
  <c r="K26" i="3"/>
  <c r="M26" i="3"/>
  <c r="N26" i="3"/>
  <c r="O26" i="3"/>
  <c r="Q26" i="3"/>
  <c r="G27" i="3"/>
  <c r="H27" i="3"/>
  <c r="J27" i="3"/>
  <c r="K27" i="3"/>
  <c r="N27" i="3"/>
  <c r="O27" i="3"/>
  <c r="Q27" i="3"/>
  <c r="G28" i="3"/>
  <c r="H28" i="3"/>
  <c r="J28" i="3"/>
  <c r="K28" i="3"/>
  <c r="M28" i="3"/>
  <c r="N28" i="3"/>
  <c r="O28" i="3"/>
  <c r="Q28" i="3"/>
  <c r="J29" i="3"/>
  <c r="M29" i="3"/>
  <c r="O29" i="3"/>
  <c r="Q29" i="3"/>
  <c r="G30" i="3"/>
  <c r="H30" i="3"/>
  <c r="J30" i="3"/>
  <c r="K30" i="3"/>
  <c r="M30" i="3"/>
  <c r="N30" i="3"/>
  <c r="O30" i="3"/>
  <c r="G31" i="3"/>
  <c r="H31" i="3"/>
  <c r="J31" i="3"/>
  <c r="K31" i="3"/>
  <c r="M31" i="3"/>
  <c r="N31" i="3"/>
  <c r="O31" i="3"/>
  <c r="R16" i="3"/>
  <c r="R12" i="3"/>
  <c r="P18" i="3"/>
  <c r="H18" i="3"/>
  <c r="H33" i="3" s="1"/>
  <c r="N18" i="3"/>
  <c r="R21" i="3"/>
  <c r="M18" i="3"/>
  <c r="M33" i="3" s="1"/>
  <c r="J32" i="3"/>
  <c r="L18" i="3"/>
  <c r="D18" i="3"/>
  <c r="D33" i="3" s="1"/>
  <c r="J18" i="3"/>
  <c r="K32" i="3"/>
  <c r="Q18" i="3"/>
  <c r="O18" i="3"/>
  <c r="G18" i="3"/>
  <c r="E18" i="3"/>
  <c r="D32" i="3"/>
  <c r="P32" i="3"/>
  <c r="L32" i="3"/>
  <c r="O32" i="3"/>
  <c r="K18" i="3"/>
  <c r="K33" i="3" s="1"/>
  <c r="R27" i="3"/>
  <c r="F32" i="3"/>
  <c r="Q32" i="3"/>
  <c r="N32" i="3"/>
  <c r="N33" i="3" s="1"/>
  <c r="R26" i="3"/>
  <c r="R31" i="3"/>
  <c r="M32" i="3"/>
  <c r="G32" i="3"/>
  <c r="R30" i="3"/>
  <c r="R22" i="3"/>
  <c r="R13" i="3"/>
  <c r="F18" i="3"/>
  <c r="R28" i="3"/>
  <c r="R23" i="3"/>
  <c r="R32" i="3" s="1"/>
  <c r="R29" i="3"/>
  <c r="E32" i="3"/>
  <c r="R25" i="3"/>
  <c r="R24" i="3"/>
  <c r="R20" i="3"/>
  <c r="I32" i="3"/>
  <c r="R19" i="3"/>
  <c r="R17" i="3"/>
  <c r="I18" i="3"/>
  <c r="R14" i="3"/>
  <c r="R15" i="3"/>
  <c r="H32" i="3"/>
  <c r="F33" i="3"/>
  <c r="P33" i="3"/>
  <c r="G33" i="3"/>
  <c r="J33" i="3"/>
  <c r="O33" i="3"/>
  <c r="Q33" i="3"/>
  <c r="E33" i="3"/>
  <c r="L33" i="3"/>
  <c r="I33" i="3"/>
  <c r="H45" i="5" l="1"/>
  <c r="R33" i="3"/>
  <c r="R35" i="3" s="1"/>
  <c r="R18" i="3"/>
  <c r="M75" i="1"/>
  <c r="M101" i="1" l="1"/>
</calcChain>
</file>

<file path=xl/sharedStrings.xml><?xml version="1.0" encoding="utf-8"?>
<sst xmlns="http://schemas.openxmlformats.org/spreadsheetml/2006/main" count="2038" uniqueCount="773">
  <si>
    <t>Results overview by converter</t>
  </si>
  <si>
    <t>Sector</t>
  </si>
  <si>
    <t>Unit type</t>
  </si>
  <si>
    <t>Electricity production (TJ)</t>
  </si>
  <si>
    <t>Total fuel input (TJ)</t>
  </si>
  <si>
    <t>Total heat production (TJ)</t>
  </si>
  <si>
    <t>Full load hours (hrs/yr)</t>
  </si>
  <si>
    <t>Installed electrical capacity (MW)</t>
  </si>
  <si>
    <t>Installed heat capacity (MW)</t>
  </si>
  <si>
    <t>Agriculture</t>
  </si>
  <si>
    <t>Gas CHP</t>
  </si>
  <si>
    <t>Biogas CHP</t>
  </si>
  <si>
    <t>Wood pellets CHP</t>
  </si>
  <si>
    <t>All units</t>
  </si>
  <si>
    <t>Households</t>
  </si>
  <si>
    <t>Energy industry</t>
  </si>
  <si>
    <t>Gas turbine CHP</t>
  </si>
  <si>
    <t>Gas engine CHP</t>
  </si>
  <si>
    <t>Gas CC CHP</t>
  </si>
  <si>
    <t>Coal CHP</t>
  </si>
  <si>
    <t>Industry</t>
  </si>
  <si>
    <t>Industry &amp; Energy industry</t>
  </si>
  <si>
    <t>Main activity</t>
  </si>
  <si>
    <t>Lignite CHP</t>
  </si>
  <si>
    <t>Co-firing CHP</t>
  </si>
  <si>
    <t>Waste incineration</t>
  </si>
  <si>
    <t>Waste CHP</t>
  </si>
  <si>
    <t>Total electricity production (TJ)</t>
  </si>
  <si>
    <t>Main activity electricity plants</t>
  </si>
  <si>
    <t>Coal/Wood pellets Ultra supercritical co-firing</t>
  </si>
  <si>
    <t>-</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</si>
  <si>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</si>
  <si>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</si>
  <si>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</si>
  <si>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</si>
  <si>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</si>
  <si>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</si>
  <si>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</si>
  <si>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</si>
  <si>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</si>
  <si>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</si>
  <si>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</si>
  <si>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</si>
  <si>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</si>
  <si>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</si>
  <si>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</si>
  <si>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</si>
  <si>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</si>
  <si>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</si>
  <si>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</si>
  <si>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CSP</t>
  </si>
  <si>
    <t>Wind turbine coastal</t>
  </si>
  <si>
    <t>Wind turbine offshore</t>
  </si>
  <si>
    <t>Main activity heat plants</t>
  </si>
  <si>
    <t>Coal heater</t>
  </si>
  <si>
    <t>Lignite heater</t>
  </si>
  <si>
    <t>Gas heater</t>
  </si>
  <si>
    <t>Oil heater</t>
  </si>
  <si>
    <t>Waste heater</t>
  </si>
  <si>
    <t>Wood pellets heater</t>
  </si>
  <si>
    <t>Nuclear</t>
  </si>
  <si>
    <t>Fuel input for electricity and sold heat (TJ)</t>
  </si>
  <si>
    <t>Fuel input for unsold heat (TJ)</t>
  </si>
  <si>
    <t>Sold heat production (TJ)</t>
  </si>
  <si>
    <t>Unsold heat production (TJ)</t>
  </si>
  <si>
    <t>Wind</t>
  </si>
  <si>
    <t>Services</t>
  </si>
  <si>
    <t>CHP analysis</t>
  </si>
  <si>
    <t>Autoproducer electricity plants</t>
  </si>
  <si>
    <t>Solar PV in household sector</t>
  </si>
  <si>
    <t>Solar PV in services sector</t>
  </si>
  <si>
    <t>Solar</t>
  </si>
  <si>
    <t>Power</t>
  </si>
  <si>
    <t>Other</t>
  </si>
  <si>
    <t>CHP</t>
  </si>
  <si>
    <t>Status des Kraftwerkes</t>
  </si>
  <si>
    <t>(Multiple Items)</t>
  </si>
  <si>
    <t>Left out plants that have been permanently shut</t>
  </si>
  <si>
    <t>Bundesland</t>
  </si>
  <si>
    <t>Left out Austria, France, Luxembours and Switzerland</t>
  </si>
  <si>
    <t>Sum of Netto-Nennleistung (elektrisch) in MW</t>
  </si>
  <si>
    <t>Energieträger</t>
  </si>
  <si>
    <t>Biomass</t>
  </si>
  <si>
    <t>Coal</t>
  </si>
  <si>
    <t>Lignite</t>
  </si>
  <si>
    <t>Natural gas</t>
  </si>
  <si>
    <t>Oil</t>
  </si>
  <si>
    <t>Other gas</t>
  </si>
  <si>
    <t>Steam</t>
  </si>
  <si>
    <t>Uranium</t>
  </si>
  <si>
    <t>Waste</t>
  </si>
  <si>
    <t>Waste gas</t>
  </si>
  <si>
    <t>Water</t>
  </si>
  <si>
    <t>Wärmeauskopplung (KWK)</t>
  </si>
  <si>
    <t>TECHNOLOGIE</t>
  </si>
  <si>
    <t>Biomasse</t>
  </si>
  <si>
    <t>Steinkohle</t>
  </si>
  <si>
    <t>Braunkohle</t>
  </si>
  <si>
    <t>Erdgas</t>
  </si>
  <si>
    <t>Mineralölprodukte</t>
  </si>
  <si>
    <t>Geothermie</t>
  </si>
  <si>
    <t>Sonstige Energieträger</t>
  </si>
  <si>
    <t>Gichtgas</t>
  </si>
  <si>
    <t>Grubengas</t>
  </si>
  <si>
    <t>Solare Strahlungsenergie</t>
  </si>
  <si>
    <t>Dampf</t>
  </si>
  <si>
    <t>Kernenergie</t>
  </si>
  <si>
    <t>Abfall</t>
  </si>
  <si>
    <t>Deponiegas</t>
  </si>
  <si>
    <t>Klärgas</t>
  </si>
  <si>
    <t>Laufwasser</t>
  </si>
  <si>
    <t>Pumpspeicher</t>
  </si>
  <si>
    <t>Speicherwasser (ohne Pumpspeicher)</t>
  </si>
  <si>
    <t>Windenergie (Offshore-Anlage)</t>
  </si>
  <si>
    <t>Windenergie (Onshore-Anlage)</t>
  </si>
  <si>
    <t>Grand Total</t>
  </si>
  <si>
    <t>(CHP/Power)</t>
  </si>
  <si>
    <t>Biogas engine</t>
  </si>
  <si>
    <t>CCGT</t>
  </si>
  <si>
    <t>Diesel engine</t>
  </si>
  <si>
    <t>Gas engine</t>
  </si>
  <si>
    <t>Gas turbine</t>
  </si>
  <si>
    <t>Steam turbine</t>
  </si>
  <si>
    <t>CHP Total</t>
  </si>
  <si>
    <t>Geothermal power</t>
  </si>
  <si>
    <t>Hydro mountain / pumped storage</t>
  </si>
  <si>
    <t>Solar PV</t>
  </si>
  <si>
    <t>Wind offshore</t>
  </si>
  <si>
    <t>Wind onshore</t>
  </si>
  <si>
    <t>Power Total</t>
  </si>
  <si>
    <t>Coal gas</t>
  </si>
  <si>
    <t>Biogas</t>
  </si>
  <si>
    <t>Steinkohle+Dampf</t>
  </si>
  <si>
    <t>Gichtgas+Grubengas</t>
  </si>
  <si>
    <t>Deponiegas + Klärgas</t>
  </si>
  <si>
    <t>Laufwasser + Pumpspeicher + Speicherwasser (ohne Pumpspeicher)</t>
  </si>
  <si>
    <t>Windenergie (Offshore-Anlage) + Windenergie (Onshore-Anlage)</t>
  </si>
  <si>
    <t>Analysis technology production shares for Industry and Energy Industry</t>
  </si>
  <si>
    <t xml:space="preserve">Source: </t>
  </si>
  <si>
    <t>Capacities_DE_Kraftwerksliste_BNetzA_12_2012_AW_sorted industry.xlsx</t>
  </si>
  <si>
    <t>Method:</t>
  </si>
  <si>
    <t>Calculated technology share in Industry and Energy Industry on capacity basis, since we assume all CHP techologies in Industry have the same FLH (see CHP analysis)</t>
  </si>
  <si>
    <t>Included steam turbines in CCGT total, as this CHP technology is not available in ETM for gas-fired industrial CHPs</t>
  </si>
  <si>
    <t>Assumption:</t>
  </si>
  <si>
    <t>All gas-fired CHPs in Industry have same FLH (seee chp_analysis itself)</t>
  </si>
  <si>
    <t>Column Labels</t>
  </si>
  <si>
    <t>Row Labels</t>
  </si>
  <si>
    <t>Technology share (capacity)</t>
  </si>
  <si>
    <t>Technology shares (capacity and production)</t>
  </si>
  <si>
    <t>Percentage of CHP electricity production by gas turbine CHPs</t>
  </si>
  <si>
    <t>Share</t>
  </si>
  <si>
    <t>Percentage of CHP electricity production by gas engine CHPs</t>
  </si>
  <si>
    <t>Percentage of CHP electricity production by gas combined cycle CHPs</t>
  </si>
  <si>
    <t>List of all Industrial CHP plants in Germany (non-main activity, i.e. no joint ventures)</t>
  </si>
  <si>
    <t>Kraftwerksnummer Bundesnetzagentur</t>
  </si>
  <si>
    <t>Unternehmen</t>
  </si>
  <si>
    <t>Kraftwerksname</t>
  </si>
  <si>
    <t>PLZ
(Standort Kraftwerk)</t>
  </si>
  <si>
    <t>Ort
(Standort Kraftwerk)</t>
  </si>
  <si>
    <t>Straße und Hausnummer (Standort Kraftwerk)</t>
  </si>
  <si>
    <t>Blockname</t>
  </si>
  <si>
    <t>Spezifizierung "Mehrere Energieträger" und "Sonstige Energieträger" - Hauptbrennstoff</t>
  </si>
  <si>
    <t>Spezifizierung "Mehrere Energieträger" - Zusatz- / Ersatzbrennstoffe</t>
  </si>
  <si>
    <t>Vergütungsfähig nach EEG
(ja/nein)</t>
  </si>
  <si>
    <t>Wärmeauskopplung (KWK)
(ja/nein)</t>
  </si>
  <si>
    <t>Netz- oder Umspannebene des Anschlusses in kV</t>
  </si>
  <si>
    <t>Name Stromnetzbetreiber</t>
  </si>
  <si>
    <t>BNA0025</t>
  </si>
  <si>
    <t>Kesselhaus Zuckerfabrik</t>
  </si>
  <si>
    <t>Anklam</t>
  </si>
  <si>
    <t>Bluthsluster Str. 24</t>
  </si>
  <si>
    <t>Mecklenburg-Vorpommern</t>
  </si>
  <si>
    <t>in Betrieb</t>
  </si>
  <si>
    <t>Nein</t>
  </si>
  <si>
    <t>Ja</t>
  </si>
  <si>
    <t>DE00100017389AS000000000001237294</t>
  </si>
  <si>
    <t>BNA0051</t>
  </si>
  <si>
    <t>Cargill Deutschland GmbH</t>
  </si>
  <si>
    <t>KWK-Anlage Barby</t>
  </si>
  <si>
    <t>Barby</t>
  </si>
  <si>
    <t>Monplaisirstr. 22</t>
  </si>
  <si>
    <t>Sachsen-Anhalt</t>
  </si>
  <si>
    <t>Übergabe Schaltanlage E.ON</t>
  </si>
  <si>
    <t>Volkswagen AG</t>
  </si>
  <si>
    <t>Baunatal</t>
  </si>
  <si>
    <t>Hessen</t>
  </si>
  <si>
    <t>Solvay Chemicals GmbH</t>
  </si>
  <si>
    <t>Industriekraftwerk Bernburg (IKB)</t>
  </si>
  <si>
    <t>Bernburg</t>
  </si>
  <si>
    <t>Mitteldeutsche Netzgesellschaft Strom mbH</t>
  </si>
  <si>
    <t>BNA0105</t>
  </si>
  <si>
    <t>envia THERM GmbH</t>
  </si>
  <si>
    <t>GuD Bitterfeld</t>
  </si>
  <si>
    <t>Bitterfeld</t>
  </si>
  <si>
    <t>UW Bitterfeld Mitte</t>
  </si>
  <si>
    <t>BNA0156b</t>
  </si>
  <si>
    <t xml:space="preserve">Brilon </t>
  </si>
  <si>
    <t>Im Kissen 19</t>
  </si>
  <si>
    <t>Nordrhein-Westfalen</t>
  </si>
  <si>
    <t>Gasturbinen - KWK - Anlage</t>
  </si>
  <si>
    <t>Wacker Chemie AG</t>
  </si>
  <si>
    <t>Burghausen</t>
  </si>
  <si>
    <t>Johannes-Hess Straße 24</t>
  </si>
  <si>
    <t>Bayern</t>
  </si>
  <si>
    <t>BNA0233</t>
  </si>
  <si>
    <t>Stora Enso Sachsen GmbH</t>
  </si>
  <si>
    <t>Kombikraftwerk</t>
  </si>
  <si>
    <t>Eilenburg</t>
  </si>
  <si>
    <t>Am Schanzberg 1</t>
  </si>
  <si>
    <t>Sachsen</t>
  </si>
  <si>
    <t>UW Kospa</t>
  </si>
  <si>
    <t>BNA0243</t>
  </si>
  <si>
    <t>Palm Power GmbH &amp; Co. KG</t>
  </si>
  <si>
    <t>HKW Eltmann</t>
  </si>
  <si>
    <t>Eltmann</t>
  </si>
  <si>
    <t>Industriestraße 23</t>
  </si>
  <si>
    <t>Palm Eltmann</t>
  </si>
  <si>
    <t>BNA0293</t>
  </si>
  <si>
    <t>GuD Anlage WVK</t>
  </si>
  <si>
    <t>Freiburg</t>
  </si>
  <si>
    <t>Baden-Württemberg</t>
  </si>
  <si>
    <t>GuD Anlage</t>
  </si>
  <si>
    <t>110kV Schalter WVK GuD Anlage</t>
  </si>
  <si>
    <t>BNA0444</t>
  </si>
  <si>
    <t>K+S AG</t>
  </si>
  <si>
    <t>Wintershall</t>
  </si>
  <si>
    <t>Heringen</t>
  </si>
  <si>
    <t>Dampf von extern aus Abfall</t>
  </si>
  <si>
    <t>UW Phillippsthal</t>
  </si>
  <si>
    <t>BNA0516</t>
  </si>
  <si>
    <t>Mineraloelraffinerie Oberrhein GmbH &amp; Co. KG</t>
  </si>
  <si>
    <t>MiRO</t>
  </si>
  <si>
    <t>Karlsruhe</t>
  </si>
  <si>
    <t>Kesselhaus Werk 1</t>
  </si>
  <si>
    <t>BNA0517</t>
  </si>
  <si>
    <t>Kesselhaus Werk 2</t>
  </si>
  <si>
    <t>BNA0556a</t>
  </si>
  <si>
    <t>KWK-Anlage Krefeld DT</t>
  </si>
  <si>
    <t>Krefeld</t>
  </si>
  <si>
    <t>Düsseldorfer Str. 191</t>
  </si>
  <si>
    <t>Dampfturbine</t>
  </si>
  <si>
    <t>UA Hafen</t>
  </si>
  <si>
    <t>BNA0556b</t>
  </si>
  <si>
    <t>KWK-Anlage Krefeld VM</t>
  </si>
  <si>
    <t>Gasmotor (Dieselgenerator)</t>
  </si>
  <si>
    <t>Leuna</t>
  </si>
  <si>
    <t>ILK-GuD</t>
  </si>
  <si>
    <t>BNA0594</t>
  </si>
  <si>
    <t>GT2</t>
  </si>
  <si>
    <t>BNA0596</t>
  </si>
  <si>
    <t>TOTAL Raffinerie Mitteldeutschland GmbH</t>
  </si>
  <si>
    <t>Raffineriekraftwerk</t>
  </si>
  <si>
    <t>Leuna Süd-Mitte</t>
  </si>
  <si>
    <t>BNA0600a</t>
  </si>
  <si>
    <t>Currenta GmbH &amp; Co. OHG</t>
  </si>
  <si>
    <t>X-Kraftwerk</t>
  </si>
  <si>
    <t>Leverkusen</t>
  </si>
  <si>
    <t>CHEMPARK, Geb. X 50</t>
  </si>
  <si>
    <t>CURRENTA</t>
  </si>
  <si>
    <t>BNA0614a</t>
  </si>
  <si>
    <t>BASF SE</t>
  </si>
  <si>
    <t>KW Mitte</t>
  </si>
  <si>
    <t>Ludwigshafen</t>
  </si>
  <si>
    <t>A 855</t>
  </si>
  <si>
    <t>Rheinland-Pfalz</t>
  </si>
  <si>
    <t>GT 1</t>
  </si>
  <si>
    <t>internes Netz</t>
  </si>
  <si>
    <t>BNA0614b</t>
  </si>
  <si>
    <t>Kraftwerk Mitte</t>
  </si>
  <si>
    <t>A 800</t>
  </si>
  <si>
    <t>GUD A 800 
GT 11, GT 12, DT 10</t>
  </si>
  <si>
    <t>Amprion GmbH</t>
  </si>
  <si>
    <t>BNA0615</t>
  </si>
  <si>
    <t>Kraftwerk Süd</t>
  </si>
  <si>
    <t>C 200</t>
  </si>
  <si>
    <t>GUD C 200
GT 1, GT 2, DT 1</t>
  </si>
  <si>
    <t>BNA0658</t>
  </si>
  <si>
    <t>Kraftwerk III</t>
  </si>
  <si>
    <t>Marl</t>
  </si>
  <si>
    <t>Block 311</t>
  </si>
  <si>
    <t>BNA0659</t>
  </si>
  <si>
    <t>Block 312</t>
  </si>
  <si>
    <t>Hattorf</t>
  </si>
  <si>
    <t>Philippsthal</t>
  </si>
  <si>
    <t>BNA0805</t>
  </si>
  <si>
    <t>Daimler AG</t>
  </si>
  <si>
    <t>Kraftwerk Plattling</t>
  </si>
  <si>
    <t>Plattling</t>
  </si>
  <si>
    <t>DE00722594447HRA00000000PLAE00014; DE00722594447HRV00000000PLAE00014; DE00722594447HRA00000000PLAE00015; DE00722594447HRV00000000PLAE00015</t>
  </si>
  <si>
    <t>BNA0857</t>
  </si>
  <si>
    <t>GuD-Anlage Rüsselsheim</t>
  </si>
  <si>
    <t>Rüsselheim</t>
  </si>
  <si>
    <t>M120</t>
  </si>
  <si>
    <t>KEO-Kundenanlage in Rüsselsheim</t>
  </si>
  <si>
    <t>Stadtwerke Mainz Netze GmbH (dienstleistend)</t>
  </si>
  <si>
    <t>BNA0893</t>
  </si>
  <si>
    <t>BASF Schwarzheide GmbH</t>
  </si>
  <si>
    <t>GuD Schwarzheide</t>
  </si>
  <si>
    <t>Schwarzheide</t>
  </si>
  <si>
    <t>Schipkauer Str.1</t>
  </si>
  <si>
    <t>Brandenburg</t>
  </si>
  <si>
    <t>Heizöl</t>
  </si>
  <si>
    <t>BNA0894a</t>
  </si>
  <si>
    <t>PCK Raffinerie GmbH</t>
  </si>
  <si>
    <t>IKS PCK Schwedt</t>
  </si>
  <si>
    <t>PCK Schwedt</t>
  </si>
  <si>
    <t>Block 5 SE 5</t>
  </si>
  <si>
    <t>CLO</t>
  </si>
  <si>
    <t>CLO/Raff.Gas</t>
  </si>
  <si>
    <t>UW Vrd</t>
  </si>
  <si>
    <t>BNA0894c</t>
  </si>
  <si>
    <t>Block 1 SE 1</t>
  </si>
  <si>
    <t>HSCR</t>
  </si>
  <si>
    <t>HSCR/VBR/VR/Raff.Gas</t>
  </si>
  <si>
    <t>BNA0894d</t>
  </si>
  <si>
    <t>Block 2 SE 2</t>
  </si>
  <si>
    <t>Dow Deutschland Anlagengesellschaft mbH</t>
  </si>
  <si>
    <t>Dow Stade</t>
  </si>
  <si>
    <t>Stade</t>
  </si>
  <si>
    <t>Bützflethersand</t>
  </si>
  <si>
    <t>Niedersachsen</t>
  </si>
  <si>
    <t>BNA1078</t>
  </si>
  <si>
    <t>HKW Wörth</t>
  </si>
  <si>
    <t>Wörth</t>
  </si>
  <si>
    <t>Am Oberwald 2</t>
  </si>
  <si>
    <t>Übergabestation Palm Wörth</t>
  </si>
  <si>
    <t xml:space="preserve">Pfalzwerke Netzgesellschaft mbH </t>
  </si>
  <si>
    <t>BNA1089</t>
  </si>
  <si>
    <t>Zielitz</t>
  </si>
  <si>
    <t>Farsleber Str. 1</t>
  </si>
  <si>
    <t>HSN Magdeburg GmbH</t>
  </si>
  <si>
    <t>BNA1094</t>
  </si>
  <si>
    <t>Smurfit Kappa Zülpich Papier GmbH</t>
  </si>
  <si>
    <t>Gaskraftwerk</t>
  </si>
  <si>
    <t>Zülpich</t>
  </si>
  <si>
    <t>Bessenicher Weg</t>
  </si>
  <si>
    <t>GKW</t>
  </si>
  <si>
    <t>Viktor Rolf</t>
  </si>
  <si>
    <t>BNA1117</t>
  </si>
  <si>
    <t>Industriekraftwerk Breuberg GmbH</t>
  </si>
  <si>
    <t>Industriekraftwerk Breuberg</t>
  </si>
  <si>
    <t>Breuberg</t>
  </si>
  <si>
    <t>Höchster Str. 48-60</t>
  </si>
  <si>
    <t>UA Sandbach</t>
  </si>
  <si>
    <t>BNA1120</t>
  </si>
  <si>
    <t>RÜTGERS InfraTec GmbH</t>
  </si>
  <si>
    <t>Energiezentrale</t>
  </si>
  <si>
    <t>Castrop-Rauxel</t>
  </si>
  <si>
    <t>Kekulestraße 30</t>
  </si>
  <si>
    <t>Gasturbine</t>
  </si>
  <si>
    <t>Heizöl EL</t>
  </si>
  <si>
    <t>BNA1121</t>
  </si>
  <si>
    <t>Energiecenter</t>
  </si>
  <si>
    <t>BNA1125</t>
  </si>
  <si>
    <t>Merck KGaA</t>
  </si>
  <si>
    <t>Heizkraftwerk</t>
  </si>
  <si>
    <t xml:space="preserve">Darmstadt </t>
  </si>
  <si>
    <t>Frankfurter Str. 250</t>
  </si>
  <si>
    <t>GT</t>
  </si>
  <si>
    <t>leichtes Heizöl</t>
  </si>
  <si>
    <t>UA Nord</t>
  </si>
  <si>
    <t>BNA1165</t>
  </si>
  <si>
    <t>P&amp;L Werk Appeldorn</t>
  </si>
  <si>
    <t>Kalkar</t>
  </si>
  <si>
    <t>Reeser Str 280-300</t>
  </si>
  <si>
    <t>Lentjes-Kessel</t>
  </si>
  <si>
    <t>Biogas, Schweröl, Leichtöl</t>
  </si>
  <si>
    <t>ja</t>
  </si>
  <si>
    <t>BNA1238</t>
  </si>
  <si>
    <t>Molkerei MEGGLE Wasserburg GmbH &amp; Co. KG</t>
  </si>
  <si>
    <t>Kraftwerk Meggle</t>
  </si>
  <si>
    <t>Reitmehring</t>
  </si>
  <si>
    <t>Megglestraße 6 - 12</t>
  </si>
  <si>
    <t>Schalthaus Ost</t>
  </si>
  <si>
    <t>BNA1260</t>
  </si>
  <si>
    <t>Heizkraftwerk Sindelfingen</t>
  </si>
  <si>
    <t>Sindelfingen</t>
  </si>
  <si>
    <t>Sammelschienen-HKW</t>
  </si>
  <si>
    <t>DE00721471063000ZE000000861318VS0</t>
  </si>
  <si>
    <t>BNA1271</t>
  </si>
  <si>
    <t>Unterbreizbach</t>
  </si>
  <si>
    <t>Thüringen</t>
  </si>
  <si>
    <t>BNA1279</t>
  </si>
  <si>
    <t>Basell Polyolefine GmbH</t>
  </si>
  <si>
    <t>Wesseling</t>
  </si>
  <si>
    <t>D290</t>
  </si>
  <si>
    <t>Heizöl leicht</t>
  </si>
  <si>
    <t>BNA1280</t>
  </si>
  <si>
    <t>Kraftwerk</t>
  </si>
  <si>
    <t>D210</t>
  </si>
  <si>
    <t>BNA1284</t>
  </si>
  <si>
    <t>Co-Generation</t>
  </si>
  <si>
    <t>Worms</t>
  </si>
  <si>
    <t>In der Hollerhecke 1</t>
  </si>
  <si>
    <t>EWR Netz GmbH</t>
  </si>
  <si>
    <t>BNA1285</t>
  </si>
  <si>
    <t>Sigmundshall</t>
  </si>
  <si>
    <t>Wunstorf</t>
  </si>
  <si>
    <t>Tienberg 25</t>
  </si>
  <si>
    <t>BNA1294</t>
  </si>
  <si>
    <t>Shell Deutschland Oil GmbH</t>
  </si>
  <si>
    <t>EEV</t>
  </si>
  <si>
    <t>Hamburg</t>
  </si>
  <si>
    <t>Hohe-Schaar-Straße 34</t>
  </si>
  <si>
    <t>Butan/Buten</t>
  </si>
  <si>
    <t>KS 89915</t>
  </si>
  <si>
    <t>BNA1329</t>
  </si>
  <si>
    <t>Kübler &amp; Niethammer Papierfabrik Kriebstein AG</t>
  </si>
  <si>
    <t>K&amp;N PFK AG EV</t>
  </si>
  <si>
    <t>Kriebstein</t>
  </si>
  <si>
    <t>Bauhofstr. 1</t>
  </si>
  <si>
    <t>GT / GDT</t>
  </si>
  <si>
    <t>UW-Rauschenthal</t>
  </si>
  <si>
    <t>CR3-Kaffeeveredelung M. Hermsen GmbH</t>
  </si>
  <si>
    <t>KWK-Anlage</t>
  </si>
  <si>
    <t>Bremen</t>
  </si>
  <si>
    <t>Waterbergstraße 14</t>
  </si>
  <si>
    <t>BNA1335a</t>
  </si>
  <si>
    <t>Papier- u. Kartonfabrik Varel GmbH &amp; Co. KG</t>
  </si>
  <si>
    <t>PKV Kraftwerk</t>
  </si>
  <si>
    <t>Varel</t>
  </si>
  <si>
    <t>Dangaster Straße 38</t>
  </si>
  <si>
    <t>KWK-Blöcke</t>
  </si>
  <si>
    <t>Erdgas L</t>
  </si>
  <si>
    <t>EWE Netz GmbH</t>
  </si>
  <si>
    <t>BNA1336</t>
  </si>
  <si>
    <t>Henkel AG &amp; Co.KGaA</t>
  </si>
  <si>
    <t>Holthausen</t>
  </si>
  <si>
    <t>Düsseldorf</t>
  </si>
  <si>
    <t>Henkelstr. 67</t>
  </si>
  <si>
    <t>Flüssige Produktionsrückstände</t>
  </si>
  <si>
    <t>SWD-Netz U47/U60</t>
  </si>
  <si>
    <t>DS Smith Paper Deutschland GmbH</t>
  </si>
  <si>
    <t>Aschaffenburg</t>
  </si>
  <si>
    <t>Weichertstr. 7</t>
  </si>
  <si>
    <t xml:space="preserve">Aschaffenburger Versorgungs GmbH </t>
  </si>
  <si>
    <t>Köln</t>
  </si>
  <si>
    <t>BNA1400b</t>
  </si>
  <si>
    <t>EZ1</t>
  </si>
  <si>
    <t>Zeitz</t>
  </si>
  <si>
    <t>Albrechtstr. 54</t>
  </si>
  <si>
    <t>DTI</t>
  </si>
  <si>
    <t>BNA1402</t>
  </si>
  <si>
    <t>Delkeskamp Verpackungswerke GmbH</t>
  </si>
  <si>
    <t>Heizkraftwerk zur Papierfabrik</t>
  </si>
  <si>
    <t>Nortrup</t>
  </si>
  <si>
    <t>Hauptstrasse 15</t>
  </si>
  <si>
    <t>nein</t>
  </si>
  <si>
    <t>BNA1406</t>
  </si>
  <si>
    <t>FS-Karton GmbH</t>
  </si>
  <si>
    <t>FS-Karton</t>
  </si>
  <si>
    <t>Neuss</t>
  </si>
  <si>
    <t>Düsseldorfer Str. 182-184</t>
  </si>
  <si>
    <t>BNA1407</t>
  </si>
  <si>
    <t>Schoeller Technocell GmbH &amp; Co. KG</t>
  </si>
  <si>
    <t>STW</t>
  </si>
  <si>
    <t>Weißenborn</t>
  </si>
  <si>
    <t>Fabrikstraße 1</t>
  </si>
  <si>
    <t>140844-3710</t>
  </si>
  <si>
    <t>BNA1408</t>
  </si>
  <si>
    <t>Evonik Degussa GmbH</t>
  </si>
  <si>
    <t>Heizkraftwerk Evonik Rheinfelden</t>
  </si>
  <si>
    <t>Rheinfelden</t>
  </si>
  <si>
    <t>Untere Kanalstraße 3</t>
  </si>
  <si>
    <r>
      <rPr>
        <b/>
        <sz val="12"/>
        <color rgb="FF000000"/>
        <rFont val="Calibri"/>
        <family val="2"/>
        <scheme val="minor"/>
      </rPr>
      <t>ALL</t>
    </r>
    <r>
      <rPr>
        <sz val="12"/>
        <color rgb="FF000000"/>
        <rFont val="Calibri"/>
        <family val="2"/>
        <scheme val="minor"/>
      </rPr>
      <t xml:space="preserve"> solar PV</t>
    </r>
  </si>
  <si>
    <r>
      <t xml:space="preserve">Wind turbine </t>
    </r>
    <r>
      <rPr>
        <b/>
        <sz val="12"/>
        <color rgb="FF000000"/>
        <rFont val="Calibri"/>
        <family val="2"/>
        <scheme val="minor"/>
      </rPr>
      <t>ONSHORE</t>
    </r>
  </si>
  <si>
    <t>Gas Engine</t>
  </si>
  <si>
    <t>OK</t>
  </si>
  <si>
    <t>Hard to get right</t>
  </si>
  <si>
    <t>Total Coal / Biomass is what counts</t>
  </si>
  <si>
    <t>OK if you count the solar PV in residences and services</t>
  </si>
  <si>
    <t>PP_HP analysis TARGETs</t>
  </si>
  <si>
    <t>PP_HP analysis OUTCOME</t>
  </si>
  <si>
    <t>Comment</t>
  </si>
  <si>
    <t>Copy of PivotTable</t>
  </si>
  <si>
    <t>Several carriers are consolidated / combined to make for easier fit with EnergyTransitionModel</t>
  </si>
  <si>
    <t>Purpose:</t>
  </si>
  <si>
    <t>To calculate one of the few inputs that need to be set in the CHP analysis: technology production shares for gas-fired CHPs.</t>
  </si>
  <si>
    <t>Results by machine pages from 1_chp_analysis.xlsx and 2_pp_hp_analysis.xlsx</t>
  </si>
  <si>
    <t xml:space="preserve">Sources: </t>
  </si>
  <si>
    <t xml:space="preserve">To make sure the total German Power plant and CHP park matches the totals in the ETM. Since independently CHPs and Power plants rarely match official statistics. The reason for that is that IEA uses energy baed statistics to determine whther power is produced by a CHP and most other agencies use machine based statistics. </t>
  </si>
  <si>
    <t>First the chp_analysis is performed using the industry gas CHP technology shares. The other inputs are kept fixed for lack of any information on actual production per technology type.</t>
  </si>
  <si>
    <t>Then the 'Results by machine' table from the chp_analysis is used to determine how much more capacity each technology type needs in power plants.</t>
  </si>
  <si>
    <r>
      <t xml:space="preserve">For this we use: </t>
    </r>
    <r>
      <rPr>
        <b/>
        <sz val="12"/>
        <color theme="1"/>
        <rFont val="Calibri"/>
        <family val="2"/>
        <scheme val="minor"/>
      </rPr>
      <t>Total German CHP and power plant park - ETM CHP park = ETM PP park</t>
    </r>
  </si>
  <si>
    <t xml:space="preserve">The complete list of CHPs and power plants from the German BundesNetzAgentur. </t>
  </si>
  <si>
    <t>Sum of Elektr. Leistung brutto (MW) (http://www.udo-leuschner.de/)</t>
  </si>
  <si>
    <t>Elektr. Leistung brutto (MW) (http://www.udo-leuschner.de/)</t>
  </si>
  <si>
    <t>Output for chp_analysis using net capacities</t>
  </si>
  <si>
    <t>Kraftwerksstatus 
(in Betrieb/
vorläufig stillgelegt/
saisonale Konservierung
Netzreserve/ Sicherheitsbereitschaft/
Sonderfall)</t>
  </si>
  <si>
    <t>Aufnahme der kommerziellen Stromerzeugung der derzeit in Betrieb befindlichen Erzeugungseinheit
(Jahr)</t>
  </si>
  <si>
    <t>Auswertung Energieträger</t>
  </si>
  <si>
    <t>Deponie- und Klärgas</t>
  </si>
  <si>
    <t xml:space="preserve">Sonstige Energieträger
(nicht erneuerbar) </t>
  </si>
  <si>
    <t>Gas turbine - hydrogen</t>
  </si>
  <si>
    <t>Gas turbine - oil</t>
  </si>
  <si>
    <t>Steam turbine - Biomass</t>
  </si>
  <si>
    <t>Steam turbine - Coal</t>
  </si>
  <si>
    <t>Steam turbine - Gas</t>
  </si>
  <si>
    <t>Steam turbine - Lignite</t>
  </si>
  <si>
    <t>Steam turbine - Oil</t>
  </si>
  <si>
    <t>Steam turbine - Waste</t>
  </si>
  <si>
    <t>Ja Total</t>
  </si>
  <si>
    <t>Battery</t>
  </si>
  <si>
    <t>Nuclear II</t>
  </si>
  <si>
    <t>Nein Total</t>
  </si>
  <si>
    <t>This source analysis is used to determine the dashboard parameters of the CHP and Power and heat plant analysis based on  data from the BundesNetzAgentur. 
Source: Capacities_DE_Kraftwerksliste_BNetzA_2018_brutto_Leisting.xlsx</t>
  </si>
  <si>
    <t xml:space="preserve">Waste </t>
  </si>
  <si>
    <t>Crude oil</t>
  </si>
  <si>
    <t>Pumped storage</t>
  </si>
  <si>
    <t xml:space="preserve">Solar </t>
  </si>
  <si>
    <t xml:space="preserve">Wind </t>
  </si>
  <si>
    <t>PivotTable copy for Nett installed capacity</t>
  </si>
  <si>
    <t>Sum of Netto-Nennleistung (elektrische Wirkleistung) in MW</t>
  </si>
  <si>
    <t>Windenergie</t>
  </si>
  <si>
    <t>Selected out all Main activity 'Unternehmen' and Filtered for Gas "Technologie" and "Energieträger" and "Wärmeaukopplimg (KWK)" (CHP). Also all plants that were decommissioned before 2015 or not built until after 2015. See Source file.</t>
  </si>
  <si>
    <t>Auswertung
Energieträger (Zuordnung zu einem Hauptenergieträger bei Mehreren Energieträgern)</t>
  </si>
  <si>
    <t>Netto-Nennleistung (elektrische Wirkleistung) in MW</t>
  </si>
  <si>
    <t>Bezeichnung Verknüpfungspunkt (Schaltanlage) mit dem Stromnetz der Allgemeinen Versorgung gemäß Netzbetreiber</t>
  </si>
  <si>
    <t>Suiker Unie GmbH &amp; Co. KG</t>
  </si>
  <si>
    <t>Mehrere Energieträger</t>
  </si>
  <si>
    <t>E.DIS AG</t>
  </si>
  <si>
    <t>Avacon AG</t>
  </si>
  <si>
    <t>BNA0059b</t>
  </si>
  <si>
    <t>GuD Baunatal, VW Werksgelände</t>
  </si>
  <si>
    <t>UW Rengershausen</t>
  </si>
  <si>
    <t>BNA0088a</t>
  </si>
  <si>
    <t>Egger Holzwerkstoffe Brilon GmbH &amp; Co. KG</t>
  </si>
  <si>
    <t>Egger Kraftwerk Brilon</t>
  </si>
  <si>
    <t>Westnetz GmbH</t>
  </si>
  <si>
    <t>BNA0172a</t>
  </si>
  <si>
    <t>Burghausen 01 - GT</t>
  </si>
  <si>
    <t>Bayernwerk AG</t>
  </si>
  <si>
    <t>BNA0172b</t>
  </si>
  <si>
    <t>Burghausen 01 - DT</t>
  </si>
  <si>
    <t>Heizöl/EL</t>
  </si>
  <si>
    <t>Wacker</t>
  </si>
  <si>
    <t>Wacker-intern</t>
  </si>
  <si>
    <t>Biogas, Papierfaserschlamm, EBS</t>
  </si>
  <si>
    <t>Solvay Acetow GmbH</t>
  </si>
  <si>
    <t xml:space="preserve">bnNETZE GmbH </t>
  </si>
  <si>
    <t>BNA0392a</t>
  </si>
  <si>
    <t>EVH GmbH</t>
  </si>
  <si>
    <t>HKW Halle Trotha</t>
  </si>
  <si>
    <t>Halle</t>
  </si>
  <si>
    <t>Dieselstraße 141</t>
  </si>
  <si>
    <t>Block A und B</t>
  </si>
  <si>
    <t>UW Halle Dieselstraße</t>
  </si>
  <si>
    <t>Energieversorgung Halle Netz GmbH</t>
  </si>
  <si>
    <t>Netze BW GmbH</t>
  </si>
  <si>
    <t>BNA0547</t>
  </si>
  <si>
    <t>Raffineriekraftwerk Köln Godorf</t>
  </si>
  <si>
    <t>Godorfer Hauptstr. 150</t>
  </si>
  <si>
    <t>Raffinerie Godorf Godorfer Hauptstr. 150</t>
  </si>
  <si>
    <t xml:space="preserve">Rheinische NETZGesellschaft mbH </t>
  </si>
  <si>
    <t>Netzgesellschaft Niederrhein GmbH</t>
  </si>
  <si>
    <t>Heizöl El</t>
  </si>
  <si>
    <t>Leuna Mitte</t>
  </si>
  <si>
    <t>InfraLeuna GmbH</t>
  </si>
  <si>
    <t>Werknetz</t>
  </si>
  <si>
    <t>W211</t>
  </si>
  <si>
    <t>Paul-Baumann-Str. 1</t>
  </si>
  <si>
    <t>BNA0662b</t>
  </si>
  <si>
    <t>Kraftwerk I</t>
  </si>
  <si>
    <t>Dampfwirtschaft (6 Einzelturbinen)</t>
  </si>
  <si>
    <t>1939 und später</t>
  </si>
  <si>
    <t>BNA0804a</t>
  </si>
  <si>
    <t>BNA0804b</t>
  </si>
  <si>
    <t xml:space="preserve">Opel Automobile GmbH </t>
  </si>
  <si>
    <t>Raffineriegas</t>
  </si>
  <si>
    <t>BNA0918b</t>
  </si>
  <si>
    <t>Cogen Dow Stade</t>
  </si>
  <si>
    <t>Wasserstoff</t>
  </si>
  <si>
    <t>Dow Werksnetz (keine Einspeisung in das Netz der Allgemeinen Versorgung)</t>
  </si>
  <si>
    <t>Dow Werksnetz</t>
  </si>
  <si>
    <t>Reststoffe</t>
  </si>
  <si>
    <t>Pfalzwerke Netz AG</t>
  </si>
  <si>
    <t>e-netz Südhessen GmbH &amp; Co. KG</t>
  </si>
  <si>
    <t>Pfeifer &amp; Langen GmbH &amp; Co. KG</t>
  </si>
  <si>
    <t>BNA1187</t>
  </si>
  <si>
    <t>P&amp;L Werk Lage</t>
  </si>
  <si>
    <t>Lage</t>
  </si>
  <si>
    <t>Heidensche Str. 70</t>
  </si>
  <si>
    <t>Kessel 1/2/3</t>
  </si>
  <si>
    <t>Schweröl</t>
  </si>
  <si>
    <t>Westfalen Weser Netz GmbH</t>
  </si>
  <si>
    <t>Bayernwerk Natur</t>
  </si>
  <si>
    <t>1980 / 2013</t>
  </si>
  <si>
    <t>Bollenacker</t>
  </si>
  <si>
    <t>Erdöl</t>
  </si>
  <si>
    <t>Grace GmbH</t>
  </si>
  <si>
    <t>Station Hernsheim 59</t>
  </si>
  <si>
    <t xml:space="preserve">Nynas GmbH &amp; Co KG </t>
  </si>
  <si>
    <t>Stromnetz Hamburg GmbH</t>
  </si>
  <si>
    <t>BNA1332</t>
  </si>
  <si>
    <t>INEOS Solvents Germany GmbH</t>
  </si>
  <si>
    <t>INEOS Kraftwerk</t>
  </si>
  <si>
    <t>Moers</t>
  </si>
  <si>
    <t>Römerstr. 733</t>
  </si>
  <si>
    <t>TG7/8</t>
  </si>
  <si>
    <t>Flüssige und gasförmige Produktionsrückstände</t>
  </si>
  <si>
    <t>DE00018147455V0000000753653</t>
  </si>
  <si>
    <t>BNA1334</t>
  </si>
  <si>
    <t>GT 1-3, DT</t>
  </si>
  <si>
    <t>1993 und 2002</t>
  </si>
  <si>
    <t>10kV Schaltanlage CR3 Anschlussfeld Finkenau, Waterbergstr.</t>
  </si>
  <si>
    <t>Wesernetz Bremen GmbH</t>
  </si>
  <si>
    <t>EWE NETZ GmbH</t>
  </si>
  <si>
    <t>BNA1335b</t>
  </si>
  <si>
    <t>Kondensationsturbine</t>
  </si>
  <si>
    <t>Abdampf</t>
  </si>
  <si>
    <t>Netzgesellschaft Düsseldorf mbH</t>
  </si>
  <si>
    <t>BNA1337e</t>
  </si>
  <si>
    <t>GuD-Anlage</t>
  </si>
  <si>
    <t>Südzucker AG, Werk Zeitz</t>
  </si>
  <si>
    <t>HEL</t>
  </si>
  <si>
    <t>MCk0268144756</t>
  </si>
  <si>
    <t>20/110</t>
  </si>
  <si>
    <t>MitNetz</t>
  </si>
  <si>
    <t>Wasserstoff (Restgas eines Produktions-betriebes)</t>
  </si>
  <si>
    <t>Degussa Süd 1</t>
  </si>
  <si>
    <t xml:space="preserve">ED Netze GmbH </t>
  </si>
  <si>
    <t>BNA1437</t>
  </si>
  <si>
    <t>Aluminium Oxid Stade GmbH</t>
  </si>
  <si>
    <t>KWK AOS GmbH</t>
  </si>
  <si>
    <t>Stade- Bützfleth</t>
  </si>
  <si>
    <t>Johann- Rathje- Köser- Straße</t>
  </si>
  <si>
    <t>GT 1/2</t>
  </si>
  <si>
    <t>SA Abbenfleth</t>
  </si>
  <si>
    <t>BNA1444a</t>
  </si>
  <si>
    <t>Prinovis GmbH &amp; Co. KG</t>
  </si>
  <si>
    <t xml:space="preserve">GT1 </t>
  </si>
  <si>
    <t>Nürnberg</t>
  </si>
  <si>
    <t>Breslauer Str. 300</t>
  </si>
  <si>
    <t>U7</t>
  </si>
  <si>
    <t>N-ERGIE Netz GmbH</t>
  </si>
  <si>
    <t>BNA1444b</t>
  </si>
  <si>
    <t xml:space="preserve">GT2 </t>
  </si>
  <si>
    <t>BNA1444c</t>
  </si>
  <si>
    <t xml:space="preserve">GT3 </t>
  </si>
  <si>
    <t>BNA1444d</t>
  </si>
  <si>
    <t xml:space="preserve">GT4 </t>
  </si>
  <si>
    <t>BNA1450</t>
  </si>
  <si>
    <t>DREWSEN SPEZIALPAPIERE GmbH &amp; Co. KG</t>
  </si>
  <si>
    <t>GUD-Anlage DREWSEN</t>
  </si>
  <si>
    <t>Lachendorf</t>
  </si>
  <si>
    <t>Georg-Drewsen-Weg 2</t>
  </si>
  <si>
    <t>BNA1458</t>
  </si>
  <si>
    <t>Buchmann GmbH</t>
  </si>
  <si>
    <t>Annweiler</t>
  </si>
  <si>
    <t>Wasgaustraße 5</t>
  </si>
  <si>
    <t>BNA1463</t>
  </si>
  <si>
    <t>Smurfit Kappa Herzberger Papierfabrik GmbH</t>
  </si>
  <si>
    <t>Herzberg</t>
  </si>
  <si>
    <t>Andreasberger Str. 1</t>
  </si>
  <si>
    <t>EWE / Harzenergie</t>
  </si>
  <si>
    <t>BNA1492a</t>
  </si>
  <si>
    <t>Papierfabrik Adolf Jass Schwarza GmbH</t>
  </si>
  <si>
    <t>Kraftwerk 3</t>
  </si>
  <si>
    <t>Fulda</t>
  </si>
  <si>
    <t>Hermann-Muth-Str. 6</t>
  </si>
  <si>
    <t>4848 Fulda Hermann Muth Straße 6</t>
  </si>
  <si>
    <t>OsthessenNetz GmbH</t>
  </si>
  <si>
    <t>BNA1492b</t>
  </si>
  <si>
    <t>Kraftwerk 2</t>
  </si>
  <si>
    <t>BNA1503</t>
  </si>
  <si>
    <t>BHKW H.120</t>
  </si>
  <si>
    <t>Rather Str. 51</t>
  </si>
  <si>
    <t>U14</t>
  </si>
  <si>
    <t>BNA1504</t>
  </si>
  <si>
    <t>BHKW</t>
  </si>
  <si>
    <t>Woerth</t>
  </si>
  <si>
    <t>Daimler Str. 1</t>
  </si>
  <si>
    <t>UW Daimler Wörth</t>
  </si>
  <si>
    <t>BNA1505</t>
  </si>
  <si>
    <t>Opel Automobile GmbH</t>
  </si>
  <si>
    <t>HKW Wiesengrund</t>
  </si>
  <si>
    <t>Eisenach</t>
  </si>
  <si>
    <t>Adam-Opel-Str.</t>
  </si>
  <si>
    <t>UW Eisenach West</t>
  </si>
  <si>
    <t xml:space="preserve">TEN Thüringer Energienetze GmbH </t>
  </si>
  <si>
    <t>BNA1507</t>
  </si>
  <si>
    <t>Michelin Reifenwerke AG &amp; Co. KGaA 
Standort Bad Kreuznach</t>
  </si>
  <si>
    <t>Bad Kreuznach</t>
  </si>
  <si>
    <t>Michelinstr. 1</t>
  </si>
  <si>
    <t>BNA1509</t>
  </si>
  <si>
    <t>BP Europa SE</t>
  </si>
  <si>
    <t>BP Werk Lingen</t>
  </si>
  <si>
    <t>Lingen</t>
  </si>
  <si>
    <t>Raffineriestrasse</t>
  </si>
  <si>
    <t>Station Holthausen</t>
  </si>
  <si>
    <t>BNA1511b</t>
  </si>
  <si>
    <t>Papierfabrik Schoellershammer H. A. Schoeller Söhne GmbH &amp; Co KG</t>
  </si>
  <si>
    <t>Kessel 2</t>
  </si>
  <si>
    <t>Düren</t>
  </si>
  <si>
    <t>Kreuzauer Str. 18</t>
  </si>
  <si>
    <t>L-Gas</t>
  </si>
  <si>
    <t>DE0001495235500000000000001001639</t>
  </si>
  <si>
    <t xml:space="preserve">Leitungspartner GmbH </t>
  </si>
  <si>
    <t>BNA1516</t>
  </si>
  <si>
    <t>Südzucker AG Mannheim</t>
  </si>
  <si>
    <t>HKW 1 Werk Offstein</t>
  </si>
  <si>
    <t>Obrigheim</t>
  </si>
  <si>
    <t>Wormser Straße 11</t>
  </si>
  <si>
    <t>Heizöl schwer</t>
  </si>
  <si>
    <t>UW Grünstadt</t>
  </si>
  <si>
    <t>BNA1526</t>
  </si>
  <si>
    <t>Raffinerie Heide GmbH</t>
  </si>
  <si>
    <t>Kraftwerk Raffinerie Heide</t>
  </si>
  <si>
    <t>Hemminstedt</t>
  </si>
  <si>
    <t>Meldorfer Str. 43</t>
  </si>
  <si>
    <t>Schleswig-Holstein</t>
  </si>
  <si>
    <t>Erdgas,  Raffineriegas , Rückstandsöle</t>
  </si>
  <si>
    <t>Umspannwerk Heide/Holstein</t>
  </si>
  <si>
    <t>6 auf 20</t>
  </si>
  <si>
    <t>Werksnetz
Schleswig-Holstein Netz AG</t>
  </si>
  <si>
    <t>BNA1531</t>
  </si>
  <si>
    <t>Industriekraftwerk Greifswald GmbH</t>
  </si>
  <si>
    <t>Industriekraftwerk Greifswald</t>
  </si>
  <si>
    <t>Lubmin</t>
  </si>
  <si>
    <t>BNA1541</t>
  </si>
  <si>
    <t>Freiberger Erdgas GmbH</t>
  </si>
  <si>
    <t>HKW Freiberg</t>
  </si>
  <si>
    <t>Freiberg</t>
  </si>
  <si>
    <t>DE0009990959900000E10001587000001</t>
  </si>
  <si>
    <t>BNA1556</t>
  </si>
  <si>
    <t>Sachsenmilch Leppersdorf GmbH</t>
  </si>
  <si>
    <t>Leppersdorf</t>
  </si>
  <si>
    <t>An den Breiten</t>
  </si>
  <si>
    <t>01454 Leppersdorf</t>
  </si>
  <si>
    <t>ENSO Netz GmbH</t>
  </si>
  <si>
    <t>BNA1557</t>
  </si>
  <si>
    <t xml:space="preserve">Volkswagen Sachsen GmbH </t>
  </si>
  <si>
    <t>Zwickau</t>
  </si>
  <si>
    <t>Glauchauer Str. 40</t>
  </si>
  <si>
    <t xml:space="preserve">UW Schlunzig </t>
  </si>
  <si>
    <t>VW Sachsen GmbH</t>
  </si>
  <si>
    <t>BNA1671</t>
  </si>
  <si>
    <t>Kronos Titan GmbH</t>
  </si>
  <si>
    <t>Bremerhaven</t>
  </si>
  <si>
    <t>Uspannwerk Blexen</t>
  </si>
  <si>
    <t>110/6</t>
  </si>
  <si>
    <t>BNA1677</t>
  </si>
  <si>
    <t>BHKW Braunschweig</t>
  </si>
  <si>
    <t>Wolfsburg</t>
  </si>
  <si>
    <t>Berliner Ring</t>
  </si>
  <si>
    <t>In Betrieb</t>
  </si>
  <si>
    <t>Braunschweiger Netz GmbH</t>
  </si>
  <si>
    <t>BNA1810</t>
  </si>
  <si>
    <t>Exxon Mobil Production Deutschland GmbH</t>
  </si>
  <si>
    <t>Hannover</t>
  </si>
  <si>
    <t>Riethorst 12</t>
  </si>
  <si>
    <t>UW Sage</t>
  </si>
  <si>
    <t>BNA1821</t>
  </si>
  <si>
    <t>Bayer Pharma AG</t>
  </si>
  <si>
    <t>Energieversogung Wedding</t>
  </si>
  <si>
    <t>Berlin</t>
  </si>
  <si>
    <t>Fennstr. 22</t>
  </si>
  <si>
    <t>leichtes Heizöl  EL</t>
  </si>
  <si>
    <t>Stromnetz Berlin GmbH</t>
  </si>
  <si>
    <t>BNA1861</t>
  </si>
  <si>
    <t>BMW AG</t>
  </si>
  <si>
    <t>Regensburg</t>
  </si>
  <si>
    <t>Herbert-Quandt-Allee</t>
  </si>
  <si>
    <t>DE00106893055HMESS300000000844587
DE00106893055HMESS400000000844587</t>
  </si>
  <si>
    <t>Bayernwerke Netz GmbH</t>
  </si>
  <si>
    <t>Calculation of technology share (capacity) Energy industry</t>
  </si>
  <si>
    <t>Simplified capacity</t>
  </si>
  <si>
    <t>CCGT?</t>
  </si>
  <si>
    <t>Calculation of technology share (capacity) Industry</t>
  </si>
  <si>
    <t xml:space="preserve">Copy and paste the "Results by machine" results from the CHP and PP_HP analyses here. </t>
  </si>
  <si>
    <t>Have included Pumpspeicher plants in Hydro mountain for now</t>
  </si>
  <si>
    <t>Taken from: 20180730_Solar and Wind on and offshore I.xlsx</t>
  </si>
  <si>
    <t xml:space="preserve">Hard to get right, misestimated GuD vs Steam turbine -Gas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</si>
</sst>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
    <numFmt numFmtId="168" formatCode="0.0%"/>
  </numFmts>
  <fonts count="21" x14ac:knownFonts="1">
    <font>
      <sz val="12"/>
      <color theme="1"/>
      <name val="Calibri"/>
      <family val="2"/>
      <scheme val="minor"/>
    </font>
    <font>
      <sz val="12"/>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u/>
      <sz val="12"/>
      <color rgb="FF0000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rgb="FFFF0000"/>
      <name val="Calibri"/>
      <family val="2"/>
      <scheme val="minor"/>
    </font>
    <font>
      <sz val="12"/>
      <color theme="0"/>
      <name val="Calibri"/>
      <family val="2"/>
      <scheme val="minor"/>
    </font>
    <font>
      <sz val="10"/>
      <name val="Arial"/>
      <family val="2"/>
    </font>
    <font>
      <b/>
      <sz val="10"/>
      <name val="Arial"/>
      <family val="2"/>
    </font>
    <font>
      <b/>
      <sz val="8"/>
      <name val="Arial"/>
      <family val="2"/>
    </font>
    <font>
      <sz val="10"/>
      <color indexed="8"/>
      <name val="Arial"/>
      <family val="2"/>
    </font>
    <font>
      <b/>
      <sz val="15"/>
      <color theme="1"/>
      <name val="Calibri"/>
      <family val="2"/>
      <scheme val="minor"/>
    </font>
    <font>
      <b/>
      <sz val="12"/>
      <name val="Arial"/>
      <family val="2"/>
    </font>
    <font>
      <b/>
      <sz val="8"/>
      <color theme="1"/>
      <name val="Arial"/>
      <family val="2"/>
    </font>
    <font>
      <sz val="10"/>
      <color theme="1"/>
      <name val="Arial"/>
      <family val="2"/>
    </font>
    <font>
      <sz val="12"/>
      <color rgb="FF008000"/>
      <name val="Calibri"/>
      <family val="2"/>
      <scheme val="minor"/>
    </font>
  </fonts>
  <fills count="6">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theme="6" tint="-0.249977111117893"/>
        <bgColor theme="6" tint="-0.249977111117893"/>
      </patternFill>
    </fill>
    <fill>
      <patternFill patternType="solid">
        <fgColor theme="6" tint="0.39997558519241921"/>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style="thin">
        <color rgb="FF000000"/>
      </right>
      <top/>
      <bottom/>
      <diagonal/>
    </border>
    <border>
      <left/>
      <right style="thin">
        <color auto="1"/>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5"/>
      </left>
      <right/>
      <top style="thin">
        <color rgb="FF000000"/>
      </top>
      <bottom/>
      <diagonal/>
    </border>
    <border>
      <left style="thin">
        <color indexed="65"/>
      </left>
      <right style="thin">
        <color rgb="FF000000"/>
      </right>
      <top style="thin">
        <color rgb="FF000000"/>
      </top>
      <bottom/>
      <diagonal/>
    </border>
    <border>
      <left/>
      <right/>
      <top style="thin">
        <color rgb="FF000000"/>
      </top>
      <bottom/>
      <diagonal/>
    </border>
    <border>
      <left style="thin">
        <color auto="1"/>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auto="1"/>
      </left>
      <right/>
      <top/>
      <bottom style="thin">
        <color rgb="FF000000"/>
      </bottom>
      <diagonal/>
    </border>
    <border>
      <left/>
      <right/>
      <top/>
      <bottom style="thin">
        <color rgb="FF000000"/>
      </bottom>
      <diagonal/>
    </border>
    <border>
      <left style="thin">
        <color rgb="FF000000"/>
      </left>
      <right/>
      <top style="thin">
        <color indexed="65"/>
      </top>
      <bottom/>
      <diagonal/>
    </border>
    <border>
      <left style="thin">
        <color rgb="FF000000"/>
      </left>
      <right style="thin">
        <color rgb="FF000000"/>
      </right>
      <top/>
      <bottom/>
      <diagonal/>
    </border>
    <border>
      <left style="thin">
        <color indexed="65"/>
      </left>
      <right/>
      <top style="thin">
        <color rgb="FF000000"/>
      </top>
      <bottom style="thin">
        <color rgb="FF00000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top style="thin">
        <color auto="1"/>
      </top>
      <bottom/>
      <diagonal/>
    </border>
    <border>
      <left style="thin">
        <color indexed="65"/>
      </left>
      <right/>
      <top style="thin">
        <color auto="1"/>
      </top>
      <bottom/>
      <diagonal/>
    </border>
    <border>
      <left style="thin">
        <color indexed="65"/>
      </left>
      <right style="thin">
        <color auto="1"/>
      </right>
      <top style="thin">
        <color auto="1"/>
      </top>
      <bottom/>
      <diagonal/>
    </border>
    <border>
      <left/>
      <right style="thin">
        <color auto="1"/>
      </right>
      <top style="thin">
        <color rgb="FF000000"/>
      </top>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auto="1"/>
      </left>
      <right/>
      <top style="thin">
        <color indexed="65"/>
      </top>
      <bottom/>
      <diagonal/>
    </border>
    <border>
      <left style="thin">
        <color rgb="FF000000"/>
      </left>
      <right style="thin">
        <color auto="1"/>
      </right>
      <top/>
      <bottom/>
      <diagonal/>
    </border>
    <border>
      <left style="thin">
        <color auto="1"/>
      </left>
      <right/>
      <top style="thin">
        <color rgb="FF000000"/>
      </top>
      <bottom style="thin">
        <color auto="1"/>
      </bottom>
      <diagonal/>
    </border>
    <border>
      <left style="thin">
        <color indexed="65"/>
      </left>
      <right/>
      <top style="thin">
        <color rgb="FF000000"/>
      </top>
      <bottom style="thin">
        <color auto="1"/>
      </bottom>
      <diagonal/>
    </border>
    <border>
      <left/>
      <right/>
      <top style="thin">
        <color rgb="FF000000"/>
      </top>
      <bottom style="thin">
        <color auto="1"/>
      </bottom>
      <diagonal/>
    </border>
    <border>
      <left style="thin">
        <color auto="1"/>
      </left>
      <right style="thin">
        <color auto="1"/>
      </right>
      <top style="thin">
        <color auto="1"/>
      </top>
      <bottom style="thin">
        <color auto="1"/>
      </bottom>
      <diagonal/>
    </border>
    <border>
      <left/>
      <right/>
      <top/>
      <bottom style="thin">
        <color theme="6" tint="-0.249977111117893"/>
      </bottom>
      <diagonal/>
    </border>
    <border>
      <left/>
      <right/>
      <top style="thin">
        <color theme="6" tint="-0.249977111117893"/>
      </top>
      <bottom style="thin">
        <color theme="6" tint="0.7999816888943144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style="thin">
        <color auto="1"/>
      </top>
      <bottom/>
      <diagonal/>
    </border>
    <border>
      <left/>
      <right/>
      <top style="thin">
        <color theme="6" tint="0.79998168889431442"/>
      </top>
      <bottom style="thin">
        <color theme="6" tint="0.79998168889431442"/>
      </bottom>
      <diagonal/>
    </border>
    <border>
      <left/>
      <right/>
      <top style="double">
        <color theme="6" tint="-0.249977111117893"/>
      </top>
      <bottom/>
      <diagonal/>
    </border>
  </borders>
  <cellStyleXfs count="20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xf numFmtId="0" fontId="1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3" fillId="2" borderId="1" xfId="0" applyFont="1" applyFill="1" applyBorder="1"/>
    <xf numFmtId="0" fontId="3" fillId="2" borderId="2" xfId="0" applyFont="1" applyFill="1" applyBorder="1"/>
    <xf numFmtId="0" fontId="4" fillId="0" borderId="0" xfId="0" applyFont="1"/>
    <xf numFmtId="0" fontId="4" fillId="2" borderId="2" xfId="0" applyFont="1" applyFill="1" applyBorder="1"/>
    <xf numFmtId="0" fontId="4" fillId="2" borderId="3" xfId="0" applyFont="1" applyFill="1" applyBorder="1"/>
    <xf numFmtId="0" fontId="4" fillId="2" borderId="4" xfId="0" applyFont="1" applyFill="1" applyBorder="1"/>
    <xf numFmtId="0" fontId="4" fillId="2" borderId="0" xfId="0" applyFont="1" applyFill="1"/>
    <xf numFmtId="0" fontId="4" fillId="2" borderId="5" xfId="0" applyFont="1" applyFill="1" applyBorder="1"/>
    <xf numFmtId="0" fontId="3" fillId="2" borderId="6" xfId="0" applyFont="1" applyFill="1" applyBorder="1" applyAlignment="1">
      <alignment vertical="top" wrapText="1"/>
    </xf>
    <xf numFmtId="0" fontId="3" fillId="2" borderId="7" xfId="0" applyFont="1" applyFill="1" applyBorder="1" applyAlignment="1">
      <alignment vertical="top" wrapText="1"/>
    </xf>
    <xf numFmtId="0" fontId="3" fillId="0" borderId="9" xfId="0" applyFont="1" applyBorder="1" applyAlignment="1">
      <alignment vertical="top" wrapText="1"/>
    </xf>
    <xf numFmtId="0" fontId="5" fillId="0" borderId="9" xfId="0" applyFont="1" applyBorder="1" applyAlignment="1">
      <alignment vertical="top" wrapText="1"/>
    </xf>
    <xf numFmtId="0" fontId="4" fillId="2" borderId="9" xfId="0" applyFont="1" applyFill="1" applyBorder="1"/>
    <xf numFmtId="0" fontId="3" fillId="2" borderId="8" xfId="0" applyFont="1" applyFill="1" applyBorder="1" applyAlignment="1">
      <alignment wrapText="1"/>
    </xf>
    <xf numFmtId="0" fontId="3" fillId="2" borderId="9" xfId="0" applyFont="1" applyFill="1" applyBorder="1" applyAlignment="1">
      <alignment wrapText="1"/>
    </xf>
    <xf numFmtId="0" fontId="4" fillId="2" borderId="10" xfId="0" applyFont="1" applyFill="1" applyBorder="1"/>
    <xf numFmtId="0" fontId="6" fillId="2" borderId="4" xfId="0" applyFont="1" applyFill="1" applyBorder="1"/>
    <xf numFmtId="0" fontId="4" fillId="2" borderId="11" xfId="0" applyFont="1" applyFill="1" applyBorder="1"/>
    <xf numFmtId="0" fontId="4" fillId="2" borderId="12" xfId="0" applyFont="1" applyFill="1" applyBorder="1"/>
    <xf numFmtId="0" fontId="2" fillId="2" borderId="4" xfId="0" applyFont="1" applyFill="1" applyBorder="1"/>
    <xf numFmtId="0" fontId="4" fillId="0" borderId="11" xfId="0" applyFont="1" applyBorder="1"/>
    <xf numFmtId="3" fontId="4" fillId="0" borderId="0" xfId="0" applyNumberFormat="1" applyFont="1"/>
    <xf numFmtId="0" fontId="4" fillId="0" borderId="12" xfId="0" applyFont="1" applyBorder="1"/>
    <xf numFmtId="3" fontId="4" fillId="0" borderId="14" xfId="0" applyNumberFormat="1" applyFont="1" applyBorder="1"/>
    <xf numFmtId="0" fontId="4" fillId="2" borderId="14" xfId="0" applyFont="1" applyFill="1" applyBorder="1"/>
    <xf numFmtId="0" fontId="4" fillId="0" borderId="13" xfId="0" applyFont="1" applyBorder="1"/>
    <xf numFmtId="1" fontId="3" fillId="0" borderId="14" xfId="0" applyNumberFormat="1" applyFont="1" applyBorder="1"/>
    <xf numFmtId="3" fontId="4" fillId="2" borderId="0" xfId="0" applyNumberFormat="1" applyFont="1" applyFill="1"/>
    <xf numFmtId="0" fontId="4" fillId="0" borderId="8" xfId="0" applyFont="1" applyBorder="1"/>
    <xf numFmtId="1" fontId="3" fillId="0" borderId="9" xfId="0" applyNumberFormat="1" applyFont="1" applyBorder="1"/>
    <xf numFmtId="0" fontId="6" fillId="2" borderId="15" xfId="0" applyFont="1" applyFill="1" applyBorder="1"/>
    <xf numFmtId="0" fontId="4" fillId="2" borderId="16" xfId="0" applyFont="1" applyFill="1" applyBorder="1"/>
    <xf numFmtId="3" fontId="4" fillId="2" borderId="17" xfId="0" applyNumberFormat="1" applyFont="1" applyFill="1" applyBorder="1"/>
    <xf numFmtId="0" fontId="4" fillId="2" borderId="6" xfId="0" applyFont="1" applyFill="1" applyBorder="1"/>
    <xf numFmtId="0" fontId="4" fillId="2" borderId="7" xfId="0" applyFont="1" applyFill="1" applyBorder="1"/>
    <xf numFmtId="3" fontId="4" fillId="2" borderId="9" xfId="0" applyNumberFormat="1" applyFont="1" applyFill="1" applyBorder="1"/>
    <xf numFmtId="0" fontId="4" fillId="0" borderId="9" xfId="0" applyFont="1" applyBorder="1"/>
    <xf numFmtId="0" fontId="4" fillId="2" borderId="18" xfId="0" applyFont="1" applyFill="1" applyBorder="1"/>
    <xf numFmtId="0" fontId="4" fillId="2" borderId="19" xfId="0" applyFont="1" applyFill="1" applyBorder="1"/>
    <xf numFmtId="3" fontId="4" fillId="2" borderId="20" xfId="0" applyNumberFormat="1" applyFont="1" applyFill="1" applyBorder="1"/>
    <xf numFmtId="0" fontId="4" fillId="2" borderId="20" xfId="0" applyFont="1" applyFill="1" applyBorder="1"/>
    <xf numFmtId="0" fontId="4" fillId="0" borderId="21" xfId="0" applyFont="1" applyBorder="1"/>
    <xf numFmtId="1" fontId="3" fillId="0" borderId="20" xfId="0" applyNumberFormat="1" applyFont="1" applyBorder="1"/>
    <xf numFmtId="0" fontId="4" fillId="2" borderId="22" xfId="0" applyFont="1" applyFill="1" applyBorder="1"/>
    <xf numFmtId="0" fontId="6" fillId="2" borderId="0" xfId="0" applyFont="1" applyFill="1"/>
    <xf numFmtId="0" fontId="6" fillId="2" borderId="28" xfId="0" applyFont="1" applyFill="1" applyBorder="1"/>
    <xf numFmtId="0" fontId="4" fillId="2" borderId="23" xfId="0" applyFont="1" applyFill="1" applyBorder="1"/>
    <xf numFmtId="0" fontId="4" fillId="2" borderId="24" xfId="0" applyFont="1" applyFill="1" applyBorder="1"/>
    <xf numFmtId="3" fontId="4" fillId="2" borderId="25" xfId="0" applyNumberFormat="1" applyFont="1" applyFill="1" applyBorder="1"/>
    <xf numFmtId="0" fontId="4" fillId="2" borderId="25" xfId="0" applyFont="1" applyFill="1" applyBorder="1"/>
    <xf numFmtId="0" fontId="4" fillId="0" borderId="26" xfId="0" applyFont="1" applyBorder="1"/>
    <xf numFmtId="1" fontId="3" fillId="0" borderId="25" xfId="0" applyNumberFormat="1" applyFont="1" applyBorder="1"/>
    <xf numFmtId="0" fontId="4" fillId="2" borderId="27" xfId="0" applyFont="1" applyFill="1" applyBorder="1"/>
    <xf numFmtId="164" fontId="3" fillId="0" borderId="9" xfId="0" applyNumberFormat="1" applyFont="1" applyBorder="1"/>
    <xf numFmtId="0" fontId="4" fillId="0" borderId="25" xfId="0" applyFont="1" applyBorder="1"/>
    <xf numFmtId="1" fontId="4" fillId="0" borderId="0" xfId="0" applyNumberFormat="1" applyFont="1" applyAlignment="1">
      <alignment horizontal="right"/>
    </xf>
    <xf numFmtId="3" fontId="4" fillId="0" borderId="12" xfId="0" applyNumberFormat="1" applyFont="1" applyBorder="1"/>
    <xf numFmtId="3" fontId="3" fillId="0" borderId="0" xfId="0" applyNumberFormat="1" applyFont="1"/>
    <xf numFmtId="0" fontId="4" fillId="0" borderId="14" xfId="0" applyFont="1" applyBorder="1"/>
    <xf numFmtId="3" fontId="4" fillId="0" borderId="13" xfId="0" applyNumberFormat="1" applyFont="1" applyBorder="1"/>
    <xf numFmtId="3" fontId="3" fillId="0" borderId="14" xfId="0" applyNumberFormat="1" applyFont="1" applyBorder="1"/>
    <xf numFmtId="1" fontId="4" fillId="0" borderId="14" xfId="0" applyNumberFormat="1" applyFont="1" applyBorder="1"/>
    <xf numFmtId="0" fontId="4" fillId="2" borderId="26" xfId="0" applyFont="1" applyFill="1" applyBorder="1"/>
    <xf numFmtId="1" fontId="4" fillId="2" borderId="25" xfId="0" applyNumberFormat="1" applyFont="1" applyFill="1" applyBorder="1"/>
    <xf numFmtId="1" fontId="4" fillId="2" borderId="0" xfId="0" applyNumberFormat="1" applyFont="1" applyFill="1"/>
    <xf numFmtId="3" fontId="3" fillId="0" borderId="9" xfId="0" applyNumberFormat="1" applyFont="1" applyBorder="1"/>
    <xf numFmtId="0" fontId="4" fillId="0" borderId="29" xfId="0" applyFont="1" applyBorder="1"/>
    <xf numFmtId="3" fontId="3" fillId="0" borderId="20" xfId="0" applyNumberFormat="1" applyFont="1" applyBorder="1"/>
    <xf numFmtId="0" fontId="6" fillId="2" borderId="23" xfId="0" applyFont="1" applyFill="1" applyBorder="1"/>
    <xf numFmtId="0" fontId="4" fillId="0" borderId="24" xfId="0" applyFont="1" applyBorder="1"/>
    <xf numFmtId="3" fontId="0" fillId="0" borderId="0" xfId="0" applyNumberFormat="1"/>
    <xf numFmtId="10" fontId="0" fillId="0" borderId="0" xfId="0" applyNumberFormat="1"/>
    <xf numFmtId="0" fontId="3" fillId="2" borderId="4" xfId="0" applyFont="1" applyFill="1" applyBorder="1"/>
    <xf numFmtId="0" fontId="3" fillId="2" borderId="0" xfId="0" applyFont="1" applyFill="1" applyBorder="1"/>
    <xf numFmtId="0" fontId="4" fillId="2" borderId="0" xfId="0" applyFont="1" applyFill="1" applyBorder="1"/>
    <xf numFmtId="0" fontId="10" fillId="2" borderId="1" xfId="0" applyFont="1" applyFill="1" applyBorder="1"/>
    <xf numFmtId="0" fontId="10" fillId="2" borderId="4" xfId="0" applyFont="1" applyFill="1" applyBorder="1"/>
    <xf numFmtId="1" fontId="4" fillId="0" borderId="0" xfId="0" applyNumberFormat="1" applyFont="1"/>
    <xf numFmtId="0" fontId="4" fillId="0" borderId="0" xfId="0" applyFont="1" applyBorder="1"/>
    <xf numFmtId="0" fontId="0" fillId="0" borderId="0" xfId="0" applyBorder="1"/>
    <xf numFmtId="0" fontId="12" fillId="0" borderId="33" xfId="0" applyFont="1" applyBorder="1"/>
    <xf numFmtId="0" fontId="12" fillId="0" borderId="34" xfId="0" applyFont="1" applyBorder="1"/>
    <xf numFmtId="0" fontId="12" fillId="0" borderId="0" xfId="0" applyFont="1"/>
    <xf numFmtId="0" fontId="12" fillId="0" borderId="35" xfId="0" applyFont="1" applyBorder="1"/>
    <xf numFmtId="0" fontId="12" fillId="0" borderId="36" xfId="0" applyFont="1" applyBorder="1"/>
    <xf numFmtId="0" fontId="12" fillId="0" borderId="38" xfId="0" applyFont="1" applyBorder="1"/>
    <xf numFmtId="0" fontId="12" fillId="0" borderId="39" xfId="0" applyFont="1" applyBorder="1"/>
    <xf numFmtId="0" fontId="12" fillId="0" borderId="40" xfId="0" applyFont="1" applyBorder="1"/>
    <xf numFmtId="0" fontId="12" fillId="0" borderId="41" xfId="0" applyFont="1" applyBorder="1"/>
    <xf numFmtId="0" fontId="12" fillId="0" borderId="42" xfId="0" applyFont="1" applyBorder="1"/>
    <xf numFmtId="0" fontId="12" fillId="3" borderId="41" xfId="0" applyFont="1" applyFill="1" applyBorder="1"/>
    <xf numFmtId="0" fontId="12" fillId="0" borderId="43" xfId="0" applyFont="1" applyBorder="1"/>
    <xf numFmtId="0" fontId="12" fillId="0" borderId="45" xfId="0" applyFont="1" applyBorder="1"/>
    <xf numFmtId="3" fontId="12" fillId="0" borderId="42" xfId="0" applyNumberFormat="1" applyFont="1" applyBorder="1"/>
    <xf numFmtId="3" fontId="12" fillId="0" borderId="41" xfId="0" applyNumberFormat="1" applyFont="1" applyBorder="1"/>
    <xf numFmtId="3" fontId="12" fillId="0" borderId="44" xfId="0" applyNumberFormat="1" applyFont="1" applyBorder="1"/>
    <xf numFmtId="0" fontId="12" fillId="0" borderId="49" xfId="0" applyFont="1" applyBorder="1"/>
    <xf numFmtId="3" fontId="12" fillId="0" borderId="12" xfId="0" applyNumberFormat="1" applyFont="1" applyBorder="1"/>
    <xf numFmtId="3" fontId="12" fillId="0" borderId="0" xfId="0" applyNumberFormat="1" applyFont="1"/>
    <xf numFmtId="3" fontId="12" fillId="0" borderId="50" xfId="0" applyNumberFormat="1" applyFont="1" applyBorder="1"/>
    <xf numFmtId="0" fontId="12" fillId="0" borderId="37" xfId="0" applyFont="1" applyBorder="1"/>
    <xf numFmtId="0" fontId="12" fillId="0" borderId="51" xfId="0" applyFont="1" applyBorder="1"/>
    <xf numFmtId="3" fontId="12" fillId="0" borderId="52" xfId="0" applyNumberFormat="1" applyFont="1" applyBorder="1"/>
    <xf numFmtId="3" fontId="12" fillId="0" borderId="53" xfId="0" applyNumberFormat="1" applyFont="1" applyBorder="1"/>
    <xf numFmtId="3" fontId="12" fillId="0" borderId="33" xfId="0" applyNumberFormat="1" applyFont="1" applyBorder="1"/>
    <xf numFmtId="0" fontId="12" fillId="0" borderId="0" xfId="0" applyFont="1" applyBorder="1"/>
    <xf numFmtId="3" fontId="0" fillId="0" borderId="0" xfId="0" applyNumberFormat="1" applyBorder="1"/>
    <xf numFmtId="0" fontId="12" fillId="0" borderId="56" xfId="0" applyFont="1" applyBorder="1"/>
    <xf numFmtId="0" fontId="12" fillId="0" borderId="57" xfId="0" applyFont="1" applyBorder="1"/>
    <xf numFmtId="0" fontId="12" fillId="0" borderId="58" xfId="0" applyFont="1" applyBorder="1"/>
    <xf numFmtId="0" fontId="12" fillId="0" borderId="41" xfId="0" applyFont="1" applyFill="1" applyBorder="1"/>
    <xf numFmtId="0" fontId="12" fillId="0" borderId="59" xfId="0" applyFont="1" applyBorder="1"/>
    <xf numFmtId="0" fontId="12" fillId="0" borderId="12" xfId="0" applyFont="1" applyBorder="1"/>
    <xf numFmtId="3" fontId="12" fillId="0" borderId="60" xfId="0" applyNumberFormat="1" applyFont="1" applyBorder="1"/>
    <xf numFmtId="0" fontId="12" fillId="0" borderId="62" xfId="0" applyFont="1" applyBorder="1"/>
    <xf numFmtId="3" fontId="12" fillId="0" borderId="0" xfId="0" applyNumberFormat="1" applyFont="1" applyBorder="1"/>
    <xf numFmtId="3" fontId="12" fillId="0" borderId="63" xfId="0" applyNumberFormat="1" applyFont="1" applyBorder="1"/>
    <xf numFmtId="0" fontId="12" fillId="0" borderId="64" xfId="0" applyFont="1" applyBorder="1"/>
    <xf numFmtId="0" fontId="12" fillId="0" borderId="65" xfId="0" applyFont="1" applyBorder="1"/>
    <xf numFmtId="3" fontId="12" fillId="0" borderId="64" xfId="0" applyNumberFormat="1" applyFont="1" applyBorder="1"/>
    <xf numFmtId="3" fontId="12" fillId="0" borderId="66" xfId="0" applyNumberFormat="1" applyFont="1" applyBorder="1"/>
    <xf numFmtId="3" fontId="13" fillId="0" borderId="67" xfId="0" applyNumberFormat="1" applyFont="1" applyBorder="1"/>
    <xf numFmtId="0" fontId="9" fillId="0" borderId="0" xfId="0" applyFont="1"/>
    <xf numFmtId="0" fontId="11" fillId="4" borderId="68" xfId="0" applyFont="1" applyFill="1" applyBorder="1"/>
    <xf numFmtId="0" fontId="11" fillId="4" borderId="69" xfId="0" applyFont="1" applyFill="1" applyBorder="1"/>
    <xf numFmtId="0" fontId="0" fillId="0" borderId="0" xfId="0" applyFill="1" applyBorder="1"/>
    <xf numFmtId="3" fontId="3" fillId="0" borderId="0" xfId="0" applyNumberFormat="1" applyFont="1" applyFill="1"/>
    <xf numFmtId="4" fontId="3" fillId="0" borderId="0" xfId="0" applyNumberFormat="1" applyFont="1"/>
    <xf numFmtId="3" fontId="12" fillId="3" borderId="41" xfId="0" applyNumberFormat="1" applyFont="1" applyFill="1" applyBorder="1"/>
    <xf numFmtId="3" fontId="12" fillId="3" borderId="0" xfId="0" applyNumberFormat="1" applyFont="1" applyFill="1"/>
    <xf numFmtId="3" fontId="12" fillId="3" borderId="53" xfId="0" applyNumberFormat="1" applyFont="1" applyFill="1" applyBorder="1"/>
    <xf numFmtId="0" fontId="16" fillId="0" borderId="0" xfId="0" applyFont="1"/>
    <xf numFmtId="1" fontId="4" fillId="0" borderId="0" xfId="0" applyNumberFormat="1" applyFont="1" applyFill="1" applyAlignment="1">
      <alignment horizontal="right"/>
    </xf>
    <xf numFmtId="0" fontId="4" fillId="0" borderId="5" xfId="0" applyFont="1" applyFill="1" applyBorder="1"/>
    <xf numFmtId="0" fontId="0" fillId="0" borderId="75" xfId="0" applyBorder="1"/>
    <xf numFmtId="0" fontId="0" fillId="0" borderId="17" xfId="0" applyBorder="1"/>
    <xf numFmtId="0" fontId="0" fillId="0" borderId="16" xfId="0" applyBorder="1"/>
    <xf numFmtId="0" fontId="9" fillId="0" borderId="12" xfId="0" applyFont="1" applyBorder="1"/>
    <xf numFmtId="0" fontId="0" fillId="0" borderId="11" xfId="0" applyBorder="1"/>
    <xf numFmtId="0" fontId="0" fillId="0" borderId="12" xfId="0" applyBorder="1"/>
    <xf numFmtId="0" fontId="0" fillId="0" borderId="12" xfId="0" pivotButton="1" applyBorder="1"/>
    <xf numFmtId="0" fontId="0" fillId="0" borderId="12" xfId="0" applyBorder="1" applyAlignment="1">
      <alignment horizontal="left"/>
    </xf>
    <xf numFmtId="1" fontId="0" fillId="0" borderId="0" xfId="0" applyNumberFormat="1" applyBorder="1"/>
    <xf numFmtId="0" fontId="0" fillId="0" borderId="12" xfId="0" applyFill="1" applyBorder="1"/>
    <xf numFmtId="0" fontId="0" fillId="0" borderId="8" xfId="0" applyBorder="1"/>
    <xf numFmtId="0" fontId="0" fillId="0" borderId="9" xfId="0" applyBorder="1"/>
    <xf numFmtId="0" fontId="0" fillId="0" borderId="7" xfId="0" applyBorder="1"/>
    <xf numFmtId="168" fontId="0" fillId="0" borderId="73" xfId="83" applyNumberFormat="1" applyFont="1" applyFill="1" applyBorder="1"/>
    <xf numFmtId="168" fontId="0" fillId="0" borderId="74" xfId="83" applyNumberFormat="1" applyFont="1" applyFill="1" applyBorder="1"/>
    <xf numFmtId="0" fontId="0" fillId="5" borderId="0" xfId="0" applyFill="1"/>
    <xf numFmtId="0" fontId="0" fillId="5" borderId="75" xfId="0" applyFill="1" applyBorder="1"/>
    <xf numFmtId="0" fontId="0" fillId="5" borderId="17" xfId="0" applyFill="1" applyBorder="1"/>
    <xf numFmtId="0" fontId="0" fillId="5" borderId="16" xfId="0" applyFill="1" applyBorder="1"/>
    <xf numFmtId="0" fontId="0" fillId="5" borderId="8" xfId="0" applyFill="1" applyBorder="1"/>
    <xf numFmtId="0" fontId="0" fillId="5" borderId="9" xfId="0" applyFill="1" applyBorder="1"/>
    <xf numFmtId="0" fontId="0" fillId="5" borderId="7" xfId="0" applyFill="1" applyBorder="1"/>
    <xf numFmtId="3" fontId="0" fillId="0" borderId="75" xfId="0" applyNumberFormat="1" applyBorder="1"/>
    <xf numFmtId="3" fontId="0" fillId="0" borderId="16" xfId="0" applyNumberFormat="1" applyBorder="1"/>
    <xf numFmtId="3" fontId="0" fillId="0" borderId="11" xfId="0" applyNumberFormat="1" applyBorder="1"/>
    <xf numFmtId="3" fontId="0" fillId="0" borderId="12" xfId="0" applyNumberFormat="1" applyBorder="1"/>
    <xf numFmtId="0" fontId="13" fillId="0" borderId="30" xfId="0" applyFont="1" applyBorder="1"/>
    <xf numFmtId="0" fontId="13" fillId="0" borderId="32" xfId="0" applyFont="1" applyBorder="1"/>
    <xf numFmtId="3" fontId="13" fillId="0" borderId="31" xfId="0" applyNumberFormat="1" applyFont="1" applyBorder="1"/>
    <xf numFmtId="3" fontId="13" fillId="0" borderId="32" xfId="0" applyNumberFormat="1" applyFont="1" applyBorder="1"/>
    <xf numFmtId="3" fontId="0" fillId="0" borderId="8" xfId="0" applyNumberFormat="1" applyBorder="1"/>
    <xf numFmtId="0" fontId="13" fillId="0" borderId="31" xfId="0" applyFont="1" applyBorder="1"/>
    <xf numFmtId="3" fontId="13" fillId="5" borderId="30" xfId="0" applyNumberFormat="1" applyFont="1" applyFill="1" applyBorder="1"/>
    <xf numFmtId="3" fontId="13" fillId="5" borderId="31" xfId="0" applyNumberFormat="1" applyFont="1" applyFill="1" applyBorder="1"/>
    <xf numFmtId="3" fontId="13" fillId="5" borderId="32" xfId="0" applyNumberFormat="1" applyFont="1" applyFill="1" applyBorder="1"/>
    <xf numFmtId="0" fontId="17" fillId="0" borderId="0" xfId="0" applyFont="1"/>
    <xf numFmtId="0" fontId="18" fillId="0" borderId="67" xfId="0" applyNumberFormat="1" applyFont="1" applyFill="1" applyBorder="1" applyAlignment="1" applyProtection="1">
      <alignment horizontal="left" vertical="center" wrapText="1"/>
    </xf>
    <xf numFmtId="0" fontId="18" fillId="0" borderId="67" xfId="0" applyNumberFormat="1" applyFont="1" applyFill="1" applyBorder="1" applyAlignment="1">
      <alignment horizontal="left" vertical="center"/>
    </xf>
    <xf numFmtId="0" fontId="14" fillId="5" borderId="67" xfId="0" applyNumberFormat="1" applyFont="1" applyFill="1" applyBorder="1" applyAlignment="1" applyProtection="1">
      <alignment horizontal="left" vertical="center" wrapText="1"/>
    </xf>
    <xf numFmtId="0" fontId="19" fillId="0" borderId="67" xfId="0" applyFont="1" applyFill="1" applyBorder="1" applyAlignment="1">
      <alignment horizontal="left"/>
    </xf>
    <xf numFmtId="0" fontId="19" fillId="0" borderId="67" xfId="0" applyNumberFormat="1" applyFont="1" applyFill="1" applyBorder="1" applyAlignment="1">
      <alignment horizontal="left"/>
    </xf>
    <xf numFmtId="165" fontId="19" fillId="0" borderId="67" xfId="0" applyNumberFormat="1" applyFont="1" applyFill="1" applyBorder="1" applyAlignment="1">
      <alignment horizontal="right"/>
    </xf>
    <xf numFmtId="165" fontId="19" fillId="0" borderId="67" xfId="84" applyNumberFormat="1" applyFont="1" applyFill="1" applyBorder="1" applyAlignment="1">
      <alignment horizontal="left"/>
    </xf>
    <xf numFmtId="0" fontId="12" fillId="5" borderId="67" xfId="0" applyFont="1" applyFill="1" applyBorder="1" applyAlignment="1">
      <alignment horizontal="left"/>
    </xf>
    <xf numFmtId="1" fontId="19" fillId="0" borderId="67" xfId="0" applyNumberFormat="1" applyFont="1" applyFill="1" applyBorder="1" applyAlignment="1">
      <alignment horizontal="right"/>
    </xf>
    <xf numFmtId="0" fontId="19" fillId="0" borderId="67" xfId="0" applyNumberFormat="1" applyFont="1" applyFill="1" applyBorder="1"/>
    <xf numFmtId="166" fontId="19" fillId="0" borderId="67" xfId="0" applyNumberFormat="1" applyFont="1" applyFill="1" applyBorder="1" applyAlignment="1">
      <alignment horizontal="right"/>
    </xf>
    <xf numFmtId="166" fontId="19" fillId="5" borderId="67" xfId="0" applyNumberFormat="1" applyFont="1" applyFill="1" applyBorder="1" applyAlignment="1">
      <alignment horizontal="right"/>
    </xf>
    <xf numFmtId="1" fontId="19" fillId="0" borderId="67" xfId="0" applyNumberFormat="1" applyFont="1" applyFill="1" applyBorder="1" applyAlignment="1">
      <alignment horizontal="left"/>
    </xf>
    <xf numFmtId="0" fontId="19" fillId="0" borderId="67" xfId="84" applyFont="1" applyFill="1" applyBorder="1" applyAlignment="1">
      <alignment horizontal="left"/>
    </xf>
    <xf numFmtId="165" fontId="19" fillId="0" borderId="67" xfId="84" applyNumberFormat="1" applyFont="1" applyFill="1" applyBorder="1" applyAlignment="1">
      <alignment horizontal="right"/>
    </xf>
    <xf numFmtId="0" fontId="12" fillId="5" borderId="67" xfId="0" applyNumberFormat="1" applyFont="1" applyFill="1" applyBorder="1" applyAlignment="1">
      <alignment horizontal="left"/>
    </xf>
    <xf numFmtId="0" fontId="19" fillId="0" borderId="67" xfId="0" applyFont="1" applyFill="1" applyBorder="1" applyAlignment="1">
      <alignment horizontal="right"/>
    </xf>
    <xf numFmtId="166" fontId="19" fillId="0" borderId="67" xfId="84" applyNumberFormat="1" applyFont="1" applyFill="1" applyBorder="1" applyAlignment="1">
      <alignment horizontal="right"/>
    </xf>
    <xf numFmtId="165" fontId="19" fillId="0" borderId="67" xfId="199" applyNumberFormat="1" applyFont="1" applyFill="1" applyBorder="1" applyAlignment="1">
      <alignment horizontal="right"/>
    </xf>
    <xf numFmtId="0" fontId="19" fillId="0" borderId="67" xfId="199" applyFont="1" applyFill="1" applyBorder="1" applyAlignment="1">
      <alignment horizontal="left"/>
    </xf>
    <xf numFmtId="0" fontId="19" fillId="0" borderId="67" xfId="0" applyNumberFormat="1" applyFont="1" applyFill="1" applyBorder="1" applyAlignment="1">
      <alignment horizontal="left" wrapText="1"/>
    </xf>
    <xf numFmtId="0" fontId="19" fillId="0" borderId="67" xfId="0" applyFont="1" applyFill="1" applyBorder="1"/>
    <xf numFmtId="0" fontId="19" fillId="0" borderId="67" xfId="0" applyNumberFormat="1" applyFont="1" applyFill="1" applyBorder="1" applyAlignment="1" applyProtection="1">
      <alignment horizontal="left" wrapText="1"/>
      <protection locked="0"/>
    </xf>
    <xf numFmtId="0" fontId="19" fillId="0" borderId="67" xfId="0" applyNumberFormat="1" applyFont="1" applyFill="1" applyBorder="1" applyAlignment="1">
      <alignment horizontal="right"/>
    </xf>
    <xf numFmtId="0" fontId="19" fillId="0" borderId="67" xfId="200" applyFont="1" applyFill="1" applyBorder="1" applyAlignment="1">
      <alignment horizontal="left" wrapText="1"/>
    </xf>
    <xf numFmtId="165" fontId="19" fillId="0" borderId="67" xfId="0" applyNumberFormat="1" applyFont="1" applyFill="1" applyBorder="1"/>
    <xf numFmtId="1" fontId="19" fillId="0" borderId="67" xfId="0" applyNumberFormat="1" applyFont="1" applyFill="1" applyBorder="1"/>
    <xf numFmtId="0" fontId="19" fillId="0" borderId="67" xfId="0" applyNumberFormat="1" applyFont="1" applyFill="1" applyBorder="1" applyAlignment="1">
      <alignment wrapText="1"/>
    </xf>
    <xf numFmtId="166" fontId="19" fillId="0" borderId="67" xfId="0" applyNumberFormat="1" applyFont="1" applyFill="1" applyBorder="1"/>
    <xf numFmtId="166" fontId="19" fillId="0" borderId="67" xfId="0" applyNumberFormat="1" applyFont="1" applyFill="1" applyBorder="1" applyAlignment="1">
      <alignment horizontal="left"/>
    </xf>
    <xf numFmtId="167" fontId="19" fillId="0" borderId="67" xfId="0" applyNumberFormat="1" applyFont="1" applyFill="1" applyBorder="1"/>
    <xf numFmtId="0" fontId="19" fillId="0" borderId="72" xfId="0" applyNumberFormat="1" applyFont="1" applyFill="1" applyBorder="1" applyAlignment="1">
      <alignment horizontal="left"/>
    </xf>
    <xf numFmtId="0" fontId="19" fillId="0" borderId="72" xfId="0" applyFont="1" applyFill="1" applyBorder="1" applyAlignment="1">
      <alignment horizontal="left"/>
    </xf>
    <xf numFmtId="166" fontId="19" fillId="0" borderId="7" xfId="84" applyNumberFormat="1" applyFont="1" applyFill="1" applyBorder="1" applyAlignment="1">
      <alignment horizontal="right"/>
    </xf>
    <xf numFmtId="12" fontId="19" fillId="0" borderId="67" xfId="84" applyNumberFormat="1" applyFont="1" applyFill="1" applyBorder="1" applyAlignment="1">
      <alignment horizontal="left" wrapText="1"/>
    </xf>
    <xf numFmtId="0" fontId="19" fillId="0" borderId="67" xfId="0" applyFont="1" applyFill="1" applyBorder="1" applyAlignment="1">
      <alignment horizontal="left" wrapText="1"/>
    </xf>
    <xf numFmtId="167" fontId="19" fillId="0" borderId="67" xfId="0" applyNumberFormat="1" applyFont="1" applyFill="1" applyBorder="1" applyAlignment="1">
      <alignment horizontal="left"/>
    </xf>
    <xf numFmtId="0" fontId="19" fillId="0" borderId="0" xfId="0" applyNumberFormat="1" applyFont="1" applyFill="1" applyBorder="1" applyAlignment="1">
      <alignment wrapText="1"/>
    </xf>
    <xf numFmtId="17" fontId="19" fillId="0" borderId="67" xfId="0" applyNumberFormat="1" applyFont="1" applyFill="1" applyBorder="1" applyAlignment="1">
      <alignment horizontal="left"/>
    </xf>
    <xf numFmtId="0" fontId="12" fillId="5" borderId="67" xfId="0" applyFont="1" applyFill="1" applyBorder="1"/>
    <xf numFmtId="12" fontId="19" fillId="0" borderId="67" xfId="84" applyNumberFormat="1" applyFont="1" applyFill="1" applyBorder="1" applyAlignment="1">
      <alignment horizontal="left"/>
    </xf>
    <xf numFmtId="0" fontId="19" fillId="0" borderId="30" xfId="84" applyFont="1" applyFill="1" applyBorder="1" applyAlignment="1">
      <alignment horizontal="left"/>
    </xf>
    <xf numFmtId="0" fontId="19" fillId="0" borderId="0" xfId="0" applyNumberFormat="1" applyFont="1" applyFill="1" applyBorder="1" applyAlignment="1">
      <alignment horizontal="left"/>
    </xf>
    <xf numFmtId="0" fontId="19" fillId="0" borderId="30" xfId="0" applyNumberFormat="1" applyFont="1" applyFill="1" applyBorder="1" applyAlignment="1">
      <alignment horizontal="left"/>
    </xf>
    <xf numFmtId="0" fontId="19" fillId="0" borderId="67" xfId="0" applyFont="1" applyFill="1" applyBorder="1" applyAlignment="1" applyProtection="1">
      <alignment vertical="top" wrapText="1"/>
      <protection locked="0"/>
    </xf>
    <xf numFmtId="0" fontId="19" fillId="0" borderId="30" xfId="0" applyNumberFormat="1" applyFont="1" applyFill="1" applyBorder="1" applyAlignment="1" applyProtection="1">
      <alignment horizontal="left" wrapText="1"/>
      <protection locked="0"/>
    </xf>
    <xf numFmtId="0" fontId="19" fillId="0" borderId="67" xfId="0" applyFont="1" applyFill="1" applyBorder="1" applyAlignment="1">
      <alignment wrapText="1"/>
    </xf>
    <xf numFmtId="168" fontId="0" fillId="0" borderId="76" xfId="83" applyNumberFormat="1" applyFont="1" applyBorder="1"/>
    <xf numFmtId="168" fontId="9" fillId="0" borderId="77" xfId="83" applyNumberFormat="1" applyFont="1" applyBorder="1"/>
    <xf numFmtId="0" fontId="0" fillId="0" borderId="0" xfId="0" pivotButton="1"/>
    <xf numFmtId="0" fontId="13" fillId="5" borderId="30" xfId="0" applyFont="1" applyFill="1" applyBorder="1"/>
    <xf numFmtId="0" fontId="13" fillId="5" borderId="31" xfId="0" applyFont="1" applyFill="1" applyBorder="1"/>
    <xf numFmtId="1" fontId="0" fillId="0" borderId="12" xfId="0" applyNumberFormat="1" applyBorder="1"/>
    <xf numFmtId="0" fontId="0" fillId="0" borderId="75" xfId="0" pivotButton="1" applyBorder="1"/>
    <xf numFmtId="1" fontId="0" fillId="0" borderId="11" xfId="0" applyNumberFormat="1" applyBorder="1"/>
    <xf numFmtId="1" fontId="0" fillId="0" borderId="75" xfId="0" applyNumberFormat="1" applyBorder="1"/>
    <xf numFmtId="1" fontId="0" fillId="0" borderId="17" xfId="0" applyNumberFormat="1" applyBorder="1"/>
    <xf numFmtId="1" fontId="0" fillId="0" borderId="16" xfId="0" applyNumberFormat="1" applyBorder="1"/>
    <xf numFmtId="0" fontId="0" fillId="0" borderId="70" xfId="0" pivotButton="1" applyBorder="1"/>
    <xf numFmtId="0" fontId="0" fillId="0" borderId="70" xfId="0" applyBorder="1" applyAlignment="1">
      <alignment horizontal="left"/>
    </xf>
    <xf numFmtId="0" fontId="0" fillId="0" borderId="71" xfId="0" applyBorder="1" applyAlignment="1">
      <alignment horizontal="left"/>
    </xf>
    <xf numFmtId="0" fontId="0" fillId="0" borderId="70" xfId="0" applyBorder="1"/>
    <xf numFmtId="3" fontId="4" fillId="0" borderId="0" xfId="0" applyNumberFormat="1" applyFont="1" applyBorder="1"/>
    <xf numFmtId="1" fontId="3" fillId="0" borderId="0" xfId="0" applyNumberFormat="1" applyFont="1" applyBorder="1"/>
    <xf numFmtId="3" fontId="4" fillId="2" borderId="0" xfId="0" applyNumberFormat="1" applyFont="1" applyFill="1" applyBorder="1"/>
    <xf numFmtId="164" fontId="3" fillId="0" borderId="0" xfId="0" applyNumberFormat="1" applyFont="1" applyBorder="1"/>
    <xf numFmtId="3" fontId="3" fillId="3" borderId="0" xfId="0" applyNumberFormat="1" applyFont="1" applyFill="1"/>
    <xf numFmtId="164" fontId="20" fillId="2" borderId="0" xfId="0" applyNumberFormat="1" applyFont="1" applyFill="1"/>
    <xf numFmtId="168" fontId="2" fillId="2" borderId="5" xfId="83" applyNumberFormat="1" applyFont="1" applyFill="1" applyBorder="1"/>
    <xf numFmtId="3" fontId="9" fillId="0" borderId="0" xfId="0" applyNumberFormat="1" applyFont="1" applyFill="1" applyBorder="1"/>
    <xf numFmtId="0" fontId="12" fillId="0" borderId="41" xfId="0" applyFont="1" applyBorder="1"/>
    <xf numFmtId="0" fontId="12" fillId="0" borderId="48" xfId="0" applyFont="1" applyBorder="1"/>
    <xf numFmtId="0" fontId="12" fillId="3" borderId="41" xfId="0" applyFont="1" applyFill="1" applyBorder="1"/>
    <xf numFmtId="0" fontId="12" fillId="3" borderId="48" xfId="0" applyFont="1" applyFill="1" applyBorder="1"/>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12" fillId="0" borderId="37" xfId="0" applyFont="1" applyBorder="1"/>
    <xf numFmtId="0" fontId="12" fillId="0" borderId="34" xfId="0" applyFont="1" applyBorder="1"/>
    <xf numFmtId="0" fontId="12" fillId="0" borderId="38" xfId="0" applyFont="1" applyBorder="1"/>
    <xf numFmtId="0" fontId="12" fillId="0" borderId="46" xfId="0" applyFont="1" applyBorder="1"/>
    <xf numFmtId="0" fontId="12" fillId="0" borderId="42" xfId="0" applyFont="1" applyBorder="1"/>
    <xf numFmtId="0" fontId="12" fillId="0" borderId="47" xfId="0" applyFont="1" applyBorder="1"/>
    <xf numFmtId="0" fontId="12" fillId="0" borderId="44" xfId="0" applyFont="1" applyBorder="1"/>
    <xf numFmtId="0" fontId="12" fillId="0" borderId="35" xfId="0" applyFont="1" applyBorder="1"/>
    <xf numFmtId="0" fontId="12" fillId="0" borderId="43" xfId="0" applyFont="1" applyBorder="1"/>
    <xf numFmtId="0" fontId="12" fillId="0" borderId="36" xfId="0" applyFont="1" applyBorder="1"/>
    <xf numFmtId="0" fontId="12" fillId="0" borderId="54" xfId="0" applyFont="1" applyBorder="1"/>
    <xf numFmtId="0" fontId="12" fillId="0" borderId="55" xfId="0" applyFont="1" applyBorder="1"/>
    <xf numFmtId="0" fontId="12" fillId="0" borderId="60" xfId="0" applyFont="1" applyBorder="1"/>
    <xf numFmtId="0" fontId="12" fillId="0" borderId="61" xfId="0" applyFont="1" applyBorder="1"/>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2" builtinId="9" hidden="1"/>
    <cellStyle name="Followed Hyperlink" xfId="2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201" builtinId="8" hidden="1"/>
    <cellStyle name="Hyperlink" xfId="203" builtinId="8" hidden="1"/>
    <cellStyle name="Normal" xfId="0" builtinId="0"/>
    <cellStyle name="Percent" xfId="83" builtinId="5"/>
    <cellStyle name="Standard 3" xfId="200" xr:uid="{00000000-0005-0000-0000-0000CA000000}"/>
    <cellStyle name="Standard_Tabelle1" xfId="84" xr:uid="{00000000-0005-0000-0000-0000CB000000}"/>
    <cellStyle name="Standard_Tabelle2" xfId="199" xr:uid="{00000000-0005-0000-0000-0000CC000000}"/>
  </cellStyles>
  <dxfs count="24">
    <dxf>
      <font>
        <color auto="1"/>
      </font>
      <fill>
        <patternFill patternType="solid">
          <fgColor indexed="64"/>
          <bgColor rgb="FFFF0000"/>
        </patternFill>
      </fill>
    </dxf>
    <dxf>
      <font>
        <color auto="1"/>
      </font>
      <fill>
        <patternFill patternType="solid">
          <fgColor indexed="64"/>
          <bgColor rgb="FFFF0000"/>
        </patternFill>
      </fill>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 formatCode="0"/>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numFmt numFmtId="1"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Projects/etdataset/analyses/1_chp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tep 1"/>
      <sheetName val="CEB allocation factors step 2"/>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Wirtz" refreshedDate="43312.722611111109" createdVersion="6" refreshedVersion="6" minRefreshableVersion="3" recordCount="96" xr:uid="{00000000-000A-0000-FFFF-FFFF02000000}">
  <cacheSource type="worksheet">
    <worksheetSource ref="B64:W160" sheet="Industry CHP 2015"/>
  </cacheSource>
  <cacheFields count="22">
    <cacheField name="Kraftwerksnummer Bundesnetzagentur" numFmtId="0">
      <sharedItems containsBlank="1"/>
    </cacheField>
    <cacheField name="Unternehmen" numFmtId="0">
      <sharedItems containsBlank="1" count="66">
        <s v="Suiker Unie GmbH &amp; Co. KG"/>
        <s v="Cargill Deutschland GmbH"/>
        <s v="Volkswagen AG"/>
        <s v="Solvay Chemicals GmbH"/>
        <s v="envia THERM GmbH"/>
        <s v="Egger Holzwerkstoffe Brilon GmbH &amp; Co. KG"/>
        <s v="Wacker Chemie AG"/>
        <s v="Stora Enso Sachsen GmbH"/>
        <s v="Palm Power GmbH &amp; Co. KG"/>
        <s v="Solvay Acetow GmbH"/>
        <s v="EVH GmbH"/>
        <s v="K+S AG"/>
        <s v="Mineraloelraffinerie Oberrhein GmbH &amp; Co. KG"/>
        <s v="Shell Deutschland Oil GmbH"/>
        <s v="TOTAL Raffinerie Mitteldeutschland GmbH"/>
        <s v="Currenta GmbH &amp; Co. OHG"/>
        <s v="BASF SE"/>
        <s v="Evonik Degussa GmbH"/>
        <s v="Daimler AG"/>
        <s v="Opel Automobile GmbH "/>
        <s v="BASF Schwarzheide GmbH"/>
        <s v="PCK Raffinerie GmbH"/>
        <s v="Dow Deutschland Anlagengesellschaft mbH"/>
        <s v="Smurfit Kappa Zülpich Papier GmbH"/>
        <s v="Industriekraftwerk Breuberg GmbH"/>
        <s v="RÜTGERS InfraTec GmbH"/>
        <s v="Merck KGaA"/>
        <s v="Pfeifer &amp; Langen GmbH &amp; Co. KG"/>
        <s v="Molkerei MEGGLE Wasserburg GmbH &amp; Co. KG"/>
        <s v="Basell Polyolefine GmbH"/>
        <s v="Grace GmbH"/>
        <s v="Nynas GmbH &amp; Co KG "/>
        <s v="Kübler &amp; Niethammer Papierfabrik Kriebstein AG"/>
        <s v="INEOS Solvents Germany GmbH"/>
        <s v="CR3-Kaffeeveredelung M. Hermsen GmbH"/>
        <s v="Papier- u. Kartonfabrik Varel GmbH &amp; Co. KG"/>
        <s v="Henkel AG &amp; Co.KGaA"/>
        <s v="DS Smith Paper Deutschland GmbH"/>
        <s v="Südzucker AG, Werk Zeitz"/>
        <s v="Delkeskamp Verpackungswerke GmbH"/>
        <s v="FS-Karton GmbH"/>
        <s v="Schoeller Technocell GmbH &amp; Co. KG"/>
        <s v="Aluminium Oxid Stade GmbH"/>
        <s v="Prinovis GmbH &amp; Co. KG"/>
        <s v="DREWSEN SPEZIALPAPIERE GmbH &amp; Co. KG"/>
        <s v="Buchmann GmbH"/>
        <s v="Smurfit Kappa Herzberger Papierfabrik GmbH"/>
        <s v="Papierfabrik Adolf Jass Schwarza GmbH"/>
        <s v="Opel Automobile GmbH"/>
        <s v="Michelin Reifenwerke AG &amp; Co. KGaA _x000a_Standort Bad Kreuznach"/>
        <s v="BP Europa SE"/>
        <s v="Papierfabrik Schoellershammer H. A. Schoeller Söhne GmbH &amp; Co KG"/>
        <s v="Südzucker AG Mannheim"/>
        <s v="Raffinerie Heide GmbH"/>
        <s v="Industriekraftwerk Greifswald GmbH"/>
        <s v="Freiberger Erdgas GmbH"/>
        <s v="Sachsenmilch Leppersdorf GmbH"/>
        <s v="Volkswagen Sachsen GmbH "/>
        <s v="Kronos Titan GmbH"/>
        <s v="Exxon Mobil Production Deutschland GmbH"/>
        <s v="Bayer Pharma AG"/>
        <s v="BMW AG"/>
        <m/>
        <s v="Nordzucker AG, Werk Clauen" u="1"/>
        <s v="Bayernoil Raffineriegesellschaft mbH" u="1"/>
        <s v="Nordzucker AG, Werk Nordstemmen" u="1"/>
      </sharedItems>
    </cacheField>
    <cacheField name="Kraftwerksname" numFmtId="0">
      <sharedItems containsBlank="1"/>
    </cacheField>
    <cacheField name="PLZ_x000a_(Standort Kraftwerk)" numFmtId="0">
      <sharedItems containsString="0" containsBlank="1" containsNumber="1" containsInteger="1" minValue="1454" maxValue="99817"/>
    </cacheField>
    <cacheField name="Ort_x000a_(Standort Kraftwerk)" numFmtId="0">
      <sharedItems containsBlank="1"/>
    </cacheField>
    <cacheField name="Straße und Hausnummer (Standort Kraftwerk)" numFmtId="0">
      <sharedItems containsBlank="1"/>
    </cacheField>
    <cacheField name="Bundesland" numFmtId="0">
      <sharedItems containsBlank="1"/>
    </cacheField>
    <cacheField name="Blockname" numFmtId="0">
      <sharedItems containsBlank="1"/>
    </cacheField>
    <cacheField name="TECHNOLOGIE" numFmtId="0">
      <sharedItems containsBlank="1" count="8">
        <s v="Steam turbine - Gas"/>
        <s v="Gas turbine"/>
        <s v="CCGT"/>
        <s v="Gas turbine - oil"/>
        <s v="Gas engine"/>
        <s v="Gas turbine - hydrogen"/>
        <s v="Steam turbine - Oil"/>
        <m/>
      </sharedItems>
    </cacheField>
    <cacheField name="Aufnahme der kommerziellen Stromerzeugung der derzeit in Betrieb befindlichen Erzeugungseinheit_x000a_(Jahr)" numFmtId="0">
      <sharedItems containsBlank="1" containsMixedTypes="1" containsNumber="1" containsInteger="1" minValue="1948" maxValue="2015"/>
    </cacheField>
    <cacheField name="Kraftwerksstatus _x000a_(in Betrieb/_x000a_vorläufig stillgelegt/_x000a_saisonale Konservierung_x000a_Netzreserve/ Sicherheitsbereitschaft/_x000a_Sonderfall)" numFmtId="0">
      <sharedItems containsBlank="1"/>
    </cacheField>
    <cacheField name="Energieträger" numFmtId="0">
      <sharedItems containsBlank="1"/>
    </cacheField>
    <cacheField name="Spezifizierung &quot;Mehrere Energieträger&quot; und &quot;Sonstige Energieträger&quot; - Hauptbrennstoff" numFmtId="0">
      <sharedItems containsBlank="1"/>
    </cacheField>
    <cacheField name="Spezifizierung &quot;Mehrere Energieträger&quot; - Zusatz- / Ersatzbrennstoffe" numFmtId="0">
      <sharedItems containsBlank="1"/>
    </cacheField>
    <cacheField name="Auswertung_x000a_Energieträger (Zuordnung zu einem Hauptenergieträger bei Mehreren Energieträgern)" numFmtId="0">
      <sharedItems containsBlank="1" count="3">
        <s v="Erdgas"/>
        <s v="Mineralölprodukte"/>
        <m/>
      </sharedItems>
    </cacheField>
    <cacheField name="Vergütungsfähig nach EEG_x000a_(ja/nein)" numFmtId="0">
      <sharedItems containsBlank="1"/>
    </cacheField>
    <cacheField name="Wärmeauskopplung (KWK)_x000a_(ja/nein)" numFmtId="0">
      <sharedItems containsBlank="1"/>
    </cacheField>
    <cacheField name="Netto-Nennleistung (elektrische Wirkleistung) in MW" numFmtId="0">
      <sharedItems containsString="0" containsBlank="1" containsNumber="1" minValue="0.48" maxValue="497.5"/>
    </cacheField>
    <cacheField name="Elektr. Leistung brutto (MW) (http://www.udo-leuschner.de/)" numFmtId="166">
      <sharedItems containsString="0" containsBlank="1" containsNumber="1" minValue="0" maxValue="503.46030000000007"/>
    </cacheField>
    <cacheField name="Bezeichnung Verknüpfungspunkt (Schaltanlage) mit dem Stromnetz der Allgemeinen Versorgung gemäß Netzbetreiber" numFmtId="0">
      <sharedItems containsBlank="1" containsMixedTypes="1" containsNumber="1" containsInteger="1" minValue="173" maxValue="423870"/>
    </cacheField>
    <cacheField name="Netz- oder Umspannebene des Anschlusses in kV" numFmtId="0">
      <sharedItems containsDate="1" containsBlank="1" containsMixedTypes="1" minDate="1899-12-31T00:25:04" maxDate="1900-01-05T09:32:04"/>
    </cacheField>
    <cacheField name="Name Stromnetzbetreib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BNA0025"/>
    <x v="0"/>
    <s v="Kesselhaus Zuckerfabrik"/>
    <n v="17389"/>
    <s v="Anklam"/>
    <s v="Bluthsluster Str. 24"/>
    <s v="Mecklenburg-Vorpommern"/>
    <m/>
    <x v="0"/>
    <n v="1993"/>
    <s v="in Betrieb"/>
    <s v="Mehrere Energieträger"/>
    <s v="Erdgas"/>
    <s v="Erdgas"/>
    <x v="0"/>
    <s v="Nein"/>
    <s v="Ja"/>
    <n v="15.1"/>
    <n v="15.401999999999999"/>
    <s v="DE00100017389AS000000000001237294"/>
    <n v="20"/>
    <s v="E.DIS AG"/>
  </r>
  <r>
    <s v="BNA0051"/>
    <x v="1"/>
    <s v="KWK-Anlage Barby"/>
    <n v="39249"/>
    <s v="Barby"/>
    <s v="Monplaisirstr. 22"/>
    <s v="Sachsen-Anhalt"/>
    <s v="-"/>
    <x v="1"/>
    <n v="2013"/>
    <s v="in Betrieb"/>
    <s v="Erdgas"/>
    <m/>
    <m/>
    <x v="0"/>
    <s v="Nein"/>
    <s v="Ja"/>
    <n v="17.8"/>
    <n v="16.16"/>
    <s v="Übergabe Schaltanlage E.ON"/>
    <n v="20"/>
    <s v="Avacon AG"/>
  </r>
  <r>
    <s v="BNA0059b"/>
    <x v="2"/>
    <s v="GuD Baunatal, VW Werksgelände"/>
    <n v="34225"/>
    <s v="Baunatal"/>
    <m/>
    <s v="Hessen"/>
    <m/>
    <x v="2"/>
    <n v="2013"/>
    <s v="in Betrieb"/>
    <s v="Erdgas"/>
    <m/>
    <m/>
    <x v="0"/>
    <s v="Nein"/>
    <s v="Ja"/>
    <n v="78"/>
    <n v="79.56"/>
    <s v="UW Rengershausen"/>
    <n v="110"/>
    <s v="Avacon AG"/>
  </r>
  <r>
    <s v="BNA0088a"/>
    <x v="3"/>
    <s v="Industriekraftwerk Bernburg (IKB)"/>
    <n v="6406"/>
    <s v="Bernburg"/>
    <m/>
    <s v="Sachsen-Anhalt"/>
    <m/>
    <x v="0"/>
    <n v="1994"/>
    <s v="in Betrieb"/>
    <s v="Erdgas"/>
    <m/>
    <m/>
    <x v="0"/>
    <s v="Nein"/>
    <s v="Ja"/>
    <n v="66"/>
    <n v="38.866789166046381"/>
    <n v="173"/>
    <n v="110"/>
    <s v="Mitteldeutsche Netzgesellschaft Strom mbH"/>
  </r>
  <r>
    <s v="BNA0105"/>
    <x v="4"/>
    <s v="GuD Bitterfeld"/>
    <n v="6749"/>
    <s v="Bitterfeld"/>
    <m/>
    <s v="Sachsen-Anhalt"/>
    <m/>
    <x v="2"/>
    <n v="2000"/>
    <s v="in Betrieb"/>
    <s v="Erdgas"/>
    <m/>
    <m/>
    <x v="0"/>
    <s v="Nein"/>
    <s v="Ja"/>
    <n v="106"/>
    <n v="107.06"/>
    <s v="UW Bitterfeld Mitte"/>
    <n v="110"/>
    <s v="Mitteldeutsche Netzgesellschaft Strom mbH"/>
  </r>
  <r>
    <s v="BNA0156b"/>
    <x v="5"/>
    <s v="Egger Kraftwerk Brilon"/>
    <n v="59929"/>
    <s v="Brilon "/>
    <s v="Im Kissen 19"/>
    <s v="Nordrhein-Westfalen"/>
    <s v="Gasturbinen - KWK - Anlage"/>
    <x v="1"/>
    <n v="1996"/>
    <s v="in Betrieb"/>
    <s v="Erdgas"/>
    <m/>
    <m/>
    <x v="0"/>
    <s v="Nein"/>
    <s v="Ja"/>
    <n v="13.5"/>
    <n v="13.635"/>
    <m/>
    <n v="10"/>
    <s v="Westnetz GmbH"/>
  </r>
  <r>
    <s v="BNA0172a"/>
    <x v="6"/>
    <s v="Burghausen 01 - GT"/>
    <n v="84489"/>
    <s v="Burghausen"/>
    <s v="Johannes-Hess Straße 24"/>
    <s v="Bayern"/>
    <m/>
    <x v="1"/>
    <n v="2001"/>
    <s v="in Betrieb"/>
    <s v="Erdgas"/>
    <m/>
    <m/>
    <x v="0"/>
    <s v="Nein"/>
    <s v="Ja"/>
    <n v="120"/>
    <n v="121.79999999999998"/>
    <s v="Burghausen"/>
    <n v="110"/>
    <s v="Bayernwerk AG"/>
  </r>
  <r>
    <s v="BNA0172b"/>
    <x v="6"/>
    <s v="Burghausen 01 - DT"/>
    <n v="84489"/>
    <s v="Burghausen"/>
    <s v="Johannes-Hess Straße 24"/>
    <s v="Bayern"/>
    <m/>
    <x v="0"/>
    <n v="1977"/>
    <s v="in Betrieb"/>
    <s v="Erdgas"/>
    <s v="Heizöl/EL"/>
    <m/>
    <x v="0"/>
    <s v="Nein"/>
    <s v="Ja"/>
    <n v="50"/>
    <n v="51"/>
    <s v="Wacker"/>
    <n v="10"/>
    <s v="Wacker-intern"/>
  </r>
  <r>
    <s v="BNA0233"/>
    <x v="7"/>
    <s v="Kombikraftwerk"/>
    <n v="4838"/>
    <s v="Eilenburg"/>
    <s v="Am Schanzberg 1"/>
    <s v="Sachsen"/>
    <m/>
    <x v="0"/>
    <n v="1993"/>
    <s v="in Betrieb"/>
    <s v="Mehrere Energieträger"/>
    <s v="Erdgas"/>
    <s v="Biogas, Papierfaserschlamm, EBS"/>
    <x v="0"/>
    <s v="Nein"/>
    <s v="Ja"/>
    <n v="46.6"/>
    <n v="47.720479999999995"/>
    <s v="UW Kospa"/>
    <n v="110"/>
    <s v="Mitteldeutsche Netzgesellschaft Strom mbH"/>
  </r>
  <r>
    <s v="BNA0243"/>
    <x v="8"/>
    <s v="HKW Eltmann"/>
    <n v="97483"/>
    <s v="Eltmann"/>
    <s v="Industriestraße 23"/>
    <s v="Bayern"/>
    <m/>
    <x v="1"/>
    <n v="2008"/>
    <s v="in Betrieb"/>
    <s v="Erdgas"/>
    <m/>
    <m/>
    <x v="0"/>
    <s v="Nein"/>
    <s v="Ja"/>
    <n v="57"/>
    <n v="54.54"/>
    <s v="Palm Eltmann"/>
    <n v="110"/>
    <s v="Bayernwerk AG"/>
  </r>
  <r>
    <s v="BNA0293"/>
    <x v="9"/>
    <s v="GuD Anlage WVK"/>
    <n v="79108"/>
    <s v="Freiburg"/>
    <m/>
    <s v="Baden-Württemberg"/>
    <s v="GuD Anlage"/>
    <x v="2"/>
    <n v="1998"/>
    <s v="in Betrieb"/>
    <s v="Erdgas"/>
    <m/>
    <m/>
    <x v="0"/>
    <s v="Nein"/>
    <s v="Ja"/>
    <n v="60.1"/>
    <n v="61.748892060000003"/>
    <s v="110kV Schalter WVK GuD Anlage"/>
    <n v="110"/>
    <s v="bnNETZE GmbH "/>
  </r>
  <r>
    <s v="BNA0392a"/>
    <x v="10"/>
    <s v="HKW Halle Trotha"/>
    <n v="6130"/>
    <s v="Halle"/>
    <s v="Dieselstraße 141"/>
    <s v="Sachsen-Anhalt"/>
    <s v="Block A und B"/>
    <x v="0"/>
    <n v="2005"/>
    <s v="in Betrieb"/>
    <s v="Erdgas"/>
    <m/>
    <m/>
    <x v="0"/>
    <s v="Nein"/>
    <s v="Ja"/>
    <n v="97"/>
    <n v="98.94"/>
    <s v="UW Halle Dieselstraße"/>
    <n v="110"/>
    <s v="Energieversorgung Halle Netz GmbH"/>
  </r>
  <r>
    <s v="BNA0444"/>
    <x v="11"/>
    <s v="Wintershall"/>
    <n v="36266"/>
    <s v="Heringen"/>
    <m/>
    <s v="Hessen"/>
    <s v="Wintershall"/>
    <x v="1"/>
    <n v="1967"/>
    <s v="in Betrieb"/>
    <s v="Mehrere Energieträger"/>
    <s v="Erdgas"/>
    <s v="Dampf von extern aus Abfall"/>
    <x v="0"/>
    <s v="Nein"/>
    <s v="Ja"/>
    <n v="109.5"/>
    <n v="110.595"/>
    <s v="UW Phillippsthal"/>
    <n v="110"/>
    <s v="Avacon AG"/>
  </r>
  <r>
    <s v="BNA0516"/>
    <x v="12"/>
    <s v="MiRO"/>
    <n v="76187"/>
    <s v="Karlsruhe"/>
    <m/>
    <s v="Baden-Württemberg"/>
    <s v="Kesselhaus Werk 1"/>
    <x v="3"/>
    <n v="1995"/>
    <s v="in Betrieb"/>
    <s v="Mehrere Energieträger"/>
    <s v="Mineralölprodukte"/>
    <s v="Erdgas"/>
    <x v="1"/>
    <s v="Nein"/>
    <s v="Ja"/>
    <n v="45"/>
    <n v="45.45"/>
    <m/>
    <n v="110"/>
    <s v="Netze BW GmbH"/>
  </r>
  <r>
    <s v="BNA0517"/>
    <x v="12"/>
    <s v="MiRO"/>
    <n v="76187"/>
    <s v="Karlsruhe"/>
    <m/>
    <s v="Baden-Württemberg"/>
    <s v="Kesselhaus Werk 2"/>
    <x v="3"/>
    <n v="1995"/>
    <s v="in Betrieb"/>
    <s v="Mehrere Energieträger"/>
    <s v="Mineralölprodukte"/>
    <s v="Erdgas"/>
    <x v="1"/>
    <s v="Nein"/>
    <s v="Ja"/>
    <n v="25"/>
    <n v="25.25"/>
    <m/>
    <n v="110"/>
    <s v="Netze BW GmbH"/>
  </r>
  <r>
    <s v="BNA0547"/>
    <x v="13"/>
    <s v="Raffineriekraftwerk Köln Godorf"/>
    <n v="50997"/>
    <s v="Köln"/>
    <s v="Godorfer Hauptstr. 150"/>
    <s v="Nordrhein-Westfalen"/>
    <m/>
    <x v="3"/>
    <n v="2004"/>
    <s v="in Betrieb"/>
    <s v="Mineralölprodukte"/>
    <m/>
    <m/>
    <x v="1"/>
    <s v="Nein"/>
    <s v="Ja"/>
    <n v="80"/>
    <n v="80.8"/>
    <s v="Raffinerie Godorf Godorfer Hauptstr. 150"/>
    <n v="110"/>
    <s v="Rheinische NETZGesellschaft mbH "/>
  </r>
  <r>
    <s v="BNA0556a"/>
    <x v="1"/>
    <s v="KWK-Anlage Krefeld DT"/>
    <n v="47809"/>
    <s v="Krefeld"/>
    <s v="Düsseldorfer Str. 191"/>
    <s v="Nordrhein-Westfalen"/>
    <s v="Dampfturbine"/>
    <x v="0"/>
    <n v="2005"/>
    <s v="in Betrieb"/>
    <s v="Erdgas"/>
    <m/>
    <m/>
    <x v="0"/>
    <s v="Nein"/>
    <s v="Ja"/>
    <n v="25.8"/>
    <n v="27.228919414350855"/>
    <s v="UA Hafen"/>
    <n v="110"/>
    <s v="Netzgesellschaft Niederrhein GmbH"/>
  </r>
  <r>
    <s v="BNA0556b"/>
    <x v="1"/>
    <s v="KWK-Anlage Krefeld VM"/>
    <n v="47809"/>
    <s v="Krefeld"/>
    <s v="Düsseldorfer Str. 191"/>
    <s v="Nordrhein-Westfalen"/>
    <s v="Gasmotor (Dieselgenerator)"/>
    <x v="4"/>
    <n v="1995"/>
    <s v="in Betrieb"/>
    <s v="Erdgas"/>
    <m/>
    <s v="Heizöl El"/>
    <x v="0"/>
    <s v="Nein"/>
    <s v="Ja"/>
    <n v="14"/>
    <n v="14.14"/>
    <s v="UA Hafen"/>
    <n v="110"/>
    <s v="Netzgesellschaft Niederrhein GmbH"/>
  </r>
  <r>
    <s v="BNA0594"/>
    <x v="14"/>
    <s v="ILK-GuD"/>
    <n v="6237"/>
    <s v="Leuna"/>
    <m/>
    <s v="Sachsen-Anhalt"/>
    <s v="GT2"/>
    <x v="1"/>
    <n v="1994"/>
    <s v="in Betrieb"/>
    <s v="Erdgas"/>
    <m/>
    <m/>
    <x v="0"/>
    <s v="Nein"/>
    <s v="Ja"/>
    <n v="35"/>
    <n v="35.35"/>
    <s v="Leuna Mitte"/>
    <n v="110"/>
    <s v="InfraLeuna GmbH"/>
  </r>
  <r>
    <s v="BNA0596"/>
    <x v="14"/>
    <s v="Raffineriekraftwerk"/>
    <n v="6237"/>
    <s v="Leuna"/>
    <m/>
    <s v="Sachsen-Anhalt"/>
    <m/>
    <x v="3"/>
    <n v="1997"/>
    <s v="in Betrieb"/>
    <s v="Mineralölprodukte"/>
    <m/>
    <m/>
    <x v="1"/>
    <s v="Nein"/>
    <s v="Ja"/>
    <n v="92.5"/>
    <n v="93.424999999999997"/>
    <s v="Leuna Süd-Mitte"/>
    <n v="110"/>
    <s v="InfraLeuna GmbH"/>
  </r>
  <r>
    <s v="BNA0600a"/>
    <x v="15"/>
    <s v="X-Kraftwerk"/>
    <n v="51368"/>
    <s v="Leverkusen"/>
    <s v="CHEMPARK, Geb. X 50"/>
    <s v="Nordrhein-Westfalen"/>
    <m/>
    <x v="1"/>
    <n v="1981"/>
    <s v="in Betrieb"/>
    <s v="Erdgas"/>
    <m/>
    <m/>
    <x v="0"/>
    <s v="Nein"/>
    <s v="Ja"/>
    <n v="27"/>
    <n v="30.606149729309102"/>
    <m/>
    <n v="25"/>
    <s v="CURRENTA"/>
  </r>
  <r>
    <s v="BNA0614a"/>
    <x v="16"/>
    <s v="KW Mitte"/>
    <n v="67056"/>
    <s v="Ludwigshafen"/>
    <s v="A 855"/>
    <s v="Rheinland-Pfalz"/>
    <s v="GT 1"/>
    <x v="1"/>
    <n v="1992"/>
    <s v="in Betrieb"/>
    <s v="Erdgas"/>
    <m/>
    <m/>
    <x v="0"/>
    <s v="Nein"/>
    <s v="Ja"/>
    <n v="47"/>
    <n v="43.43"/>
    <m/>
    <s v="Werknetz"/>
    <s v="internes Netz"/>
  </r>
  <r>
    <s v="BNA0614b"/>
    <x v="16"/>
    <s v="Kraftwerk Mitte"/>
    <n v="67056"/>
    <s v="Ludwigshafen"/>
    <s v="A 800"/>
    <s v="Rheinland-Pfalz"/>
    <s v="GUD A 800 _x000a_GT 11, GT 12, DT 10"/>
    <x v="2"/>
    <n v="2005"/>
    <s v="in Betrieb"/>
    <s v="Erdgas"/>
    <m/>
    <m/>
    <x v="0"/>
    <s v="Nein"/>
    <s v="Ja"/>
    <n v="497.5"/>
    <n v="503.46030000000007"/>
    <s v="W211"/>
    <n v="210"/>
    <s v="Amprion GmbH"/>
  </r>
  <r>
    <s v="BNA0615"/>
    <x v="16"/>
    <s v="Kraftwerk Süd"/>
    <n v="67056"/>
    <s v="Ludwigshafen"/>
    <s v="C 200"/>
    <s v="Rheinland-Pfalz"/>
    <s v="GUD C 200_x000a_GT 1, GT 2, DT 1"/>
    <x v="2"/>
    <n v="1997"/>
    <s v="in Betrieb"/>
    <s v="Erdgas"/>
    <m/>
    <m/>
    <x v="0"/>
    <s v="Nein"/>
    <s v="Ja"/>
    <n v="410"/>
    <n v="400.71330000000006"/>
    <m/>
    <s v="Werknetz"/>
    <s v="internes Netz"/>
  </r>
  <r>
    <s v="BNA0658"/>
    <x v="17"/>
    <s v="Kraftwerk III"/>
    <n v="45772"/>
    <s v="Marl"/>
    <s v="Paul-Baumann-Str. 1"/>
    <s v="Nordrhein-Westfalen"/>
    <s v="Block 311"/>
    <x v="1"/>
    <n v="1973"/>
    <s v="in Betrieb"/>
    <s v="Erdgas"/>
    <m/>
    <m/>
    <x v="0"/>
    <s v="Nein"/>
    <s v="Ja"/>
    <n v="61.1"/>
    <n v="71.003"/>
    <m/>
    <n v="110"/>
    <s v="Evonik Degussa GmbH"/>
  </r>
  <r>
    <s v="BNA0659"/>
    <x v="17"/>
    <s v="Kraftwerk III"/>
    <n v="45772"/>
    <s v="Marl"/>
    <s v="Paul-Baumann-Str. 1"/>
    <s v="Nordrhein-Westfalen"/>
    <s v="Block 312"/>
    <x v="1"/>
    <n v="1974"/>
    <s v="in Betrieb"/>
    <s v="Erdgas"/>
    <m/>
    <m/>
    <x v="0"/>
    <s v="Nein"/>
    <s v="Ja"/>
    <n v="77.599999999999994"/>
    <n v="78.78"/>
    <m/>
    <n v="110"/>
    <s v="Evonik Degussa GmbH"/>
  </r>
  <r>
    <s v="BNA0662b"/>
    <x v="17"/>
    <s v="Kraftwerk I"/>
    <n v="45772"/>
    <s v="Marl"/>
    <s v="Paul-Baumann-Str. 1"/>
    <s v="Nordrhein-Westfalen"/>
    <s v="Dampfwirtschaft (6 Einzelturbinen)"/>
    <x v="0"/>
    <s v="1939 und später"/>
    <s v="in Betrieb"/>
    <s v="Mehrere Energieträger"/>
    <m/>
    <m/>
    <x v="0"/>
    <s v="Nein"/>
    <s v="Ja"/>
    <n v="120"/>
    <n v="144.485715"/>
    <m/>
    <n v="6"/>
    <s v="Evonik Degussa GmbH"/>
  </r>
  <r>
    <s v="BNA0804a"/>
    <x v="11"/>
    <s v="Hattorf"/>
    <n v="36269"/>
    <s v="Philippsthal"/>
    <m/>
    <s v="Hessen"/>
    <s v="Hattorf"/>
    <x v="0"/>
    <n v="1962"/>
    <s v="in Betrieb"/>
    <s v="Erdgas"/>
    <m/>
    <m/>
    <x v="0"/>
    <s v="Nein"/>
    <s v="Ja"/>
    <n v="35"/>
    <n v="35.700000000000003"/>
    <s v="UW Phillippsthal"/>
    <n v="110"/>
    <s v="Avacon AG"/>
  </r>
  <r>
    <s v="BNA0804b"/>
    <x v="11"/>
    <s v="Hattorf"/>
    <n v="36269"/>
    <s v="Philippsthal"/>
    <m/>
    <s v="Hessen"/>
    <s v="Hattorf"/>
    <x v="2"/>
    <n v="2013"/>
    <s v="in Betrieb"/>
    <s v="Erdgas"/>
    <m/>
    <m/>
    <x v="0"/>
    <s v="Nein"/>
    <s v="Ja"/>
    <n v="17.3"/>
    <n v="17.646000000000001"/>
    <s v="UW Phillippsthal"/>
    <n v="110"/>
    <s v="Avacon AG"/>
  </r>
  <r>
    <s v="BNA0805"/>
    <x v="18"/>
    <s v="Kraftwerk Plattling"/>
    <n v="94447"/>
    <s v="Plattling"/>
    <m/>
    <s v="Bayern"/>
    <m/>
    <x v="1"/>
    <n v="2010"/>
    <s v="in Betrieb"/>
    <s v="Erdgas"/>
    <m/>
    <m/>
    <x v="0"/>
    <s v="Nein"/>
    <s v="Ja"/>
    <n v="97.9"/>
    <n v="98.879000000000005"/>
    <s v="DE00722594447HRA00000000PLAE00014; DE00722594447HRV00000000PLAE00014; DE00722594447HRA00000000PLAE00015; DE00722594447HRV00000000PLAE00015"/>
    <n v="110"/>
    <s v="Bayernwerk AG"/>
  </r>
  <r>
    <s v="BNA0857"/>
    <x v="19"/>
    <s v="GuD-Anlage Rüsselsheim"/>
    <n v="65429"/>
    <s v="Rüsselheim"/>
    <m/>
    <s v="Hessen"/>
    <s v="M120"/>
    <x v="2"/>
    <n v="1999"/>
    <s v="in Betrieb"/>
    <s v="Erdgas"/>
    <m/>
    <m/>
    <x v="0"/>
    <s v="Nein"/>
    <s v="Ja"/>
    <n v="112.1"/>
    <n v="115.17938700000001"/>
    <s v="KEO-Kundenanlage in Rüsselsheim"/>
    <n v="110"/>
    <s v="Stadtwerke Mainz Netze GmbH (dienstleistend)"/>
  </r>
  <r>
    <s v="BNA0893"/>
    <x v="20"/>
    <s v="GuD Schwarzheide"/>
    <n v="1987"/>
    <s v="Schwarzheide"/>
    <s v="Schipkauer Str.1"/>
    <s v="Brandenburg"/>
    <m/>
    <x v="2"/>
    <n v="1994"/>
    <s v="in Betrieb"/>
    <s v="Mehrere Energieträger"/>
    <s v="Erdgas"/>
    <s v="Heizöl"/>
    <x v="0"/>
    <s v="Nein"/>
    <s v="Ja"/>
    <n v="122"/>
    <n v="124"/>
    <m/>
    <n v="110"/>
    <s v="Mitteldeutsche Netzgesellschaft Strom mbH"/>
  </r>
  <r>
    <s v="BNA0894a"/>
    <x v="21"/>
    <s v="IKS PCK Schwedt"/>
    <n v="16303"/>
    <s v="PCK Schwedt"/>
    <m/>
    <s v="Brandenburg"/>
    <s v="Block 5 SE 5"/>
    <x v="3"/>
    <n v="1972"/>
    <s v="in Betrieb"/>
    <s v="Mineralölprodukte"/>
    <s v="CLO"/>
    <s v="CLO/Raff.Gas"/>
    <x v="1"/>
    <s v="Nein"/>
    <s v="Ja"/>
    <n v="28"/>
    <n v="28.28"/>
    <s v="UW Vrd"/>
    <n v="110"/>
    <s v="E.DIS AG"/>
  </r>
  <r>
    <s v="BNA0894c"/>
    <x v="21"/>
    <s v="IKS PCK Schwedt"/>
    <n v="16303"/>
    <s v="PCK Schwedt"/>
    <m/>
    <s v="Brandenburg"/>
    <s v="Block 1 SE 1"/>
    <x v="3"/>
    <n v="1997"/>
    <s v="in Betrieb"/>
    <s v="Mineralölprodukte"/>
    <s v="HSCR"/>
    <s v="Raffineriegas"/>
    <x v="1"/>
    <s v="Nein"/>
    <s v="Ja"/>
    <n v="106"/>
    <n v="107.06"/>
    <s v="UW Vrd"/>
    <n v="110"/>
    <s v="E.DIS AG"/>
  </r>
  <r>
    <s v="BNA0894d"/>
    <x v="21"/>
    <s v="IKS PCK Schwedt"/>
    <n v="16303"/>
    <s v="PCK Schwedt"/>
    <m/>
    <s v="Brandenburg"/>
    <s v="Block 2 SE 2"/>
    <x v="3"/>
    <n v="1998"/>
    <s v="in Betrieb"/>
    <s v="Mineralölprodukte"/>
    <s v="HSCR"/>
    <s v="HSCR/VBR/VR/Raff.Gas"/>
    <x v="1"/>
    <s v="Nein"/>
    <s v="Ja"/>
    <n v="106"/>
    <n v="107.06"/>
    <s v="UW Vrd"/>
    <n v="110"/>
    <s v="E.DIS AG"/>
  </r>
  <r>
    <s v="BNA0918b"/>
    <x v="22"/>
    <s v="Dow Stade"/>
    <n v="21683"/>
    <s v="Stade"/>
    <s v="Bützflethersand"/>
    <s v="Niedersachsen"/>
    <s v="Cogen Dow Stade"/>
    <x v="5"/>
    <n v="2014"/>
    <s v="in Betrieb"/>
    <s v="Mehrere Energieträger"/>
    <s v="Erdgas"/>
    <s v="Wasserstoff"/>
    <x v="0"/>
    <s v="Nein"/>
    <s v="Ja"/>
    <n v="173"/>
    <n v="175.59499999999997"/>
    <s v="Dow Werksnetz (keine Einspeisung in das Netz der Allgemeinen Versorgung)"/>
    <m/>
    <s v="Dow Werksnetz"/>
  </r>
  <r>
    <s v="BNA1078"/>
    <x v="8"/>
    <s v="HKW Wörth"/>
    <n v="76744"/>
    <s v="Wörth"/>
    <s v="Am Oberwald 2"/>
    <s v="Rheinland-Pfalz"/>
    <m/>
    <x v="1"/>
    <n v="2008"/>
    <s v="in Betrieb"/>
    <s v="Mehrere Energieträger"/>
    <s v="Erdgas"/>
    <s v="Reststoffe"/>
    <x v="0"/>
    <s v="Nein"/>
    <s v="Ja"/>
    <n v="59"/>
    <n v="59.59"/>
    <s v="Übergabestation Palm Wörth"/>
    <n v="110"/>
    <s v="Pfalzwerke Netz AG"/>
  </r>
  <r>
    <s v="BNA1089"/>
    <x v="11"/>
    <s v="Zielitz"/>
    <n v="39326"/>
    <s v="Zielitz"/>
    <m/>
    <s v="Sachsen-Anhalt"/>
    <s v="Zielitz"/>
    <x v="1"/>
    <n v="1996"/>
    <s v="in Betrieb"/>
    <s v="Erdgas"/>
    <m/>
    <m/>
    <x v="0"/>
    <s v="Nein"/>
    <s v="Ja"/>
    <n v="52"/>
    <n v="85.445999999999998"/>
    <s v="Farsleber Str. 1"/>
    <n v="110"/>
    <s v="HSN Magdeburg GmbH"/>
  </r>
  <r>
    <s v="BNA1094"/>
    <x v="23"/>
    <s v="Gaskraftwerk"/>
    <n v="53910"/>
    <s v="Zülpich"/>
    <s v="Bessenicher Weg"/>
    <s v="Nordrhein-Westfalen"/>
    <s v="GKW"/>
    <x v="0"/>
    <n v="1966"/>
    <s v="in Betrieb"/>
    <s v="Erdgas"/>
    <m/>
    <m/>
    <x v="0"/>
    <s v="Nein"/>
    <s v="Ja"/>
    <n v="15.1"/>
    <n v="15.250999999999999"/>
    <s v="Viktor Rolf"/>
    <n v="20"/>
    <s v="Westnetz GmbH"/>
  </r>
  <r>
    <s v="BNA1117"/>
    <x v="24"/>
    <s v="Industriekraftwerk Breuberg"/>
    <n v="64747"/>
    <s v="Breuberg"/>
    <s v="Höchster Str. 48-60"/>
    <s v="Hessen"/>
    <m/>
    <x v="1"/>
    <n v="1999"/>
    <s v="in Betrieb"/>
    <s v="Erdgas"/>
    <m/>
    <m/>
    <x v="0"/>
    <s v="Nein"/>
    <s v="Ja"/>
    <n v="11.4"/>
    <n v="11.514000000000001"/>
    <s v="UA Sandbach"/>
    <n v="20"/>
    <s v="e-netz Südhessen GmbH &amp; Co. KG"/>
  </r>
  <r>
    <s v="BNA1120"/>
    <x v="25"/>
    <s v="Energiezentrale"/>
    <n v="44579"/>
    <s v="Castrop-Rauxel"/>
    <s v="Kekulestraße 30"/>
    <s v="Nordrhein-Westfalen"/>
    <s v="Gasturbine"/>
    <x v="1"/>
    <n v="1991"/>
    <s v="in Betrieb"/>
    <s v="Mehrere Energieträger"/>
    <s v="Erdgas"/>
    <s v="Heizöl El"/>
    <x v="0"/>
    <s v="Nein"/>
    <s v="Ja"/>
    <n v="10.199999999999999"/>
    <n v="10.302"/>
    <n v="5725"/>
    <n v="10"/>
    <s v="Westnetz GmbH"/>
  </r>
  <r>
    <s v="BNA1121"/>
    <x v="25"/>
    <s v="Energiezentrale"/>
    <n v="44579"/>
    <s v="Castrop-Rauxel"/>
    <s v="Kekulestraße 30"/>
    <s v="Nordrhein-Westfalen"/>
    <s v="Energiecenter"/>
    <x v="4"/>
    <n v="2005"/>
    <s v="in Betrieb"/>
    <s v="Mehrere Energieträger"/>
    <s v="Erdgas"/>
    <s v="Heizöl El"/>
    <x v="0"/>
    <s v="Nein"/>
    <s v="Ja"/>
    <n v="0.9"/>
    <n v="0.91529999999999989"/>
    <m/>
    <m/>
    <s v="Westnetz GmbH"/>
  </r>
  <r>
    <s v="BNA1125"/>
    <x v="26"/>
    <s v="Heizkraftwerk"/>
    <n v="64293"/>
    <s v="Darmstadt "/>
    <s v="Frankfurter Str. 250"/>
    <s v="Hessen"/>
    <s v="GT"/>
    <x v="1"/>
    <n v="1999"/>
    <s v="in Betrieb"/>
    <s v="Mehrere Energieträger"/>
    <s v="Erdgas"/>
    <s v="leichtes Heizöl"/>
    <x v="0"/>
    <s v="Nein"/>
    <s v="Ja"/>
    <n v="10"/>
    <n v="10.1"/>
    <s v="UA Nord"/>
    <n v="20"/>
    <s v="e-netz Südhessen GmbH &amp; Co. KG"/>
  </r>
  <r>
    <s v="BNA1165"/>
    <x v="27"/>
    <s v="P&amp;L Werk Appeldorn"/>
    <n v="47546"/>
    <s v="Kalkar"/>
    <s v="Reeser Str 280-300"/>
    <s v="Nordrhein-Westfalen"/>
    <s v="Lentjes-Kessel"/>
    <x v="4"/>
    <n v="2004"/>
    <s v="in Betrieb"/>
    <s v="Mehrere Energieträger"/>
    <s v="Erdgas"/>
    <s v="Biogas, Schweröl, Leichtöl"/>
    <x v="0"/>
    <s v="Nein"/>
    <s v="Ja"/>
    <n v="11.4"/>
    <n v="11.514000000000001"/>
    <m/>
    <n v="10"/>
    <s v="Westnetz GmbH"/>
  </r>
  <r>
    <s v="BNA1187"/>
    <x v="27"/>
    <s v="P&amp;L Werk Lage"/>
    <n v="32791"/>
    <s v="Lage"/>
    <s v="Heidensche Str. 70"/>
    <s v="Nordrhein-Westfalen"/>
    <s v="Kessel 1/2/3"/>
    <x v="4"/>
    <n v="1980"/>
    <s v="in Betrieb"/>
    <s v="Mehrere Energieträger"/>
    <s v="Erdgas"/>
    <s v="Schweröl"/>
    <x v="0"/>
    <s v="Nein"/>
    <s v="Ja"/>
    <n v="10.199999999999999"/>
    <n v="11.039357999999998"/>
    <m/>
    <n v="10"/>
    <s v="Westfalen Weser Netz GmbH"/>
  </r>
  <r>
    <s v="BNA1238"/>
    <x v="28"/>
    <s v="Kraftwerk Meggle"/>
    <n v="83512"/>
    <s v="Reitmehring"/>
    <s v="Megglestraße 6 - 12"/>
    <s v="Bayern"/>
    <m/>
    <x v="1"/>
    <n v="2000"/>
    <s v="in Betrieb"/>
    <s v="Erdgas"/>
    <m/>
    <m/>
    <x v="0"/>
    <s v="Nein"/>
    <s v="Ja"/>
    <n v="15.5"/>
    <n v="12.574499999999999"/>
    <s v="Schalthaus Ost"/>
    <n v="20"/>
    <s v="Bayernwerk Natur"/>
  </r>
  <r>
    <s v="BNA1260"/>
    <x v="18"/>
    <s v="Heizkraftwerk Sindelfingen"/>
    <n v="71059"/>
    <s v="Sindelfingen"/>
    <m/>
    <s v="Baden-Württemberg"/>
    <s v="Sammelschienen-HKW"/>
    <x v="1"/>
    <s v="1980 / 2013"/>
    <s v="in Betrieb"/>
    <s v="Mehrere Energieträger"/>
    <s v="Erdgas"/>
    <s v="Heizöl El"/>
    <x v="0"/>
    <s v="Nein"/>
    <s v="Ja"/>
    <n v="95"/>
    <n v="75.75"/>
    <s v="DE00721471063000ZE000000861318VS0"/>
    <n v="110"/>
    <s v="Netze BW GmbH"/>
  </r>
  <r>
    <s v="BNA1271"/>
    <x v="11"/>
    <s v="Unterbreizbach"/>
    <n v="36414"/>
    <s v="Unterbreizbach"/>
    <m/>
    <s v="Thüringen"/>
    <s v="Unterbreizbach"/>
    <x v="0"/>
    <n v="1965"/>
    <s v="in Betrieb"/>
    <s v="Erdgas"/>
    <m/>
    <m/>
    <x v="0"/>
    <s v="Nein"/>
    <s v="Ja"/>
    <n v="33.6"/>
    <n v="62.267683932042651"/>
    <s v="UW Phillippsthal"/>
    <n v="110"/>
    <s v="Avacon AG"/>
  </r>
  <r>
    <s v="BNA1279"/>
    <x v="29"/>
    <s v="Gasturbine"/>
    <n v="50389"/>
    <s v="Wesseling"/>
    <m/>
    <s v="Nordrhein-Westfalen"/>
    <s v="D290"/>
    <x v="1"/>
    <n v="1996"/>
    <s v="in Betrieb"/>
    <s v="Mehrere Energieträger"/>
    <s v="Erdgas"/>
    <s v="Heizöl"/>
    <x v="0"/>
    <s v="Nein"/>
    <s v="Ja"/>
    <n v="51.9"/>
    <n v="53.227000000000004"/>
    <s v="Bollenacker"/>
    <n v="110"/>
    <s v="Westnetz GmbH"/>
  </r>
  <r>
    <s v="BNA1280"/>
    <x v="29"/>
    <s v="Kraftwerk"/>
    <n v="50389"/>
    <s v="Wesseling"/>
    <m/>
    <s v="Nordrhein-Westfalen"/>
    <s v="D210"/>
    <x v="3"/>
    <n v="1962"/>
    <s v="in Betrieb"/>
    <s v="Mehrere Energieträger"/>
    <s v="Erdöl"/>
    <s v="Braunkohle"/>
    <x v="1"/>
    <s v="Nein"/>
    <s v="Ja"/>
    <n v="66.3"/>
    <n v="66.962999999999994"/>
    <m/>
    <n v="6"/>
    <s v="internes Netz"/>
  </r>
  <r>
    <s v="BNA1284"/>
    <x v="30"/>
    <s v="Co-Generation"/>
    <n v="67547"/>
    <s v="Worms"/>
    <s v="In der Hollerhecke 1"/>
    <s v="Rheinland-Pfalz"/>
    <s v="-"/>
    <x v="0"/>
    <n v="1991"/>
    <s v="in Betrieb"/>
    <s v="Erdgas"/>
    <m/>
    <m/>
    <x v="0"/>
    <s v="Nein"/>
    <s v="Ja"/>
    <n v="11.5"/>
    <n v="11.615"/>
    <s v="Station Hernsheim 59"/>
    <n v="20"/>
    <s v="EWR Netz GmbH"/>
  </r>
  <r>
    <s v="BNA1285"/>
    <x v="11"/>
    <s v="Sigmundshall"/>
    <n v="31515"/>
    <s v="Wunstorf"/>
    <m/>
    <s v="Niedersachsen"/>
    <s v="Sigmundshall"/>
    <x v="1"/>
    <n v="1974"/>
    <s v="in Betrieb"/>
    <s v="Erdgas"/>
    <m/>
    <m/>
    <x v="0"/>
    <s v="Nein"/>
    <s v="Ja"/>
    <n v="19"/>
    <n v="19.190000000000001"/>
    <s v="Tienberg 25"/>
    <n v="20"/>
    <s v="Avacon AG"/>
  </r>
  <r>
    <s v="BNA1294"/>
    <x v="31"/>
    <s v="EEV"/>
    <n v="21107"/>
    <s v="Hamburg"/>
    <s v="Hohe-Schaar-Straße 34"/>
    <s v="Hamburg"/>
    <s v="EEV"/>
    <x v="3"/>
    <n v="1993"/>
    <s v="in Betrieb"/>
    <s v="Mehrere Energieträger"/>
    <s v="Butan/Buten"/>
    <s v="Heizöl leicht"/>
    <x v="1"/>
    <s v="Nein"/>
    <s v="Ja"/>
    <n v="38"/>
    <n v="38.380000000000003"/>
    <s v="KS 89915"/>
    <n v="110"/>
    <s v="Stromnetz Hamburg GmbH"/>
  </r>
  <r>
    <s v="BNA1329"/>
    <x v="32"/>
    <s v="K&amp;N PFK AG EV"/>
    <n v="9648"/>
    <s v="Kriebstein"/>
    <s v="Bauhofstr. 1"/>
    <s v="Sachsen"/>
    <s v="GT / GDT"/>
    <x v="1"/>
    <n v="1993"/>
    <s v="in Betrieb"/>
    <s v="Mehrere Energieträger"/>
    <s v="Erdgas"/>
    <s v="Heizöl El"/>
    <x v="0"/>
    <s v="Nein"/>
    <s v="Ja"/>
    <n v="12.75"/>
    <n v="13.100242500000002"/>
    <s v="UW-Rauschenthal"/>
    <n v="6"/>
    <s v="Mitteldeutsche Netzgesellschaft Strom mbH"/>
  </r>
  <r>
    <s v="BNA1332"/>
    <x v="33"/>
    <s v="INEOS Kraftwerk"/>
    <n v="47443"/>
    <s v="Moers"/>
    <s v="Römerstr. 733"/>
    <s v="Nordrhein-Westfalen"/>
    <s v="TG7/8"/>
    <x v="1"/>
    <n v="1995"/>
    <s v="in Betrieb"/>
    <s v="Mehrere Energieträger"/>
    <s v="Erdgas"/>
    <s v="Flüssige und gasförmige Produktionsrückstände"/>
    <x v="0"/>
    <s v="Nein"/>
    <s v="Ja"/>
    <n v="24"/>
    <n v="22.523"/>
    <s v="DE00018147455V0000000753653"/>
    <d v="2025-05-01T00:00:00"/>
    <s v="Westnetz GmbH"/>
  </r>
  <r>
    <s v="BNA1334"/>
    <x v="34"/>
    <s v="KWK-Anlage"/>
    <n v="28237"/>
    <s v="Bremen"/>
    <s v="Waterbergstraße 14"/>
    <s v="Bremen"/>
    <s v="GT 1-3, DT"/>
    <x v="1"/>
    <s v="1993 und 2002"/>
    <s v="in Betrieb"/>
    <s v="Erdgas"/>
    <m/>
    <m/>
    <x v="0"/>
    <s v="Nein"/>
    <s v="Ja"/>
    <n v="14.8"/>
    <n v="15.021999999999998"/>
    <s v="10kV Schaltanlage CR3 Anschlussfeld Finkenau, Waterbergstr."/>
    <n v="10"/>
    <s v="Wesernetz Bremen GmbH"/>
  </r>
  <r>
    <s v="BNA1335a"/>
    <x v="35"/>
    <s v="PKV Kraftwerk"/>
    <n v="26316"/>
    <s v="Varel"/>
    <s v="Dangaster Straße 38"/>
    <s v="Niedersachsen"/>
    <s v="KWK-Blöcke"/>
    <x v="1"/>
    <n v="1989"/>
    <s v="in Betrieb"/>
    <s v="Erdgas"/>
    <s v="Erdgas L"/>
    <m/>
    <x v="0"/>
    <s v="Nein"/>
    <s v="Ja"/>
    <n v="58.1"/>
    <n v="58.681000000000004"/>
    <m/>
    <n v="20"/>
    <s v="EWE NETZ GmbH"/>
  </r>
  <r>
    <s v="BNA1335b"/>
    <x v="35"/>
    <s v="PKV Kraftwerk"/>
    <n v="26316"/>
    <s v="Varel"/>
    <s v="Dangaster Straße 38"/>
    <s v="Niedersachsen"/>
    <s v="Kondensationsturbine"/>
    <x v="0"/>
    <n v="1968"/>
    <s v="in Betrieb"/>
    <s v="Erdgas"/>
    <s v="Abdampf"/>
    <m/>
    <x v="0"/>
    <s v="Nein"/>
    <s v="Ja"/>
    <n v="0.48"/>
    <n v="0"/>
    <m/>
    <n v="20"/>
    <s v="EWE NETZ GmbH"/>
  </r>
  <r>
    <s v="BNA1336"/>
    <x v="36"/>
    <s v="Holthausen"/>
    <n v="40589"/>
    <s v="Düsseldorf"/>
    <s v="Henkelstr. 67"/>
    <s v="Nordrhein-Westfalen"/>
    <m/>
    <x v="1"/>
    <n v="1948"/>
    <s v="in Betrieb"/>
    <s v="Mehrere Energieträger"/>
    <s v="Erdgas"/>
    <s v="Flüssige Produktionsrückstände"/>
    <x v="0"/>
    <s v="Nein"/>
    <s v="Ja"/>
    <n v="84"/>
    <n v="84.84"/>
    <s v="SWD-Netz U47/U60"/>
    <n v="25"/>
    <s v="Netzgesellschaft Düsseldorf mbH"/>
  </r>
  <r>
    <s v="BNA1337e"/>
    <x v="37"/>
    <s v="GuD-Anlage"/>
    <n v="63741"/>
    <s v="Aschaffenburg"/>
    <s v="Weichertstr. 7"/>
    <s v="Bayern"/>
    <s v="GuD-Anlage"/>
    <x v="2"/>
    <n v="2013"/>
    <s v="in Betrieb"/>
    <s v="Mehrere Energieträger"/>
    <s v="Erdgas"/>
    <s v="Biogas"/>
    <x v="0"/>
    <s v="Nein"/>
    <s v="Ja"/>
    <n v="47"/>
    <n v="47.94"/>
    <m/>
    <n v="20"/>
    <s v="Aschaffenburger Versorgungs GmbH "/>
  </r>
  <r>
    <s v="BNA1400b"/>
    <x v="38"/>
    <s v="EZ1"/>
    <n v="6712"/>
    <s v="Zeitz"/>
    <s v="Albrechtstr. 54"/>
    <s v="Sachsen-Anhalt"/>
    <s v="DTI"/>
    <x v="6"/>
    <n v="1993"/>
    <s v="in Betrieb"/>
    <s v="Mehrere Energieträger"/>
    <s v="HEL"/>
    <m/>
    <x v="1"/>
    <s v="Nein"/>
    <s v="Ja"/>
    <n v="23.3"/>
    <n v="20.129533678756477"/>
    <s v="MCk0268144756"/>
    <s v="20/110"/>
    <s v="MitNetz"/>
  </r>
  <r>
    <s v="BNA1402"/>
    <x v="39"/>
    <s v="Heizkraftwerk zur Papierfabrik"/>
    <n v="49638"/>
    <s v="Nortrup"/>
    <s v="Hauptstrasse 15"/>
    <s v="Niedersachsen"/>
    <m/>
    <x v="1"/>
    <n v="1995"/>
    <s v="in Betrieb"/>
    <s v="Erdgas"/>
    <m/>
    <m/>
    <x v="0"/>
    <s v="Nein"/>
    <s v="Ja"/>
    <n v="18.100000000000001"/>
    <n v="18.281000000000002"/>
    <m/>
    <m/>
    <s v="Westnetz GmbH"/>
  </r>
  <r>
    <s v="BNA1406"/>
    <x v="40"/>
    <s v="FS-Karton"/>
    <n v="41460"/>
    <s v="Neuss"/>
    <s v="Düsseldorfer Str. 182-184"/>
    <s v="Nordrhein-Westfalen"/>
    <m/>
    <x v="1"/>
    <n v="1992"/>
    <s v="in Betrieb"/>
    <s v="Erdgas"/>
    <m/>
    <m/>
    <x v="0"/>
    <s v="Nein"/>
    <s v="Ja"/>
    <n v="18.899999999999999"/>
    <n v="20.2"/>
    <m/>
    <n v="110"/>
    <s v="Westnetz GmbH"/>
  </r>
  <r>
    <s v="BNA1407"/>
    <x v="41"/>
    <s v="STW"/>
    <n v="9600"/>
    <s v="Weißenborn"/>
    <s v="Fabrikstraße 1"/>
    <s v="Sachsen"/>
    <m/>
    <x v="1"/>
    <n v="2007"/>
    <s v="in Betrieb"/>
    <s v="Erdgas"/>
    <m/>
    <m/>
    <x v="0"/>
    <s v="Nein"/>
    <s v="Ja"/>
    <n v="13.5"/>
    <n v="13.635"/>
    <s v="140844-3710"/>
    <n v="20"/>
    <s v="Mitteldeutsche Netzgesellschaft Strom mbH"/>
  </r>
  <r>
    <s v="BNA1408"/>
    <x v="17"/>
    <s v="Heizkraftwerk Evonik Rheinfelden"/>
    <n v="79618"/>
    <s v="Rheinfelden"/>
    <s v="Untere Kanalstraße 3"/>
    <s v="Baden-Württemberg"/>
    <m/>
    <x v="1"/>
    <n v="1980"/>
    <s v="in Betrieb"/>
    <s v="Erdgas"/>
    <s v="Erdgas"/>
    <s v="Wasserstoff (Restgas eines Produktions-betriebes)"/>
    <x v="0"/>
    <s v="Nein"/>
    <s v="Ja"/>
    <n v="16"/>
    <n v="15.351999999999999"/>
    <s v="Degussa Süd 1"/>
    <n v="110"/>
    <s v="ED Netze GmbH "/>
  </r>
  <r>
    <s v="BNA1437"/>
    <x v="42"/>
    <s v="KWK AOS GmbH"/>
    <n v="21683"/>
    <s v="Stade- Bützfleth"/>
    <s v="Johann- Rathje- Köser- Straße"/>
    <s v="Niedersachsen"/>
    <s v="GT 1/2"/>
    <x v="1"/>
    <n v="2012"/>
    <s v="in Betrieb"/>
    <s v="Erdgas"/>
    <m/>
    <m/>
    <x v="0"/>
    <s v="Nein"/>
    <s v="Ja"/>
    <n v="30.7"/>
    <n v="31.160499999999995"/>
    <s v="SA Abbenfleth"/>
    <n v="110"/>
    <s v="Avacon AG"/>
  </r>
  <r>
    <s v="BNA1444a"/>
    <x v="43"/>
    <s v="GT1 "/>
    <n v="90471"/>
    <s v="Nürnberg"/>
    <s v="Breslauer Str. 300"/>
    <s v="Bayern"/>
    <m/>
    <x v="1"/>
    <n v="1993"/>
    <s v="in Betrieb"/>
    <s v="Erdgas"/>
    <m/>
    <m/>
    <x v="0"/>
    <s v="Nein"/>
    <s v="Ja"/>
    <n v="4.2"/>
    <n v="4.2629999999999999"/>
    <s v="U7"/>
    <n v="20"/>
    <s v="N-ERGIE Netz GmbH"/>
  </r>
  <r>
    <s v="BNA1444b"/>
    <x v="43"/>
    <s v="GT2 "/>
    <n v="90471"/>
    <s v="Nürnberg"/>
    <s v="Breslauer Str. 300"/>
    <s v="Bayern"/>
    <m/>
    <x v="1"/>
    <n v="1993"/>
    <s v="in Betrieb"/>
    <s v="Erdgas"/>
    <m/>
    <m/>
    <x v="0"/>
    <s v="Nein"/>
    <s v="Ja"/>
    <n v="4.2"/>
    <n v="4.2629999999999999"/>
    <s v="U7"/>
    <n v="20"/>
    <s v="N-ERGIE Netz GmbH"/>
  </r>
  <r>
    <s v="BNA1444c"/>
    <x v="43"/>
    <s v="GT3 "/>
    <n v="90471"/>
    <s v="Nürnberg"/>
    <s v="Breslauer Str. 300"/>
    <s v="Bayern"/>
    <m/>
    <x v="1"/>
    <n v="1994"/>
    <s v="in Betrieb"/>
    <s v="Erdgas"/>
    <m/>
    <m/>
    <x v="0"/>
    <s v="Nein"/>
    <s v="Ja"/>
    <n v="5.0999999999999996"/>
    <n v="5.176499999999999"/>
    <s v="U7"/>
    <n v="20"/>
    <s v="N-ERGIE Netz GmbH"/>
  </r>
  <r>
    <s v="BNA1444d"/>
    <x v="43"/>
    <s v="GT4 "/>
    <n v="90471"/>
    <s v="Nürnberg"/>
    <s v="Breslauer Str. 300"/>
    <s v="Bayern"/>
    <m/>
    <x v="1"/>
    <n v="1995"/>
    <s v="in Betrieb"/>
    <s v="Erdgas"/>
    <m/>
    <m/>
    <x v="0"/>
    <s v="Nein"/>
    <s v="Ja"/>
    <n v="5.0999999999999996"/>
    <n v="5.176499999999999"/>
    <s v="U7"/>
    <n v="20"/>
    <s v="N-ERGIE Netz GmbH"/>
  </r>
  <r>
    <s v="BNA1450"/>
    <x v="44"/>
    <s v="GUD-Anlage DREWSEN"/>
    <n v="29331"/>
    <s v="Lachendorf"/>
    <s v="Georg-Drewsen-Weg 2"/>
    <s v="Niedersachsen"/>
    <m/>
    <x v="2"/>
    <n v="2000"/>
    <s v="in Betrieb"/>
    <s v="Erdgas"/>
    <m/>
    <m/>
    <x v="0"/>
    <s v="Nein"/>
    <s v="Ja"/>
    <n v="13"/>
    <n v="13.26"/>
    <m/>
    <n v="110"/>
    <s v="Avacon AG"/>
  </r>
  <r>
    <s v="BNA1458"/>
    <x v="45"/>
    <m/>
    <n v="76855"/>
    <s v="Annweiler"/>
    <s v="Wasgaustraße 5"/>
    <s v="Rheinland-Pfalz"/>
    <m/>
    <x v="0"/>
    <n v="1975"/>
    <s v="in Betrieb"/>
    <s v="Mehrere Energieträger"/>
    <s v="Erdgas"/>
    <s v="Schweröl"/>
    <x v="0"/>
    <s v="Nein"/>
    <s v="Ja"/>
    <n v="28"/>
    <n v="28.560000000000002"/>
    <m/>
    <n v="20"/>
    <s v="Pfalzwerke Netz AG"/>
  </r>
  <r>
    <s v="BNA1463"/>
    <x v="46"/>
    <m/>
    <n v="37412"/>
    <s v="Herzberg"/>
    <s v="Andreasberger Str. 1"/>
    <s v="Niedersachsen"/>
    <m/>
    <x v="0"/>
    <n v="1978"/>
    <s v="in Betrieb"/>
    <s v="Erdgas"/>
    <m/>
    <m/>
    <x v="0"/>
    <s v="Nein"/>
    <s v="Ja"/>
    <n v="19.5"/>
    <n v="19.89"/>
    <m/>
    <n v="20"/>
    <s v="EWE / Harzenergie"/>
  </r>
  <r>
    <s v="BNA1492a"/>
    <x v="47"/>
    <s v="Kraftwerk 3"/>
    <n v="36039"/>
    <s v="Fulda"/>
    <s v="Hermann-Muth-Str. 6"/>
    <s v="Hessen"/>
    <m/>
    <x v="0"/>
    <n v="1990"/>
    <s v="in Betrieb"/>
    <s v="Erdgas"/>
    <m/>
    <m/>
    <x v="0"/>
    <s v="Nein"/>
    <s v="Ja"/>
    <n v="26.2"/>
    <n v="26.724"/>
    <s v="4848 Fulda Hermann Muth Straße 6"/>
    <n v="20"/>
    <s v="OsthessenNetz GmbH"/>
  </r>
  <r>
    <s v="BNA1492b"/>
    <x v="47"/>
    <s v="Kraftwerk 2"/>
    <n v="36039"/>
    <s v="Fulda"/>
    <s v="Hermann-Muth-Str. 6"/>
    <s v="Hessen"/>
    <m/>
    <x v="0"/>
    <n v="2012"/>
    <s v="in Betrieb"/>
    <s v="Erdgas"/>
    <m/>
    <m/>
    <x v="0"/>
    <s v="Nein"/>
    <s v="Ja"/>
    <n v="8"/>
    <n v="8.16"/>
    <s v="4848 Fulda Hermann Muth Straße 6"/>
    <n v="20"/>
    <s v="OsthessenNetz GmbH"/>
  </r>
  <r>
    <s v="BNA1503"/>
    <x v="18"/>
    <s v="BHKW H.120"/>
    <n v="40476"/>
    <s v="Düsseldorf"/>
    <s v="Rather Str. 51"/>
    <s v="Nordrhein-Westfalen"/>
    <m/>
    <x v="1"/>
    <n v="2012"/>
    <s v="in Betrieb"/>
    <s v="Erdgas"/>
    <m/>
    <m/>
    <x v="0"/>
    <s v="Nein"/>
    <s v="Ja"/>
    <n v="21.1"/>
    <n v="21.416499999999999"/>
    <s v="U14"/>
    <n v="10"/>
    <s v="Netzgesellschaft Düsseldorf mbH"/>
  </r>
  <r>
    <s v="BNA1504"/>
    <x v="18"/>
    <s v="BHKW"/>
    <n v="76742"/>
    <s v="Woerth"/>
    <s v="Daimler Str. 1"/>
    <s v="Rheinland-Pfalz"/>
    <m/>
    <x v="2"/>
    <n v="2013"/>
    <s v="in Betrieb"/>
    <s v="Erdgas"/>
    <m/>
    <m/>
    <x v="0"/>
    <s v="Nein"/>
    <s v="Ja"/>
    <n v="13"/>
    <n v="13.26"/>
    <s v="UW Daimler Wörth"/>
    <n v="110"/>
    <s v="Pfalzwerke Netz AG"/>
  </r>
  <r>
    <s v="BNA1505"/>
    <x v="48"/>
    <s v="HKW Wiesengrund"/>
    <n v="99817"/>
    <s v="Eisenach"/>
    <s v="Adam-Opel-Str."/>
    <s v="Thüringen"/>
    <m/>
    <x v="0"/>
    <n v="1993"/>
    <s v="in Betrieb"/>
    <s v="Mehrere Energieträger"/>
    <s v="Erdgas"/>
    <s v="Heizöl El"/>
    <x v="0"/>
    <s v="Nein"/>
    <s v="Ja"/>
    <n v="22.1"/>
    <n v="22.542000000000002"/>
    <s v="UW Eisenach West"/>
    <n v="10"/>
    <s v="TEN Thüringer Energienetze GmbH "/>
  </r>
  <r>
    <s v="BNA1507"/>
    <x v="49"/>
    <m/>
    <n v="55543"/>
    <s v="Bad Kreuznach"/>
    <s v="Michelinstr. 1"/>
    <s v="Rheinland-Pfalz"/>
    <m/>
    <x v="1"/>
    <n v="2006"/>
    <s v="in Betrieb"/>
    <s v="Erdgas"/>
    <m/>
    <m/>
    <x v="0"/>
    <s v="Nein"/>
    <s v="Ja"/>
    <n v="10.7"/>
    <n v="10.860499999999998"/>
    <m/>
    <n v="20"/>
    <s v="Westnetz GmbH"/>
  </r>
  <r>
    <s v="BNA1509"/>
    <x v="50"/>
    <s v="BP Werk Lingen"/>
    <n v="49808"/>
    <s v="Lingen"/>
    <s v="Raffineriestrasse"/>
    <s v="Niedersachsen"/>
    <m/>
    <x v="0"/>
    <n v="1996"/>
    <s v="in Betrieb"/>
    <s v="Erdgas"/>
    <m/>
    <m/>
    <x v="0"/>
    <s v="Nein"/>
    <s v="Ja"/>
    <n v="66"/>
    <n v="67.320000000000007"/>
    <s v="Station Holthausen"/>
    <n v="110"/>
    <s v="Westnetz GmbH"/>
  </r>
  <r>
    <s v="BNA1511b"/>
    <x v="51"/>
    <s v="Kessel 2"/>
    <n v="52355"/>
    <s v="Düren"/>
    <s v="Kreuzauer Str. 18"/>
    <s v="Nordrhein-Westfalen"/>
    <m/>
    <x v="0"/>
    <n v="1967"/>
    <s v="in Betrieb"/>
    <s v="Erdgas"/>
    <s v="L-Gas"/>
    <m/>
    <x v="0"/>
    <s v="Nein"/>
    <s v="Ja"/>
    <n v="2.9"/>
    <n v="2.9579999999999997"/>
    <s v="DE0001495235500000000000001001639"/>
    <n v="20"/>
    <s v="Leitungspartner GmbH "/>
  </r>
  <r>
    <s v="BNA1516"/>
    <x v="52"/>
    <s v="HKW 1 Werk Offstein"/>
    <n v="67283"/>
    <s v="Obrigheim"/>
    <s v="Wormser Straße 11"/>
    <s v="Rheinland-Pfalz"/>
    <m/>
    <x v="0"/>
    <n v="1992"/>
    <s v="in Betrieb"/>
    <s v="Erdgas"/>
    <m/>
    <s v="Heizöl schwer"/>
    <x v="0"/>
    <s v="Nein"/>
    <s v="Ja"/>
    <n v="30"/>
    <n v="30.6"/>
    <s v="UW Grünstadt"/>
    <n v="20"/>
    <s v="Pfalzwerke Netzgesellschaft mbH "/>
  </r>
  <r>
    <s v="BNA1526"/>
    <x v="53"/>
    <s v="Kraftwerk Raffinerie Heide"/>
    <n v="25770"/>
    <s v="Hemminstedt"/>
    <s v="Meldorfer Str. 43"/>
    <s v="Schleswig-Holstein"/>
    <m/>
    <x v="3"/>
    <n v="1962"/>
    <s v="in Betrieb"/>
    <s v="Mehrere Energieträger"/>
    <s v="Mineralölprodukte"/>
    <s v="Erdgas,  Raffineriegas , Rückstandsöle"/>
    <x v="1"/>
    <s v="Nein"/>
    <s v="Ja"/>
    <n v="44.5"/>
    <n v="45.39"/>
    <s v="Umspannwerk Heide/Holstein"/>
    <s v="6 auf 20"/>
    <s v="Werksnetz_x000a_Schleswig-Holstein Netz AG"/>
  </r>
  <r>
    <s v="BNA1531"/>
    <x v="54"/>
    <s v="Industriekraftwerk Greifswald"/>
    <n v="17509"/>
    <s v="Lubmin"/>
    <m/>
    <s v="Mecklenburg-Vorpommern"/>
    <m/>
    <x v="1"/>
    <n v="2014"/>
    <s v="in Betrieb"/>
    <s v="Erdgas"/>
    <m/>
    <m/>
    <x v="0"/>
    <s v="Nein"/>
    <s v="Ja"/>
    <n v="37.700000000000003"/>
    <n v="38.265499999999996"/>
    <n v="423870"/>
    <n v="110"/>
    <s v="E.DIS AG"/>
  </r>
  <r>
    <s v="BNA1541"/>
    <x v="55"/>
    <s v="HKW Freiberg"/>
    <n v="9599"/>
    <s v="Freiberg"/>
    <m/>
    <s v="Sachsen"/>
    <m/>
    <x v="1"/>
    <n v="2013"/>
    <s v="in Betrieb"/>
    <s v="Erdgas"/>
    <m/>
    <m/>
    <x v="0"/>
    <s v="Nein"/>
    <s v="Ja"/>
    <n v="13.4"/>
    <n v="13.600999999999999"/>
    <s v="DE0009990959900000E10001587000001"/>
    <n v="20"/>
    <s v="Mitteldeutsche Netzgesellschaft Strom mbH"/>
  </r>
  <r>
    <s v="BNA1556"/>
    <x v="56"/>
    <m/>
    <n v="1454"/>
    <s v="Leppersdorf"/>
    <s v="An den Breiten"/>
    <s v="Sachsen"/>
    <m/>
    <x v="1"/>
    <n v="2014"/>
    <s v="in Betrieb"/>
    <s v="Erdgas"/>
    <s v="Erdgas"/>
    <s v="Klärgas"/>
    <x v="0"/>
    <s v="Nein"/>
    <s v="Ja"/>
    <n v="36"/>
    <n v="36.54"/>
    <s v="01454 Leppersdorf"/>
    <n v="110"/>
    <s v="ENSO Netz GmbH"/>
  </r>
  <r>
    <s v="BNA1557"/>
    <x v="57"/>
    <m/>
    <n v="8056"/>
    <s v="Zwickau"/>
    <s v="Glauchauer Str. 40"/>
    <s v="Sachsen"/>
    <m/>
    <x v="1"/>
    <n v="2014"/>
    <s v="in Betrieb"/>
    <s v="Erdgas"/>
    <m/>
    <m/>
    <x v="0"/>
    <s v="Nein"/>
    <s v="Ja"/>
    <n v="12.9"/>
    <n v="13.093499999999999"/>
    <s v="UW Schlunzig "/>
    <n v="20"/>
    <s v="VW Sachsen GmbH"/>
  </r>
  <r>
    <s v="BNA1671"/>
    <x v="58"/>
    <m/>
    <n v="26954"/>
    <s v="Bremerhaven"/>
    <m/>
    <s v="Niedersachsen"/>
    <m/>
    <x v="1"/>
    <n v="2014"/>
    <s v="in Betrieb"/>
    <s v="Erdgas"/>
    <m/>
    <m/>
    <x v="0"/>
    <s v="Nein"/>
    <s v="Ja"/>
    <n v="17.100000000000001"/>
    <n v="17.3565"/>
    <s v="Uspannwerk Blexen"/>
    <s v="110/6"/>
    <s v="EWE NETZ GmbH"/>
  </r>
  <r>
    <s v="BNA1677"/>
    <x v="2"/>
    <s v="BHKW Braunschweig"/>
    <n v="38436"/>
    <s v="Wolfsburg"/>
    <s v="Berliner Ring"/>
    <s v="Niedersachsen"/>
    <m/>
    <x v="1"/>
    <n v="2015"/>
    <s v="in Betrieb"/>
    <s v="Erdgas"/>
    <m/>
    <m/>
    <x v="0"/>
    <s v="Nein"/>
    <s v="Ja"/>
    <n v="10.4"/>
    <n v="10.555999999999999"/>
    <m/>
    <n v="110"/>
    <s v="Braunschweiger Netz GmbH"/>
  </r>
  <r>
    <s v="BNA1810"/>
    <x v="59"/>
    <m/>
    <n v="30659"/>
    <s v="Hannover"/>
    <s v="Riethorst 12"/>
    <s v="Niedersachsen"/>
    <m/>
    <x v="1"/>
    <n v="2014"/>
    <s v="in Betrieb"/>
    <s v="Erdgas"/>
    <m/>
    <m/>
    <x v="0"/>
    <s v="Nein"/>
    <s v="Ja"/>
    <n v="30.2"/>
    <n v="30.652999999999995"/>
    <s v="UW Sage"/>
    <n v="20"/>
    <s v="EWE Netz GmbH"/>
  </r>
  <r>
    <s v="BNA1821"/>
    <x v="60"/>
    <s v="Energieversogung Wedding"/>
    <n v="13353"/>
    <s v="Berlin"/>
    <s v="Fennstr. 22"/>
    <s v="Berlin"/>
    <m/>
    <x v="4"/>
    <n v="1972"/>
    <s v="in Betrieb"/>
    <s v="Mehrere Energieträger"/>
    <s v="Erdgas"/>
    <s v="leichtes Heizöl  EL"/>
    <x v="0"/>
    <s v="Nein"/>
    <s v="Ja"/>
    <m/>
    <n v="0"/>
    <m/>
    <n v="110"/>
    <s v="Stromnetz Berlin GmbH"/>
  </r>
  <r>
    <s v="BNA1861"/>
    <x v="61"/>
    <s v="Regensburg"/>
    <n v="93055"/>
    <s v="Regensburg"/>
    <s v="Herbert-Quandt-Allee"/>
    <s v="Bayern"/>
    <m/>
    <x v="4"/>
    <n v="2011"/>
    <s v="in Betrieb"/>
    <s v="Erdgas"/>
    <m/>
    <m/>
    <x v="0"/>
    <s v="Nein"/>
    <s v="Ja"/>
    <n v="10.5"/>
    <n v="10.6785"/>
    <s v="DE00106893055HMESS300000000844587_x000a_DE00106893055HMESS400000000844587"/>
    <n v="10"/>
    <s v="Bayernwerke Netz GmbH"/>
  </r>
  <r>
    <m/>
    <x v="62"/>
    <m/>
    <m/>
    <m/>
    <m/>
    <m/>
    <m/>
    <x v="7"/>
    <m/>
    <m/>
    <m/>
    <m/>
    <m/>
    <x v="2"/>
    <m/>
    <m/>
    <m/>
    <m/>
    <m/>
    <m/>
    <m/>
  </r>
  <r>
    <m/>
    <x v="62"/>
    <m/>
    <m/>
    <m/>
    <m/>
    <m/>
    <m/>
    <x v="7"/>
    <m/>
    <m/>
    <m/>
    <m/>
    <m/>
    <x v="2"/>
    <m/>
    <m/>
    <m/>
    <m/>
    <m/>
    <m/>
    <m/>
  </r>
  <r>
    <m/>
    <x v="62"/>
    <m/>
    <m/>
    <m/>
    <m/>
    <m/>
    <m/>
    <x v="7"/>
    <m/>
    <m/>
    <m/>
    <m/>
    <m/>
    <x v="2"/>
    <m/>
    <m/>
    <m/>
    <m/>
    <m/>
    <m/>
    <m/>
  </r>
  <r>
    <m/>
    <x v="62"/>
    <m/>
    <m/>
    <m/>
    <m/>
    <m/>
    <m/>
    <x v="7"/>
    <m/>
    <m/>
    <m/>
    <m/>
    <m/>
    <x v="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6:E45" firstHeaderRow="1" firstDataRow="2" firstDataCol="1" rowPageCount="1" colPageCount="1"/>
  <pivotFields count="22">
    <pivotField showAll="0"/>
    <pivotField axis="axisPage" multipleItemSelectionAllowed="1" showAll="0">
      <items count="67">
        <item x="42"/>
        <item x="29"/>
        <item x="20"/>
        <item x="16"/>
        <item x="60"/>
        <item h="1" m="1" x="64"/>
        <item x="61"/>
        <item h="1" x="50"/>
        <item x="45"/>
        <item x="1"/>
        <item x="34"/>
        <item x="15"/>
        <item x="18"/>
        <item x="39"/>
        <item x="22"/>
        <item x="44"/>
        <item x="37"/>
        <item x="5"/>
        <item x="4"/>
        <item x="10"/>
        <item x="17"/>
        <item h="1" x="59"/>
        <item x="55"/>
        <item x="40"/>
        <item x="30"/>
        <item x="36"/>
        <item x="24"/>
        <item x="54"/>
        <item x="33"/>
        <item x="11"/>
        <item x="58"/>
        <item x="32"/>
        <item x="26"/>
        <item x="49"/>
        <item h="1" x="12"/>
        <item x="28"/>
        <item m="1" x="63"/>
        <item m="1" x="65"/>
        <item x="31"/>
        <item x="48"/>
        <item x="19"/>
        <item x="8"/>
        <item x="35"/>
        <item x="47"/>
        <item x="51"/>
        <item h="1" x="21"/>
        <item x="27"/>
        <item x="43"/>
        <item h="1" x="53"/>
        <item x="25"/>
        <item x="56"/>
        <item x="41"/>
        <item h="1" x="13"/>
        <item x="46"/>
        <item x="23"/>
        <item x="9"/>
        <item x="3"/>
        <item x="7"/>
        <item x="52"/>
        <item x="38"/>
        <item x="0"/>
        <item h="1" x="14"/>
        <item x="2"/>
        <item x="57"/>
        <item x="6"/>
        <item h="1" x="62"/>
        <item t="default"/>
      </items>
    </pivotField>
    <pivotField showAll="0"/>
    <pivotField showAll="0"/>
    <pivotField showAll="0"/>
    <pivotField showAll="0"/>
    <pivotField showAll="0"/>
    <pivotField showAll="0"/>
    <pivotField axis="axisRow" showAll="0">
      <items count="9">
        <item x="2"/>
        <item x="4"/>
        <item x="1"/>
        <item x="5"/>
        <item x="3"/>
        <item x="0"/>
        <item x="6"/>
        <item x="7"/>
        <item t="default"/>
      </items>
    </pivotField>
    <pivotField showAll="0"/>
    <pivotField showAll="0"/>
    <pivotField showAll="0"/>
    <pivotField showAll="0"/>
    <pivotField showAll="0"/>
    <pivotField axis="axisCol" showAll="0">
      <items count="4">
        <item x="0"/>
        <item x="1"/>
        <item x="2"/>
        <item t="default"/>
      </items>
    </pivotField>
    <pivotField showAll="0"/>
    <pivotField showAll="0"/>
    <pivotField showAll="0"/>
    <pivotField dataField="1" numFmtId="166" showAll="0"/>
    <pivotField showAll="0"/>
    <pivotField showAll="0"/>
    <pivotField showAll="0"/>
  </pivotFields>
  <rowFields count="1">
    <field x="8"/>
  </rowFields>
  <rowItems count="8">
    <i>
      <x/>
    </i>
    <i>
      <x v="1"/>
    </i>
    <i>
      <x v="2"/>
    </i>
    <i>
      <x v="3"/>
    </i>
    <i>
      <x v="4"/>
    </i>
    <i>
      <x v="5"/>
    </i>
    <i>
      <x v="6"/>
    </i>
    <i t="grand">
      <x/>
    </i>
  </rowItems>
  <colFields count="1">
    <field x="14"/>
  </colFields>
  <colItems count="3">
    <i>
      <x/>
    </i>
    <i>
      <x v="1"/>
    </i>
    <i t="grand">
      <x/>
    </i>
  </colItems>
  <pageFields count="1">
    <pageField fld="1" hier="-1"/>
  </pageFields>
  <dataFields count="1">
    <dataField name="Sum of Elektr. Leistung brutto (MW) (http://www.udo-leuschner.de/)" fld="18" baseField="0" baseItem="0" numFmtId="1"/>
  </dataFields>
  <formats count="11">
    <format dxfId="12">
      <pivotArea outline="0" collapsedLevelsAreSubtotals="1"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14" type="button" dataOnly="0" labelOnly="1" outline="0" axis="axisCol" fieldPosition="0"/>
    </format>
    <format dxfId="7">
      <pivotArea type="topRight" dataOnly="0" labelOnly="1" outline="0" fieldPosition="0"/>
    </format>
    <format dxfId="6">
      <pivotArea field="8" type="button" dataOnly="0" labelOnly="1" outline="0" axis="axisRow" fieldPosition="0"/>
    </format>
    <format dxfId="5">
      <pivotArea dataOnly="0" labelOnly="1" fieldPosition="0">
        <references count="1">
          <reference field="8" count="0"/>
        </references>
      </pivotArea>
    </format>
    <format dxfId="4">
      <pivotArea dataOnly="0" labelOnly="1" grandRow="1" outline="0" fieldPosition="0"/>
    </format>
    <format dxfId="3">
      <pivotArea dataOnly="0" labelOnly="1" fieldPosition="0">
        <references count="1">
          <reference field="14" count="0"/>
        </references>
      </pivotArea>
    </format>
    <format dxfId="2">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5:E20" firstHeaderRow="1" firstDataRow="2" firstDataCol="1" rowPageCount="1" colPageCount="1"/>
  <pivotFields count="22">
    <pivotField showAll="0"/>
    <pivotField axis="axisPage" multipleItemSelectionAllowed="1" showAll="0">
      <items count="67">
        <item h="1" x="42"/>
        <item h="1" x="29"/>
        <item h="1" x="20"/>
        <item h="1" x="16"/>
        <item h="1" x="60"/>
        <item m="1" x="64"/>
        <item h="1" x="61"/>
        <item x="50"/>
        <item h="1" x="45"/>
        <item h="1" x="1"/>
        <item h="1" x="34"/>
        <item h="1" x="15"/>
        <item h="1" x="18"/>
        <item h="1" x="39"/>
        <item h="1" x="22"/>
        <item h="1" x="44"/>
        <item h="1" x="37"/>
        <item h="1" x="5"/>
        <item h="1" x="4"/>
        <item h="1" x="10"/>
        <item h="1" x="17"/>
        <item x="59"/>
        <item h="1" x="55"/>
        <item h="1" x="40"/>
        <item h="1" x="30"/>
        <item h="1" x="36"/>
        <item h="1" x="24"/>
        <item h="1" x="54"/>
        <item h="1" x="33"/>
        <item h="1" x="11"/>
        <item h="1" x="58"/>
        <item h="1" x="32"/>
        <item h="1" x="26"/>
        <item h="1" x="49"/>
        <item x="12"/>
        <item h="1" x="28"/>
        <item h="1" m="1" x="63"/>
        <item h="1" m="1" x="65"/>
        <item h="1" x="31"/>
        <item h="1" x="48"/>
        <item h="1" x="19"/>
        <item h="1" x="8"/>
        <item h="1" x="35"/>
        <item h="1" x="47"/>
        <item h="1" x="51"/>
        <item x="21"/>
        <item h="1" x="27"/>
        <item h="1" x="43"/>
        <item x="53"/>
        <item h="1" x="25"/>
        <item h="1" x="56"/>
        <item h="1" x="41"/>
        <item x="13"/>
        <item h="1" x="46"/>
        <item h="1" x="23"/>
        <item h="1" x="9"/>
        <item h="1" x="3"/>
        <item h="1" x="7"/>
        <item h="1" x="52"/>
        <item h="1" x="38"/>
        <item h="1" x="0"/>
        <item x="14"/>
        <item h="1" x="2"/>
        <item h="1" x="57"/>
        <item h="1" x="6"/>
        <item h="1" x="62"/>
        <item t="default"/>
      </items>
    </pivotField>
    <pivotField showAll="0"/>
    <pivotField showAll="0"/>
    <pivotField showAll="0"/>
    <pivotField showAll="0"/>
    <pivotField showAll="0"/>
    <pivotField showAll="0"/>
    <pivotField axis="axisRow" showAll="0">
      <items count="9">
        <item x="2"/>
        <item x="4"/>
        <item x="1"/>
        <item x="5"/>
        <item x="3"/>
        <item x="0"/>
        <item x="6"/>
        <item x="7"/>
        <item t="default"/>
      </items>
    </pivotField>
    <pivotField showAll="0"/>
    <pivotField showAll="0"/>
    <pivotField showAll="0"/>
    <pivotField showAll="0"/>
    <pivotField showAll="0"/>
    <pivotField axis="axisCol" showAll="0">
      <items count="4">
        <item x="0"/>
        <item x="1"/>
        <item x="2"/>
        <item t="default"/>
      </items>
    </pivotField>
    <pivotField showAll="0"/>
    <pivotField showAll="0"/>
    <pivotField showAll="0"/>
    <pivotField dataField="1" numFmtId="166" showAll="0"/>
    <pivotField showAll="0"/>
    <pivotField showAll="0"/>
    <pivotField showAll="0"/>
  </pivotFields>
  <rowFields count="1">
    <field x="8"/>
  </rowFields>
  <rowItems count="4">
    <i>
      <x v="2"/>
    </i>
    <i>
      <x v="4"/>
    </i>
    <i>
      <x v="5"/>
    </i>
    <i t="grand">
      <x/>
    </i>
  </rowItems>
  <colFields count="1">
    <field x="14"/>
  </colFields>
  <colItems count="3">
    <i>
      <x/>
    </i>
    <i>
      <x v="1"/>
    </i>
    <i t="grand">
      <x/>
    </i>
  </colItems>
  <pageFields count="1">
    <pageField fld="1" hier="-1"/>
  </pageFields>
  <dataFields count="1">
    <dataField name="Sum of Elektr. Leistung brutto (MW) (http://www.udo-leuschner.de/)" fld="18" baseField="0" baseItem="0" numFmtId="1"/>
  </dataFields>
  <formats count="11">
    <format dxfId="23">
      <pivotArea outline="0" collapsedLevelsAreSubtotals="1"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4" type="button" dataOnly="0" labelOnly="1" outline="0" axis="axisCol" fieldPosition="0"/>
    </format>
    <format dxfId="18">
      <pivotArea type="topRight" dataOnly="0" labelOnly="1" outline="0" fieldPosition="0"/>
    </format>
    <format dxfId="17">
      <pivotArea field="8" type="button" dataOnly="0" labelOnly="1" outline="0" axis="axisRow" fieldPosition="0"/>
    </format>
    <format dxfId="16">
      <pivotArea dataOnly="0" labelOnly="1" fieldPosition="0">
        <references count="1">
          <reference field="8" count="3">
            <x v="2"/>
            <x v="4"/>
            <x v="5"/>
          </reference>
        </references>
      </pivotArea>
    </format>
    <format dxfId="15">
      <pivotArea dataOnly="0" labelOnly="1" grandRow="1" outline="0" fieldPosition="0"/>
    </format>
    <format dxfId="14">
      <pivotArea dataOnly="0" labelOnly="1" fieldPosition="0">
        <references count="1">
          <reference field="14" count="0"/>
        </references>
      </pivotArea>
    </format>
    <format dxfId="13">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X126"/>
  <sheetViews>
    <sheetView topLeftCell="A32" workbookViewId="0">
      <selection activeCell="U45" sqref="U45:U81"/>
    </sheetView>
  </sheetViews>
  <sheetFormatPr baseColWidth="10" defaultRowHeight="16" x14ac:dyDescent="0.2"/>
  <cols>
    <col min="1" max="1" width="3.83203125" customWidth="1"/>
    <col min="3" max="3" width="20.83203125" customWidth="1"/>
  </cols>
  <sheetData>
    <row r="2" spans="2:24" ht="77" customHeight="1" x14ac:dyDescent="0.2">
      <c r="B2" s="245" t="s">
        <v>505</v>
      </c>
      <c r="C2" s="246"/>
      <c r="D2" s="246"/>
      <c r="E2" s="246"/>
      <c r="F2" s="247"/>
    </row>
    <row r="3" spans="2:24" x14ac:dyDescent="0.2">
      <c r="B3" s="80"/>
      <c r="C3" s="80"/>
      <c r="D3" s="80"/>
      <c r="E3" s="80"/>
      <c r="F3" s="80"/>
      <c r="G3" s="80"/>
      <c r="H3" s="80"/>
      <c r="I3" s="80"/>
      <c r="J3" s="80"/>
      <c r="K3" s="80"/>
      <c r="L3" s="80"/>
      <c r="M3" s="80"/>
      <c r="N3" s="80"/>
      <c r="O3" s="80"/>
      <c r="P3" s="80"/>
      <c r="Q3" s="80"/>
      <c r="R3" s="80"/>
      <c r="S3" s="80"/>
      <c r="T3" s="80"/>
      <c r="U3" s="80"/>
      <c r="V3" s="80"/>
    </row>
    <row r="4" spans="2:24" x14ac:dyDescent="0.2">
      <c r="B4" s="80"/>
      <c r="C4" s="80"/>
      <c r="D4" s="80"/>
      <c r="E4" s="80"/>
      <c r="F4" s="80"/>
      <c r="G4" s="80"/>
      <c r="H4" s="80"/>
      <c r="I4" s="80"/>
      <c r="J4" s="80"/>
      <c r="K4" s="80"/>
      <c r="L4" s="80"/>
      <c r="M4" s="80"/>
      <c r="N4" s="80"/>
      <c r="O4" s="80"/>
      <c r="P4" s="80"/>
      <c r="Q4" s="80"/>
      <c r="R4" s="80"/>
      <c r="S4" s="80"/>
      <c r="T4" s="80"/>
      <c r="U4" s="80"/>
      <c r="V4" s="80"/>
    </row>
    <row r="5" spans="2:24" x14ac:dyDescent="0.2">
      <c r="B5" s="123" t="s">
        <v>474</v>
      </c>
    </row>
    <row r="6" spans="2:24" x14ac:dyDescent="0.2">
      <c r="B6" s="123"/>
    </row>
    <row r="7" spans="2:24" x14ac:dyDescent="0.2">
      <c r="B7" s="123" t="s">
        <v>140</v>
      </c>
    </row>
    <row r="8" spans="2:24" x14ac:dyDescent="0.2">
      <c r="B8" s="123"/>
      <c r="C8" t="s">
        <v>475</v>
      </c>
    </row>
    <row r="9" spans="2:24" x14ac:dyDescent="0.2">
      <c r="B9" s="80"/>
      <c r="C9" s="80"/>
      <c r="D9" s="80"/>
      <c r="E9" s="80"/>
      <c r="F9" s="80"/>
      <c r="G9" s="80"/>
      <c r="H9" s="80"/>
      <c r="I9" s="80"/>
      <c r="J9" s="80"/>
      <c r="K9" s="80"/>
      <c r="L9" s="80"/>
      <c r="M9" s="80"/>
      <c r="N9" s="80"/>
      <c r="O9" s="80"/>
      <c r="P9" s="80"/>
      <c r="Q9" s="80"/>
      <c r="R9" s="80"/>
      <c r="S9" s="80"/>
      <c r="T9" s="80"/>
      <c r="U9" s="80"/>
      <c r="V9" s="80"/>
    </row>
    <row r="10" spans="2:24" x14ac:dyDescent="0.2">
      <c r="B10" s="81" t="s">
        <v>75</v>
      </c>
      <c r="C10" s="82" t="s">
        <v>76</v>
      </c>
      <c r="D10" s="83" t="s">
        <v>77</v>
      </c>
      <c r="E10" s="83"/>
      <c r="F10" s="83"/>
      <c r="G10" s="83"/>
      <c r="H10" s="83"/>
      <c r="I10" s="83"/>
      <c r="J10" s="83"/>
      <c r="K10" s="83"/>
      <c r="L10" s="83"/>
      <c r="M10" s="83"/>
      <c r="N10" s="83"/>
      <c r="O10" s="83"/>
      <c r="P10" s="83"/>
      <c r="Q10" s="83"/>
      <c r="R10" s="83"/>
      <c r="S10" s="83"/>
      <c r="T10" s="83"/>
      <c r="U10" s="83"/>
      <c r="V10" s="83"/>
      <c r="W10" s="83"/>
      <c r="X10" s="83"/>
    </row>
    <row r="11" spans="2:24" x14ac:dyDescent="0.2">
      <c r="B11" s="84" t="s">
        <v>78</v>
      </c>
      <c r="C11" s="85" t="s">
        <v>76</v>
      </c>
      <c r="D11" s="83" t="s">
        <v>79</v>
      </c>
      <c r="E11" s="83"/>
      <c r="F11" s="83"/>
      <c r="G11" s="83"/>
      <c r="H11" s="83"/>
      <c r="I11" s="83"/>
      <c r="J11" s="83"/>
      <c r="K11" s="83"/>
      <c r="L11" s="83"/>
      <c r="M11" s="83"/>
      <c r="N11" s="83"/>
      <c r="O11" s="83"/>
      <c r="P11" s="83"/>
      <c r="Q11" s="83"/>
      <c r="R11" s="83"/>
      <c r="S11" s="83"/>
      <c r="T11" s="83"/>
      <c r="U11" s="83"/>
      <c r="V11" s="83"/>
      <c r="W11" s="83"/>
      <c r="X11" s="83"/>
    </row>
    <row r="12" spans="2:24" x14ac:dyDescent="0.2">
      <c r="B12" s="83"/>
      <c r="C12" s="83"/>
      <c r="D12" s="83"/>
      <c r="E12" s="83"/>
      <c r="F12" s="83"/>
      <c r="G12" s="83"/>
      <c r="H12" s="83"/>
      <c r="I12" s="83"/>
      <c r="J12" s="83"/>
      <c r="K12" s="83"/>
      <c r="L12" s="83"/>
      <c r="M12" s="83"/>
      <c r="N12" s="83"/>
      <c r="O12" s="83"/>
      <c r="P12" s="83"/>
      <c r="Q12" s="83"/>
      <c r="R12" s="83"/>
      <c r="S12" s="83"/>
      <c r="T12" s="83"/>
      <c r="U12" s="83"/>
      <c r="V12" s="83"/>
      <c r="W12" s="83"/>
      <c r="X12" s="83"/>
    </row>
    <row r="13" spans="2:24" x14ac:dyDescent="0.2">
      <c r="B13" s="248" t="s">
        <v>485</v>
      </c>
      <c r="C13" s="249"/>
      <c r="D13" s="86" t="s">
        <v>81</v>
      </c>
      <c r="E13" s="87"/>
      <c r="F13" s="87"/>
      <c r="G13" s="87"/>
      <c r="H13" s="87"/>
      <c r="I13" s="87"/>
      <c r="J13" s="87"/>
      <c r="K13" s="87"/>
      <c r="L13" s="87"/>
      <c r="M13" s="87"/>
      <c r="N13" s="87"/>
      <c r="O13" s="87"/>
      <c r="P13" s="87"/>
      <c r="Q13" s="87"/>
      <c r="R13" s="87"/>
      <c r="S13" s="87"/>
      <c r="T13" s="87"/>
      <c r="U13" s="87"/>
      <c r="V13" s="87"/>
      <c r="W13" s="87"/>
      <c r="X13" s="88"/>
    </row>
    <row r="14" spans="2:24" x14ac:dyDescent="0.2">
      <c r="B14" s="86"/>
      <c r="C14" s="89"/>
      <c r="D14" s="90" t="s">
        <v>82</v>
      </c>
      <c r="E14" s="89" t="s">
        <v>83</v>
      </c>
      <c r="F14" s="111" t="s">
        <v>84</v>
      </c>
      <c r="G14" s="89" t="s">
        <v>85</v>
      </c>
      <c r="H14" s="89" t="s">
        <v>86</v>
      </c>
      <c r="I14" s="111" t="s">
        <v>73</v>
      </c>
      <c r="J14" s="91" t="s">
        <v>73</v>
      </c>
      <c r="K14" s="89" t="s">
        <v>87</v>
      </c>
      <c r="L14" s="89" t="s">
        <v>87</v>
      </c>
      <c r="M14" s="89" t="s">
        <v>71</v>
      </c>
      <c r="N14" s="89" t="s">
        <v>88</v>
      </c>
      <c r="O14" s="89" t="s">
        <v>89</v>
      </c>
      <c r="P14" s="89" t="s">
        <v>90</v>
      </c>
      <c r="Q14" s="91" t="s">
        <v>91</v>
      </c>
      <c r="R14" s="91" t="s">
        <v>91</v>
      </c>
      <c r="S14" s="89" t="s">
        <v>92</v>
      </c>
      <c r="T14" s="89" t="s">
        <v>92</v>
      </c>
      <c r="U14" s="89" t="s">
        <v>92</v>
      </c>
      <c r="V14" s="89" t="s">
        <v>65</v>
      </c>
      <c r="W14" s="89" t="s">
        <v>65</v>
      </c>
      <c r="X14" s="92"/>
    </row>
    <row r="15" spans="2:24" x14ac:dyDescent="0.2">
      <c r="B15" s="86" t="s">
        <v>93</v>
      </c>
      <c r="C15" s="250" t="s">
        <v>94</v>
      </c>
      <c r="D15" s="252" t="s">
        <v>95</v>
      </c>
      <c r="E15" s="241" t="s">
        <v>96</v>
      </c>
      <c r="F15" s="241" t="s">
        <v>97</v>
      </c>
      <c r="G15" s="241" t="s">
        <v>98</v>
      </c>
      <c r="H15" s="241" t="s">
        <v>99</v>
      </c>
      <c r="I15" s="241" t="s">
        <v>100</v>
      </c>
      <c r="J15" s="243" t="s">
        <v>101</v>
      </c>
      <c r="K15" s="241" t="s">
        <v>102</v>
      </c>
      <c r="L15" s="241" t="s">
        <v>103</v>
      </c>
      <c r="M15" s="241" t="s">
        <v>104</v>
      </c>
      <c r="N15" s="241" t="s">
        <v>105</v>
      </c>
      <c r="O15" s="241" t="s">
        <v>106</v>
      </c>
      <c r="P15" s="241" t="s">
        <v>107</v>
      </c>
      <c r="Q15" s="241" t="s">
        <v>108</v>
      </c>
      <c r="R15" s="241" t="s">
        <v>109</v>
      </c>
      <c r="S15" s="241" t="s">
        <v>110</v>
      </c>
      <c r="T15" s="241" t="s">
        <v>111</v>
      </c>
      <c r="U15" s="241" t="s">
        <v>112</v>
      </c>
      <c r="V15" s="241" t="s">
        <v>113</v>
      </c>
      <c r="W15" s="256" t="s">
        <v>114</v>
      </c>
      <c r="X15" s="254" t="s">
        <v>115</v>
      </c>
    </row>
    <row r="16" spans="2:24" x14ac:dyDescent="0.2">
      <c r="B16" s="93" t="s">
        <v>116</v>
      </c>
      <c r="C16" s="251"/>
      <c r="D16" s="253"/>
      <c r="E16" s="242"/>
      <c r="F16" s="242"/>
      <c r="G16" s="242"/>
      <c r="H16" s="242"/>
      <c r="I16" s="242"/>
      <c r="J16" s="244"/>
      <c r="K16" s="242"/>
      <c r="L16" s="242"/>
      <c r="M16" s="242"/>
      <c r="N16" s="242"/>
      <c r="O16" s="242"/>
      <c r="P16" s="242"/>
      <c r="Q16" s="242"/>
      <c r="R16" s="242"/>
      <c r="S16" s="242"/>
      <c r="T16" s="242"/>
      <c r="U16" s="242"/>
      <c r="V16" s="242"/>
      <c r="W16" s="257"/>
      <c r="X16" s="255"/>
    </row>
    <row r="17" spans="2:24" x14ac:dyDescent="0.2">
      <c r="B17" s="86" t="s">
        <v>74</v>
      </c>
      <c r="C17" s="86" t="s">
        <v>117</v>
      </c>
      <c r="D17" s="94">
        <v>2.0678399999999999</v>
      </c>
      <c r="E17" s="95"/>
      <c r="F17" s="95"/>
      <c r="G17" s="95"/>
      <c r="H17" s="95"/>
      <c r="I17" s="95"/>
      <c r="J17" s="129"/>
      <c r="K17" s="95"/>
      <c r="L17" s="95"/>
      <c r="M17" s="95"/>
      <c r="N17" s="95"/>
      <c r="O17" s="95"/>
      <c r="P17" s="95"/>
      <c r="Q17" s="95">
        <v>265.25914469999992</v>
      </c>
      <c r="R17" s="95">
        <v>87.56730395999999</v>
      </c>
      <c r="S17" s="95"/>
      <c r="T17" s="95"/>
      <c r="U17" s="95"/>
      <c r="V17" s="95"/>
      <c r="W17" s="95"/>
      <c r="X17" s="96">
        <v>354.89428865999992</v>
      </c>
    </row>
    <row r="18" spans="2:24" x14ac:dyDescent="0.2">
      <c r="B18" s="97"/>
      <c r="C18" s="93" t="s">
        <v>118</v>
      </c>
      <c r="D18" s="98"/>
      <c r="E18" s="99"/>
      <c r="F18" s="99"/>
      <c r="G18" s="99">
        <v>6331.265312360003</v>
      </c>
      <c r="H18" s="99"/>
      <c r="I18" s="99"/>
      <c r="J18" s="130"/>
      <c r="K18" s="99"/>
      <c r="L18" s="99"/>
      <c r="M18" s="99"/>
      <c r="N18" s="99"/>
      <c r="O18" s="99"/>
      <c r="P18" s="99"/>
      <c r="Q18" s="99"/>
      <c r="R18" s="99"/>
      <c r="S18" s="99"/>
      <c r="T18" s="99"/>
      <c r="U18" s="99"/>
      <c r="V18" s="99"/>
      <c r="W18" s="99"/>
      <c r="X18" s="100">
        <v>6331.265312360003</v>
      </c>
    </row>
    <row r="19" spans="2:24" x14ac:dyDescent="0.2">
      <c r="B19" s="97"/>
      <c r="C19" s="93" t="s">
        <v>119</v>
      </c>
      <c r="D19" s="98"/>
      <c r="E19" s="99"/>
      <c r="F19" s="99"/>
      <c r="G19" s="99"/>
      <c r="H19" s="99">
        <v>7.7700000000000005</v>
      </c>
      <c r="I19" s="99"/>
      <c r="J19" s="130"/>
      <c r="K19" s="99"/>
      <c r="L19" s="99"/>
      <c r="M19" s="99"/>
      <c r="N19" s="99"/>
      <c r="O19" s="99"/>
      <c r="P19" s="99"/>
      <c r="Q19" s="99"/>
      <c r="R19" s="99"/>
      <c r="S19" s="99"/>
      <c r="T19" s="99"/>
      <c r="U19" s="99"/>
      <c r="V19" s="99"/>
      <c r="W19" s="99"/>
      <c r="X19" s="100">
        <v>7.7700000000000005</v>
      </c>
    </row>
    <row r="20" spans="2:24" x14ac:dyDescent="0.2">
      <c r="B20" s="97"/>
      <c r="C20" s="93" t="s">
        <v>120</v>
      </c>
      <c r="D20" s="98"/>
      <c r="E20" s="99"/>
      <c r="F20" s="99"/>
      <c r="G20" s="99">
        <v>33.986500000000007</v>
      </c>
      <c r="H20" s="99"/>
      <c r="I20" s="99"/>
      <c r="J20" s="130"/>
      <c r="K20" s="99"/>
      <c r="L20" s="99">
        <v>76.153999999999996</v>
      </c>
      <c r="M20" s="99"/>
      <c r="N20" s="99"/>
      <c r="O20" s="99"/>
      <c r="P20" s="99"/>
      <c r="Q20" s="99"/>
      <c r="R20" s="99"/>
      <c r="S20" s="99"/>
      <c r="T20" s="99"/>
      <c r="U20" s="99"/>
      <c r="V20" s="99"/>
      <c r="W20" s="99"/>
      <c r="X20" s="100">
        <v>110.1405</v>
      </c>
    </row>
    <row r="21" spans="2:24" x14ac:dyDescent="0.2">
      <c r="B21" s="97"/>
      <c r="C21" s="93" t="s">
        <v>121</v>
      </c>
      <c r="D21" s="98"/>
      <c r="E21" s="99"/>
      <c r="F21" s="99"/>
      <c r="G21" s="99">
        <v>5138.9638299999997</v>
      </c>
      <c r="H21" s="99">
        <v>874.96299999999985</v>
      </c>
      <c r="I21" s="99"/>
      <c r="J21" s="130">
        <v>565.6</v>
      </c>
      <c r="K21" s="99">
        <v>117.16</v>
      </c>
      <c r="L21" s="99"/>
      <c r="M21" s="99"/>
      <c r="N21" s="99"/>
      <c r="O21" s="99"/>
      <c r="P21" s="99"/>
      <c r="Q21" s="99"/>
      <c r="R21" s="99"/>
      <c r="S21" s="99"/>
      <c r="T21" s="99"/>
      <c r="U21" s="99"/>
      <c r="V21" s="99"/>
      <c r="W21" s="99"/>
      <c r="X21" s="100">
        <v>6696.6868299999996</v>
      </c>
    </row>
    <row r="22" spans="2:24" x14ac:dyDescent="0.2">
      <c r="B22" s="97"/>
      <c r="C22" s="93" t="s">
        <v>122</v>
      </c>
      <c r="D22" s="98">
        <v>963.46148179999977</v>
      </c>
      <c r="E22" s="99">
        <v>17697.552564100002</v>
      </c>
      <c r="F22" s="99">
        <v>14826.480157747485</v>
      </c>
      <c r="G22" s="99">
        <v>2689.7559945849707</v>
      </c>
      <c r="H22" s="99">
        <v>892.77202072538864</v>
      </c>
      <c r="I22" s="99"/>
      <c r="J22" s="130">
        <v>552.0505103588622</v>
      </c>
      <c r="K22" s="99">
        <v>614</v>
      </c>
      <c r="L22" s="99"/>
      <c r="M22" s="99"/>
      <c r="N22" s="99">
        <v>25.754999999999999</v>
      </c>
      <c r="O22" s="99"/>
      <c r="P22" s="99">
        <v>1386.5406614786541</v>
      </c>
      <c r="Q22" s="99"/>
      <c r="R22" s="99"/>
      <c r="S22" s="99"/>
      <c r="T22" s="99"/>
      <c r="U22" s="99"/>
      <c r="V22" s="99"/>
      <c r="W22" s="99"/>
      <c r="X22" s="100">
        <v>39648.368390795367</v>
      </c>
    </row>
    <row r="23" spans="2:24" x14ac:dyDescent="0.2">
      <c r="B23" s="86" t="s">
        <v>123</v>
      </c>
      <c r="C23" s="87"/>
      <c r="D23" s="94">
        <v>965.52932179999982</v>
      </c>
      <c r="E23" s="95">
        <v>17697.552564100002</v>
      </c>
      <c r="F23" s="95">
        <v>14826.480157747485</v>
      </c>
      <c r="G23" s="95">
        <v>14193.971636944974</v>
      </c>
      <c r="H23" s="95">
        <v>1775.5050207253885</v>
      </c>
      <c r="I23" s="95"/>
      <c r="J23" s="129">
        <v>1117.6505103588622</v>
      </c>
      <c r="K23" s="95">
        <v>731.16</v>
      </c>
      <c r="L23" s="95">
        <v>76.153999999999996</v>
      </c>
      <c r="M23" s="95"/>
      <c r="N23" s="95">
        <v>25.754999999999999</v>
      </c>
      <c r="O23" s="95"/>
      <c r="P23" s="95">
        <v>1386.5406614786541</v>
      </c>
      <c r="Q23" s="95">
        <v>265.25914469999992</v>
      </c>
      <c r="R23" s="95">
        <v>87.56730395999999</v>
      </c>
      <c r="S23" s="95"/>
      <c r="T23" s="95"/>
      <c r="U23" s="95"/>
      <c r="V23" s="95"/>
      <c r="W23" s="95"/>
      <c r="X23" s="96">
        <v>53149.125321815372</v>
      </c>
    </row>
    <row r="24" spans="2:24" x14ac:dyDescent="0.2">
      <c r="B24" s="86" t="s">
        <v>72</v>
      </c>
      <c r="C24" s="86" t="s">
        <v>118</v>
      </c>
      <c r="D24" s="94"/>
      <c r="E24" s="95"/>
      <c r="F24" s="95"/>
      <c r="G24" s="95">
        <v>4089.0704100000003</v>
      </c>
      <c r="H24" s="95"/>
      <c r="I24" s="95"/>
      <c r="J24" s="129"/>
      <c r="K24" s="95"/>
      <c r="L24" s="95"/>
      <c r="M24" s="95"/>
      <c r="N24" s="95"/>
      <c r="O24" s="95"/>
      <c r="P24" s="95"/>
      <c r="Q24" s="95"/>
      <c r="R24" s="95"/>
      <c r="S24" s="95"/>
      <c r="T24" s="95"/>
      <c r="U24" s="95"/>
      <c r="V24" s="95"/>
      <c r="W24" s="95"/>
      <c r="X24" s="96">
        <v>4089.0704100000003</v>
      </c>
    </row>
    <row r="25" spans="2:24" x14ac:dyDescent="0.2">
      <c r="B25" s="97"/>
      <c r="C25" s="93" t="s">
        <v>119</v>
      </c>
      <c r="D25" s="98"/>
      <c r="E25" s="99"/>
      <c r="F25" s="99"/>
      <c r="G25" s="99"/>
      <c r="H25" s="99">
        <v>17.408999999999999</v>
      </c>
      <c r="I25" s="99"/>
      <c r="J25" s="130"/>
      <c r="K25" s="99"/>
      <c r="L25" s="99"/>
      <c r="M25" s="99"/>
      <c r="N25" s="99"/>
      <c r="O25" s="99"/>
      <c r="P25" s="99"/>
      <c r="Q25" s="99"/>
      <c r="R25" s="99"/>
      <c r="S25" s="99"/>
      <c r="T25" s="99"/>
      <c r="U25" s="99"/>
      <c r="V25" s="99"/>
      <c r="W25" s="99"/>
      <c r="X25" s="100">
        <v>17.408999999999999</v>
      </c>
    </row>
    <row r="26" spans="2:24" x14ac:dyDescent="0.2">
      <c r="B26" s="97"/>
      <c r="C26" s="93" t="s">
        <v>120</v>
      </c>
      <c r="D26" s="98"/>
      <c r="E26" s="99"/>
      <c r="F26" s="99"/>
      <c r="G26" s="99"/>
      <c r="H26" s="99"/>
      <c r="I26" s="99"/>
      <c r="J26" s="130"/>
      <c r="K26" s="99"/>
      <c r="L26" s="99">
        <v>186.35812999999999</v>
      </c>
      <c r="M26" s="99"/>
      <c r="N26" s="99"/>
      <c r="O26" s="99"/>
      <c r="P26" s="99"/>
      <c r="Q26" s="99"/>
      <c r="R26" s="99"/>
      <c r="S26" s="99"/>
      <c r="T26" s="99"/>
      <c r="U26" s="99"/>
      <c r="V26" s="99"/>
      <c r="W26" s="99"/>
      <c r="X26" s="100">
        <v>186.35812999999999</v>
      </c>
    </row>
    <row r="27" spans="2:24" x14ac:dyDescent="0.2">
      <c r="B27" s="97"/>
      <c r="C27" s="93" t="s">
        <v>121</v>
      </c>
      <c r="D27" s="98"/>
      <c r="E27" s="99"/>
      <c r="F27" s="99"/>
      <c r="G27" s="99">
        <v>2457.5320000000011</v>
      </c>
      <c r="H27" s="99">
        <v>1912.0419999999992</v>
      </c>
      <c r="I27" s="99"/>
      <c r="J27" s="130">
        <v>29.997</v>
      </c>
      <c r="K27" s="99">
        <v>262.60000000000002</v>
      </c>
      <c r="L27" s="99"/>
      <c r="M27" s="99"/>
      <c r="N27" s="99"/>
      <c r="O27" s="99"/>
      <c r="P27" s="99"/>
      <c r="Q27" s="99"/>
      <c r="R27" s="99"/>
      <c r="S27" s="99"/>
      <c r="T27" s="99"/>
      <c r="U27" s="99"/>
      <c r="V27" s="99"/>
      <c r="W27" s="99"/>
      <c r="X27" s="100">
        <v>4662.1710000000003</v>
      </c>
    </row>
    <row r="28" spans="2:24" x14ac:dyDescent="0.2">
      <c r="B28" s="97"/>
      <c r="C28" s="93" t="s">
        <v>124</v>
      </c>
      <c r="D28" s="98"/>
      <c r="E28" s="99"/>
      <c r="F28" s="99"/>
      <c r="G28" s="99"/>
      <c r="H28" s="99"/>
      <c r="I28" s="99">
        <v>7.6207025000000002</v>
      </c>
      <c r="J28" s="130"/>
      <c r="K28" s="99"/>
      <c r="L28" s="99"/>
      <c r="M28" s="99"/>
      <c r="N28" s="99"/>
      <c r="O28" s="99"/>
      <c r="P28" s="99"/>
      <c r="Q28" s="99"/>
      <c r="R28" s="99"/>
      <c r="S28" s="99"/>
      <c r="T28" s="99"/>
      <c r="U28" s="99"/>
      <c r="V28" s="99"/>
      <c r="W28" s="99"/>
      <c r="X28" s="100">
        <v>7.6207025000000002</v>
      </c>
    </row>
    <row r="29" spans="2:24" x14ac:dyDescent="0.2">
      <c r="B29" s="97"/>
      <c r="C29" s="93" t="s">
        <v>48</v>
      </c>
      <c r="D29" s="98"/>
      <c r="E29" s="99"/>
      <c r="F29" s="99"/>
      <c r="G29" s="99"/>
      <c r="H29" s="99"/>
      <c r="I29" s="99"/>
      <c r="J29" s="130"/>
      <c r="K29" s="99"/>
      <c r="L29" s="99"/>
      <c r="M29" s="99"/>
      <c r="N29" s="99"/>
      <c r="O29" s="99"/>
      <c r="P29" s="99"/>
      <c r="Q29" s="99"/>
      <c r="R29" s="99"/>
      <c r="S29" s="99"/>
      <c r="T29" s="99"/>
      <c r="U29" s="99">
        <v>154.02500000000001</v>
      </c>
      <c r="V29" s="99"/>
      <c r="W29" s="99"/>
      <c r="X29" s="100">
        <v>154.02500000000001</v>
      </c>
    </row>
    <row r="30" spans="2:24" x14ac:dyDescent="0.2">
      <c r="B30" s="97"/>
      <c r="C30" s="93" t="s">
        <v>125</v>
      </c>
      <c r="D30" s="98"/>
      <c r="E30" s="99"/>
      <c r="F30" s="99"/>
      <c r="G30" s="99"/>
      <c r="H30" s="99"/>
      <c r="I30" s="99"/>
      <c r="J30" s="130"/>
      <c r="K30" s="99"/>
      <c r="L30" s="99"/>
      <c r="M30" s="99"/>
      <c r="N30" s="99"/>
      <c r="O30" s="99"/>
      <c r="P30" s="99"/>
      <c r="Q30" s="99"/>
      <c r="R30" s="99"/>
      <c r="S30" s="99"/>
      <c r="T30" s="99">
        <v>7963.4443679999986</v>
      </c>
      <c r="U30" s="99"/>
      <c r="V30" s="99"/>
      <c r="W30" s="99"/>
      <c r="X30" s="100">
        <v>7963.4443679999986</v>
      </c>
    </row>
    <row r="31" spans="2:24" x14ac:dyDescent="0.2">
      <c r="B31" s="97"/>
      <c r="C31" s="93" t="s">
        <v>47</v>
      </c>
      <c r="D31" s="98"/>
      <c r="E31" s="99"/>
      <c r="F31" s="99"/>
      <c r="G31" s="99"/>
      <c r="H31" s="99"/>
      <c r="I31" s="99"/>
      <c r="J31" s="130"/>
      <c r="K31" s="99"/>
      <c r="L31" s="99"/>
      <c r="M31" s="99"/>
      <c r="N31" s="99"/>
      <c r="O31" s="99"/>
      <c r="P31" s="99"/>
      <c r="Q31" s="99"/>
      <c r="R31" s="99"/>
      <c r="S31" s="99">
        <v>3588</v>
      </c>
      <c r="T31" s="99"/>
      <c r="U31" s="99"/>
      <c r="V31" s="99"/>
      <c r="W31" s="99"/>
      <c r="X31" s="100">
        <v>3552.0387650000011</v>
      </c>
    </row>
    <row r="32" spans="2:24" x14ac:dyDescent="0.2">
      <c r="B32" s="97"/>
      <c r="C32" s="93" t="s">
        <v>60</v>
      </c>
      <c r="D32" s="98"/>
      <c r="E32" s="99"/>
      <c r="F32" s="99"/>
      <c r="G32" s="99"/>
      <c r="H32" s="99"/>
      <c r="I32" s="99"/>
      <c r="J32" s="130"/>
      <c r="K32" s="99"/>
      <c r="L32" s="99"/>
      <c r="M32" s="99"/>
      <c r="N32" s="99"/>
      <c r="O32" s="99">
        <v>12636</v>
      </c>
      <c r="P32" s="99"/>
      <c r="Q32" s="99"/>
      <c r="R32" s="99"/>
      <c r="S32" s="99"/>
      <c r="T32" s="99"/>
      <c r="U32" s="99"/>
      <c r="V32" s="99"/>
      <c r="W32" s="99"/>
      <c r="X32" s="100">
        <v>12636</v>
      </c>
    </row>
    <row r="33" spans="2:24" x14ac:dyDescent="0.2">
      <c r="B33" s="97"/>
      <c r="C33" s="93" t="s">
        <v>126</v>
      </c>
      <c r="D33" s="98"/>
      <c r="E33" s="99"/>
      <c r="F33" s="99"/>
      <c r="G33" s="99"/>
      <c r="H33" s="99"/>
      <c r="I33" s="99"/>
      <c r="J33" s="130"/>
      <c r="K33" s="99"/>
      <c r="L33" s="99"/>
      <c r="M33" s="99">
        <v>32381.120817000072</v>
      </c>
      <c r="N33" s="99"/>
      <c r="O33" s="99"/>
      <c r="P33" s="99"/>
      <c r="Q33" s="99"/>
      <c r="R33" s="99"/>
      <c r="S33" s="99"/>
      <c r="T33" s="99"/>
      <c r="U33" s="99"/>
      <c r="V33" s="99"/>
      <c r="W33" s="99"/>
      <c r="X33" s="100">
        <v>32381.120817000072</v>
      </c>
    </row>
    <row r="34" spans="2:24" x14ac:dyDescent="0.2">
      <c r="B34" s="97"/>
      <c r="C34" s="93" t="s">
        <v>122</v>
      </c>
      <c r="D34" s="98">
        <v>5071.6030183999992</v>
      </c>
      <c r="E34" s="99">
        <v>9705.6726399999989</v>
      </c>
      <c r="F34" s="99">
        <v>9395.5517949122477</v>
      </c>
      <c r="G34" s="99">
        <v>5056.4098773856831</v>
      </c>
      <c r="H34" s="99">
        <v>285.07772020725389</v>
      </c>
      <c r="I34" s="99"/>
      <c r="J34" s="130">
        <v>35.883072096431363</v>
      </c>
      <c r="K34" s="99"/>
      <c r="L34" s="99"/>
      <c r="M34" s="99"/>
      <c r="N34" s="99"/>
      <c r="O34" s="99"/>
      <c r="P34" s="99">
        <v>293.86624048602442</v>
      </c>
      <c r="Q34" s="99"/>
      <c r="R34" s="99"/>
      <c r="S34" s="99"/>
      <c r="T34" s="99"/>
      <c r="U34" s="99"/>
      <c r="V34" s="99"/>
      <c r="W34" s="99"/>
      <c r="X34" s="100">
        <v>29844.06436348764</v>
      </c>
    </row>
    <row r="35" spans="2:24" x14ac:dyDescent="0.2">
      <c r="B35" s="97"/>
      <c r="C35" s="93" t="s">
        <v>127</v>
      </c>
      <c r="D35" s="98"/>
      <c r="E35" s="99"/>
      <c r="F35" s="99"/>
      <c r="G35" s="99"/>
      <c r="H35" s="99"/>
      <c r="I35" s="99"/>
      <c r="J35" s="130"/>
      <c r="K35" s="99"/>
      <c r="L35" s="99"/>
      <c r="M35" s="99"/>
      <c r="N35" s="99"/>
      <c r="O35" s="99"/>
      <c r="P35" s="99"/>
      <c r="Q35" s="99"/>
      <c r="R35" s="99"/>
      <c r="S35" s="99"/>
      <c r="T35" s="99"/>
      <c r="U35" s="99"/>
      <c r="V35" s="99">
        <v>188.3</v>
      </c>
      <c r="W35" s="99"/>
      <c r="X35" s="100">
        <v>188.3</v>
      </c>
    </row>
    <row r="36" spans="2:24" x14ac:dyDescent="0.2">
      <c r="B36" s="97"/>
      <c r="C36" s="93" t="s">
        <v>128</v>
      </c>
      <c r="D36" s="98"/>
      <c r="E36" s="99"/>
      <c r="F36" s="99"/>
      <c r="G36" s="99"/>
      <c r="H36" s="99"/>
      <c r="I36" s="99"/>
      <c r="J36" s="130"/>
      <c r="K36" s="99"/>
      <c r="L36" s="99"/>
      <c r="M36" s="99"/>
      <c r="N36" s="99"/>
      <c r="O36" s="99"/>
      <c r="P36" s="99"/>
      <c r="Q36" s="99"/>
      <c r="R36" s="99"/>
      <c r="S36" s="99"/>
      <c r="T36" s="99"/>
      <c r="U36" s="99"/>
      <c r="V36" s="99"/>
      <c r="W36" s="99">
        <v>29293.61516499997</v>
      </c>
      <c r="X36" s="100">
        <v>29293.61516499997</v>
      </c>
    </row>
    <row r="37" spans="2:24" x14ac:dyDescent="0.2">
      <c r="B37" s="86" t="s">
        <v>129</v>
      </c>
      <c r="C37" s="87"/>
      <c r="D37" s="94">
        <v>5071.6030183999992</v>
      </c>
      <c r="E37" s="95">
        <v>9705.6726399999989</v>
      </c>
      <c r="F37" s="95">
        <v>9395.5517949122477</v>
      </c>
      <c r="G37" s="95">
        <v>11603.012287385685</v>
      </c>
      <c r="H37" s="95">
        <v>2214.5287202072532</v>
      </c>
      <c r="I37" s="95">
        <v>7.6207025000000002</v>
      </c>
      <c r="J37" s="129">
        <v>65.880072096431363</v>
      </c>
      <c r="K37" s="95">
        <v>262.60000000000002</v>
      </c>
      <c r="L37" s="95">
        <v>186.35812999999999</v>
      </c>
      <c r="M37" s="95">
        <v>32381.120817000072</v>
      </c>
      <c r="N37" s="95"/>
      <c r="O37" s="95">
        <v>12636</v>
      </c>
      <c r="P37" s="95">
        <v>293.86624048602442</v>
      </c>
      <c r="Q37" s="95"/>
      <c r="R37" s="95"/>
      <c r="S37" s="95">
        <v>3588</v>
      </c>
      <c r="T37" s="95">
        <v>7963.4443679999986</v>
      </c>
      <c r="U37" s="95">
        <v>154.02500000000001</v>
      </c>
      <c r="V37" s="95">
        <v>188.3</v>
      </c>
      <c r="W37" s="95">
        <v>29293.61516499997</v>
      </c>
      <c r="X37" s="96">
        <v>124975.23772098769</v>
      </c>
    </row>
    <row r="38" spans="2:24" x14ac:dyDescent="0.2">
      <c r="B38" s="101" t="s">
        <v>115</v>
      </c>
      <c r="C38" s="102"/>
      <c r="D38" s="103">
        <v>6037.1323401999989</v>
      </c>
      <c r="E38" s="104">
        <v>27403.225204100003</v>
      </c>
      <c r="F38" s="104">
        <v>24222.03195265973</v>
      </c>
      <c r="G38" s="104">
        <v>25796.983924330656</v>
      </c>
      <c r="H38" s="104">
        <v>3990.0337409326421</v>
      </c>
      <c r="I38" s="104">
        <v>7.6207025000000002</v>
      </c>
      <c r="J38" s="131">
        <v>1183.5305824552936</v>
      </c>
      <c r="K38" s="104">
        <v>993.76</v>
      </c>
      <c r="L38" s="104">
        <v>262.51212999999996</v>
      </c>
      <c r="M38" s="104">
        <v>32381.120817000072</v>
      </c>
      <c r="N38" s="104">
        <v>25.754999999999999</v>
      </c>
      <c r="O38" s="104">
        <v>12636</v>
      </c>
      <c r="P38" s="104">
        <v>1680.4069019646786</v>
      </c>
      <c r="Q38" s="104">
        <v>265.25914469999992</v>
      </c>
      <c r="R38" s="104">
        <v>87.56730395999999</v>
      </c>
      <c r="S38" s="104">
        <v>3588</v>
      </c>
      <c r="T38" s="104">
        <v>7963.4443679999986</v>
      </c>
      <c r="U38" s="104">
        <v>154.02500000000001</v>
      </c>
      <c r="V38" s="104">
        <v>188.3</v>
      </c>
      <c r="W38" s="104">
        <v>29293.61516499997</v>
      </c>
      <c r="X38" s="105">
        <v>178124.36304280304</v>
      </c>
    </row>
    <row r="39" spans="2:24" x14ac:dyDescent="0.2">
      <c r="B39" s="83"/>
      <c r="C39" s="83"/>
      <c r="D39" s="83"/>
      <c r="E39" s="83"/>
      <c r="F39" s="83"/>
      <c r="G39" s="83"/>
      <c r="H39" s="83"/>
      <c r="I39" s="83"/>
      <c r="J39" s="83"/>
      <c r="K39" s="83"/>
      <c r="L39" s="83"/>
      <c r="M39" s="83"/>
      <c r="N39" s="83"/>
      <c r="O39" s="83"/>
      <c r="P39" s="83"/>
      <c r="Q39" s="83"/>
      <c r="R39" s="83"/>
      <c r="S39" s="83"/>
      <c r="T39" s="83"/>
      <c r="U39" s="83"/>
      <c r="V39" s="83"/>
      <c r="W39" s="83"/>
      <c r="X39" s="83"/>
    </row>
    <row r="40" spans="2:24" x14ac:dyDescent="0.2">
      <c r="B40" s="83"/>
      <c r="C40" s="83"/>
      <c r="D40" s="83"/>
      <c r="E40" s="83"/>
      <c r="F40" s="83"/>
      <c r="G40" s="83"/>
      <c r="H40" s="83"/>
      <c r="I40" s="83"/>
      <c r="J40" s="83"/>
      <c r="K40" s="83"/>
      <c r="L40" s="83"/>
      <c r="M40" s="83"/>
      <c r="N40" s="83"/>
      <c r="O40" s="83"/>
      <c r="P40" s="83"/>
      <c r="Q40" s="83"/>
      <c r="R40" s="83"/>
      <c r="S40" s="83"/>
      <c r="T40" s="83"/>
      <c r="U40" s="83"/>
      <c r="V40" s="83"/>
      <c r="W40" s="83"/>
      <c r="X40" s="83"/>
    </row>
    <row r="41" spans="2:24" x14ac:dyDescent="0.2">
      <c r="B41" s="150" t="s">
        <v>78</v>
      </c>
      <c r="C41" t="s">
        <v>76</v>
      </c>
      <c r="D41" s="83"/>
    </row>
    <row r="42" spans="2:24" x14ac:dyDescent="0.2">
      <c r="B42" s="150" t="s">
        <v>488</v>
      </c>
      <c r="C42" t="s">
        <v>76</v>
      </c>
      <c r="D42" s="83"/>
    </row>
    <row r="43" spans="2:24" x14ac:dyDescent="0.2">
      <c r="B43" s="150" t="s">
        <v>489</v>
      </c>
      <c r="C43" t="s">
        <v>76</v>
      </c>
    </row>
    <row r="45" spans="2:24" x14ac:dyDescent="0.2">
      <c r="B45" s="151" t="s">
        <v>485</v>
      </c>
      <c r="C45" s="152"/>
      <c r="D45" s="152" t="s">
        <v>490</v>
      </c>
      <c r="E45" s="152"/>
      <c r="F45" s="152"/>
      <c r="G45" s="152"/>
      <c r="H45" s="152"/>
      <c r="I45" s="152"/>
      <c r="J45" s="152"/>
      <c r="K45" s="152"/>
      <c r="L45" s="152"/>
      <c r="M45" s="152"/>
      <c r="N45" s="152"/>
      <c r="O45" s="152"/>
      <c r="P45" s="152"/>
      <c r="Q45" s="152"/>
      <c r="R45" s="152"/>
      <c r="S45" s="152"/>
      <c r="T45" s="152"/>
      <c r="U45" s="153"/>
    </row>
    <row r="46" spans="2:24" x14ac:dyDescent="0.2">
      <c r="B46" s="154" t="s">
        <v>164</v>
      </c>
      <c r="C46" s="155" t="s">
        <v>94</v>
      </c>
      <c r="D46" s="155" t="s">
        <v>107</v>
      </c>
      <c r="E46" s="155" t="s">
        <v>95</v>
      </c>
      <c r="F46" s="155" t="s">
        <v>97</v>
      </c>
      <c r="G46" s="155" t="s">
        <v>491</v>
      </c>
      <c r="H46" s="155" t="s">
        <v>98</v>
      </c>
      <c r="I46" s="155" t="s">
        <v>100</v>
      </c>
      <c r="J46" s="155" t="s">
        <v>103</v>
      </c>
      <c r="K46" s="155" t="s">
        <v>106</v>
      </c>
      <c r="L46" s="155" t="s">
        <v>110</v>
      </c>
      <c r="M46" s="155" t="s">
        <v>99</v>
      </c>
      <c r="N46" s="155" t="s">
        <v>111</v>
      </c>
      <c r="O46" s="155" t="s">
        <v>104</v>
      </c>
      <c r="P46" s="155" t="s">
        <v>492</v>
      </c>
      <c r="Q46" s="155" t="s">
        <v>112</v>
      </c>
      <c r="R46" s="155" t="s">
        <v>96</v>
      </c>
      <c r="S46" s="155" t="s">
        <v>113</v>
      </c>
      <c r="T46" s="155" t="s">
        <v>114</v>
      </c>
      <c r="U46" s="156" t="s">
        <v>115</v>
      </c>
      <c r="V46" s="220"/>
      <c r="W46" s="220"/>
      <c r="X46" s="220"/>
    </row>
    <row r="47" spans="2:24" x14ac:dyDescent="0.2">
      <c r="B47" s="157" t="s">
        <v>174</v>
      </c>
      <c r="C47" s="158" t="s">
        <v>118</v>
      </c>
      <c r="D47" s="107"/>
      <c r="E47" s="107"/>
      <c r="F47" s="107"/>
      <c r="G47" s="107"/>
      <c r="H47" s="107">
        <v>7245.384884216116</v>
      </c>
      <c r="I47" s="107"/>
      <c r="J47" s="107"/>
      <c r="K47" s="107"/>
      <c r="L47" s="107"/>
      <c r="M47" s="107"/>
      <c r="N47" s="107"/>
      <c r="O47" s="107"/>
      <c r="P47" s="107"/>
      <c r="Q47" s="107"/>
      <c r="R47" s="107"/>
      <c r="S47" s="107"/>
      <c r="T47" s="107"/>
      <c r="U47" s="159">
        <v>7245.384884216116</v>
      </c>
    </row>
    <row r="48" spans="2:24" x14ac:dyDescent="0.2">
      <c r="B48" s="160"/>
      <c r="C48" s="159" t="s">
        <v>119</v>
      </c>
      <c r="D48" s="107"/>
      <c r="E48" s="107"/>
      <c r="F48" s="107"/>
      <c r="G48" s="107"/>
      <c r="H48" s="107"/>
      <c r="I48" s="107"/>
      <c r="J48" s="107"/>
      <c r="K48" s="107"/>
      <c r="L48" s="107"/>
      <c r="M48" s="107">
        <v>20.265000000000001</v>
      </c>
      <c r="N48" s="107"/>
      <c r="O48" s="107"/>
      <c r="P48" s="107"/>
      <c r="Q48" s="107"/>
      <c r="R48" s="107"/>
      <c r="S48" s="107"/>
      <c r="T48" s="107"/>
      <c r="U48" s="159">
        <v>20.265000000000001</v>
      </c>
    </row>
    <row r="49" spans="2:21" x14ac:dyDescent="0.2">
      <c r="B49" s="160"/>
      <c r="C49" s="159" t="s">
        <v>120</v>
      </c>
      <c r="D49" s="107"/>
      <c r="E49" s="107"/>
      <c r="F49" s="107"/>
      <c r="G49" s="107"/>
      <c r="H49" s="107">
        <v>98.021957999999998</v>
      </c>
      <c r="I49" s="107"/>
      <c r="J49" s="107"/>
      <c r="K49" s="107"/>
      <c r="L49" s="107"/>
      <c r="M49" s="107"/>
      <c r="N49" s="107"/>
      <c r="O49" s="107"/>
      <c r="P49" s="107"/>
      <c r="Q49" s="107"/>
      <c r="R49" s="107"/>
      <c r="S49" s="107"/>
      <c r="T49" s="107"/>
      <c r="U49" s="159">
        <v>98.021957999999998</v>
      </c>
    </row>
    <row r="50" spans="2:21" x14ac:dyDescent="0.2">
      <c r="B50" s="160"/>
      <c r="C50" s="159" t="s">
        <v>121</v>
      </c>
      <c r="D50" s="107"/>
      <c r="E50" s="107"/>
      <c r="F50" s="107"/>
      <c r="G50" s="107"/>
      <c r="H50" s="107">
        <v>3692.9785422293085</v>
      </c>
      <c r="I50" s="107"/>
      <c r="J50" s="107"/>
      <c r="K50" s="107"/>
      <c r="L50" s="107"/>
      <c r="M50" s="107"/>
      <c r="N50" s="107"/>
      <c r="O50" s="107"/>
      <c r="P50" s="107">
        <v>444.4</v>
      </c>
      <c r="Q50" s="107"/>
      <c r="R50" s="107"/>
      <c r="S50" s="107"/>
      <c r="T50" s="107"/>
      <c r="U50" s="159">
        <v>4137.3785422293086</v>
      </c>
    </row>
    <row r="51" spans="2:21" x14ac:dyDescent="0.2">
      <c r="B51" s="160"/>
      <c r="C51" s="159" t="s">
        <v>493</v>
      </c>
      <c r="D51" s="107"/>
      <c r="E51" s="107"/>
      <c r="F51" s="107"/>
      <c r="G51" s="107"/>
      <c r="H51" s="107">
        <v>175.59499999999997</v>
      </c>
      <c r="I51" s="107"/>
      <c r="J51" s="107"/>
      <c r="K51" s="107"/>
      <c r="L51" s="107"/>
      <c r="M51" s="107"/>
      <c r="N51" s="107"/>
      <c r="O51" s="107"/>
      <c r="P51" s="107"/>
      <c r="Q51" s="107"/>
      <c r="R51" s="107"/>
      <c r="S51" s="107"/>
      <c r="T51" s="107"/>
      <c r="U51" s="159">
        <v>175.59499999999997</v>
      </c>
    </row>
    <row r="52" spans="2:21" x14ac:dyDescent="0.2">
      <c r="B52" s="160"/>
      <c r="C52" s="159" t="s">
        <v>494</v>
      </c>
      <c r="D52" s="107"/>
      <c r="E52" s="107"/>
      <c r="F52" s="107"/>
      <c r="G52" s="107"/>
      <c r="H52" s="107"/>
      <c r="I52" s="107"/>
      <c r="J52" s="107"/>
      <c r="K52" s="107"/>
      <c r="L52" s="107"/>
      <c r="M52" s="107">
        <v>916.81799999999976</v>
      </c>
      <c r="N52" s="107"/>
      <c r="O52" s="107"/>
      <c r="P52" s="107"/>
      <c r="Q52" s="107"/>
      <c r="R52" s="107"/>
      <c r="S52" s="107"/>
      <c r="T52" s="107"/>
      <c r="U52" s="159">
        <v>916.81799999999976</v>
      </c>
    </row>
    <row r="53" spans="2:21" x14ac:dyDescent="0.2">
      <c r="B53" s="160"/>
      <c r="C53" s="159" t="s">
        <v>495</v>
      </c>
      <c r="D53" s="107"/>
      <c r="E53" s="107">
        <v>884.56421980000027</v>
      </c>
      <c r="F53" s="107"/>
      <c r="G53" s="107"/>
      <c r="H53" s="107"/>
      <c r="I53" s="107"/>
      <c r="J53" s="107"/>
      <c r="K53" s="107"/>
      <c r="L53" s="107"/>
      <c r="M53" s="107"/>
      <c r="N53" s="107"/>
      <c r="O53" s="107"/>
      <c r="P53" s="107">
        <v>8.6159999999999997</v>
      </c>
      <c r="Q53" s="107"/>
      <c r="R53" s="107"/>
      <c r="S53" s="107"/>
      <c r="T53" s="107"/>
      <c r="U53" s="159">
        <v>893.18021980000026</v>
      </c>
    </row>
    <row r="54" spans="2:21" x14ac:dyDescent="0.2">
      <c r="B54" s="160"/>
      <c r="C54" s="159" t="s">
        <v>496</v>
      </c>
      <c r="D54" s="107"/>
      <c r="E54" s="107"/>
      <c r="F54" s="107"/>
      <c r="G54" s="107"/>
      <c r="H54" s="107"/>
      <c r="I54" s="107"/>
      <c r="J54" s="107">
        <v>42.42</v>
      </c>
      <c r="K54" s="107"/>
      <c r="L54" s="107"/>
      <c r="M54" s="107"/>
      <c r="N54" s="107"/>
      <c r="O54" s="107"/>
      <c r="P54" s="107">
        <v>991.52200000000005</v>
      </c>
      <c r="Q54" s="107"/>
      <c r="R54" s="107">
        <v>19356.877647100002</v>
      </c>
      <c r="S54" s="107"/>
      <c r="T54" s="107"/>
      <c r="U54" s="159">
        <v>20390.819647100001</v>
      </c>
    </row>
    <row r="55" spans="2:21" x14ac:dyDescent="0.2">
      <c r="B55" s="160"/>
      <c r="C55" s="159" t="s">
        <v>497</v>
      </c>
      <c r="D55" s="107"/>
      <c r="E55" s="107"/>
      <c r="F55" s="107"/>
      <c r="G55" s="107"/>
      <c r="H55" s="107">
        <v>3099.1462918790708</v>
      </c>
      <c r="I55" s="107"/>
      <c r="J55" s="107"/>
      <c r="K55" s="107"/>
      <c r="L55" s="107"/>
      <c r="M55" s="107"/>
      <c r="N55" s="107"/>
      <c r="O55" s="107"/>
      <c r="P55" s="107">
        <v>192.05736266567422</v>
      </c>
      <c r="Q55" s="107"/>
      <c r="R55" s="107"/>
      <c r="S55" s="107"/>
      <c r="T55" s="107"/>
      <c r="U55" s="159">
        <v>3291.2036545447449</v>
      </c>
    </row>
    <row r="56" spans="2:21" x14ac:dyDescent="0.2">
      <c r="B56" s="160"/>
      <c r="C56" s="159" t="s">
        <v>498</v>
      </c>
      <c r="D56" s="107"/>
      <c r="E56" s="107"/>
      <c r="F56" s="107">
        <v>14086.417914065958</v>
      </c>
      <c r="G56" s="107"/>
      <c r="H56" s="107"/>
      <c r="I56" s="107"/>
      <c r="J56" s="107"/>
      <c r="K56" s="107"/>
      <c r="L56" s="107"/>
      <c r="M56" s="107"/>
      <c r="N56" s="107"/>
      <c r="O56" s="107"/>
      <c r="P56" s="107"/>
      <c r="Q56" s="107"/>
      <c r="R56" s="107"/>
      <c r="S56" s="107"/>
      <c r="T56" s="107"/>
      <c r="U56" s="159">
        <v>14086.417914065958</v>
      </c>
    </row>
    <row r="57" spans="2:21" x14ac:dyDescent="0.2">
      <c r="B57" s="160"/>
      <c r="C57" s="159" t="s">
        <v>499</v>
      </c>
      <c r="D57" s="107"/>
      <c r="E57" s="107"/>
      <c r="F57" s="107"/>
      <c r="G57" s="107"/>
      <c r="H57" s="107"/>
      <c r="I57" s="107"/>
      <c r="J57" s="107"/>
      <c r="K57" s="107"/>
      <c r="L57" s="107"/>
      <c r="M57" s="107">
        <v>20.129533678756477</v>
      </c>
      <c r="N57" s="107"/>
      <c r="O57" s="107"/>
      <c r="P57" s="107"/>
      <c r="Q57" s="107"/>
      <c r="R57" s="107"/>
      <c r="S57" s="107"/>
      <c r="T57" s="107"/>
      <c r="U57" s="159">
        <v>20.129533678756477</v>
      </c>
    </row>
    <row r="58" spans="2:21" x14ac:dyDescent="0.2">
      <c r="B58" s="160"/>
      <c r="C58" s="159" t="s">
        <v>500</v>
      </c>
      <c r="D58" s="107">
        <v>1527.8922574007429</v>
      </c>
      <c r="E58" s="107"/>
      <c r="F58" s="107"/>
      <c r="G58" s="107"/>
      <c r="H58" s="107"/>
      <c r="I58" s="107"/>
      <c r="J58" s="107"/>
      <c r="K58" s="107"/>
      <c r="L58" s="107"/>
      <c r="M58" s="107"/>
      <c r="N58" s="107"/>
      <c r="O58" s="107"/>
      <c r="P58" s="107">
        <v>56.896272725773997</v>
      </c>
      <c r="Q58" s="107"/>
      <c r="R58" s="107"/>
      <c r="S58" s="107"/>
      <c r="T58" s="107"/>
      <c r="U58" s="159">
        <v>1584.7885301265169</v>
      </c>
    </row>
    <row r="59" spans="2:21" x14ac:dyDescent="0.2">
      <c r="B59" s="161" t="s">
        <v>501</v>
      </c>
      <c r="C59" s="162"/>
      <c r="D59" s="163">
        <v>1527.8922574007429</v>
      </c>
      <c r="E59" s="163">
        <v>884.56421980000027</v>
      </c>
      <c r="F59" s="163">
        <v>14086.417914065958</v>
      </c>
      <c r="G59" s="163"/>
      <c r="H59" s="163">
        <v>14311.126676324495</v>
      </c>
      <c r="I59" s="163"/>
      <c r="J59" s="163">
        <v>42.42</v>
      </c>
      <c r="K59" s="163"/>
      <c r="L59" s="163"/>
      <c r="M59" s="163">
        <v>957.21253367875624</v>
      </c>
      <c r="N59" s="163"/>
      <c r="O59" s="163"/>
      <c r="P59" s="163">
        <v>1693.4916353914482</v>
      </c>
      <c r="Q59" s="163"/>
      <c r="R59" s="163">
        <v>19356.877647100002</v>
      </c>
      <c r="S59" s="163"/>
      <c r="T59" s="163"/>
      <c r="U59" s="164">
        <v>52860.002883761408</v>
      </c>
    </row>
    <row r="60" spans="2:21" x14ac:dyDescent="0.2">
      <c r="B60" s="160" t="s">
        <v>173</v>
      </c>
      <c r="C60" s="159" t="s">
        <v>502</v>
      </c>
      <c r="D60" s="107"/>
      <c r="E60" s="107"/>
      <c r="F60" s="107"/>
      <c r="G60" s="107"/>
      <c r="H60" s="107"/>
      <c r="I60" s="107"/>
      <c r="J60" s="107"/>
      <c r="K60" s="107"/>
      <c r="L60" s="107"/>
      <c r="M60" s="107"/>
      <c r="N60" s="107"/>
      <c r="O60" s="107"/>
      <c r="P60" s="107">
        <v>5</v>
      </c>
      <c r="Q60" s="107"/>
      <c r="R60" s="107"/>
      <c r="S60" s="107"/>
      <c r="T60" s="107"/>
      <c r="U60" s="159">
        <v>5</v>
      </c>
    </row>
    <row r="61" spans="2:21" x14ac:dyDescent="0.2">
      <c r="B61" s="160"/>
      <c r="C61" s="159" t="s">
        <v>117</v>
      </c>
      <c r="D61" s="107"/>
      <c r="E61" s="107"/>
      <c r="F61" s="107"/>
      <c r="G61" s="107">
        <v>347.40719999999993</v>
      </c>
      <c r="H61" s="107"/>
      <c r="I61" s="107"/>
      <c r="J61" s="107"/>
      <c r="K61" s="107"/>
      <c r="L61" s="107"/>
      <c r="M61" s="107"/>
      <c r="N61" s="107"/>
      <c r="O61" s="107"/>
      <c r="P61" s="107"/>
      <c r="Q61" s="107"/>
      <c r="R61" s="107"/>
      <c r="S61" s="107"/>
      <c r="T61" s="107"/>
      <c r="U61" s="159">
        <v>347.40719999999993</v>
      </c>
    </row>
    <row r="62" spans="2:21" x14ac:dyDescent="0.2">
      <c r="B62" s="160"/>
      <c r="C62" s="159" t="s">
        <v>118</v>
      </c>
      <c r="D62" s="107"/>
      <c r="E62" s="107"/>
      <c r="F62" s="107"/>
      <c r="G62" s="107"/>
      <c r="H62" s="107">
        <v>2737.12</v>
      </c>
      <c r="I62" s="107"/>
      <c r="J62" s="107"/>
      <c r="K62" s="107"/>
      <c r="L62" s="107"/>
      <c r="M62" s="107"/>
      <c r="N62" s="107"/>
      <c r="O62" s="107"/>
      <c r="P62" s="107">
        <v>0</v>
      </c>
      <c r="Q62" s="107"/>
      <c r="R62" s="107"/>
      <c r="S62" s="107"/>
      <c r="T62" s="107"/>
      <c r="U62" s="159">
        <v>2737.12</v>
      </c>
    </row>
    <row r="63" spans="2:21" x14ac:dyDescent="0.2">
      <c r="B63" s="160"/>
      <c r="C63" s="159" t="s">
        <v>119</v>
      </c>
      <c r="D63" s="107"/>
      <c r="E63" s="107"/>
      <c r="F63" s="107"/>
      <c r="G63" s="107"/>
      <c r="H63" s="107"/>
      <c r="I63" s="107"/>
      <c r="J63" s="107"/>
      <c r="K63" s="107"/>
      <c r="L63" s="107"/>
      <c r="M63" s="107">
        <v>16.565000000000001</v>
      </c>
      <c r="N63" s="107"/>
      <c r="O63" s="107"/>
      <c r="P63" s="107"/>
      <c r="Q63" s="107"/>
      <c r="R63" s="107"/>
      <c r="S63" s="107"/>
      <c r="T63" s="107"/>
      <c r="U63" s="159">
        <v>16.565000000000001</v>
      </c>
    </row>
    <row r="64" spans="2:21" x14ac:dyDescent="0.2">
      <c r="B64" s="160"/>
      <c r="C64" s="159" t="s">
        <v>120</v>
      </c>
      <c r="D64" s="107"/>
      <c r="E64" s="107"/>
      <c r="F64" s="107"/>
      <c r="G64" s="107"/>
      <c r="H64" s="107">
        <v>3094.3241999999996</v>
      </c>
      <c r="I64" s="107"/>
      <c r="J64" s="107"/>
      <c r="K64" s="107"/>
      <c r="L64" s="107"/>
      <c r="M64" s="107"/>
      <c r="N64" s="107"/>
      <c r="O64" s="107"/>
      <c r="P64" s="107"/>
      <c r="Q64" s="107"/>
      <c r="R64" s="107"/>
      <c r="S64" s="107"/>
      <c r="T64" s="107"/>
      <c r="U64" s="159">
        <v>3094.3241999999996</v>
      </c>
    </row>
    <row r="65" spans="2:21" x14ac:dyDescent="0.2">
      <c r="B65" s="160"/>
      <c r="C65" s="159" t="s">
        <v>121</v>
      </c>
      <c r="D65" s="107"/>
      <c r="E65" s="107"/>
      <c r="F65" s="107"/>
      <c r="G65" s="107"/>
      <c r="H65" s="107">
        <v>2045.4471672490056</v>
      </c>
      <c r="I65" s="107"/>
      <c r="J65" s="107"/>
      <c r="K65" s="107"/>
      <c r="L65" s="107"/>
      <c r="M65" s="107"/>
      <c r="N65" s="107"/>
      <c r="O65" s="107"/>
      <c r="P65" s="107">
        <v>436.38600000000002</v>
      </c>
      <c r="Q65" s="107"/>
      <c r="R65" s="107"/>
      <c r="S65" s="107"/>
      <c r="T65" s="107"/>
      <c r="U65" s="159">
        <v>2481.8331672490058</v>
      </c>
    </row>
    <row r="66" spans="2:21" x14ac:dyDescent="0.2">
      <c r="B66" s="160"/>
      <c r="C66" s="159" t="s">
        <v>494</v>
      </c>
      <c r="D66" s="107"/>
      <c r="E66" s="107"/>
      <c r="F66" s="107"/>
      <c r="G66" s="107"/>
      <c r="H66" s="107"/>
      <c r="I66" s="107"/>
      <c r="J66" s="107"/>
      <c r="K66" s="107"/>
      <c r="L66" s="107"/>
      <c r="M66" s="107">
        <v>1475.8229999999999</v>
      </c>
      <c r="N66" s="107"/>
      <c r="O66" s="107"/>
      <c r="P66" s="107"/>
      <c r="Q66" s="107"/>
      <c r="R66" s="107"/>
      <c r="S66" s="107"/>
      <c r="T66" s="107"/>
      <c r="U66" s="159">
        <v>1475.8229999999999</v>
      </c>
    </row>
    <row r="67" spans="2:21" x14ac:dyDescent="0.2">
      <c r="B67" s="160"/>
      <c r="C67" s="159" t="s">
        <v>124</v>
      </c>
      <c r="D67" s="107"/>
      <c r="E67" s="107"/>
      <c r="F67" s="107"/>
      <c r="G67" s="107"/>
      <c r="H67" s="107"/>
      <c r="I67" s="107">
        <v>39.5</v>
      </c>
      <c r="J67" s="107"/>
      <c r="K67" s="107"/>
      <c r="L67" s="107"/>
      <c r="M67" s="107"/>
      <c r="N67" s="107"/>
      <c r="O67" s="107"/>
      <c r="P67" s="107"/>
      <c r="Q67" s="107"/>
      <c r="R67" s="107"/>
      <c r="S67" s="107"/>
      <c r="T67" s="107"/>
      <c r="U67" s="159">
        <v>39.5</v>
      </c>
    </row>
    <row r="68" spans="2:21" x14ac:dyDescent="0.2">
      <c r="B68" s="160"/>
      <c r="C68" s="159" t="s">
        <v>48</v>
      </c>
      <c r="D68" s="107"/>
      <c r="E68" s="107"/>
      <c r="F68" s="107"/>
      <c r="G68" s="107"/>
      <c r="H68" s="107"/>
      <c r="I68" s="107"/>
      <c r="J68" s="107"/>
      <c r="K68" s="107"/>
      <c r="L68" s="107"/>
      <c r="M68" s="107"/>
      <c r="N68" s="107"/>
      <c r="O68" s="107"/>
      <c r="P68" s="107"/>
      <c r="Q68" s="107">
        <v>249.02500000000001</v>
      </c>
      <c r="R68" s="107"/>
      <c r="S68" s="107"/>
      <c r="T68" s="107"/>
      <c r="U68" s="159">
        <v>249.02500000000001</v>
      </c>
    </row>
    <row r="69" spans="2:21" x14ac:dyDescent="0.2">
      <c r="B69" s="160"/>
      <c r="C69" s="159" t="s">
        <v>125</v>
      </c>
      <c r="D69" s="107"/>
      <c r="E69" s="107"/>
      <c r="F69" s="107"/>
      <c r="G69" s="107"/>
      <c r="H69" s="107"/>
      <c r="I69" s="107"/>
      <c r="J69" s="107"/>
      <c r="K69" s="107"/>
      <c r="L69" s="107"/>
      <c r="M69" s="107"/>
      <c r="N69" s="107">
        <v>7985.4347679999983</v>
      </c>
      <c r="O69" s="107"/>
      <c r="P69" s="107"/>
      <c r="Q69" s="107"/>
      <c r="R69" s="107"/>
      <c r="S69" s="107"/>
      <c r="T69" s="107"/>
      <c r="U69" s="159">
        <v>7985.4347679999983</v>
      </c>
    </row>
    <row r="70" spans="2:21" x14ac:dyDescent="0.2">
      <c r="B70" s="160"/>
      <c r="C70" s="159" t="s">
        <v>47</v>
      </c>
      <c r="D70" s="107"/>
      <c r="E70" s="107"/>
      <c r="F70" s="107"/>
      <c r="G70" s="107"/>
      <c r="H70" s="107"/>
      <c r="I70" s="107"/>
      <c r="J70" s="107"/>
      <c r="K70" s="107"/>
      <c r="L70" s="107">
        <v>3749.0329999999972</v>
      </c>
      <c r="M70" s="107"/>
      <c r="N70" s="107"/>
      <c r="O70" s="107"/>
      <c r="P70" s="107"/>
      <c r="Q70" s="107"/>
      <c r="R70" s="107"/>
      <c r="S70" s="107"/>
      <c r="T70" s="107"/>
      <c r="U70" s="159">
        <v>3749.0329999999972</v>
      </c>
    </row>
    <row r="71" spans="2:21" x14ac:dyDescent="0.2">
      <c r="B71" s="160"/>
      <c r="C71" s="159" t="s">
        <v>503</v>
      </c>
      <c r="D71" s="107"/>
      <c r="E71" s="107"/>
      <c r="F71" s="107"/>
      <c r="G71" s="107"/>
      <c r="H71" s="107"/>
      <c r="I71" s="107"/>
      <c r="J71" s="107"/>
      <c r="K71" s="107">
        <v>12636</v>
      </c>
      <c r="L71" s="107"/>
      <c r="M71" s="107"/>
      <c r="N71" s="107"/>
      <c r="O71" s="107"/>
      <c r="P71" s="107"/>
      <c r="Q71" s="107"/>
      <c r="R71" s="107"/>
      <c r="S71" s="107"/>
      <c r="T71" s="107"/>
      <c r="U71" s="159">
        <v>12636</v>
      </c>
    </row>
    <row r="72" spans="2:21" x14ac:dyDescent="0.2">
      <c r="B72" s="160"/>
      <c r="C72" s="159" t="s">
        <v>126</v>
      </c>
      <c r="D72" s="107"/>
      <c r="E72" s="107"/>
      <c r="F72" s="107"/>
      <c r="G72" s="107"/>
      <c r="H72" s="107"/>
      <c r="I72" s="107"/>
      <c r="J72" s="107"/>
      <c r="K72" s="107"/>
      <c r="L72" s="107"/>
      <c r="M72" s="107"/>
      <c r="N72" s="107"/>
      <c r="O72" s="107">
        <v>40715.935715000021</v>
      </c>
      <c r="P72" s="107"/>
      <c r="Q72" s="107"/>
      <c r="R72" s="107"/>
      <c r="S72" s="107"/>
      <c r="T72" s="107"/>
      <c r="U72" s="159">
        <v>40715.935715000021</v>
      </c>
    </row>
    <row r="73" spans="2:21" x14ac:dyDescent="0.2">
      <c r="B73" s="160"/>
      <c r="C73" s="159" t="s">
        <v>495</v>
      </c>
      <c r="D73" s="107"/>
      <c r="E73" s="107">
        <v>7019.1612889999997</v>
      </c>
      <c r="F73" s="107"/>
      <c r="G73" s="107"/>
      <c r="H73" s="107"/>
      <c r="I73" s="107"/>
      <c r="J73" s="107"/>
      <c r="K73" s="107"/>
      <c r="L73" s="107"/>
      <c r="M73" s="107"/>
      <c r="N73" s="107"/>
      <c r="O73" s="107"/>
      <c r="P73" s="107"/>
      <c r="Q73" s="107"/>
      <c r="R73" s="107"/>
      <c r="S73" s="107"/>
      <c r="T73" s="107"/>
      <c r="U73" s="159">
        <v>7019.1612889999997</v>
      </c>
    </row>
    <row r="74" spans="2:21" x14ac:dyDescent="0.2">
      <c r="B74" s="160"/>
      <c r="C74" s="159" t="s">
        <v>496</v>
      </c>
      <c r="D74" s="107"/>
      <c r="E74" s="107"/>
      <c r="F74" s="107"/>
      <c r="G74" s="107"/>
      <c r="H74" s="107"/>
      <c r="I74" s="107"/>
      <c r="J74" s="107">
        <v>203.864</v>
      </c>
      <c r="K74" s="107"/>
      <c r="L74" s="107"/>
      <c r="M74" s="107"/>
      <c r="N74" s="107"/>
      <c r="O74" s="107"/>
      <c r="P74" s="107"/>
      <c r="Q74" s="107"/>
      <c r="R74" s="107">
        <v>9549.0559999999987</v>
      </c>
      <c r="S74" s="107"/>
      <c r="T74" s="107"/>
      <c r="U74" s="159">
        <v>9752.9199999999983</v>
      </c>
    </row>
    <row r="75" spans="2:21" x14ac:dyDescent="0.2">
      <c r="B75" s="160"/>
      <c r="C75" s="159" t="s">
        <v>497</v>
      </c>
      <c r="D75" s="107"/>
      <c r="E75" s="107"/>
      <c r="F75" s="107"/>
      <c r="G75" s="107"/>
      <c r="H75" s="107">
        <v>1810.5786141040253</v>
      </c>
      <c r="I75" s="107"/>
      <c r="J75" s="107"/>
      <c r="K75" s="107"/>
      <c r="L75" s="107"/>
      <c r="M75" s="107">
        <v>428.6465</v>
      </c>
      <c r="N75" s="107"/>
      <c r="O75" s="107"/>
      <c r="P75" s="107">
        <v>10.972</v>
      </c>
      <c r="Q75" s="107"/>
      <c r="R75" s="107"/>
      <c r="S75" s="107"/>
      <c r="T75" s="107"/>
      <c r="U75" s="159">
        <v>2250.1971141040253</v>
      </c>
    </row>
    <row r="76" spans="2:21" x14ac:dyDescent="0.2">
      <c r="B76" s="160"/>
      <c r="C76" s="159" t="s">
        <v>498</v>
      </c>
      <c r="D76" s="107"/>
      <c r="E76" s="107"/>
      <c r="F76" s="107">
        <v>7387.5784409647949</v>
      </c>
      <c r="G76" s="107"/>
      <c r="H76" s="107"/>
      <c r="I76" s="107"/>
      <c r="J76" s="107"/>
      <c r="K76" s="107"/>
      <c r="L76" s="107"/>
      <c r="M76" s="107"/>
      <c r="N76" s="107"/>
      <c r="O76" s="107"/>
      <c r="P76" s="107"/>
      <c r="Q76" s="107"/>
      <c r="R76" s="107"/>
      <c r="S76" s="107"/>
      <c r="T76" s="107"/>
      <c r="U76" s="159">
        <v>7387.5784409647949</v>
      </c>
    </row>
    <row r="77" spans="2:21" x14ac:dyDescent="0.2">
      <c r="B77" s="160"/>
      <c r="C77" s="159" t="s">
        <v>500</v>
      </c>
      <c r="D77" s="107">
        <v>652.44632377869493</v>
      </c>
      <c r="E77" s="107"/>
      <c r="F77" s="107"/>
      <c r="G77" s="107"/>
      <c r="H77" s="107"/>
      <c r="I77" s="107"/>
      <c r="J77" s="107"/>
      <c r="K77" s="107"/>
      <c r="L77" s="107"/>
      <c r="M77" s="107"/>
      <c r="N77" s="107"/>
      <c r="O77" s="107"/>
      <c r="P77" s="107">
        <v>19.896999999999998</v>
      </c>
      <c r="Q77" s="107"/>
      <c r="R77" s="107"/>
      <c r="S77" s="107"/>
      <c r="T77" s="107"/>
      <c r="U77" s="159">
        <v>672.34332377869498</v>
      </c>
    </row>
    <row r="78" spans="2:21" x14ac:dyDescent="0.2">
      <c r="B78" s="160"/>
      <c r="C78" s="159" t="s">
        <v>127</v>
      </c>
      <c r="D78" s="107"/>
      <c r="E78" s="107"/>
      <c r="F78" s="107"/>
      <c r="G78" s="107"/>
      <c r="H78" s="107"/>
      <c r="I78" s="107"/>
      <c r="J78" s="107"/>
      <c r="K78" s="107"/>
      <c r="L78" s="107"/>
      <c r="M78" s="107"/>
      <c r="N78" s="107"/>
      <c r="O78" s="107"/>
      <c r="P78" s="107"/>
      <c r="Q78" s="107"/>
      <c r="R78" s="107"/>
      <c r="S78" s="107">
        <v>3283.3</v>
      </c>
      <c r="T78" s="107"/>
      <c r="U78" s="159">
        <v>3283.3</v>
      </c>
    </row>
    <row r="79" spans="2:21" x14ac:dyDescent="0.2">
      <c r="B79" s="160"/>
      <c r="C79" s="159" t="s">
        <v>128</v>
      </c>
      <c r="D79" s="107"/>
      <c r="E79" s="107"/>
      <c r="F79" s="107"/>
      <c r="G79" s="107"/>
      <c r="H79" s="107"/>
      <c r="I79" s="107"/>
      <c r="J79" s="107"/>
      <c r="K79" s="107"/>
      <c r="L79" s="107"/>
      <c r="M79" s="107"/>
      <c r="N79" s="107"/>
      <c r="O79" s="107"/>
      <c r="P79" s="107"/>
      <c r="Q79" s="107"/>
      <c r="R79" s="107"/>
      <c r="S79" s="107"/>
      <c r="T79" s="107">
        <v>45120.877980000078</v>
      </c>
      <c r="U79" s="159">
        <v>45120.877980000078</v>
      </c>
    </row>
    <row r="80" spans="2:21" x14ac:dyDescent="0.2">
      <c r="B80" s="161" t="s">
        <v>504</v>
      </c>
      <c r="C80" s="166"/>
      <c r="D80" s="163">
        <v>652.44632377869493</v>
      </c>
      <c r="E80" s="163">
        <v>7019.1612889999997</v>
      </c>
      <c r="F80" s="163">
        <v>7387.5784409647949</v>
      </c>
      <c r="G80" s="163">
        <v>347.40719999999993</v>
      </c>
      <c r="H80" s="163">
        <v>9687.4699813530315</v>
      </c>
      <c r="I80" s="163">
        <v>39.5</v>
      </c>
      <c r="J80" s="163">
        <v>203.864</v>
      </c>
      <c r="K80" s="163">
        <v>12636</v>
      </c>
      <c r="L80" s="163">
        <v>3749.0329999999972</v>
      </c>
      <c r="M80" s="163">
        <v>1921.0345</v>
      </c>
      <c r="N80" s="163">
        <v>7985.4347679999983</v>
      </c>
      <c r="O80" s="163">
        <v>40715.935715000021</v>
      </c>
      <c r="P80" s="163">
        <v>472.255</v>
      </c>
      <c r="Q80" s="163">
        <v>249.02500000000001</v>
      </c>
      <c r="R80" s="163">
        <v>9549.0559999999987</v>
      </c>
      <c r="S80" s="163">
        <v>3283.3</v>
      </c>
      <c r="T80" s="163">
        <v>45120.877980000078</v>
      </c>
      <c r="U80" s="164">
        <v>151019.37919809663</v>
      </c>
    </row>
    <row r="81" spans="2:24" x14ac:dyDescent="0.2">
      <c r="B81" s="167" t="s">
        <v>115</v>
      </c>
      <c r="C81" s="168"/>
      <c r="D81" s="168">
        <v>2180.3385811794378</v>
      </c>
      <c r="E81" s="168">
        <v>7903.7255088000002</v>
      </c>
      <c r="F81" s="168">
        <v>21473.996355030751</v>
      </c>
      <c r="G81" s="168">
        <v>347.40719999999993</v>
      </c>
      <c r="H81" s="168">
        <v>23998.596657677528</v>
      </c>
      <c r="I81" s="168">
        <v>39.5</v>
      </c>
      <c r="J81" s="168">
        <v>246.28399999999999</v>
      </c>
      <c r="K81" s="168">
        <v>12636</v>
      </c>
      <c r="L81" s="168">
        <v>3749.0329999999972</v>
      </c>
      <c r="M81" s="168">
        <v>2878.247033678756</v>
      </c>
      <c r="N81" s="168">
        <v>7985.4347679999983</v>
      </c>
      <c r="O81" s="168">
        <v>40715.935715000021</v>
      </c>
      <c r="P81" s="168">
        <v>2165.7466353914483</v>
      </c>
      <c r="Q81" s="168">
        <v>249.02500000000001</v>
      </c>
      <c r="R81" s="168">
        <v>28905.933647099999</v>
      </c>
      <c r="S81" s="168">
        <v>3283.3</v>
      </c>
      <c r="T81" s="168">
        <v>45120.877980000078</v>
      </c>
      <c r="U81" s="169">
        <v>203879.38208185803</v>
      </c>
    </row>
    <row r="83" spans="2:24" x14ac:dyDescent="0.2">
      <c r="B83" s="83"/>
      <c r="C83" s="83"/>
      <c r="D83" s="83"/>
      <c r="E83" s="83"/>
      <c r="F83" s="83"/>
      <c r="G83" s="83"/>
      <c r="H83" s="83"/>
      <c r="I83" s="83"/>
      <c r="J83" s="83"/>
      <c r="K83" s="83"/>
      <c r="L83" s="83"/>
      <c r="M83" s="83"/>
      <c r="N83" s="83"/>
      <c r="O83" s="83"/>
      <c r="P83" s="83"/>
      <c r="Q83" s="83"/>
      <c r="R83" s="83"/>
      <c r="S83" s="83"/>
      <c r="T83" s="83"/>
      <c r="U83" s="83"/>
      <c r="V83" s="83"/>
      <c r="W83" s="83"/>
      <c r="X83" s="83"/>
    </row>
    <row r="84" spans="2:24" x14ac:dyDescent="0.2">
      <c r="B84" s="83"/>
      <c r="C84" s="83"/>
      <c r="D84" s="83"/>
      <c r="E84" s="83"/>
      <c r="F84" s="83"/>
      <c r="G84" s="83"/>
      <c r="H84" s="83"/>
      <c r="I84" s="83"/>
      <c r="J84" s="83"/>
      <c r="K84" s="83"/>
      <c r="L84" s="83"/>
      <c r="M84" s="83"/>
      <c r="N84" s="83"/>
      <c r="O84" s="83"/>
      <c r="P84" s="83"/>
      <c r="Q84" s="83"/>
      <c r="R84" s="83"/>
      <c r="S84" s="83"/>
      <c r="T84" s="83"/>
      <c r="U84" s="83"/>
      <c r="V84" s="83"/>
      <c r="W84" s="83"/>
      <c r="X84" s="83"/>
    </row>
    <row r="85" spans="2:24" x14ac:dyDescent="0.2">
      <c r="B85" s="170" t="s">
        <v>511</v>
      </c>
    </row>
    <row r="86" spans="2:24" x14ac:dyDescent="0.2">
      <c r="B86" s="150" t="s">
        <v>78</v>
      </c>
      <c r="C86" s="150" t="s">
        <v>76</v>
      </c>
    </row>
    <row r="87" spans="2:24" x14ac:dyDescent="0.2">
      <c r="B87" s="150" t="s">
        <v>488</v>
      </c>
      <c r="C87" s="150" t="s">
        <v>76</v>
      </c>
    </row>
    <row r="88" spans="2:24" x14ac:dyDescent="0.2">
      <c r="B88" s="150" t="s">
        <v>489</v>
      </c>
      <c r="C88" s="150" t="s">
        <v>76</v>
      </c>
    </row>
    <row r="90" spans="2:24" x14ac:dyDescent="0.2">
      <c r="B90" s="151" t="s">
        <v>512</v>
      </c>
      <c r="C90" s="152"/>
      <c r="D90" s="152" t="s">
        <v>490</v>
      </c>
      <c r="E90" s="152"/>
      <c r="F90" s="152"/>
      <c r="G90" s="152"/>
      <c r="H90" s="152"/>
      <c r="I90" s="152"/>
      <c r="J90" s="152"/>
      <c r="K90" s="152"/>
      <c r="L90" s="152"/>
      <c r="M90" s="152"/>
      <c r="N90" s="152"/>
      <c r="O90" s="152"/>
      <c r="P90" s="152"/>
      <c r="Q90" s="152"/>
      <c r="R90" s="152"/>
      <c r="S90" s="152"/>
      <c r="T90" s="152"/>
      <c r="U90" s="153"/>
    </row>
    <row r="91" spans="2:24" x14ac:dyDescent="0.2">
      <c r="B91" s="154" t="s">
        <v>164</v>
      </c>
      <c r="C91" s="155" t="s">
        <v>94</v>
      </c>
      <c r="D91" s="155" t="s">
        <v>107</v>
      </c>
      <c r="E91" s="155" t="s">
        <v>95</v>
      </c>
      <c r="F91" s="155" t="s">
        <v>97</v>
      </c>
      <c r="G91" s="155" t="s">
        <v>491</v>
      </c>
      <c r="H91" s="155" t="s">
        <v>98</v>
      </c>
      <c r="I91" s="155" t="s">
        <v>100</v>
      </c>
      <c r="J91" s="155" t="s">
        <v>103</v>
      </c>
      <c r="K91" s="155" t="s">
        <v>106</v>
      </c>
      <c r="L91" s="155" t="s">
        <v>110</v>
      </c>
      <c r="M91" s="155" t="s">
        <v>99</v>
      </c>
      <c r="N91" s="155" t="s">
        <v>111</v>
      </c>
      <c r="O91" s="155" t="s">
        <v>104</v>
      </c>
      <c r="P91" s="155" t="s">
        <v>492</v>
      </c>
      <c r="Q91" s="155" t="s">
        <v>112</v>
      </c>
      <c r="R91" s="155" t="s">
        <v>96</v>
      </c>
      <c r="S91" s="155" t="s">
        <v>113</v>
      </c>
      <c r="T91" s="155" t="s">
        <v>114</v>
      </c>
      <c r="U91" s="156" t="s">
        <v>115</v>
      </c>
    </row>
    <row r="92" spans="2:24" x14ac:dyDescent="0.2">
      <c r="B92" s="157" t="s">
        <v>174</v>
      </c>
      <c r="C92" s="158" t="s">
        <v>118</v>
      </c>
      <c r="D92" s="107"/>
      <c r="E92" s="107"/>
      <c r="F92" s="107"/>
      <c r="G92" s="107"/>
      <c r="H92" s="107">
        <v>7380.8399999999983</v>
      </c>
      <c r="I92" s="107"/>
      <c r="J92" s="107"/>
      <c r="K92" s="107"/>
      <c r="L92" s="107"/>
      <c r="M92" s="107"/>
      <c r="N92" s="107"/>
      <c r="O92" s="107"/>
      <c r="P92" s="107"/>
      <c r="Q92" s="107"/>
      <c r="R92" s="107"/>
      <c r="S92" s="107"/>
      <c r="T92" s="107"/>
      <c r="U92" s="159">
        <v>7380.8399999999983</v>
      </c>
    </row>
    <row r="93" spans="2:24" x14ac:dyDescent="0.2">
      <c r="B93" s="160"/>
      <c r="C93" s="159" t="s">
        <v>119</v>
      </c>
      <c r="D93" s="107"/>
      <c r="E93" s="107"/>
      <c r="F93" s="107"/>
      <c r="G93" s="107"/>
      <c r="H93" s="107"/>
      <c r="I93" s="107"/>
      <c r="J93" s="107"/>
      <c r="K93" s="107"/>
      <c r="L93" s="107"/>
      <c r="M93" s="107">
        <v>19.3</v>
      </c>
      <c r="N93" s="107"/>
      <c r="O93" s="107"/>
      <c r="P93" s="107"/>
      <c r="Q93" s="107"/>
      <c r="R93" s="107"/>
      <c r="S93" s="107"/>
      <c r="T93" s="107"/>
      <c r="U93" s="159">
        <v>19.3</v>
      </c>
    </row>
    <row r="94" spans="2:24" x14ac:dyDescent="0.2">
      <c r="B94" s="160"/>
      <c r="C94" s="159" t="s">
        <v>120</v>
      </c>
      <c r="D94" s="107"/>
      <c r="E94" s="107"/>
      <c r="F94" s="107"/>
      <c r="G94" s="107"/>
      <c r="H94" s="107">
        <v>100</v>
      </c>
      <c r="I94" s="107"/>
      <c r="J94" s="107"/>
      <c r="K94" s="107"/>
      <c r="L94" s="107"/>
      <c r="M94" s="107"/>
      <c r="N94" s="107"/>
      <c r="O94" s="107"/>
      <c r="P94" s="107"/>
      <c r="Q94" s="107"/>
      <c r="R94" s="107"/>
      <c r="S94" s="107"/>
      <c r="T94" s="107"/>
      <c r="U94" s="159">
        <v>100</v>
      </c>
    </row>
    <row r="95" spans="2:24" x14ac:dyDescent="0.2">
      <c r="B95" s="160"/>
      <c r="C95" s="159" t="s">
        <v>121</v>
      </c>
      <c r="D95" s="107"/>
      <c r="E95" s="107"/>
      <c r="F95" s="107"/>
      <c r="G95" s="107"/>
      <c r="H95" s="107">
        <v>3613.1499999999987</v>
      </c>
      <c r="I95" s="107"/>
      <c r="J95" s="107"/>
      <c r="K95" s="107"/>
      <c r="L95" s="107"/>
      <c r="M95" s="107"/>
      <c r="N95" s="107"/>
      <c r="O95" s="107"/>
      <c r="P95" s="107">
        <v>417</v>
      </c>
      <c r="Q95" s="107"/>
      <c r="R95" s="107"/>
      <c r="S95" s="107"/>
      <c r="T95" s="107"/>
      <c r="U95" s="159">
        <v>4030.1499999999987</v>
      </c>
    </row>
    <row r="96" spans="2:24" x14ac:dyDescent="0.2">
      <c r="B96" s="160"/>
      <c r="C96" s="159" t="s">
        <v>493</v>
      </c>
      <c r="D96" s="107"/>
      <c r="E96" s="107"/>
      <c r="F96" s="107"/>
      <c r="G96" s="107"/>
      <c r="H96" s="107">
        <v>173</v>
      </c>
      <c r="I96" s="107"/>
      <c r="J96" s="107"/>
      <c r="K96" s="107"/>
      <c r="L96" s="107"/>
      <c r="M96" s="107"/>
      <c r="N96" s="107"/>
      <c r="O96" s="107"/>
      <c r="P96" s="107"/>
      <c r="Q96" s="107"/>
      <c r="R96" s="107"/>
      <c r="S96" s="107"/>
      <c r="T96" s="107"/>
      <c r="U96" s="159">
        <v>173</v>
      </c>
    </row>
    <row r="97" spans="2:21" x14ac:dyDescent="0.2">
      <c r="B97" s="160"/>
      <c r="C97" s="159" t="s">
        <v>494</v>
      </c>
      <c r="D97" s="107"/>
      <c r="E97" s="107"/>
      <c r="F97" s="107"/>
      <c r="G97" s="107"/>
      <c r="H97" s="107"/>
      <c r="I97" s="107"/>
      <c r="J97" s="107"/>
      <c r="K97" s="107"/>
      <c r="L97" s="107"/>
      <c r="M97" s="107">
        <v>907.3</v>
      </c>
      <c r="N97" s="107"/>
      <c r="O97" s="107"/>
      <c r="P97" s="107"/>
      <c r="Q97" s="107"/>
      <c r="R97" s="107"/>
      <c r="S97" s="107"/>
      <c r="T97" s="107"/>
      <c r="U97" s="159">
        <v>907.3</v>
      </c>
    </row>
    <row r="98" spans="2:21" x14ac:dyDescent="0.2">
      <c r="B98" s="160"/>
      <c r="C98" s="159" t="s">
        <v>495</v>
      </c>
      <c r="D98" s="107"/>
      <c r="E98" s="107">
        <v>802.31999999999994</v>
      </c>
      <c r="F98" s="107"/>
      <c r="G98" s="107"/>
      <c r="H98" s="107"/>
      <c r="I98" s="107"/>
      <c r="J98" s="107"/>
      <c r="K98" s="107"/>
      <c r="L98" s="107"/>
      <c r="M98" s="107"/>
      <c r="N98" s="107"/>
      <c r="O98" s="107"/>
      <c r="P98" s="107">
        <v>6</v>
      </c>
      <c r="Q98" s="107"/>
      <c r="R98" s="107"/>
      <c r="S98" s="107"/>
      <c r="T98" s="107"/>
      <c r="U98" s="159">
        <v>808.31999999999994</v>
      </c>
    </row>
    <row r="99" spans="2:21" x14ac:dyDescent="0.2">
      <c r="B99" s="160"/>
      <c r="C99" s="159" t="s">
        <v>496</v>
      </c>
      <c r="D99" s="107"/>
      <c r="E99" s="107"/>
      <c r="F99" s="107"/>
      <c r="G99" s="107"/>
      <c r="H99" s="107"/>
      <c r="I99" s="107"/>
      <c r="J99" s="107">
        <v>42</v>
      </c>
      <c r="K99" s="107"/>
      <c r="L99" s="107"/>
      <c r="M99" s="107"/>
      <c r="N99" s="107"/>
      <c r="O99" s="107"/>
      <c r="P99" s="107">
        <v>1488.1</v>
      </c>
      <c r="Q99" s="107"/>
      <c r="R99" s="107">
        <v>18092.2</v>
      </c>
      <c r="S99" s="107"/>
      <c r="T99" s="107"/>
      <c r="U99" s="159">
        <v>19622.3</v>
      </c>
    </row>
    <row r="100" spans="2:21" x14ac:dyDescent="0.2">
      <c r="B100" s="160"/>
      <c r="C100" s="159" t="s">
        <v>497</v>
      </c>
      <c r="D100" s="107"/>
      <c r="E100" s="107"/>
      <c r="F100" s="107"/>
      <c r="G100" s="107"/>
      <c r="H100" s="107">
        <v>3167.2799999999993</v>
      </c>
      <c r="I100" s="107"/>
      <c r="J100" s="107"/>
      <c r="K100" s="107"/>
      <c r="L100" s="107"/>
      <c r="M100" s="107"/>
      <c r="N100" s="107"/>
      <c r="O100" s="107"/>
      <c r="P100" s="107">
        <v>216.8</v>
      </c>
      <c r="Q100" s="107"/>
      <c r="R100" s="107"/>
      <c r="S100" s="107"/>
      <c r="T100" s="107"/>
      <c r="U100" s="159">
        <v>3384.0799999999995</v>
      </c>
    </row>
    <row r="101" spans="2:21" x14ac:dyDescent="0.2">
      <c r="B101" s="160"/>
      <c r="C101" s="159" t="s">
        <v>498</v>
      </c>
      <c r="D101" s="107"/>
      <c r="E101" s="107"/>
      <c r="F101" s="107">
        <v>12952.9</v>
      </c>
      <c r="G101" s="107"/>
      <c r="H101" s="107"/>
      <c r="I101" s="107"/>
      <c r="J101" s="107"/>
      <c r="K101" s="107"/>
      <c r="L101" s="107"/>
      <c r="M101" s="107"/>
      <c r="N101" s="107"/>
      <c r="O101" s="107"/>
      <c r="P101" s="107"/>
      <c r="Q101" s="107"/>
      <c r="R101" s="107"/>
      <c r="S101" s="107"/>
      <c r="T101" s="107"/>
      <c r="U101" s="159">
        <v>12952.9</v>
      </c>
    </row>
    <row r="102" spans="2:21" x14ac:dyDescent="0.2">
      <c r="B102" s="160"/>
      <c r="C102" s="159" t="s">
        <v>499</v>
      </c>
      <c r="D102" s="107"/>
      <c r="E102" s="107"/>
      <c r="F102" s="107"/>
      <c r="G102" s="107"/>
      <c r="H102" s="107"/>
      <c r="I102" s="107"/>
      <c r="J102" s="107"/>
      <c r="K102" s="107"/>
      <c r="L102" s="107"/>
      <c r="M102" s="107">
        <v>23.3</v>
      </c>
      <c r="N102" s="107"/>
      <c r="O102" s="107"/>
      <c r="P102" s="107"/>
      <c r="Q102" s="107"/>
      <c r="R102" s="107"/>
      <c r="S102" s="107"/>
      <c r="T102" s="107"/>
      <c r="U102" s="159">
        <v>23.3</v>
      </c>
    </row>
    <row r="103" spans="2:21" x14ac:dyDescent="0.2">
      <c r="B103" s="160"/>
      <c r="C103" s="159" t="s">
        <v>500</v>
      </c>
      <c r="D103" s="107">
        <v>1355.8000000000002</v>
      </c>
      <c r="E103" s="107"/>
      <c r="F103" s="107"/>
      <c r="G103" s="107"/>
      <c r="H103" s="107"/>
      <c r="I103" s="107"/>
      <c r="J103" s="107"/>
      <c r="K103" s="107"/>
      <c r="L103" s="107"/>
      <c r="M103" s="107"/>
      <c r="N103" s="107"/>
      <c r="O103" s="107"/>
      <c r="P103" s="107">
        <v>51.5</v>
      </c>
      <c r="Q103" s="107"/>
      <c r="R103" s="107"/>
      <c r="S103" s="107"/>
      <c r="T103" s="107"/>
      <c r="U103" s="159">
        <v>1407.3000000000002</v>
      </c>
    </row>
    <row r="104" spans="2:21" x14ac:dyDescent="0.2">
      <c r="B104" s="161" t="s">
        <v>501</v>
      </c>
      <c r="C104" s="162"/>
      <c r="D104" s="163">
        <v>1355.8000000000002</v>
      </c>
      <c r="E104" s="163">
        <v>802.31999999999994</v>
      </c>
      <c r="F104" s="163">
        <v>12952.9</v>
      </c>
      <c r="G104" s="163"/>
      <c r="H104" s="163">
        <v>14434.269999999997</v>
      </c>
      <c r="I104" s="163"/>
      <c r="J104" s="163">
        <v>42</v>
      </c>
      <c r="K104" s="163"/>
      <c r="L104" s="163"/>
      <c r="M104" s="163">
        <v>949.89999999999986</v>
      </c>
      <c r="N104" s="163"/>
      <c r="O104" s="163"/>
      <c r="P104" s="163">
        <v>2179.4</v>
      </c>
      <c r="Q104" s="163"/>
      <c r="R104" s="163">
        <v>18092.2</v>
      </c>
      <c r="S104" s="163"/>
      <c r="T104" s="163"/>
      <c r="U104" s="164">
        <v>50808.79</v>
      </c>
    </row>
    <row r="105" spans="2:21" x14ac:dyDescent="0.2">
      <c r="B105" s="160" t="s">
        <v>173</v>
      </c>
      <c r="C105" s="159" t="s">
        <v>502</v>
      </c>
      <c r="D105" s="107"/>
      <c r="E105" s="107"/>
      <c r="F105" s="107"/>
      <c r="G105" s="107"/>
      <c r="H105" s="107"/>
      <c r="I105" s="107"/>
      <c r="J105" s="107"/>
      <c r="K105" s="107"/>
      <c r="L105" s="107"/>
      <c r="M105" s="107"/>
      <c r="N105" s="107"/>
      <c r="O105" s="107"/>
      <c r="P105" s="107">
        <v>5</v>
      </c>
      <c r="Q105" s="107"/>
      <c r="R105" s="107"/>
      <c r="S105" s="107"/>
      <c r="T105" s="107"/>
      <c r="U105" s="159">
        <v>5</v>
      </c>
    </row>
    <row r="106" spans="2:21" x14ac:dyDescent="0.2">
      <c r="B106" s="160"/>
      <c r="C106" s="159" t="s">
        <v>117</v>
      </c>
      <c r="D106" s="107"/>
      <c r="E106" s="107"/>
      <c r="F106" s="107"/>
      <c r="G106" s="107">
        <v>341.59999999999997</v>
      </c>
      <c r="H106" s="107"/>
      <c r="I106" s="107"/>
      <c r="J106" s="107"/>
      <c r="K106" s="107"/>
      <c r="L106" s="107"/>
      <c r="M106" s="107"/>
      <c r="N106" s="107"/>
      <c r="O106" s="107"/>
      <c r="P106" s="107"/>
      <c r="Q106" s="107"/>
      <c r="R106" s="107"/>
      <c r="S106" s="107"/>
      <c r="T106" s="107"/>
      <c r="U106" s="159">
        <v>341.59999999999997</v>
      </c>
    </row>
    <row r="107" spans="2:21" x14ac:dyDescent="0.2">
      <c r="B107" s="160"/>
      <c r="C107" s="159" t="s">
        <v>118</v>
      </c>
      <c r="D107" s="107"/>
      <c r="E107" s="107"/>
      <c r="F107" s="107"/>
      <c r="G107" s="107"/>
      <c r="H107" s="107">
        <v>2684</v>
      </c>
      <c r="I107" s="107"/>
      <c r="J107" s="107"/>
      <c r="K107" s="107"/>
      <c r="L107" s="107"/>
      <c r="M107" s="107"/>
      <c r="N107" s="107"/>
      <c r="O107" s="107"/>
      <c r="P107" s="107">
        <v>20</v>
      </c>
      <c r="Q107" s="107"/>
      <c r="R107" s="107"/>
      <c r="S107" s="107"/>
      <c r="T107" s="107"/>
      <c r="U107" s="159">
        <v>2704</v>
      </c>
    </row>
    <row r="108" spans="2:21" x14ac:dyDescent="0.2">
      <c r="B108" s="160"/>
      <c r="C108" s="159" t="s">
        <v>119</v>
      </c>
      <c r="D108" s="107"/>
      <c r="E108" s="107"/>
      <c r="F108" s="107"/>
      <c r="G108" s="107"/>
      <c r="H108" s="107"/>
      <c r="I108" s="107"/>
      <c r="J108" s="107"/>
      <c r="K108" s="107"/>
      <c r="L108" s="107"/>
      <c r="M108" s="107">
        <v>15.8</v>
      </c>
      <c r="N108" s="107"/>
      <c r="O108" s="107"/>
      <c r="P108" s="107"/>
      <c r="Q108" s="107"/>
      <c r="R108" s="107"/>
      <c r="S108" s="107"/>
      <c r="T108" s="107"/>
      <c r="U108" s="159">
        <v>15.8</v>
      </c>
    </row>
    <row r="109" spans="2:21" x14ac:dyDescent="0.2">
      <c r="B109" s="160"/>
      <c r="C109" s="159" t="s">
        <v>120</v>
      </c>
      <c r="D109" s="107"/>
      <c r="E109" s="107"/>
      <c r="F109" s="107"/>
      <c r="G109" s="107"/>
      <c r="H109" s="107">
        <v>3042.6</v>
      </c>
      <c r="I109" s="107"/>
      <c r="J109" s="107"/>
      <c r="K109" s="107"/>
      <c r="L109" s="107"/>
      <c r="M109" s="107"/>
      <c r="N109" s="107"/>
      <c r="O109" s="107"/>
      <c r="P109" s="107"/>
      <c r="Q109" s="107"/>
      <c r="R109" s="107"/>
      <c r="S109" s="107"/>
      <c r="T109" s="107"/>
      <c r="U109" s="159">
        <v>3042.6</v>
      </c>
    </row>
    <row r="110" spans="2:21" x14ac:dyDescent="0.2">
      <c r="B110" s="160"/>
      <c r="C110" s="159" t="s">
        <v>121</v>
      </c>
      <c r="D110" s="107"/>
      <c r="E110" s="107"/>
      <c r="F110" s="107"/>
      <c r="G110" s="107"/>
      <c r="H110" s="107">
        <v>1881.4</v>
      </c>
      <c r="I110" s="107"/>
      <c r="J110" s="107"/>
      <c r="K110" s="107"/>
      <c r="L110" s="107"/>
      <c r="M110" s="107"/>
      <c r="N110" s="107"/>
      <c r="O110" s="107"/>
      <c r="P110" s="107">
        <v>439.3</v>
      </c>
      <c r="Q110" s="107"/>
      <c r="R110" s="107"/>
      <c r="S110" s="107"/>
      <c r="T110" s="107"/>
      <c r="U110" s="159">
        <v>2320.7000000000003</v>
      </c>
    </row>
    <row r="111" spans="2:21" x14ac:dyDescent="0.2">
      <c r="B111" s="160"/>
      <c r="C111" s="159" t="s">
        <v>494</v>
      </c>
      <c r="D111" s="107"/>
      <c r="E111" s="107"/>
      <c r="F111" s="107"/>
      <c r="G111" s="107"/>
      <c r="H111" s="107"/>
      <c r="I111" s="107"/>
      <c r="J111" s="107"/>
      <c r="K111" s="107"/>
      <c r="L111" s="107"/>
      <c r="M111" s="107">
        <v>1452.5000000000002</v>
      </c>
      <c r="N111" s="107"/>
      <c r="O111" s="107"/>
      <c r="P111" s="107"/>
      <c r="Q111" s="107"/>
      <c r="R111" s="107"/>
      <c r="S111" s="107"/>
      <c r="T111" s="107"/>
      <c r="U111" s="159">
        <v>1452.5000000000002</v>
      </c>
    </row>
    <row r="112" spans="2:21" x14ac:dyDescent="0.2">
      <c r="B112" s="160"/>
      <c r="C112" s="159" t="s">
        <v>124</v>
      </c>
      <c r="D112" s="107"/>
      <c r="E112" s="107"/>
      <c r="F112" s="107"/>
      <c r="G112" s="107"/>
      <c r="H112" s="107"/>
      <c r="I112" s="107">
        <v>39.5</v>
      </c>
      <c r="J112" s="107"/>
      <c r="K112" s="107"/>
      <c r="L112" s="107"/>
      <c r="M112" s="107"/>
      <c r="N112" s="107"/>
      <c r="O112" s="107"/>
      <c r="P112" s="107"/>
      <c r="Q112" s="107"/>
      <c r="R112" s="107"/>
      <c r="S112" s="107"/>
      <c r="T112" s="107"/>
      <c r="U112" s="159">
        <v>39.5</v>
      </c>
    </row>
    <row r="113" spans="2:21" x14ac:dyDescent="0.2">
      <c r="B113" s="160"/>
      <c r="C113" s="159" t="s">
        <v>48</v>
      </c>
      <c r="D113" s="107"/>
      <c r="E113" s="107"/>
      <c r="F113" s="107"/>
      <c r="G113" s="107"/>
      <c r="H113" s="107"/>
      <c r="I113" s="107"/>
      <c r="J113" s="107"/>
      <c r="K113" s="107"/>
      <c r="L113" s="107"/>
      <c r="M113" s="107"/>
      <c r="N113" s="107"/>
      <c r="O113" s="107"/>
      <c r="P113" s="107"/>
      <c r="Q113" s="107">
        <v>299.5</v>
      </c>
      <c r="R113" s="107"/>
      <c r="S113" s="107"/>
      <c r="T113" s="107"/>
      <c r="U113" s="159">
        <v>299.5</v>
      </c>
    </row>
    <row r="114" spans="2:21" x14ac:dyDescent="0.2">
      <c r="B114" s="160"/>
      <c r="C114" s="159" t="s">
        <v>125</v>
      </c>
      <c r="D114" s="107"/>
      <c r="E114" s="107"/>
      <c r="F114" s="107"/>
      <c r="G114" s="107"/>
      <c r="H114" s="107"/>
      <c r="I114" s="107"/>
      <c r="J114" s="107"/>
      <c r="K114" s="107"/>
      <c r="L114" s="107"/>
      <c r="M114" s="107"/>
      <c r="N114" s="107">
        <v>7488.2000000000007</v>
      </c>
      <c r="O114" s="107"/>
      <c r="P114" s="107"/>
      <c r="Q114" s="107"/>
      <c r="R114" s="107"/>
      <c r="S114" s="107"/>
      <c r="T114" s="107"/>
      <c r="U114" s="159">
        <v>7488.2000000000007</v>
      </c>
    </row>
    <row r="115" spans="2:21" x14ac:dyDescent="0.2">
      <c r="B115" s="160"/>
      <c r="C115" s="159" t="s">
        <v>47</v>
      </c>
      <c r="D115" s="107"/>
      <c r="E115" s="107"/>
      <c r="F115" s="107"/>
      <c r="G115" s="107"/>
      <c r="H115" s="107"/>
      <c r="I115" s="107"/>
      <c r="J115" s="107"/>
      <c r="K115" s="107"/>
      <c r="L115" s="107">
        <v>3645.2</v>
      </c>
      <c r="M115" s="107"/>
      <c r="N115" s="107"/>
      <c r="O115" s="107"/>
      <c r="P115" s="107"/>
      <c r="Q115" s="107"/>
      <c r="R115" s="107"/>
      <c r="S115" s="107"/>
      <c r="T115" s="107"/>
      <c r="U115" s="159">
        <v>3645.2</v>
      </c>
    </row>
    <row r="116" spans="2:21" x14ac:dyDescent="0.2">
      <c r="B116" s="160"/>
      <c r="C116" s="159" t="s">
        <v>503</v>
      </c>
      <c r="D116" s="107"/>
      <c r="E116" s="107"/>
      <c r="F116" s="107"/>
      <c r="G116" s="107"/>
      <c r="H116" s="107"/>
      <c r="I116" s="107"/>
      <c r="J116" s="107"/>
      <c r="K116" s="107">
        <v>12075</v>
      </c>
      <c r="L116" s="107"/>
      <c r="M116" s="107"/>
      <c r="N116" s="107"/>
      <c r="O116" s="107"/>
      <c r="P116" s="107"/>
      <c r="Q116" s="107"/>
      <c r="R116" s="107"/>
      <c r="S116" s="107"/>
      <c r="T116" s="107"/>
      <c r="U116" s="159">
        <v>12075</v>
      </c>
    </row>
    <row r="117" spans="2:21" x14ac:dyDescent="0.2">
      <c r="B117" s="160"/>
      <c r="C117" s="159" t="s">
        <v>126</v>
      </c>
      <c r="D117" s="107"/>
      <c r="E117" s="107"/>
      <c r="F117" s="107"/>
      <c r="G117" s="107"/>
      <c r="H117" s="107"/>
      <c r="I117" s="107"/>
      <c r="J117" s="107"/>
      <c r="K117" s="107"/>
      <c r="L117" s="107"/>
      <c r="M117" s="107"/>
      <c r="N117" s="107"/>
      <c r="O117" s="107">
        <v>40715.599999999984</v>
      </c>
      <c r="P117" s="107"/>
      <c r="Q117" s="107"/>
      <c r="R117" s="107"/>
      <c r="S117" s="107"/>
      <c r="T117" s="107"/>
      <c r="U117" s="159">
        <v>40715.599999999984</v>
      </c>
    </row>
    <row r="118" spans="2:21" x14ac:dyDescent="0.2">
      <c r="B118" s="160"/>
      <c r="C118" s="159" t="s">
        <v>495</v>
      </c>
      <c r="D118" s="107"/>
      <c r="E118" s="107">
        <v>6517.8</v>
      </c>
      <c r="F118" s="107"/>
      <c r="G118" s="107"/>
      <c r="H118" s="107"/>
      <c r="I118" s="107"/>
      <c r="J118" s="107"/>
      <c r="K118" s="107"/>
      <c r="L118" s="107"/>
      <c r="M118" s="107"/>
      <c r="N118" s="107"/>
      <c r="O118" s="107"/>
      <c r="P118" s="107"/>
      <c r="Q118" s="107"/>
      <c r="R118" s="107"/>
      <c r="S118" s="107"/>
      <c r="T118" s="107"/>
      <c r="U118" s="159">
        <v>6517.8</v>
      </c>
    </row>
    <row r="119" spans="2:21" x14ac:dyDescent="0.2">
      <c r="B119" s="160"/>
      <c r="C119" s="159" t="s">
        <v>496</v>
      </c>
      <c r="D119" s="107"/>
      <c r="E119" s="107"/>
      <c r="F119" s="107"/>
      <c r="G119" s="107"/>
      <c r="H119" s="107"/>
      <c r="I119" s="107"/>
      <c r="J119" s="107">
        <v>192.39999999999998</v>
      </c>
      <c r="K119" s="107"/>
      <c r="L119" s="107"/>
      <c r="M119" s="107"/>
      <c r="N119" s="107"/>
      <c r="O119" s="107"/>
      <c r="P119" s="107"/>
      <c r="Q119" s="107"/>
      <c r="R119" s="107">
        <v>8919.8000000000011</v>
      </c>
      <c r="S119" s="107"/>
      <c r="T119" s="107"/>
      <c r="U119" s="159">
        <v>9112.2000000000007</v>
      </c>
    </row>
    <row r="120" spans="2:21" x14ac:dyDescent="0.2">
      <c r="B120" s="160"/>
      <c r="C120" s="159" t="s">
        <v>497</v>
      </c>
      <c r="D120" s="107"/>
      <c r="E120" s="107"/>
      <c r="F120" s="107"/>
      <c r="G120" s="107"/>
      <c r="H120" s="107">
        <v>1711.9</v>
      </c>
      <c r="I120" s="107"/>
      <c r="J120" s="107"/>
      <c r="K120" s="107"/>
      <c r="L120" s="107"/>
      <c r="M120" s="107">
        <v>406.3</v>
      </c>
      <c r="N120" s="107"/>
      <c r="O120" s="107"/>
      <c r="P120" s="107">
        <v>24.4</v>
      </c>
      <c r="Q120" s="107"/>
      <c r="R120" s="107"/>
      <c r="S120" s="107"/>
      <c r="T120" s="107"/>
      <c r="U120" s="159">
        <v>2142.6000000000004</v>
      </c>
    </row>
    <row r="121" spans="2:21" x14ac:dyDescent="0.2">
      <c r="B121" s="160"/>
      <c r="C121" s="159" t="s">
        <v>498</v>
      </c>
      <c r="D121" s="107"/>
      <c r="E121" s="107"/>
      <c r="F121" s="107">
        <v>7081.4</v>
      </c>
      <c r="G121" s="107"/>
      <c r="H121" s="107"/>
      <c r="I121" s="107"/>
      <c r="J121" s="107"/>
      <c r="K121" s="107"/>
      <c r="L121" s="107"/>
      <c r="M121" s="107"/>
      <c r="N121" s="107"/>
      <c r="O121" s="107"/>
      <c r="P121" s="107"/>
      <c r="Q121" s="107"/>
      <c r="R121" s="107"/>
      <c r="S121" s="107"/>
      <c r="T121" s="107"/>
      <c r="U121" s="159">
        <v>7081.4</v>
      </c>
    </row>
    <row r="122" spans="2:21" x14ac:dyDescent="0.2">
      <c r="B122" s="160"/>
      <c r="C122" s="159" t="s">
        <v>500</v>
      </c>
      <c r="D122" s="107">
        <v>592.4</v>
      </c>
      <c r="E122" s="107"/>
      <c r="F122" s="107"/>
      <c r="G122" s="107"/>
      <c r="H122" s="107"/>
      <c r="I122" s="107"/>
      <c r="J122" s="107"/>
      <c r="K122" s="107"/>
      <c r="L122" s="107"/>
      <c r="M122" s="107"/>
      <c r="N122" s="107"/>
      <c r="O122" s="107"/>
      <c r="P122" s="107">
        <v>19.7</v>
      </c>
      <c r="Q122" s="107"/>
      <c r="R122" s="107"/>
      <c r="S122" s="107"/>
      <c r="T122" s="107"/>
      <c r="U122" s="159">
        <v>612.1</v>
      </c>
    </row>
    <row r="123" spans="2:21" x14ac:dyDescent="0.2">
      <c r="B123" s="160"/>
      <c r="C123" s="159" t="s">
        <v>127</v>
      </c>
      <c r="D123" s="107"/>
      <c r="E123" s="107"/>
      <c r="F123" s="107"/>
      <c r="G123" s="107"/>
      <c r="H123" s="107"/>
      <c r="I123" s="107"/>
      <c r="J123" s="107"/>
      <c r="K123" s="107"/>
      <c r="L123" s="107"/>
      <c r="M123" s="107"/>
      <c r="N123" s="107"/>
      <c r="O123" s="107"/>
      <c r="P123" s="107"/>
      <c r="Q123" s="107"/>
      <c r="R123" s="107"/>
      <c r="S123" s="107">
        <v>3283.3</v>
      </c>
      <c r="T123" s="107"/>
      <c r="U123" s="159">
        <v>3283.3</v>
      </c>
    </row>
    <row r="124" spans="2:21" x14ac:dyDescent="0.2">
      <c r="B124" s="160"/>
      <c r="C124" s="159" t="s">
        <v>128</v>
      </c>
      <c r="D124" s="107"/>
      <c r="E124" s="107"/>
      <c r="F124" s="107"/>
      <c r="G124" s="107"/>
      <c r="H124" s="107"/>
      <c r="I124" s="107"/>
      <c r="J124" s="107"/>
      <c r="K124" s="107"/>
      <c r="L124" s="107"/>
      <c r="M124" s="107"/>
      <c r="N124" s="107"/>
      <c r="O124" s="107"/>
      <c r="P124" s="107"/>
      <c r="Q124" s="107"/>
      <c r="R124" s="107"/>
      <c r="S124" s="107"/>
      <c r="T124" s="107">
        <v>45181.30000000009</v>
      </c>
      <c r="U124" s="159">
        <v>45181.30000000009</v>
      </c>
    </row>
    <row r="125" spans="2:21" x14ac:dyDescent="0.2">
      <c r="B125" s="161" t="s">
        <v>504</v>
      </c>
      <c r="C125" s="166"/>
      <c r="D125" s="163">
        <v>592.4</v>
      </c>
      <c r="E125" s="163">
        <v>6517.8</v>
      </c>
      <c r="F125" s="163">
        <v>7081.4</v>
      </c>
      <c r="G125" s="163">
        <v>341.59999999999997</v>
      </c>
      <c r="H125" s="163">
        <v>9319.9</v>
      </c>
      <c r="I125" s="163">
        <v>39.5</v>
      </c>
      <c r="J125" s="163">
        <v>192.39999999999998</v>
      </c>
      <c r="K125" s="163">
        <v>12075</v>
      </c>
      <c r="L125" s="163">
        <v>3645.2</v>
      </c>
      <c r="M125" s="163">
        <v>1874.6000000000001</v>
      </c>
      <c r="N125" s="163">
        <v>7488.2000000000007</v>
      </c>
      <c r="O125" s="163">
        <v>40715.599999999984</v>
      </c>
      <c r="P125" s="163">
        <v>508.4</v>
      </c>
      <c r="Q125" s="163">
        <v>299.5</v>
      </c>
      <c r="R125" s="163">
        <v>8919.8000000000011</v>
      </c>
      <c r="S125" s="163">
        <v>3283.3</v>
      </c>
      <c r="T125" s="163">
        <v>45181.30000000009</v>
      </c>
      <c r="U125" s="164">
        <v>148075.90000000008</v>
      </c>
    </row>
    <row r="126" spans="2:21" x14ac:dyDescent="0.2">
      <c r="B126" s="221" t="s">
        <v>115</v>
      </c>
      <c r="C126" s="222"/>
      <c r="D126" s="168">
        <v>1948.2000000000003</v>
      </c>
      <c r="E126" s="168">
        <v>7320.12</v>
      </c>
      <c r="F126" s="168">
        <v>20034.3</v>
      </c>
      <c r="G126" s="168">
        <v>341.59999999999997</v>
      </c>
      <c r="H126" s="168">
        <v>23754.17</v>
      </c>
      <c r="I126" s="168">
        <v>39.5</v>
      </c>
      <c r="J126" s="168">
        <v>234.39999999999998</v>
      </c>
      <c r="K126" s="168">
        <v>12075</v>
      </c>
      <c r="L126" s="168">
        <v>3645.2</v>
      </c>
      <c r="M126" s="168">
        <v>2824.5</v>
      </c>
      <c r="N126" s="168">
        <v>7488.2000000000007</v>
      </c>
      <c r="O126" s="168">
        <v>40715.599999999984</v>
      </c>
      <c r="P126" s="168">
        <v>2687.8</v>
      </c>
      <c r="Q126" s="168">
        <v>299.5</v>
      </c>
      <c r="R126" s="168">
        <v>27012</v>
      </c>
      <c r="S126" s="168">
        <v>3283.3</v>
      </c>
      <c r="T126" s="168">
        <v>45181.30000000009</v>
      </c>
      <c r="U126" s="169">
        <v>198884.69000000006</v>
      </c>
    </row>
  </sheetData>
  <mergeCells count="24">
    <mergeCell ref="L15:L16"/>
    <mergeCell ref="X15:X16"/>
    <mergeCell ref="M15:M16"/>
    <mergeCell ref="N15:N16"/>
    <mergeCell ref="O15:O16"/>
    <mergeCell ref="P15:P16"/>
    <mergeCell ref="Q15:Q16"/>
    <mergeCell ref="R15:R16"/>
    <mergeCell ref="S15:S16"/>
    <mergeCell ref="T15:T16"/>
    <mergeCell ref="U15:U16"/>
    <mergeCell ref="V15:V16"/>
    <mergeCell ref="W15:W16"/>
    <mergeCell ref="B2:F2"/>
    <mergeCell ref="B13:C13"/>
    <mergeCell ref="C15:C16"/>
    <mergeCell ref="D15:D16"/>
    <mergeCell ref="E15:E16"/>
    <mergeCell ref="F15:F16"/>
    <mergeCell ref="G15:G16"/>
    <mergeCell ref="H15:H16"/>
    <mergeCell ref="I15:I16"/>
    <mergeCell ref="J15:J16"/>
    <mergeCell ref="K15:K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X80"/>
  <sheetViews>
    <sheetView showZeros="0" topLeftCell="C12" workbookViewId="0">
      <selection activeCell="C74" sqref="C74"/>
    </sheetView>
  </sheetViews>
  <sheetFormatPr baseColWidth="10" defaultRowHeight="16" x14ac:dyDescent="0.2"/>
  <cols>
    <col min="1" max="1" width="3.83203125" style="71" customWidth="1"/>
    <col min="2" max="2" width="10.83203125" style="71"/>
    <col min="3" max="3" width="20.83203125" style="71" customWidth="1"/>
    <col min="4" max="16384" width="10.83203125" style="71"/>
  </cols>
  <sheetData>
    <row r="5" spans="2:24" x14ac:dyDescent="0.2">
      <c r="B5" s="81" t="s">
        <v>75</v>
      </c>
      <c r="C5" s="82" t="s">
        <v>76</v>
      </c>
      <c r="D5" s="83" t="s">
        <v>77</v>
      </c>
      <c r="E5" s="83"/>
      <c r="F5" s="83"/>
      <c r="G5" s="83"/>
      <c r="H5" s="83"/>
      <c r="I5" s="83"/>
      <c r="J5" s="83"/>
      <c r="K5" s="83"/>
      <c r="L5" s="83"/>
      <c r="M5" s="83"/>
      <c r="N5" s="83"/>
      <c r="O5" s="83"/>
      <c r="P5" s="83"/>
      <c r="Q5" s="83"/>
      <c r="R5" s="83"/>
      <c r="S5" s="83"/>
      <c r="T5" s="83"/>
      <c r="U5" s="83"/>
      <c r="V5" s="83"/>
      <c r="W5" s="83"/>
    </row>
    <row r="6" spans="2:24" x14ac:dyDescent="0.2">
      <c r="B6" s="84" t="s">
        <v>78</v>
      </c>
      <c r="C6" s="85" t="s">
        <v>76</v>
      </c>
      <c r="D6" s="83" t="s">
        <v>79</v>
      </c>
      <c r="E6" s="83"/>
      <c r="F6" s="83"/>
      <c r="G6" s="83"/>
      <c r="H6" s="83"/>
      <c r="I6" s="83"/>
      <c r="J6" s="83"/>
      <c r="K6" s="83"/>
      <c r="L6" s="83"/>
      <c r="M6" s="83"/>
      <c r="N6" s="83"/>
      <c r="O6" s="83"/>
      <c r="P6" s="83"/>
      <c r="Q6" s="83"/>
      <c r="R6" s="83"/>
      <c r="S6" s="106"/>
      <c r="T6" s="106"/>
      <c r="U6" s="106"/>
      <c r="V6" s="106"/>
      <c r="W6" s="106"/>
      <c r="X6" s="107"/>
    </row>
    <row r="7" spans="2:24" x14ac:dyDescent="0.2">
      <c r="B7" s="83"/>
      <c r="C7" s="83"/>
      <c r="D7" s="83"/>
      <c r="E7" s="83"/>
      <c r="F7" s="83"/>
      <c r="G7" s="83"/>
      <c r="H7" s="83"/>
      <c r="I7" s="83"/>
      <c r="J7" s="83"/>
      <c r="K7" s="83"/>
      <c r="L7" s="83"/>
      <c r="M7" s="83"/>
      <c r="N7" s="83"/>
      <c r="O7" s="83"/>
      <c r="P7" s="83"/>
      <c r="Q7" s="83"/>
      <c r="R7" s="83"/>
      <c r="S7" s="106"/>
      <c r="T7" s="106"/>
      <c r="U7" s="106"/>
      <c r="V7" s="106"/>
      <c r="W7" s="106"/>
      <c r="X7" s="107"/>
    </row>
    <row r="8" spans="2:24" x14ac:dyDescent="0.2">
      <c r="B8" s="258" t="s">
        <v>80</v>
      </c>
      <c r="C8" s="259"/>
      <c r="D8" s="108" t="s">
        <v>81</v>
      </c>
      <c r="E8" s="109"/>
      <c r="F8" s="109"/>
      <c r="G8" s="109"/>
      <c r="H8" s="109"/>
      <c r="I8" s="109"/>
      <c r="J8" s="109"/>
      <c r="K8" s="109"/>
      <c r="L8" s="109"/>
      <c r="M8" s="109"/>
      <c r="N8" s="109"/>
      <c r="O8" s="109"/>
      <c r="P8" s="109"/>
      <c r="Q8" s="109"/>
      <c r="R8" s="110"/>
      <c r="S8" s="106"/>
      <c r="T8" s="106"/>
      <c r="U8" s="106"/>
      <c r="V8" s="106"/>
      <c r="W8" s="106"/>
      <c r="X8" s="107"/>
    </row>
    <row r="9" spans="2:24" x14ac:dyDescent="0.2">
      <c r="B9" s="90"/>
      <c r="C9" s="89"/>
      <c r="D9" s="90" t="s">
        <v>82</v>
      </c>
      <c r="E9" s="89" t="s">
        <v>83</v>
      </c>
      <c r="F9" s="91" t="s">
        <v>84</v>
      </c>
      <c r="G9" s="89" t="s">
        <v>85</v>
      </c>
      <c r="H9" s="89" t="s">
        <v>86</v>
      </c>
      <c r="I9" s="111" t="s">
        <v>49</v>
      </c>
      <c r="J9" s="91" t="s">
        <v>73</v>
      </c>
      <c r="K9" s="89" t="s">
        <v>130</v>
      </c>
      <c r="L9" s="89" t="s">
        <v>71</v>
      </c>
      <c r="M9" s="89" t="s">
        <v>89</v>
      </c>
      <c r="N9" s="89" t="s">
        <v>90</v>
      </c>
      <c r="O9" s="91" t="s">
        <v>131</v>
      </c>
      <c r="P9" s="89" t="s">
        <v>92</v>
      </c>
      <c r="Q9" s="89" t="s">
        <v>65</v>
      </c>
      <c r="R9" s="112"/>
      <c r="S9" s="107"/>
      <c r="T9" s="107"/>
      <c r="U9" s="107"/>
      <c r="V9" s="107"/>
      <c r="W9" s="107"/>
      <c r="X9" s="107"/>
    </row>
    <row r="10" spans="2:24" x14ac:dyDescent="0.2">
      <c r="B10" s="90" t="s">
        <v>93</v>
      </c>
      <c r="C10" s="250" t="s">
        <v>94</v>
      </c>
      <c r="D10" s="252" t="s">
        <v>95</v>
      </c>
      <c r="E10" s="241" t="s">
        <v>132</v>
      </c>
      <c r="F10" s="241" t="s">
        <v>97</v>
      </c>
      <c r="G10" s="241" t="s">
        <v>98</v>
      </c>
      <c r="H10" s="241" t="s">
        <v>99</v>
      </c>
      <c r="I10" s="241" t="s">
        <v>100</v>
      </c>
      <c r="J10" s="241" t="s">
        <v>101</v>
      </c>
      <c r="K10" s="241" t="s">
        <v>133</v>
      </c>
      <c r="L10" s="241" t="s">
        <v>104</v>
      </c>
      <c r="M10" s="241" t="s">
        <v>106</v>
      </c>
      <c r="N10" s="241" t="s">
        <v>107</v>
      </c>
      <c r="O10" s="241" t="s">
        <v>134</v>
      </c>
      <c r="P10" s="241" t="s">
        <v>135</v>
      </c>
      <c r="Q10" s="241" t="s">
        <v>136</v>
      </c>
      <c r="R10" s="260" t="s">
        <v>115</v>
      </c>
      <c r="S10" s="107"/>
      <c r="T10" s="107"/>
      <c r="U10" s="107"/>
      <c r="V10" s="107"/>
      <c r="W10" s="107"/>
      <c r="X10" s="107"/>
    </row>
    <row r="11" spans="2:24" x14ac:dyDescent="0.2">
      <c r="B11" s="113" t="s">
        <v>116</v>
      </c>
      <c r="C11" s="251"/>
      <c r="D11" s="253"/>
      <c r="E11" s="242"/>
      <c r="F11" s="242"/>
      <c r="G11" s="242"/>
      <c r="H11" s="242"/>
      <c r="I11" s="242"/>
      <c r="J11" s="242"/>
      <c r="K11" s="242"/>
      <c r="L11" s="242"/>
      <c r="M11" s="242"/>
      <c r="N11" s="242"/>
      <c r="O11" s="242"/>
      <c r="P11" s="242"/>
      <c r="Q11" s="242"/>
      <c r="R11" s="261"/>
      <c r="S11" s="107"/>
      <c r="T11" s="107"/>
      <c r="U11" s="107"/>
      <c r="V11" s="107"/>
      <c r="W11" s="107"/>
      <c r="X11" s="107"/>
    </row>
    <row r="12" spans="2:24" x14ac:dyDescent="0.2">
      <c r="B12" s="90" t="s">
        <v>74</v>
      </c>
      <c r="C12" s="86" t="s">
        <v>117</v>
      </c>
      <c r="D12" s="94">
        <f>input_BNA!D17</f>
        <v>2.0678399999999999</v>
      </c>
      <c r="E12" s="95">
        <f>input_BNA!E17+input_BNA!N17</f>
        <v>0</v>
      </c>
      <c r="F12" s="95">
        <f>input_BNA!F17</f>
        <v>0</v>
      </c>
      <c r="G12" s="95">
        <f>input_BNA!G17</f>
        <v>0</v>
      </c>
      <c r="H12" s="95">
        <f>input_BNA!H17</f>
        <v>0</v>
      </c>
      <c r="I12" s="95">
        <f>input_BNA!I17</f>
        <v>0</v>
      </c>
      <c r="J12" s="95">
        <f>input_BNA!J17</f>
        <v>0</v>
      </c>
      <c r="K12" s="95">
        <f>input_BNA!K17+input_BNA!L17</f>
        <v>0</v>
      </c>
      <c r="L12" s="95">
        <f>input_BNA!M17</f>
        <v>0</v>
      </c>
      <c r="M12" s="95">
        <f>input_BNA!O17</f>
        <v>0</v>
      </c>
      <c r="N12" s="95">
        <f>input_BNA!P17</f>
        <v>0</v>
      </c>
      <c r="O12" s="95">
        <f>input_BNA!Q17+input_BNA!R17</f>
        <v>352.82644865999993</v>
      </c>
      <c r="P12" s="95">
        <f>input_BNA!S17+input_BNA!T17+input_BNA!U17</f>
        <v>0</v>
      </c>
      <c r="Q12" s="95">
        <f>input_BNA!V17+input_BNA!W17</f>
        <v>0</v>
      </c>
      <c r="R12" s="114">
        <f t="shared" ref="R12:R17" si="0">SUBTOTAL(9,D12:Q12)</f>
        <v>354.89428865999992</v>
      </c>
      <c r="S12" s="107"/>
      <c r="T12" s="107"/>
      <c r="U12" s="107"/>
      <c r="V12" s="107"/>
      <c r="W12" s="107"/>
      <c r="X12" s="107"/>
    </row>
    <row r="13" spans="2:24" x14ac:dyDescent="0.2">
      <c r="B13" s="115"/>
      <c r="C13" s="93" t="s">
        <v>118</v>
      </c>
      <c r="D13" s="98">
        <f>input_BNA!D18</f>
        <v>0</v>
      </c>
      <c r="E13" s="116">
        <f>input_BNA!E18+input_BNA!N18</f>
        <v>0</v>
      </c>
      <c r="F13" s="116">
        <f>input_BNA!F18</f>
        <v>0</v>
      </c>
      <c r="G13" s="116">
        <f>input_BNA!G18</f>
        <v>6331.265312360003</v>
      </c>
      <c r="H13" s="116">
        <f>input_BNA!H18</f>
        <v>0</v>
      </c>
      <c r="I13" s="116">
        <f>input_BNA!I18</f>
        <v>0</v>
      </c>
      <c r="J13" s="116">
        <f>input_BNA!J18</f>
        <v>0</v>
      </c>
      <c r="K13" s="116">
        <f>input_BNA!K18+input_BNA!L18</f>
        <v>0</v>
      </c>
      <c r="L13" s="116">
        <f>input_BNA!M18</f>
        <v>0</v>
      </c>
      <c r="M13" s="116">
        <f>input_BNA!O18</f>
        <v>0</v>
      </c>
      <c r="N13" s="116">
        <f>input_BNA!P18</f>
        <v>0</v>
      </c>
      <c r="O13" s="116">
        <f>input_BNA!Q18+input_BNA!R18</f>
        <v>0</v>
      </c>
      <c r="P13" s="116">
        <f>input_BNA!S18+input_BNA!T18+input_BNA!U18</f>
        <v>0</v>
      </c>
      <c r="Q13" s="116">
        <f>input_BNA!V18+input_BNA!W18</f>
        <v>0</v>
      </c>
      <c r="R13" s="117">
        <f t="shared" si="0"/>
        <v>6331.265312360003</v>
      </c>
      <c r="S13" s="107"/>
      <c r="T13" s="107"/>
      <c r="U13" s="107"/>
      <c r="V13" s="107"/>
      <c r="W13" s="107"/>
      <c r="X13" s="107"/>
    </row>
    <row r="14" spans="2:24" x14ac:dyDescent="0.2">
      <c r="B14" s="115"/>
      <c r="C14" s="93" t="s">
        <v>119</v>
      </c>
      <c r="D14" s="98">
        <f>input_BNA!D19</f>
        <v>0</v>
      </c>
      <c r="E14" s="116">
        <f>input_BNA!E19+input_BNA!N19</f>
        <v>0</v>
      </c>
      <c r="F14" s="116">
        <f>input_BNA!F19</f>
        <v>0</v>
      </c>
      <c r="G14" s="116">
        <f>input_BNA!G19</f>
        <v>0</v>
      </c>
      <c r="H14" s="116">
        <f>input_BNA!H19</f>
        <v>7.7700000000000005</v>
      </c>
      <c r="I14" s="116">
        <f>input_BNA!I19</f>
        <v>0</v>
      </c>
      <c r="J14" s="116">
        <f>input_BNA!J19</f>
        <v>0</v>
      </c>
      <c r="K14" s="116">
        <f>input_BNA!K19+input_BNA!L19</f>
        <v>0</v>
      </c>
      <c r="L14" s="116">
        <f>input_BNA!M19</f>
        <v>0</v>
      </c>
      <c r="M14" s="116">
        <f>input_BNA!O19</f>
        <v>0</v>
      </c>
      <c r="N14" s="116">
        <f>input_BNA!P19</f>
        <v>0</v>
      </c>
      <c r="O14" s="116">
        <f>input_BNA!Q19+input_BNA!R19</f>
        <v>0</v>
      </c>
      <c r="P14" s="116">
        <f>input_BNA!S19+input_BNA!T19+input_BNA!U19</f>
        <v>0</v>
      </c>
      <c r="Q14" s="116">
        <f>input_BNA!V19+input_BNA!W19</f>
        <v>0</v>
      </c>
      <c r="R14" s="117">
        <f t="shared" si="0"/>
        <v>7.7700000000000005</v>
      </c>
      <c r="S14" s="107"/>
      <c r="T14" s="107"/>
      <c r="U14" s="107"/>
      <c r="V14" s="107"/>
      <c r="W14" s="107"/>
      <c r="X14" s="107"/>
    </row>
    <row r="15" spans="2:24" x14ac:dyDescent="0.2">
      <c r="B15" s="115"/>
      <c r="C15" s="93" t="s">
        <v>120</v>
      </c>
      <c r="D15" s="98">
        <f>input_BNA!D20</f>
        <v>0</v>
      </c>
      <c r="E15" s="116">
        <f>input_BNA!E20+input_BNA!N20</f>
        <v>0</v>
      </c>
      <c r="F15" s="116">
        <f>input_BNA!F20</f>
        <v>0</v>
      </c>
      <c r="G15" s="116">
        <f>input_BNA!G20</f>
        <v>33.986500000000007</v>
      </c>
      <c r="H15" s="116">
        <f>input_BNA!H20</f>
        <v>0</v>
      </c>
      <c r="I15" s="116">
        <f>input_BNA!I20</f>
        <v>0</v>
      </c>
      <c r="J15" s="116">
        <f>input_BNA!J20</f>
        <v>0</v>
      </c>
      <c r="K15" s="116">
        <f>input_BNA!K20+input_BNA!L20</f>
        <v>76.153999999999996</v>
      </c>
      <c r="L15" s="116">
        <f>input_BNA!M20</f>
        <v>0</v>
      </c>
      <c r="M15" s="116">
        <f>input_BNA!O20</f>
        <v>0</v>
      </c>
      <c r="N15" s="116">
        <f>input_BNA!P20</f>
        <v>0</v>
      </c>
      <c r="O15" s="116">
        <f>input_BNA!Q20+input_BNA!R20</f>
        <v>0</v>
      </c>
      <c r="P15" s="116">
        <f>input_BNA!S20+input_BNA!T20+input_BNA!U20</f>
        <v>0</v>
      </c>
      <c r="Q15" s="116">
        <f>input_BNA!V20+input_BNA!W20</f>
        <v>0</v>
      </c>
      <c r="R15" s="117">
        <f t="shared" si="0"/>
        <v>110.1405</v>
      </c>
    </row>
    <row r="16" spans="2:24" x14ac:dyDescent="0.2">
      <c r="B16" s="115"/>
      <c r="C16" s="93" t="s">
        <v>121</v>
      </c>
      <c r="D16" s="98">
        <f>input_BNA!D21</f>
        <v>0</v>
      </c>
      <c r="E16" s="116">
        <f>input_BNA!E21+input_BNA!N21</f>
        <v>0</v>
      </c>
      <c r="F16" s="116">
        <f>input_BNA!F21</f>
        <v>0</v>
      </c>
      <c r="G16" s="116">
        <f>input_BNA!G21</f>
        <v>5138.9638299999997</v>
      </c>
      <c r="H16" s="116">
        <f>input_BNA!H21</f>
        <v>874.96299999999985</v>
      </c>
      <c r="I16" s="116">
        <f>input_BNA!I21</f>
        <v>0</v>
      </c>
      <c r="J16" s="116">
        <f>input_BNA!J21</f>
        <v>565.6</v>
      </c>
      <c r="K16" s="116">
        <f>input_BNA!K21+input_BNA!L21</f>
        <v>117.16</v>
      </c>
      <c r="L16" s="116">
        <f>input_BNA!M21</f>
        <v>0</v>
      </c>
      <c r="M16" s="116">
        <f>input_BNA!O21</f>
        <v>0</v>
      </c>
      <c r="N16" s="116">
        <f>input_BNA!P21</f>
        <v>0</v>
      </c>
      <c r="O16" s="116">
        <f>input_BNA!Q21+input_BNA!R21</f>
        <v>0</v>
      </c>
      <c r="P16" s="116">
        <f>input_BNA!S21+input_BNA!T21+input_BNA!U21</f>
        <v>0</v>
      </c>
      <c r="Q16" s="116">
        <f>input_BNA!V21+input_BNA!W21</f>
        <v>0</v>
      </c>
      <c r="R16" s="117">
        <f t="shared" si="0"/>
        <v>6696.6868299999996</v>
      </c>
    </row>
    <row r="17" spans="2:18" x14ac:dyDescent="0.2">
      <c r="B17" s="115"/>
      <c r="C17" s="93" t="s">
        <v>122</v>
      </c>
      <c r="D17" s="98">
        <f>input_BNA!D22</f>
        <v>963.46148179999977</v>
      </c>
      <c r="E17" s="116">
        <f>input_BNA!E22+input_BNA!N22</f>
        <v>17723.307564100003</v>
      </c>
      <c r="F17" s="116">
        <f>input_BNA!F22</f>
        <v>14826.480157747485</v>
      </c>
      <c r="G17" s="116">
        <f>input_BNA!G22</f>
        <v>2689.7559945849707</v>
      </c>
      <c r="H17" s="116">
        <f>input_BNA!H22</f>
        <v>892.77202072538864</v>
      </c>
      <c r="I17" s="116">
        <f>input_BNA!I22</f>
        <v>0</v>
      </c>
      <c r="J17" s="116">
        <f>input_BNA!J22</f>
        <v>552.0505103588622</v>
      </c>
      <c r="K17" s="116">
        <f>input_BNA!K22+input_BNA!L22</f>
        <v>614</v>
      </c>
      <c r="L17" s="116">
        <f>input_BNA!M22</f>
        <v>0</v>
      </c>
      <c r="M17" s="116">
        <f>input_BNA!O22</f>
        <v>0</v>
      </c>
      <c r="N17" s="116">
        <f>input_BNA!P22</f>
        <v>1386.5406614786541</v>
      </c>
      <c r="O17" s="116">
        <f>input_BNA!Q22+input_BNA!R22</f>
        <v>0</v>
      </c>
      <c r="P17" s="116">
        <f>input_BNA!S22+input_BNA!T22+input_BNA!U22</f>
        <v>0</v>
      </c>
      <c r="Q17" s="116">
        <f>input_BNA!V22+input_BNA!W22</f>
        <v>0</v>
      </c>
      <c r="R17" s="117">
        <f t="shared" si="0"/>
        <v>39648.368390795367</v>
      </c>
    </row>
    <row r="18" spans="2:18" x14ac:dyDescent="0.2">
      <c r="B18" s="90" t="s">
        <v>123</v>
      </c>
      <c r="C18" s="87"/>
      <c r="D18" s="94">
        <f>SUBTOTAL(9,D12:D17)</f>
        <v>965.52932179999982</v>
      </c>
      <c r="E18" s="95">
        <f t="shared" ref="E18:Q18" si="1">SUBTOTAL(9,E12:E17)</f>
        <v>17723.307564100003</v>
      </c>
      <c r="F18" s="95">
        <f t="shared" si="1"/>
        <v>14826.480157747485</v>
      </c>
      <c r="G18" s="95">
        <f t="shared" si="1"/>
        <v>14193.971636944974</v>
      </c>
      <c r="H18" s="95">
        <f t="shared" si="1"/>
        <v>1775.5050207253885</v>
      </c>
      <c r="I18" s="95">
        <f t="shared" si="1"/>
        <v>0</v>
      </c>
      <c r="J18" s="95">
        <f t="shared" si="1"/>
        <v>1117.6505103588622</v>
      </c>
      <c r="K18" s="95">
        <f t="shared" si="1"/>
        <v>807.31399999999996</v>
      </c>
      <c r="L18" s="95">
        <f t="shared" si="1"/>
        <v>0</v>
      </c>
      <c r="M18" s="95">
        <f t="shared" si="1"/>
        <v>0</v>
      </c>
      <c r="N18" s="95">
        <f t="shared" si="1"/>
        <v>1386.5406614786541</v>
      </c>
      <c r="O18" s="95">
        <f t="shared" si="1"/>
        <v>352.82644865999993</v>
      </c>
      <c r="P18" s="95">
        <f t="shared" si="1"/>
        <v>0</v>
      </c>
      <c r="Q18" s="95">
        <f t="shared" si="1"/>
        <v>0</v>
      </c>
      <c r="R18" s="114">
        <f>SUM(R12:R17)</f>
        <v>53149.125321815372</v>
      </c>
    </row>
    <row r="19" spans="2:18" x14ac:dyDescent="0.2">
      <c r="B19" s="90" t="s">
        <v>72</v>
      </c>
      <c r="C19" s="86" t="s">
        <v>118</v>
      </c>
      <c r="D19" s="94">
        <f>input_BNA!D24</f>
        <v>0</v>
      </c>
      <c r="E19" s="95">
        <f>input_BNA!E24+input_BNA!N24</f>
        <v>0</v>
      </c>
      <c r="F19" s="95">
        <f>input_BNA!F24</f>
        <v>0</v>
      </c>
      <c r="G19" s="95">
        <f>input_BNA!G24</f>
        <v>4089.0704100000003</v>
      </c>
      <c r="H19" s="95">
        <f>input_BNA!H24</f>
        <v>0</v>
      </c>
      <c r="I19" s="95">
        <f>input_BNA!I24</f>
        <v>0</v>
      </c>
      <c r="J19" s="95">
        <f>input_BNA!J24</f>
        <v>0</v>
      </c>
      <c r="K19" s="95">
        <f>input_BNA!K24+input_BNA!L24</f>
        <v>0</v>
      </c>
      <c r="L19" s="95">
        <f>input_BNA!M24</f>
        <v>0</v>
      </c>
      <c r="M19" s="95">
        <f>input_BNA!O24</f>
        <v>0</v>
      </c>
      <c r="N19" s="95">
        <f>input_BNA!P24</f>
        <v>0</v>
      </c>
      <c r="O19" s="95">
        <f>input_BNA!Q24+input_BNA!R24</f>
        <v>0</v>
      </c>
      <c r="P19" s="95">
        <f>input_BNA!S24+input_BNA!T24+input_BNA!U24</f>
        <v>0</v>
      </c>
      <c r="Q19" s="95">
        <f>input_BNA!V24+input_BNA!W24</f>
        <v>0</v>
      </c>
      <c r="R19" s="114">
        <f t="shared" ref="R19:R31" si="2">SUBTOTAL(9,D19:Q19)</f>
        <v>4089.0704100000003</v>
      </c>
    </row>
    <row r="20" spans="2:18" x14ac:dyDescent="0.2">
      <c r="B20" s="115"/>
      <c r="C20" s="93" t="s">
        <v>119</v>
      </c>
      <c r="D20" s="98">
        <f>input_BNA!D25</f>
        <v>0</v>
      </c>
      <c r="E20" s="116">
        <f>input_BNA!E25+input_BNA!N25</f>
        <v>0</v>
      </c>
      <c r="F20" s="116">
        <f>input_BNA!F25</f>
        <v>0</v>
      </c>
      <c r="G20" s="116">
        <f>input_BNA!G25</f>
        <v>0</v>
      </c>
      <c r="H20" s="116">
        <f>input_BNA!H25</f>
        <v>17.408999999999999</v>
      </c>
      <c r="I20" s="116">
        <f>input_BNA!I25</f>
        <v>0</v>
      </c>
      <c r="J20" s="116">
        <f>input_BNA!J25</f>
        <v>0</v>
      </c>
      <c r="K20" s="116">
        <f>input_BNA!K25+input_BNA!L25</f>
        <v>0</v>
      </c>
      <c r="L20" s="116">
        <f>input_BNA!M25</f>
        <v>0</v>
      </c>
      <c r="M20" s="116">
        <f>input_BNA!O25</f>
        <v>0</v>
      </c>
      <c r="N20" s="116">
        <f>input_BNA!P25</f>
        <v>0</v>
      </c>
      <c r="O20" s="116">
        <f>input_BNA!Q25+input_BNA!R25</f>
        <v>0</v>
      </c>
      <c r="P20" s="116">
        <f>input_BNA!S25+input_BNA!T25+input_BNA!U25</f>
        <v>0</v>
      </c>
      <c r="Q20" s="116">
        <f>input_BNA!V25+input_BNA!W25</f>
        <v>0</v>
      </c>
      <c r="R20" s="117">
        <f t="shared" si="2"/>
        <v>17.408999999999999</v>
      </c>
    </row>
    <row r="21" spans="2:18" x14ac:dyDescent="0.2">
      <c r="B21" s="115"/>
      <c r="C21" s="93" t="s">
        <v>120</v>
      </c>
      <c r="D21" s="98">
        <f>input_BNA!D26</f>
        <v>0</v>
      </c>
      <c r="E21" s="116">
        <f>input_BNA!E26+input_BNA!N26</f>
        <v>0</v>
      </c>
      <c r="F21" s="116">
        <f>input_BNA!F26</f>
        <v>0</v>
      </c>
      <c r="G21" s="116">
        <f>input_BNA!G26</f>
        <v>0</v>
      </c>
      <c r="H21" s="116">
        <f>input_BNA!H26</f>
        <v>0</v>
      </c>
      <c r="I21" s="116">
        <f>input_BNA!I26</f>
        <v>0</v>
      </c>
      <c r="J21" s="116">
        <f>input_BNA!J26</f>
        <v>0</v>
      </c>
      <c r="K21" s="116">
        <f>input_BNA!K26+input_BNA!L26</f>
        <v>186.35812999999999</v>
      </c>
      <c r="L21" s="116">
        <f>input_BNA!M26</f>
        <v>0</v>
      </c>
      <c r="M21" s="116">
        <f>input_BNA!O26</f>
        <v>0</v>
      </c>
      <c r="N21" s="116">
        <f>input_BNA!P26</f>
        <v>0</v>
      </c>
      <c r="O21" s="116">
        <f>input_BNA!Q26+input_BNA!R26</f>
        <v>0</v>
      </c>
      <c r="P21" s="116">
        <f>input_BNA!S26+input_BNA!T26+input_BNA!U26</f>
        <v>0</v>
      </c>
      <c r="Q21" s="116">
        <f>input_BNA!V26+input_BNA!W26</f>
        <v>0</v>
      </c>
      <c r="R21" s="117">
        <f t="shared" si="2"/>
        <v>186.35812999999999</v>
      </c>
    </row>
    <row r="22" spans="2:18" x14ac:dyDescent="0.2">
      <c r="B22" s="115"/>
      <c r="C22" s="93" t="s">
        <v>121</v>
      </c>
      <c r="D22" s="98">
        <f>input_BNA!D27</f>
        <v>0</v>
      </c>
      <c r="E22" s="116">
        <f>input_BNA!E27+input_BNA!N27</f>
        <v>0</v>
      </c>
      <c r="F22" s="116">
        <f>input_BNA!F27</f>
        <v>0</v>
      </c>
      <c r="G22" s="116">
        <f>input_BNA!G27</f>
        <v>2457.5320000000011</v>
      </c>
      <c r="H22" s="116">
        <f>input_BNA!H27</f>
        <v>1912.0419999999992</v>
      </c>
      <c r="I22" s="116">
        <f>input_BNA!I27</f>
        <v>0</v>
      </c>
      <c r="J22" s="116">
        <f>input_BNA!J27</f>
        <v>29.997</v>
      </c>
      <c r="K22" s="116">
        <f>input_BNA!K27+input_BNA!L27</f>
        <v>262.60000000000002</v>
      </c>
      <c r="L22" s="116">
        <f>input_BNA!M27</f>
        <v>0</v>
      </c>
      <c r="M22" s="116">
        <f>input_BNA!O27</f>
        <v>0</v>
      </c>
      <c r="N22" s="116">
        <f>input_BNA!P27</f>
        <v>0</v>
      </c>
      <c r="O22" s="116">
        <f>input_BNA!Q27+input_BNA!R27</f>
        <v>0</v>
      </c>
      <c r="P22" s="116">
        <f>input_BNA!S27+input_BNA!T27+input_BNA!U27</f>
        <v>0</v>
      </c>
      <c r="Q22" s="116">
        <f>input_BNA!V27+input_BNA!W27</f>
        <v>0</v>
      </c>
      <c r="R22" s="117">
        <f t="shared" si="2"/>
        <v>4662.1710000000012</v>
      </c>
    </row>
    <row r="23" spans="2:18" x14ac:dyDescent="0.2">
      <c r="B23" s="115"/>
      <c r="C23" s="93" t="s">
        <v>124</v>
      </c>
      <c r="D23" s="98">
        <f>input_BNA!D28</f>
        <v>0</v>
      </c>
      <c r="E23" s="116">
        <f>input_BNA!E28+input_BNA!N28</f>
        <v>0</v>
      </c>
      <c r="F23" s="116">
        <f>input_BNA!F28</f>
        <v>0</v>
      </c>
      <c r="G23" s="116">
        <f>input_BNA!G28</f>
        <v>0</v>
      </c>
      <c r="H23" s="116">
        <f>input_BNA!H28</f>
        <v>0</v>
      </c>
      <c r="I23" s="116">
        <f>input_BNA!I28</f>
        <v>7.6207025000000002</v>
      </c>
      <c r="J23" s="116">
        <f>input_BNA!J28</f>
        <v>0</v>
      </c>
      <c r="K23" s="116">
        <f>input_BNA!K28+input_BNA!L28</f>
        <v>0</v>
      </c>
      <c r="L23" s="116">
        <f>input_BNA!M28</f>
        <v>0</v>
      </c>
      <c r="M23" s="116">
        <f>input_BNA!O28</f>
        <v>0</v>
      </c>
      <c r="N23" s="116">
        <f>input_BNA!P28</f>
        <v>0</v>
      </c>
      <c r="O23" s="116">
        <f>input_BNA!Q28+input_BNA!R28</f>
        <v>0</v>
      </c>
      <c r="P23" s="116">
        <f>input_BNA!S28+input_BNA!T28+input_BNA!U28</f>
        <v>0</v>
      </c>
      <c r="Q23" s="116">
        <f>input_BNA!V28+input_BNA!W28</f>
        <v>0</v>
      </c>
      <c r="R23" s="117">
        <f t="shared" si="2"/>
        <v>7.6207025000000002</v>
      </c>
    </row>
    <row r="24" spans="2:18" x14ac:dyDescent="0.2">
      <c r="B24" s="115"/>
      <c r="C24" s="93" t="s">
        <v>48</v>
      </c>
      <c r="D24" s="98">
        <f>input_BNA!D29</f>
        <v>0</v>
      </c>
      <c r="E24" s="116">
        <f>input_BNA!E29+input_BNA!N29</f>
        <v>0</v>
      </c>
      <c r="F24" s="116">
        <f>input_BNA!F29</f>
        <v>0</v>
      </c>
      <c r="G24" s="116">
        <f>input_BNA!G29</f>
        <v>0</v>
      </c>
      <c r="H24" s="116">
        <f>input_BNA!H29</f>
        <v>0</v>
      </c>
      <c r="I24" s="116">
        <f>input_BNA!I29</f>
        <v>0</v>
      </c>
      <c r="J24" s="116">
        <f>input_BNA!J29</f>
        <v>0</v>
      </c>
      <c r="K24" s="116">
        <f>input_BNA!K29+input_BNA!L29</f>
        <v>0</v>
      </c>
      <c r="L24" s="116">
        <f>input_BNA!M29</f>
        <v>0</v>
      </c>
      <c r="M24" s="116">
        <f>input_BNA!O29</f>
        <v>0</v>
      </c>
      <c r="N24" s="116">
        <f>input_BNA!P29</f>
        <v>0</v>
      </c>
      <c r="O24" s="116">
        <f>input_BNA!Q29+input_BNA!R29</f>
        <v>0</v>
      </c>
      <c r="P24" s="116">
        <f>input_BNA!S29+input_BNA!T29+input_BNA!U29</f>
        <v>154.02500000000001</v>
      </c>
      <c r="Q24" s="116">
        <f>input_BNA!V29+input_BNA!W29</f>
        <v>0</v>
      </c>
      <c r="R24" s="117">
        <f t="shared" si="2"/>
        <v>154.02500000000001</v>
      </c>
    </row>
    <row r="25" spans="2:18" x14ac:dyDescent="0.2">
      <c r="B25" s="115"/>
      <c r="C25" s="93" t="s">
        <v>125</v>
      </c>
      <c r="D25" s="98">
        <f>input_BNA!D30</f>
        <v>0</v>
      </c>
      <c r="E25" s="116">
        <f>input_BNA!E30+input_BNA!N30</f>
        <v>0</v>
      </c>
      <c r="F25" s="116">
        <f>input_BNA!F30</f>
        <v>0</v>
      </c>
      <c r="G25" s="116">
        <f>input_BNA!G30</f>
        <v>0</v>
      </c>
      <c r="H25" s="116">
        <f>input_BNA!H30</f>
        <v>0</v>
      </c>
      <c r="I25" s="116">
        <f>input_BNA!I30</f>
        <v>0</v>
      </c>
      <c r="J25" s="116">
        <f>input_BNA!J30</f>
        <v>0</v>
      </c>
      <c r="K25" s="116">
        <f>input_BNA!K30+input_BNA!L30</f>
        <v>0</v>
      </c>
      <c r="L25" s="116">
        <f>input_BNA!M30</f>
        <v>0</v>
      </c>
      <c r="M25" s="116">
        <f>input_BNA!O30</f>
        <v>0</v>
      </c>
      <c r="N25" s="116">
        <f>input_BNA!P30</f>
        <v>0</v>
      </c>
      <c r="O25" s="116">
        <f>input_BNA!Q30+input_BNA!R30</f>
        <v>0</v>
      </c>
      <c r="P25" s="116">
        <f>input_BNA!S30+input_BNA!T30+input_BNA!U30</f>
        <v>7963.4443679999986</v>
      </c>
      <c r="Q25" s="116">
        <f>input_BNA!V30+input_BNA!W30</f>
        <v>0</v>
      </c>
      <c r="R25" s="117">
        <f t="shared" si="2"/>
        <v>7963.4443679999986</v>
      </c>
    </row>
    <row r="26" spans="2:18" x14ac:dyDescent="0.2">
      <c r="B26" s="115"/>
      <c r="C26" s="93" t="s">
        <v>47</v>
      </c>
      <c r="D26" s="98">
        <f>input_BNA!D31</f>
        <v>0</v>
      </c>
      <c r="E26" s="116">
        <f>input_BNA!E31+input_BNA!N31</f>
        <v>0</v>
      </c>
      <c r="F26" s="116">
        <f>input_BNA!F31</f>
        <v>0</v>
      </c>
      <c r="G26" s="116">
        <f>input_BNA!G31</f>
        <v>0</v>
      </c>
      <c r="H26" s="116">
        <f>input_BNA!H31</f>
        <v>0</v>
      </c>
      <c r="I26" s="116">
        <f>input_BNA!I31</f>
        <v>0</v>
      </c>
      <c r="J26" s="116">
        <f>input_BNA!J31</f>
        <v>0</v>
      </c>
      <c r="K26" s="116">
        <f>input_BNA!K31+input_BNA!L31</f>
        <v>0</v>
      </c>
      <c r="L26" s="116">
        <f>input_BNA!M31</f>
        <v>0</v>
      </c>
      <c r="M26" s="116">
        <f>input_BNA!O31</f>
        <v>0</v>
      </c>
      <c r="N26" s="116">
        <f>input_BNA!P31</f>
        <v>0</v>
      </c>
      <c r="O26" s="116">
        <f>input_BNA!Q31+input_BNA!R31</f>
        <v>0</v>
      </c>
      <c r="P26" s="116">
        <f>input_BNA!S31+input_BNA!T31+input_BNA!U31</f>
        <v>3588</v>
      </c>
      <c r="Q26" s="116">
        <f>input_BNA!V31+input_BNA!W31</f>
        <v>0</v>
      </c>
      <c r="R26" s="117">
        <f t="shared" si="2"/>
        <v>3588</v>
      </c>
    </row>
    <row r="27" spans="2:18" x14ac:dyDescent="0.2">
      <c r="B27" s="115"/>
      <c r="C27" s="93" t="s">
        <v>60</v>
      </c>
      <c r="D27" s="98">
        <f>input_BNA!D32</f>
        <v>0</v>
      </c>
      <c r="E27" s="116">
        <f>input_BNA!E32+input_BNA!N32</f>
        <v>0</v>
      </c>
      <c r="F27" s="116">
        <f>input_BNA!F32</f>
        <v>0</v>
      </c>
      <c r="G27" s="116">
        <f>input_BNA!G32</f>
        <v>0</v>
      </c>
      <c r="H27" s="116">
        <f>input_BNA!H32</f>
        <v>0</v>
      </c>
      <c r="I27" s="116">
        <f>input_BNA!I32</f>
        <v>0</v>
      </c>
      <c r="J27" s="116">
        <f>input_BNA!J32</f>
        <v>0</v>
      </c>
      <c r="K27" s="116">
        <f>input_BNA!K32+input_BNA!L32</f>
        <v>0</v>
      </c>
      <c r="L27" s="116">
        <f>input_BNA!M32</f>
        <v>0</v>
      </c>
      <c r="M27" s="116">
        <f>input_BNA!O32</f>
        <v>12636</v>
      </c>
      <c r="N27" s="116">
        <f>input_BNA!P32</f>
        <v>0</v>
      </c>
      <c r="O27" s="116">
        <f>input_BNA!Q32+input_BNA!R32</f>
        <v>0</v>
      </c>
      <c r="P27" s="116">
        <f>input_BNA!S32+input_BNA!T32+input_BNA!U32</f>
        <v>0</v>
      </c>
      <c r="Q27" s="116">
        <f>input_BNA!V32+input_BNA!W32</f>
        <v>0</v>
      </c>
      <c r="R27" s="117">
        <f t="shared" si="2"/>
        <v>12636</v>
      </c>
    </row>
    <row r="28" spans="2:18" x14ac:dyDescent="0.2">
      <c r="B28" s="115"/>
      <c r="C28" s="93" t="s">
        <v>126</v>
      </c>
      <c r="D28" s="98">
        <f>input_BNA!D33</f>
        <v>0</v>
      </c>
      <c r="E28" s="116">
        <f>input_BNA!E33+input_BNA!N33</f>
        <v>0</v>
      </c>
      <c r="F28" s="116">
        <f>input_BNA!F33</f>
        <v>0</v>
      </c>
      <c r="G28" s="116">
        <f>input_BNA!G33</f>
        <v>0</v>
      </c>
      <c r="H28" s="116">
        <f>input_BNA!H33</f>
        <v>0</v>
      </c>
      <c r="I28" s="116">
        <f>input_BNA!I33</f>
        <v>0</v>
      </c>
      <c r="J28" s="116">
        <f>input_BNA!J33</f>
        <v>0</v>
      </c>
      <c r="K28" s="116">
        <f>input_BNA!K33+input_BNA!L33</f>
        <v>0</v>
      </c>
      <c r="L28" s="116">
        <f>input_BNA!M33</f>
        <v>32381.120817000072</v>
      </c>
      <c r="M28" s="116">
        <f>input_BNA!O33</f>
        <v>0</v>
      </c>
      <c r="N28" s="116">
        <f>input_BNA!P33</f>
        <v>0</v>
      </c>
      <c r="O28" s="116">
        <f>input_BNA!Q33+input_BNA!R33</f>
        <v>0</v>
      </c>
      <c r="P28" s="116">
        <f>input_BNA!S33+input_BNA!T33+input_BNA!U33</f>
        <v>0</v>
      </c>
      <c r="Q28" s="116">
        <f>input_BNA!V33+input_BNA!W33</f>
        <v>0</v>
      </c>
      <c r="R28" s="117">
        <f t="shared" si="2"/>
        <v>32381.120817000072</v>
      </c>
    </row>
    <row r="29" spans="2:18" x14ac:dyDescent="0.2">
      <c r="B29" s="115"/>
      <c r="C29" s="93" t="s">
        <v>122</v>
      </c>
      <c r="D29" s="98">
        <f>input_BNA!D34</f>
        <v>5071.6030183999992</v>
      </c>
      <c r="E29" s="116">
        <f>input_BNA!E34+input_BNA!N34</f>
        <v>9705.6726399999989</v>
      </c>
      <c r="F29" s="116">
        <f>input_BNA!F34</f>
        <v>9395.5517949122477</v>
      </c>
      <c r="G29" s="116">
        <f>input_BNA!G34</f>
        <v>5056.4098773856831</v>
      </c>
      <c r="H29" s="116">
        <f>input_BNA!H34</f>
        <v>285.07772020725389</v>
      </c>
      <c r="I29" s="116">
        <f>input_BNA!I34</f>
        <v>0</v>
      </c>
      <c r="J29" s="116">
        <f>input_BNA!J34</f>
        <v>35.883072096431363</v>
      </c>
      <c r="K29" s="116">
        <f>input_BNA!K34+input_BNA!L34</f>
        <v>0</v>
      </c>
      <c r="L29" s="116">
        <f>input_BNA!M34</f>
        <v>0</v>
      </c>
      <c r="M29" s="116">
        <f>input_BNA!O34</f>
        <v>0</v>
      </c>
      <c r="N29" s="116">
        <f>input_BNA!P34</f>
        <v>293.86624048602442</v>
      </c>
      <c r="O29" s="116">
        <f>input_BNA!Q34+input_BNA!R34</f>
        <v>0</v>
      </c>
      <c r="P29" s="116">
        <f>input_BNA!S34+input_BNA!T34+input_BNA!U34</f>
        <v>0</v>
      </c>
      <c r="Q29" s="116">
        <f>input_BNA!V34+input_BNA!W34</f>
        <v>0</v>
      </c>
      <c r="R29" s="117">
        <f t="shared" si="2"/>
        <v>29844.06436348764</v>
      </c>
    </row>
    <row r="30" spans="2:18" x14ac:dyDescent="0.2">
      <c r="B30" s="115"/>
      <c r="C30" s="93" t="s">
        <v>127</v>
      </c>
      <c r="D30" s="98">
        <f>input_BNA!D35</f>
        <v>0</v>
      </c>
      <c r="E30" s="116">
        <f>input_BNA!E35+input_BNA!N35</f>
        <v>0</v>
      </c>
      <c r="F30" s="116">
        <f>input_BNA!F35</f>
        <v>0</v>
      </c>
      <c r="G30" s="116">
        <f>input_BNA!G35</f>
        <v>0</v>
      </c>
      <c r="H30" s="116">
        <f>input_BNA!H35</f>
        <v>0</v>
      </c>
      <c r="I30" s="116">
        <f>input_BNA!I35</f>
        <v>0</v>
      </c>
      <c r="J30" s="116">
        <f>input_BNA!J35</f>
        <v>0</v>
      </c>
      <c r="K30" s="116">
        <f>input_BNA!K35+input_BNA!L35</f>
        <v>0</v>
      </c>
      <c r="L30" s="116">
        <f>input_BNA!M35</f>
        <v>0</v>
      </c>
      <c r="M30" s="116">
        <f>input_BNA!O35</f>
        <v>0</v>
      </c>
      <c r="N30" s="116">
        <f>input_BNA!P35</f>
        <v>0</v>
      </c>
      <c r="O30" s="116">
        <f>input_BNA!Q35+input_BNA!R35</f>
        <v>0</v>
      </c>
      <c r="P30" s="116">
        <f>input_BNA!S35+input_BNA!T35+input_BNA!U35</f>
        <v>0</v>
      </c>
      <c r="Q30" s="116">
        <f>input_BNA!V35+input_BNA!W35</f>
        <v>188.3</v>
      </c>
      <c r="R30" s="117">
        <f t="shared" si="2"/>
        <v>188.3</v>
      </c>
    </row>
    <row r="31" spans="2:18" x14ac:dyDescent="0.2">
      <c r="B31" s="115"/>
      <c r="C31" s="93" t="s">
        <v>128</v>
      </c>
      <c r="D31" s="98">
        <f>input_BNA!D36</f>
        <v>0</v>
      </c>
      <c r="E31" s="116">
        <f>input_BNA!E36+input_BNA!N36</f>
        <v>0</v>
      </c>
      <c r="F31" s="116">
        <f>input_BNA!F36</f>
        <v>0</v>
      </c>
      <c r="G31" s="116">
        <f>input_BNA!G36</f>
        <v>0</v>
      </c>
      <c r="H31" s="116">
        <f>input_BNA!H36</f>
        <v>0</v>
      </c>
      <c r="I31" s="116">
        <f>input_BNA!I36</f>
        <v>0</v>
      </c>
      <c r="J31" s="116">
        <f>input_BNA!J36</f>
        <v>0</v>
      </c>
      <c r="K31" s="116">
        <f>input_BNA!K36+input_BNA!L36</f>
        <v>0</v>
      </c>
      <c r="L31" s="116">
        <f>input_BNA!M36</f>
        <v>0</v>
      </c>
      <c r="M31" s="116">
        <f>input_BNA!O36</f>
        <v>0</v>
      </c>
      <c r="N31" s="116">
        <f>input_BNA!P36</f>
        <v>0</v>
      </c>
      <c r="O31" s="116">
        <f>input_BNA!Q36+input_BNA!R36</f>
        <v>0</v>
      </c>
      <c r="P31" s="116">
        <f>input_BNA!S36+input_BNA!T36+input_BNA!U36</f>
        <v>0</v>
      </c>
      <c r="Q31" s="116">
        <f>input_BNA!V36+input_BNA!W36</f>
        <v>29293.61516499997</v>
      </c>
      <c r="R31" s="117">
        <f t="shared" si="2"/>
        <v>29293.61516499997</v>
      </c>
    </row>
    <row r="32" spans="2:18" x14ac:dyDescent="0.2">
      <c r="B32" s="90" t="s">
        <v>129</v>
      </c>
      <c r="C32" s="87"/>
      <c r="D32" s="94">
        <f>SUBTOTAL(9,D19:D31)</f>
        <v>5071.6030183999992</v>
      </c>
      <c r="E32" s="95">
        <f t="shared" ref="E32:Q32" si="3">SUBTOTAL(9,E19:E31)</f>
        <v>9705.6726399999989</v>
      </c>
      <c r="F32" s="95">
        <f t="shared" si="3"/>
        <v>9395.5517949122477</v>
      </c>
      <c r="G32" s="95">
        <f t="shared" si="3"/>
        <v>11603.012287385685</v>
      </c>
      <c r="H32" s="95">
        <f t="shared" si="3"/>
        <v>2214.5287202072532</v>
      </c>
      <c r="I32" s="95">
        <f t="shared" si="3"/>
        <v>7.6207025000000002</v>
      </c>
      <c r="J32" s="95">
        <f t="shared" si="3"/>
        <v>65.880072096431363</v>
      </c>
      <c r="K32" s="95">
        <f t="shared" si="3"/>
        <v>448.95812999999998</v>
      </c>
      <c r="L32" s="95">
        <f t="shared" si="3"/>
        <v>32381.120817000072</v>
      </c>
      <c r="M32" s="95">
        <f t="shared" si="3"/>
        <v>12636</v>
      </c>
      <c r="N32" s="95">
        <f t="shared" si="3"/>
        <v>293.86624048602442</v>
      </c>
      <c r="O32" s="95">
        <f t="shared" si="3"/>
        <v>0</v>
      </c>
      <c r="P32" s="95">
        <f t="shared" si="3"/>
        <v>11705.469367999998</v>
      </c>
      <c r="Q32" s="95">
        <f t="shared" si="3"/>
        <v>29481.915164999969</v>
      </c>
      <c r="R32" s="114">
        <f>SUM(R19:R31)</f>
        <v>125011.19895598768</v>
      </c>
    </row>
    <row r="33" spans="2:20" x14ac:dyDescent="0.2">
      <c r="B33" s="118" t="s">
        <v>115</v>
      </c>
      <c r="C33" s="119"/>
      <c r="D33" s="120">
        <f>SUBTOTAL(9,D12:D32)</f>
        <v>6037.1323401999989</v>
      </c>
      <c r="E33" s="121">
        <f t="shared" ref="E33:Q33" si="4">SUBTOTAL(9,E12:E32)</f>
        <v>27428.9802041</v>
      </c>
      <c r="F33" s="121">
        <f t="shared" si="4"/>
        <v>24222.03195265973</v>
      </c>
      <c r="G33" s="121">
        <f t="shared" si="4"/>
        <v>25796.983924330656</v>
      </c>
      <c r="H33" s="121">
        <f t="shared" si="4"/>
        <v>3990.0337409326421</v>
      </c>
      <c r="I33" s="121">
        <f t="shared" si="4"/>
        <v>7.6207025000000002</v>
      </c>
      <c r="J33" s="121">
        <f t="shared" si="4"/>
        <v>1183.5305824552936</v>
      </c>
      <c r="K33" s="121">
        <f t="shared" si="4"/>
        <v>1256.2721299999998</v>
      </c>
      <c r="L33" s="121">
        <f t="shared" si="4"/>
        <v>32381.120817000072</v>
      </c>
      <c r="M33" s="121">
        <f t="shared" si="4"/>
        <v>12636</v>
      </c>
      <c r="N33" s="121">
        <f t="shared" si="4"/>
        <v>1680.4069019646786</v>
      </c>
      <c r="O33" s="121">
        <f t="shared" si="4"/>
        <v>352.82644865999993</v>
      </c>
      <c r="P33" s="121">
        <f t="shared" si="4"/>
        <v>11705.469367999998</v>
      </c>
      <c r="Q33" s="121">
        <f t="shared" si="4"/>
        <v>29481.915164999969</v>
      </c>
      <c r="R33" s="122">
        <f>SUBTOTAL(9,R12:R32)</f>
        <v>178160.32427780307</v>
      </c>
    </row>
    <row r="34" spans="2:20" x14ac:dyDescent="0.2">
      <c r="R34" s="71">
        <v>177198</v>
      </c>
    </row>
    <row r="35" spans="2:20" x14ac:dyDescent="0.2">
      <c r="R35" s="71">
        <f>R33-R34</f>
        <v>962.32427780306898</v>
      </c>
    </row>
    <row r="36" spans="2:20" customFormat="1" x14ac:dyDescent="0.2">
      <c r="B36" s="150" t="s">
        <v>78</v>
      </c>
      <c r="C36" t="s">
        <v>76</v>
      </c>
      <c r="D36" s="83"/>
    </row>
    <row r="37" spans="2:20" customFormat="1" x14ac:dyDescent="0.2">
      <c r="B37" s="150" t="s">
        <v>488</v>
      </c>
      <c r="C37" t="s">
        <v>76</v>
      </c>
      <c r="D37" s="83"/>
    </row>
    <row r="38" spans="2:20" customFormat="1" x14ac:dyDescent="0.2">
      <c r="B38" s="150" t="s">
        <v>489</v>
      </c>
      <c r="C38" t="s">
        <v>76</v>
      </c>
    </row>
    <row r="39" spans="2:20" customFormat="1" x14ac:dyDescent="0.2"/>
    <row r="40" spans="2:20" customFormat="1" x14ac:dyDescent="0.2">
      <c r="B40" s="151" t="s">
        <v>485</v>
      </c>
      <c r="C40" s="152"/>
      <c r="D40" s="152" t="s">
        <v>82</v>
      </c>
      <c r="E40" s="152" t="s">
        <v>83</v>
      </c>
      <c r="F40" s="152" t="s">
        <v>84</v>
      </c>
      <c r="G40" s="152" t="s">
        <v>507</v>
      </c>
      <c r="H40" s="152" t="s">
        <v>130</v>
      </c>
      <c r="I40" s="152" t="s">
        <v>85</v>
      </c>
      <c r="J40" s="152" t="s">
        <v>506</v>
      </c>
      <c r="K40" s="152" t="s">
        <v>73</v>
      </c>
      <c r="L40" s="152" t="s">
        <v>131</v>
      </c>
      <c r="M40" s="152" t="s">
        <v>89</v>
      </c>
      <c r="N40" s="152" t="s">
        <v>49</v>
      </c>
      <c r="O40" s="152" t="s">
        <v>47</v>
      </c>
      <c r="P40" s="152" t="s">
        <v>48</v>
      </c>
      <c r="Q40" s="152" t="s">
        <v>508</v>
      </c>
      <c r="R40" s="152" t="s">
        <v>509</v>
      </c>
      <c r="S40" s="152" t="s">
        <v>510</v>
      </c>
      <c r="T40" s="153"/>
    </row>
    <row r="41" spans="2:20" customFormat="1" x14ac:dyDescent="0.2">
      <c r="B41" s="154" t="s">
        <v>164</v>
      </c>
      <c r="C41" s="155" t="s">
        <v>94</v>
      </c>
      <c r="D41" s="155" t="s">
        <v>95</v>
      </c>
      <c r="E41" s="155" t="s">
        <v>96</v>
      </c>
      <c r="F41" s="155" t="s">
        <v>97</v>
      </c>
      <c r="G41" s="155" t="s">
        <v>99</v>
      </c>
      <c r="H41" s="155" t="s">
        <v>103</v>
      </c>
      <c r="I41" s="155" t="s">
        <v>98</v>
      </c>
      <c r="J41" s="155" t="s">
        <v>107</v>
      </c>
      <c r="K41" s="155" t="s">
        <v>492</v>
      </c>
      <c r="L41" s="155" t="s">
        <v>491</v>
      </c>
      <c r="M41" s="155" t="s">
        <v>106</v>
      </c>
      <c r="N41" s="155" t="s">
        <v>100</v>
      </c>
      <c r="O41" s="155" t="s">
        <v>110</v>
      </c>
      <c r="P41" s="155" t="s">
        <v>112</v>
      </c>
      <c r="Q41" s="155" t="s">
        <v>111</v>
      </c>
      <c r="R41" s="155" t="s">
        <v>104</v>
      </c>
      <c r="S41" s="155" t="s">
        <v>513</v>
      </c>
      <c r="T41" s="156" t="str">
        <f>input_BNA!U46</f>
        <v>Grand Total</v>
      </c>
    </row>
    <row r="42" spans="2:20" customFormat="1" x14ac:dyDescent="0.2">
      <c r="B42" s="157" t="s">
        <v>174</v>
      </c>
      <c r="C42" s="107" t="s">
        <v>118</v>
      </c>
      <c r="D42" s="107">
        <f>input_BNA!E47</f>
        <v>0</v>
      </c>
      <c r="E42" s="107">
        <f>input_BNA!R47</f>
        <v>0</v>
      </c>
      <c r="F42" s="107">
        <f>input_BNA!F47</f>
        <v>0</v>
      </c>
      <c r="G42" s="107">
        <f>input_BNA!M47</f>
        <v>0</v>
      </c>
      <c r="H42" s="107">
        <f>input_BNA!J47</f>
        <v>0</v>
      </c>
      <c r="I42" s="107">
        <f>input_BNA!H47</f>
        <v>7245.384884216116</v>
      </c>
      <c r="J42" s="107">
        <f>input_BNA!D47</f>
        <v>0</v>
      </c>
      <c r="K42" s="107">
        <f>input_BNA!P47</f>
        <v>0</v>
      </c>
      <c r="L42" s="107">
        <f>input_BNA!G47</f>
        <v>0</v>
      </c>
      <c r="M42" s="107">
        <f>input_BNA!K47</f>
        <v>0</v>
      </c>
      <c r="N42" s="107">
        <f>input_BNA!I47</f>
        <v>0</v>
      </c>
      <c r="O42" s="107">
        <f>input_BNA!L47</f>
        <v>0</v>
      </c>
      <c r="P42" s="107">
        <f>input_BNA!Q47</f>
        <v>0</v>
      </c>
      <c r="Q42" s="107">
        <f>input_BNA!N47</f>
        <v>0</v>
      </c>
      <c r="R42" s="107">
        <f>input_BNA!O47</f>
        <v>0</v>
      </c>
      <c r="S42" s="107">
        <f>input_BNA!S47+input_BNA!T47</f>
        <v>0</v>
      </c>
      <c r="T42" s="159">
        <f>input_BNA!U47</f>
        <v>7245.384884216116</v>
      </c>
    </row>
    <row r="43" spans="2:20" customFormat="1" x14ac:dyDescent="0.2">
      <c r="B43" s="160"/>
      <c r="C43" s="107" t="s">
        <v>119</v>
      </c>
      <c r="D43" s="107">
        <f>input_BNA!E48</f>
        <v>0</v>
      </c>
      <c r="E43" s="107">
        <f>input_BNA!R48</f>
        <v>0</v>
      </c>
      <c r="F43" s="107">
        <f>input_BNA!F48</f>
        <v>0</v>
      </c>
      <c r="G43" s="107">
        <f>input_BNA!M48</f>
        <v>20.265000000000001</v>
      </c>
      <c r="H43" s="107">
        <f>input_BNA!J48</f>
        <v>0</v>
      </c>
      <c r="I43" s="107">
        <f>input_BNA!H48</f>
        <v>0</v>
      </c>
      <c r="J43" s="107">
        <f>input_BNA!D48</f>
        <v>0</v>
      </c>
      <c r="K43" s="107">
        <f>input_BNA!P48</f>
        <v>0</v>
      </c>
      <c r="L43" s="107">
        <f>input_BNA!G48</f>
        <v>0</v>
      </c>
      <c r="M43" s="107">
        <f>input_BNA!K48</f>
        <v>0</v>
      </c>
      <c r="N43" s="107">
        <f>input_BNA!I48</f>
        <v>0</v>
      </c>
      <c r="O43" s="107">
        <f>input_BNA!L48</f>
        <v>0</v>
      </c>
      <c r="P43" s="107">
        <f>input_BNA!Q48</f>
        <v>0</v>
      </c>
      <c r="Q43" s="107">
        <f>input_BNA!N48</f>
        <v>0</v>
      </c>
      <c r="R43" s="107">
        <f>input_BNA!O48</f>
        <v>0</v>
      </c>
      <c r="S43" s="107">
        <f>input_BNA!S48+input_BNA!T48</f>
        <v>0</v>
      </c>
      <c r="T43" s="159">
        <f>input_BNA!U48</f>
        <v>20.265000000000001</v>
      </c>
    </row>
    <row r="44" spans="2:20" customFormat="1" x14ac:dyDescent="0.2">
      <c r="B44" s="160"/>
      <c r="C44" s="107" t="s">
        <v>120</v>
      </c>
      <c r="D44" s="107">
        <f>input_BNA!E49</f>
        <v>0</v>
      </c>
      <c r="E44" s="107">
        <f>input_BNA!R49</f>
        <v>0</v>
      </c>
      <c r="F44" s="107">
        <f>input_BNA!F49</f>
        <v>0</v>
      </c>
      <c r="G44" s="107">
        <f>input_BNA!M49</f>
        <v>0</v>
      </c>
      <c r="H44" s="107">
        <f>input_BNA!J49</f>
        <v>0</v>
      </c>
      <c r="I44" s="107">
        <f>input_BNA!H49</f>
        <v>98.021957999999998</v>
      </c>
      <c r="J44" s="107">
        <f>input_BNA!D49</f>
        <v>0</v>
      </c>
      <c r="K44" s="107">
        <f>input_BNA!P49</f>
        <v>0</v>
      </c>
      <c r="L44" s="107">
        <f>input_BNA!G49</f>
        <v>0</v>
      </c>
      <c r="M44" s="107">
        <f>input_BNA!K49</f>
        <v>0</v>
      </c>
      <c r="N44" s="107">
        <f>input_BNA!I49</f>
        <v>0</v>
      </c>
      <c r="O44" s="107">
        <f>input_BNA!L49</f>
        <v>0</v>
      </c>
      <c r="P44" s="107">
        <f>input_BNA!Q49</f>
        <v>0</v>
      </c>
      <c r="Q44" s="107">
        <f>input_BNA!N49</f>
        <v>0</v>
      </c>
      <c r="R44" s="107">
        <f>input_BNA!O49</f>
        <v>0</v>
      </c>
      <c r="S44" s="107">
        <f>input_BNA!S49+input_BNA!T49</f>
        <v>0</v>
      </c>
      <c r="T44" s="159">
        <f>input_BNA!U49</f>
        <v>98.021957999999998</v>
      </c>
    </row>
    <row r="45" spans="2:20" customFormat="1" x14ac:dyDescent="0.2">
      <c r="B45" s="160"/>
      <c r="C45" s="107" t="s">
        <v>121</v>
      </c>
      <c r="D45" s="107">
        <f>input_BNA!E50</f>
        <v>0</v>
      </c>
      <c r="E45" s="107">
        <f>input_BNA!R50</f>
        <v>0</v>
      </c>
      <c r="F45" s="107">
        <f>input_BNA!F50</f>
        <v>0</v>
      </c>
      <c r="G45" s="107">
        <f>input_BNA!M50</f>
        <v>0</v>
      </c>
      <c r="H45" s="107">
        <f>input_BNA!J50</f>
        <v>0</v>
      </c>
      <c r="I45" s="107">
        <f>input_BNA!H50</f>
        <v>3692.9785422293085</v>
      </c>
      <c r="J45" s="107">
        <f>input_BNA!D50</f>
        <v>0</v>
      </c>
      <c r="K45" s="107">
        <f>input_BNA!P50</f>
        <v>444.4</v>
      </c>
      <c r="L45" s="107">
        <f>input_BNA!G50</f>
        <v>0</v>
      </c>
      <c r="M45" s="107">
        <f>input_BNA!K50</f>
        <v>0</v>
      </c>
      <c r="N45" s="107">
        <f>input_BNA!I50</f>
        <v>0</v>
      </c>
      <c r="O45" s="107">
        <f>input_BNA!L50</f>
        <v>0</v>
      </c>
      <c r="P45" s="107">
        <f>input_BNA!Q50</f>
        <v>0</v>
      </c>
      <c r="Q45" s="107">
        <f>input_BNA!N50</f>
        <v>0</v>
      </c>
      <c r="R45" s="107">
        <f>input_BNA!O50</f>
        <v>0</v>
      </c>
      <c r="S45" s="107">
        <f>input_BNA!S50+input_BNA!T50</f>
        <v>0</v>
      </c>
      <c r="T45" s="159">
        <f>input_BNA!U50</f>
        <v>4137.3785422293086</v>
      </c>
    </row>
    <row r="46" spans="2:20" customFormat="1" x14ac:dyDescent="0.2">
      <c r="B46" s="160"/>
      <c r="C46" s="107" t="s">
        <v>493</v>
      </c>
      <c r="D46" s="107">
        <f>input_BNA!E51</f>
        <v>0</v>
      </c>
      <c r="E46" s="107">
        <f>input_BNA!R51</f>
        <v>0</v>
      </c>
      <c r="F46" s="107">
        <f>input_BNA!F51</f>
        <v>0</v>
      </c>
      <c r="G46" s="107">
        <f>input_BNA!M51</f>
        <v>0</v>
      </c>
      <c r="H46" s="107">
        <f>input_BNA!J51</f>
        <v>0</v>
      </c>
      <c r="I46" s="107">
        <f>input_BNA!H51</f>
        <v>175.59499999999997</v>
      </c>
      <c r="J46" s="107">
        <f>input_BNA!D51</f>
        <v>0</v>
      </c>
      <c r="K46" s="107">
        <f>input_BNA!P51</f>
        <v>0</v>
      </c>
      <c r="L46" s="107">
        <f>input_BNA!G51</f>
        <v>0</v>
      </c>
      <c r="M46" s="107">
        <f>input_BNA!K51</f>
        <v>0</v>
      </c>
      <c r="N46" s="107">
        <f>input_BNA!I51</f>
        <v>0</v>
      </c>
      <c r="O46" s="107">
        <f>input_BNA!L51</f>
        <v>0</v>
      </c>
      <c r="P46" s="107">
        <f>input_BNA!Q51</f>
        <v>0</v>
      </c>
      <c r="Q46" s="107">
        <f>input_BNA!N51</f>
        <v>0</v>
      </c>
      <c r="R46" s="107">
        <f>input_BNA!O51</f>
        <v>0</v>
      </c>
      <c r="S46" s="107">
        <f>input_BNA!S51+input_BNA!T51</f>
        <v>0</v>
      </c>
      <c r="T46" s="159">
        <f>input_BNA!U51</f>
        <v>175.59499999999997</v>
      </c>
    </row>
    <row r="47" spans="2:20" customFormat="1" x14ac:dyDescent="0.2">
      <c r="B47" s="160"/>
      <c r="C47" s="107" t="s">
        <v>494</v>
      </c>
      <c r="D47" s="107">
        <f>input_BNA!E52</f>
        <v>0</v>
      </c>
      <c r="E47" s="107">
        <f>input_BNA!R52</f>
        <v>0</v>
      </c>
      <c r="F47" s="107">
        <f>input_BNA!F52</f>
        <v>0</v>
      </c>
      <c r="G47" s="107">
        <f>input_BNA!M52</f>
        <v>916.81799999999976</v>
      </c>
      <c r="H47" s="107">
        <f>input_BNA!J52</f>
        <v>0</v>
      </c>
      <c r="I47" s="107">
        <f>input_BNA!H52</f>
        <v>0</v>
      </c>
      <c r="J47" s="107">
        <f>input_BNA!D52</f>
        <v>0</v>
      </c>
      <c r="K47" s="107">
        <f>input_BNA!P52</f>
        <v>0</v>
      </c>
      <c r="L47" s="107">
        <f>input_BNA!G52</f>
        <v>0</v>
      </c>
      <c r="M47" s="107">
        <f>input_BNA!K52</f>
        <v>0</v>
      </c>
      <c r="N47" s="107">
        <f>input_BNA!I52</f>
        <v>0</v>
      </c>
      <c r="O47" s="107">
        <f>input_BNA!L52</f>
        <v>0</v>
      </c>
      <c r="P47" s="107">
        <f>input_BNA!Q52</f>
        <v>0</v>
      </c>
      <c r="Q47" s="107">
        <f>input_BNA!N52</f>
        <v>0</v>
      </c>
      <c r="R47" s="107">
        <f>input_BNA!O52</f>
        <v>0</v>
      </c>
      <c r="S47" s="107">
        <f>input_BNA!S52+input_BNA!T52</f>
        <v>0</v>
      </c>
      <c r="T47" s="159">
        <f>input_BNA!U52</f>
        <v>916.81799999999976</v>
      </c>
    </row>
    <row r="48" spans="2:20" customFormat="1" x14ac:dyDescent="0.2">
      <c r="B48" s="160"/>
      <c r="C48" s="107" t="s">
        <v>495</v>
      </c>
      <c r="D48" s="107">
        <f>input_BNA!E53</f>
        <v>884.56421980000027</v>
      </c>
      <c r="E48" s="107">
        <f>input_BNA!R53</f>
        <v>0</v>
      </c>
      <c r="F48" s="107">
        <f>input_BNA!F53</f>
        <v>0</v>
      </c>
      <c r="G48" s="107">
        <f>input_BNA!M53</f>
        <v>0</v>
      </c>
      <c r="H48" s="107">
        <f>input_BNA!J53</f>
        <v>0</v>
      </c>
      <c r="I48" s="107">
        <f>input_BNA!H53</f>
        <v>0</v>
      </c>
      <c r="J48" s="107">
        <f>input_BNA!D53</f>
        <v>0</v>
      </c>
      <c r="K48" s="107">
        <f>input_BNA!P53</f>
        <v>8.6159999999999997</v>
      </c>
      <c r="L48" s="107">
        <f>input_BNA!G53</f>
        <v>0</v>
      </c>
      <c r="M48" s="107">
        <f>input_BNA!K53</f>
        <v>0</v>
      </c>
      <c r="N48" s="107">
        <f>input_BNA!I53</f>
        <v>0</v>
      </c>
      <c r="O48" s="107">
        <f>input_BNA!L53</f>
        <v>0</v>
      </c>
      <c r="P48" s="107">
        <f>input_BNA!Q53</f>
        <v>0</v>
      </c>
      <c r="Q48" s="107">
        <f>input_BNA!N53</f>
        <v>0</v>
      </c>
      <c r="R48" s="107">
        <f>input_BNA!O53</f>
        <v>0</v>
      </c>
      <c r="S48" s="107">
        <f>input_BNA!S53+input_BNA!T53</f>
        <v>0</v>
      </c>
      <c r="T48" s="159">
        <f>input_BNA!U53</f>
        <v>893.18021980000026</v>
      </c>
    </row>
    <row r="49" spans="2:20" customFormat="1" x14ac:dyDescent="0.2">
      <c r="B49" s="160"/>
      <c r="C49" s="107" t="s">
        <v>496</v>
      </c>
      <c r="D49" s="107">
        <f>input_BNA!E54</f>
        <v>0</v>
      </c>
      <c r="E49" s="107">
        <f>input_BNA!R54</f>
        <v>19356.877647100002</v>
      </c>
      <c r="F49" s="107">
        <f>input_BNA!F54</f>
        <v>0</v>
      </c>
      <c r="G49" s="107">
        <f>input_BNA!M54</f>
        <v>0</v>
      </c>
      <c r="H49" s="107">
        <f>input_BNA!J54</f>
        <v>42.42</v>
      </c>
      <c r="I49" s="107">
        <f>input_BNA!H54</f>
        <v>0</v>
      </c>
      <c r="J49" s="107">
        <f>input_BNA!D54</f>
        <v>0</v>
      </c>
      <c r="K49" s="107">
        <f>input_BNA!P54</f>
        <v>991.52200000000005</v>
      </c>
      <c r="L49" s="107">
        <f>input_BNA!G54</f>
        <v>0</v>
      </c>
      <c r="M49" s="107">
        <f>input_BNA!K54</f>
        <v>0</v>
      </c>
      <c r="N49" s="107">
        <f>input_BNA!I54</f>
        <v>0</v>
      </c>
      <c r="O49" s="107">
        <f>input_BNA!L54</f>
        <v>0</v>
      </c>
      <c r="P49" s="107">
        <f>input_BNA!Q54</f>
        <v>0</v>
      </c>
      <c r="Q49" s="107">
        <f>input_BNA!N54</f>
        <v>0</v>
      </c>
      <c r="R49" s="107">
        <f>input_BNA!O54</f>
        <v>0</v>
      </c>
      <c r="S49" s="107">
        <f>input_BNA!S54+input_BNA!T54</f>
        <v>0</v>
      </c>
      <c r="T49" s="159">
        <f>input_BNA!U54</f>
        <v>20390.819647100001</v>
      </c>
    </row>
    <row r="50" spans="2:20" customFormat="1" x14ac:dyDescent="0.2">
      <c r="B50" s="160"/>
      <c r="C50" s="107" t="s">
        <v>497</v>
      </c>
      <c r="D50" s="107">
        <f>input_BNA!E55</f>
        <v>0</v>
      </c>
      <c r="E50" s="107">
        <f>input_BNA!R55</f>
        <v>0</v>
      </c>
      <c r="F50" s="107">
        <f>input_BNA!F55</f>
        <v>0</v>
      </c>
      <c r="G50" s="107">
        <f>input_BNA!M55</f>
        <v>0</v>
      </c>
      <c r="H50" s="107">
        <f>input_BNA!J55</f>
        <v>0</v>
      </c>
      <c r="I50" s="107">
        <f>input_BNA!H55</f>
        <v>3099.1462918790708</v>
      </c>
      <c r="J50" s="107">
        <f>input_BNA!D55</f>
        <v>0</v>
      </c>
      <c r="K50" s="107">
        <f>input_BNA!P55</f>
        <v>192.05736266567422</v>
      </c>
      <c r="L50" s="107">
        <f>input_BNA!G55</f>
        <v>0</v>
      </c>
      <c r="M50" s="107">
        <f>input_BNA!K55</f>
        <v>0</v>
      </c>
      <c r="N50" s="107">
        <f>input_BNA!I55</f>
        <v>0</v>
      </c>
      <c r="O50" s="107">
        <f>input_BNA!L55</f>
        <v>0</v>
      </c>
      <c r="P50" s="107">
        <f>input_BNA!Q55</f>
        <v>0</v>
      </c>
      <c r="Q50" s="107">
        <f>input_BNA!N55</f>
        <v>0</v>
      </c>
      <c r="R50" s="107">
        <f>input_BNA!O55</f>
        <v>0</v>
      </c>
      <c r="S50" s="107">
        <f>input_BNA!S55+input_BNA!T55</f>
        <v>0</v>
      </c>
      <c r="T50" s="159">
        <f>input_BNA!U55</f>
        <v>3291.2036545447449</v>
      </c>
    </row>
    <row r="51" spans="2:20" customFormat="1" x14ac:dyDescent="0.2">
      <c r="B51" s="160"/>
      <c r="C51" s="107" t="s">
        <v>498</v>
      </c>
      <c r="D51" s="107">
        <f>input_BNA!E56</f>
        <v>0</v>
      </c>
      <c r="E51" s="107">
        <f>input_BNA!R56</f>
        <v>0</v>
      </c>
      <c r="F51" s="107">
        <f>input_BNA!F56</f>
        <v>14086.417914065958</v>
      </c>
      <c r="G51" s="107">
        <f>input_BNA!M56</f>
        <v>0</v>
      </c>
      <c r="H51" s="107">
        <f>input_BNA!J56</f>
        <v>0</v>
      </c>
      <c r="I51" s="107">
        <f>input_BNA!H56</f>
        <v>0</v>
      </c>
      <c r="J51" s="107">
        <f>input_BNA!D56</f>
        <v>0</v>
      </c>
      <c r="K51" s="107">
        <f>input_BNA!P56</f>
        <v>0</v>
      </c>
      <c r="L51" s="107">
        <f>input_BNA!G56</f>
        <v>0</v>
      </c>
      <c r="M51" s="107">
        <f>input_BNA!K56</f>
        <v>0</v>
      </c>
      <c r="N51" s="107">
        <f>input_BNA!I56</f>
        <v>0</v>
      </c>
      <c r="O51" s="107">
        <f>input_BNA!L56</f>
        <v>0</v>
      </c>
      <c r="P51" s="107">
        <f>input_BNA!Q56</f>
        <v>0</v>
      </c>
      <c r="Q51" s="107">
        <f>input_BNA!N56</f>
        <v>0</v>
      </c>
      <c r="R51" s="107">
        <f>input_BNA!O56</f>
        <v>0</v>
      </c>
      <c r="S51" s="107">
        <f>input_BNA!S56+input_BNA!T56</f>
        <v>0</v>
      </c>
      <c r="T51" s="159">
        <f>input_BNA!U56</f>
        <v>14086.417914065958</v>
      </c>
    </row>
    <row r="52" spans="2:20" customFormat="1" x14ac:dyDescent="0.2">
      <c r="B52" s="160"/>
      <c r="C52" s="107" t="s">
        <v>499</v>
      </c>
      <c r="D52" s="107">
        <f>input_BNA!E57</f>
        <v>0</v>
      </c>
      <c r="E52" s="107">
        <f>input_BNA!R57</f>
        <v>0</v>
      </c>
      <c r="F52" s="107">
        <f>input_BNA!F57</f>
        <v>0</v>
      </c>
      <c r="G52" s="107">
        <f>input_BNA!M57</f>
        <v>20.129533678756477</v>
      </c>
      <c r="H52" s="107">
        <f>input_BNA!J57</f>
        <v>0</v>
      </c>
      <c r="I52" s="107">
        <f>input_BNA!H57</f>
        <v>0</v>
      </c>
      <c r="J52" s="107">
        <f>input_BNA!D57</f>
        <v>0</v>
      </c>
      <c r="K52" s="107">
        <f>input_BNA!P57</f>
        <v>0</v>
      </c>
      <c r="L52" s="107">
        <f>input_BNA!G57</f>
        <v>0</v>
      </c>
      <c r="M52" s="107">
        <f>input_BNA!K57</f>
        <v>0</v>
      </c>
      <c r="N52" s="107">
        <f>input_BNA!I57</f>
        <v>0</v>
      </c>
      <c r="O52" s="107">
        <f>input_BNA!L57</f>
        <v>0</v>
      </c>
      <c r="P52" s="107">
        <f>input_BNA!Q57</f>
        <v>0</v>
      </c>
      <c r="Q52" s="107">
        <f>input_BNA!N57</f>
        <v>0</v>
      </c>
      <c r="R52" s="107">
        <f>input_BNA!O57</f>
        <v>0</v>
      </c>
      <c r="S52" s="107">
        <f>input_BNA!S57+input_BNA!T57</f>
        <v>0</v>
      </c>
      <c r="T52" s="159">
        <f>input_BNA!U57</f>
        <v>20.129533678756477</v>
      </c>
    </row>
    <row r="53" spans="2:20" customFormat="1" x14ac:dyDescent="0.2">
      <c r="B53" s="160"/>
      <c r="C53" s="107" t="s">
        <v>500</v>
      </c>
      <c r="D53" s="107">
        <f>input_BNA!E58</f>
        <v>0</v>
      </c>
      <c r="E53" s="107">
        <f>input_BNA!R58</f>
        <v>0</v>
      </c>
      <c r="F53" s="107">
        <f>input_BNA!F58</f>
        <v>0</v>
      </c>
      <c r="G53" s="107">
        <f>input_BNA!M58</f>
        <v>0</v>
      </c>
      <c r="H53" s="107">
        <f>input_BNA!J58</f>
        <v>0</v>
      </c>
      <c r="I53" s="107">
        <f>input_BNA!H58</f>
        <v>0</v>
      </c>
      <c r="J53" s="107">
        <f>input_BNA!D58</f>
        <v>1527.8922574007429</v>
      </c>
      <c r="K53" s="107">
        <f>input_BNA!P58</f>
        <v>56.896272725773997</v>
      </c>
      <c r="L53" s="107">
        <f>input_BNA!G58</f>
        <v>0</v>
      </c>
      <c r="M53" s="107">
        <f>input_BNA!K58</f>
        <v>0</v>
      </c>
      <c r="N53" s="107">
        <f>input_BNA!I58</f>
        <v>0</v>
      </c>
      <c r="O53" s="107">
        <f>input_BNA!L58</f>
        <v>0</v>
      </c>
      <c r="P53" s="107">
        <f>input_BNA!Q58</f>
        <v>0</v>
      </c>
      <c r="Q53" s="107">
        <f>input_BNA!N58</f>
        <v>0</v>
      </c>
      <c r="R53" s="107">
        <f>input_BNA!O58</f>
        <v>0</v>
      </c>
      <c r="S53" s="107">
        <f>input_BNA!S58+input_BNA!T58</f>
        <v>0</v>
      </c>
      <c r="T53" s="159">
        <f>input_BNA!U58</f>
        <v>1584.7885301265169</v>
      </c>
    </row>
    <row r="54" spans="2:20" customFormat="1" x14ac:dyDescent="0.2">
      <c r="B54" s="161" t="s">
        <v>501</v>
      </c>
      <c r="C54" s="163"/>
      <c r="D54" s="163">
        <f>input_BNA!E59</f>
        <v>884.56421980000027</v>
      </c>
      <c r="E54" s="163">
        <f>input_BNA!R59</f>
        <v>19356.877647100002</v>
      </c>
      <c r="F54" s="163">
        <f>input_BNA!F59</f>
        <v>14086.417914065958</v>
      </c>
      <c r="G54" s="163">
        <f>input_BNA!M59</f>
        <v>957.21253367875624</v>
      </c>
      <c r="H54" s="163">
        <f>input_BNA!J59</f>
        <v>42.42</v>
      </c>
      <c r="I54" s="163">
        <f>input_BNA!H59</f>
        <v>14311.126676324495</v>
      </c>
      <c r="J54" s="163">
        <f>input_BNA!D59</f>
        <v>1527.8922574007429</v>
      </c>
      <c r="K54" s="163">
        <f>input_BNA!P59</f>
        <v>1693.4916353914482</v>
      </c>
      <c r="L54" s="163">
        <f>input_BNA!G59</f>
        <v>0</v>
      </c>
      <c r="M54" s="163">
        <f>input_BNA!K59</f>
        <v>0</v>
      </c>
      <c r="N54" s="163">
        <f>input_BNA!I59</f>
        <v>0</v>
      </c>
      <c r="O54" s="163">
        <f>input_BNA!L59</f>
        <v>0</v>
      </c>
      <c r="P54" s="163">
        <f>input_BNA!Q59</f>
        <v>0</v>
      </c>
      <c r="Q54" s="163">
        <f>input_BNA!N59</f>
        <v>0</v>
      </c>
      <c r="R54" s="163">
        <f>input_BNA!O59</f>
        <v>0</v>
      </c>
      <c r="S54" s="163">
        <f>input_BNA!S59+input_BNA!T59</f>
        <v>0</v>
      </c>
      <c r="T54" s="164">
        <f>input_BNA!U59</f>
        <v>52860.002883761408</v>
      </c>
    </row>
    <row r="55" spans="2:20" customFormat="1" x14ac:dyDescent="0.2">
      <c r="B55" s="160" t="s">
        <v>173</v>
      </c>
      <c r="C55" s="107" t="s">
        <v>502</v>
      </c>
      <c r="D55" s="107">
        <f>input_BNA!E60</f>
        <v>0</v>
      </c>
      <c r="E55" s="107">
        <f>input_BNA!R60</f>
        <v>0</v>
      </c>
      <c r="F55" s="107">
        <f>input_BNA!F60</f>
        <v>0</v>
      </c>
      <c r="G55" s="107">
        <f>input_BNA!M60</f>
        <v>0</v>
      </c>
      <c r="H55" s="107">
        <f>input_BNA!J60</f>
        <v>0</v>
      </c>
      <c r="I55" s="107">
        <f>input_BNA!H60</f>
        <v>0</v>
      </c>
      <c r="J55" s="107">
        <f>input_BNA!D60</f>
        <v>0</v>
      </c>
      <c r="K55" s="107">
        <f>input_BNA!P60</f>
        <v>5</v>
      </c>
      <c r="L55" s="107">
        <f>input_BNA!G60</f>
        <v>0</v>
      </c>
      <c r="M55" s="107">
        <f>input_BNA!K60</f>
        <v>0</v>
      </c>
      <c r="N55" s="107">
        <f>input_BNA!I60</f>
        <v>0</v>
      </c>
      <c r="O55" s="107">
        <f>input_BNA!L60</f>
        <v>0</v>
      </c>
      <c r="P55" s="107">
        <f>input_BNA!Q60</f>
        <v>0</v>
      </c>
      <c r="Q55" s="107">
        <f>input_BNA!N60</f>
        <v>0</v>
      </c>
      <c r="R55" s="107">
        <f>input_BNA!O60</f>
        <v>0</v>
      </c>
      <c r="S55" s="107">
        <f>input_BNA!S60+input_BNA!T60</f>
        <v>0</v>
      </c>
      <c r="T55" s="159">
        <f>input_BNA!U60</f>
        <v>5</v>
      </c>
    </row>
    <row r="56" spans="2:20" customFormat="1" x14ac:dyDescent="0.2">
      <c r="B56" s="160"/>
      <c r="C56" s="107" t="s">
        <v>117</v>
      </c>
      <c r="D56" s="107">
        <f>input_BNA!E61</f>
        <v>0</v>
      </c>
      <c r="E56" s="107">
        <f>input_BNA!R61</f>
        <v>0</v>
      </c>
      <c r="F56" s="107">
        <f>input_BNA!F61</f>
        <v>0</v>
      </c>
      <c r="G56" s="107">
        <f>input_BNA!M61</f>
        <v>0</v>
      </c>
      <c r="H56" s="107">
        <f>input_BNA!J61</f>
        <v>0</v>
      </c>
      <c r="I56" s="107">
        <f>input_BNA!H61</f>
        <v>0</v>
      </c>
      <c r="J56" s="107">
        <f>input_BNA!D61</f>
        <v>0</v>
      </c>
      <c r="K56" s="107">
        <f>input_BNA!P61</f>
        <v>0</v>
      </c>
      <c r="L56" s="107">
        <f>input_BNA!G61</f>
        <v>347.40719999999993</v>
      </c>
      <c r="M56" s="107">
        <f>input_BNA!K61</f>
        <v>0</v>
      </c>
      <c r="N56" s="107">
        <f>input_BNA!I61</f>
        <v>0</v>
      </c>
      <c r="O56" s="107">
        <f>input_BNA!L61</f>
        <v>0</v>
      </c>
      <c r="P56" s="107">
        <f>input_BNA!Q61</f>
        <v>0</v>
      </c>
      <c r="Q56" s="107">
        <f>input_BNA!N61</f>
        <v>0</v>
      </c>
      <c r="R56" s="107">
        <f>input_BNA!O61</f>
        <v>0</v>
      </c>
      <c r="S56" s="107">
        <f>input_BNA!S61+input_BNA!T61</f>
        <v>0</v>
      </c>
      <c r="T56" s="159">
        <f>input_BNA!U61</f>
        <v>347.40719999999993</v>
      </c>
    </row>
    <row r="57" spans="2:20" customFormat="1" x14ac:dyDescent="0.2">
      <c r="B57" s="160"/>
      <c r="C57" s="107" t="s">
        <v>118</v>
      </c>
      <c r="D57" s="107">
        <f>input_BNA!E62</f>
        <v>0</v>
      </c>
      <c r="E57" s="107">
        <f>input_BNA!R62</f>
        <v>0</v>
      </c>
      <c r="F57" s="107">
        <f>input_BNA!F62</f>
        <v>0</v>
      </c>
      <c r="G57" s="107">
        <f>input_BNA!M62</f>
        <v>0</v>
      </c>
      <c r="H57" s="107">
        <f>input_BNA!J62</f>
        <v>0</v>
      </c>
      <c r="I57" s="107">
        <f>input_BNA!H62</f>
        <v>2737.12</v>
      </c>
      <c r="J57" s="107">
        <f>input_BNA!D62</f>
        <v>0</v>
      </c>
      <c r="K57" s="107">
        <f>input_BNA!P62</f>
        <v>0</v>
      </c>
      <c r="L57" s="107">
        <f>input_BNA!G62</f>
        <v>0</v>
      </c>
      <c r="M57" s="107">
        <f>input_BNA!K62</f>
        <v>0</v>
      </c>
      <c r="N57" s="107">
        <f>input_BNA!I62</f>
        <v>0</v>
      </c>
      <c r="O57" s="107">
        <f>input_BNA!L62</f>
        <v>0</v>
      </c>
      <c r="P57" s="107">
        <f>input_BNA!Q62</f>
        <v>0</v>
      </c>
      <c r="Q57" s="107">
        <f>input_BNA!N62</f>
        <v>0</v>
      </c>
      <c r="R57" s="107">
        <f>input_BNA!O62</f>
        <v>0</v>
      </c>
      <c r="S57" s="107">
        <f>input_BNA!S62+input_BNA!T62</f>
        <v>0</v>
      </c>
      <c r="T57" s="159">
        <f>input_BNA!U62</f>
        <v>2737.12</v>
      </c>
    </row>
    <row r="58" spans="2:20" customFormat="1" x14ac:dyDescent="0.2">
      <c r="B58" s="160"/>
      <c r="C58" s="107" t="s">
        <v>119</v>
      </c>
      <c r="D58" s="107">
        <f>input_BNA!E63</f>
        <v>0</v>
      </c>
      <c r="E58" s="107">
        <f>input_BNA!R63</f>
        <v>0</v>
      </c>
      <c r="F58" s="107">
        <f>input_BNA!F63</f>
        <v>0</v>
      </c>
      <c r="G58" s="107">
        <f>input_BNA!M63</f>
        <v>16.565000000000001</v>
      </c>
      <c r="H58" s="107">
        <f>input_BNA!J63</f>
        <v>0</v>
      </c>
      <c r="I58" s="107">
        <f>input_BNA!H63</f>
        <v>0</v>
      </c>
      <c r="J58" s="107">
        <f>input_BNA!D63</f>
        <v>0</v>
      </c>
      <c r="K58" s="107">
        <f>input_BNA!P63</f>
        <v>0</v>
      </c>
      <c r="L58" s="107">
        <f>input_BNA!G63</f>
        <v>0</v>
      </c>
      <c r="M58" s="107">
        <f>input_BNA!K63</f>
        <v>0</v>
      </c>
      <c r="N58" s="107">
        <f>input_BNA!I63</f>
        <v>0</v>
      </c>
      <c r="O58" s="107">
        <f>input_BNA!L63</f>
        <v>0</v>
      </c>
      <c r="P58" s="107">
        <f>input_BNA!Q63</f>
        <v>0</v>
      </c>
      <c r="Q58" s="107">
        <f>input_BNA!N63</f>
        <v>0</v>
      </c>
      <c r="R58" s="107">
        <f>input_BNA!O63</f>
        <v>0</v>
      </c>
      <c r="S58" s="107">
        <f>input_BNA!S63+input_BNA!T63</f>
        <v>0</v>
      </c>
      <c r="T58" s="159">
        <f>input_BNA!U63</f>
        <v>16.565000000000001</v>
      </c>
    </row>
    <row r="59" spans="2:20" customFormat="1" x14ac:dyDescent="0.2">
      <c r="B59" s="160"/>
      <c r="C59" s="107" t="s">
        <v>120</v>
      </c>
      <c r="D59" s="107">
        <f>input_BNA!E64</f>
        <v>0</v>
      </c>
      <c r="E59" s="107">
        <f>input_BNA!R64</f>
        <v>0</v>
      </c>
      <c r="F59" s="107">
        <f>input_BNA!F64</f>
        <v>0</v>
      </c>
      <c r="G59" s="107">
        <f>input_BNA!M64</f>
        <v>0</v>
      </c>
      <c r="H59" s="107">
        <f>input_BNA!J64</f>
        <v>0</v>
      </c>
      <c r="I59" s="107">
        <f>input_BNA!H64</f>
        <v>3094.3241999999996</v>
      </c>
      <c r="J59" s="107">
        <f>input_BNA!D64</f>
        <v>0</v>
      </c>
      <c r="K59" s="107">
        <f>input_BNA!P64</f>
        <v>0</v>
      </c>
      <c r="L59" s="107">
        <f>input_BNA!G64</f>
        <v>0</v>
      </c>
      <c r="M59" s="107">
        <f>input_BNA!K64</f>
        <v>0</v>
      </c>
      <c r="N59" s="107">
        <f>input_BNA!I64</f>
        <v>0</v>
      </c>
      <c r="O59" s="107">
        <f>input_BNA!L64</f>
        <v>0</v>
      </c>
      <c r="P59" s="107">
        <f>input_BNA!Q64</f>
        <v>0</v>
      </c>
      <c r="Q59" s="107">
        <f>input_BNA!N64</f>
        <v>0</v>
      </c>
      <c r="R59" s="107">
        <f>input_BNA!O64</f>
        <v>0</v>
      </c>
      <c r="S59" s="107">
        <f>input_BNA!S64+input_BNA!T64</f>
        <v>0</v>
      </c>
      <c r="T59" s="159">
        <f>input_BNA!U64</f>
        <v>3094.3241999999996</v>
      </c>
    </row>
    <row r="60" spans="2:20" customFormat="1" x14ac:dyDescent="0.2">
      <c r="B60" s="160"/>
      <c r="C60" s="107" t="s">
        <v>121</v>
      </c>
      <c r="D60" s="107">
        <f>input_BNA!E65</f>
        <v>0</v>
      </c>
      <c r="E60" s="107">
        <f>input_BNA!R65</f>
        <v>0</v>
      </c>
      <c r="F60" s="107">
        <f>input_BNA!F65</f>
        <v>0</v>
      </c>
      <c r="G60" s="107">
        <f>input_BNA!M65</f>
        <v>0</v>
      </c>
      <c r="H60" s="107">
        <f>input_BNA!J65</f>
        <v>0</v>
      </c>
      <c r="I60" s="107">
        <f>input_BNA!H65</f>
        <v>2045.4471672490056</v>
      </c>
      <c r="J60" s="107">
        <f>input_BNA!D65</f>
        <v>0</v>
      </c>
      <c r="K60" s="107">
        <f>input_BNA!P65</f>
        <v>436.38600000000002</v>
      </c>
      <c r="L60" s="107">
        <f>input_BNA!G65</f>
        <v>0</v>
      </c>
      <c r="M60" s="107">
        <f>input_BNA!K65</f>
        <v>0</v>
      </c>
      <c r="N60" s="107">
        <f>input_BNA!I65</f>
        <v>0</v>
      </c>
      <c r="O60" s="107">
        <f>input_BNA!L65</f>
        <v>0</v>
      </c>
      <c r="P60" s="107">
        <f>input_BNA!Q65</f>
        <v>0</v>
      </c>
      <c r="Q60" s="107">
        <f>input_BNA!N65</f>
        <v>0</v>
      </c>
      <c r="R60" s="107">
        <f>input_BNA!O65</f>
        <v>0</v>
      </c>
      <c r="S60" s="107">
        <f>input_BNA!S65+input_BNA!T65</f>
        <v>0</v>
      </c>
      <c r="T60" s="159">
        <f>input_BNA!U65</f>
        <v>2481.8331672490058</v>
      </c>
    </row>
    <row r="61" spans="2:20" customFormat="1" x14ac:dyDescent="0.2">
      <c r="B61" s="160"/>
      <c r="C61" s="107" t="s">
        <v>494</v>
      </c>
      <c r="D61" s="107">
        <f>input_BNA!E66</f>
        <v>0</v>
      </c>
      <c r="E61" s="107">
        <f>input_BNA!R66</f>
        <v>0</v>
      </c>
      <c r="F61" s="107">
        <f>input_BNA!F66</f>
        <v>0</v>
      </c>
      <c r="G61" s="107">
        <f>input_BNA!M66</f>
        <v>1475.8229999999999</v>
      </c>
      <c r="H61" s="107">
        <f>input_BNA!J66</f>
        <v>0</v>
      </c>
      <c r="I61" s="107">
        <f>input_BNA!H66</f>
        <v>0</v>
      </c>
      <c r="J61" s="107">
        <f>input_BNA!D66</f>
        <v>0</v>
      </c>
      <c r="K61" s="107">
        <f>input_BNA!P66</f>
        <v>0</v>
      </c>
      <c r="L61" s="107">
        <f>input_BNA!G66</f>
        <v>0</v>
      </c>
      <c r="M61" s="107">
        <f>input_BNA!K66</f>
        <v>0</v>
      </c>
      <c r="N61" s="107">
        <f>input_BNA!I66</f>
        <v>0</v>
      </c>
      <c r="O61" s="107">
        <f>input_BNA!L66</f>
        <v>0</v>
      </c>
      <c r="P61" s="107">
        <f>input_BNA!Q66</f>
        <v>0</v>
      </c>
      <c r="Q61" s="107">
        <f>input_BNA!N66</f>
        <v>0</v>
      </c>
      <c r="R61" s="107">
        <f>input_BNA!O66</f>
        <v>0</v>
      </c>
      <c r="S61" s="107">
        <f>input_BNA!S66+input_BNA!T66</f>
        <v>0</v>
      </c>
      <c r="T61" s="159">
        <f>input_BNA!U66</f>
        <v>1475.8229999999999</v>
      </c>
    </row>
    <row r="62" spans="2:20" customFormat="1" x14ac:dyDescent="0.2">
      <c r="B62" s="160"/>
      <c r="C62" s="107" t="s">
        <v>124</v>
      </c>
      <c r="D62" s="107">
        <f>input_BNA!E67</f>
        <v>0</v>
      </c>
      <c r="E62" s="107">
        <f>input_BNA!R67</f>
        <v>0</v>
      </c>
      <c r="F62" s="107">
        <f>input_BNA!F67</f>
        <v>0</v>
      </c>
      <c r="G62" s="107">
        <f>input_BNA!M67</f>
        <v>0</v>
      </c>
      <c r="H62" s="107">
        <f>input_BNA!J67</f>
        <v>0</v>
      </c>
      <c r="I62" s="107">
        <f>input_BNA!H67</f>
        <v>0</v>
      </c>
      <c r="J62" s="107">
        <f>input_BNA!D67</f>
        <v>0</v>
      </c>
      <c r="K62" s="107">
        <f>input_BNA!P67</f>
        <v>0</v>
      </c>
      <c r="L62" s="107">
        <f>input_BNA!G67</f>
        <v>0</v>
      </c>
      <c r="M62" s="107">
        <f>input_BNA!K67</f>
        <v>0</v>
      </c>
      <c r="N62" s="107">
        <f>input_BNA!I67</f>
        <v>39.5</v>
      </c>
      <c r="O62" s="107">
        <f>input_BNA!L67</f>
        <v>0</v>
      </c>
      <c r="P62" s="107">
        <f>input_BNA!Q67</f>
        <v>0</v>
      </c>
      <c r="Q62" s="107">
        <f>input_BNA!N67</f>
        <v>0</v>
      </c>
      <c r="R62" s="107">
        <f>input_BNA!O67</f>
        <v>0</v>
      </c>
      <c r="S62" s="107">
        <f>input_BNA!S67+input_BNA!T67</f>
        <v>0</v>
      </c>
      <c r="T62" s="159">
        <f>input_BNA!U67</f>
        <v>39.5</v>
      </c>
    </row>
    <row r="63" spans="2:20" customFormat="1" x14ac:dyDescent="0.2">
      <c r="B63" s="160"/>
      <c r="C63" s="107" t="s">
        <v>48</v>
      </c>
      <c r="D63" s="107">
        <f>input_BNA!E68</f>
        <v>0</v>
      </c>
      <c r="E63" s="107">
        <f>input_BNA!R68</f>
        <v>0</v>
      </c>
      <c r="F63" s="107">
        <f>input_BNA!F68</f>
        <v>0</v>
      </c>
      <c r="G63" s="107">
        <f>input_BNA!M68</f>
        <v>0</v>
      </c>
      <c r="H63" s="107">
        <f>input_BNA!J68</f>
        <v>0</v>
      </c>
      <c r="I63" s="107">
        <f>input_BNA!H68</f>
        <v>0</v>
      </c>
      <c r="J63" s="107">
        <f>input_BNA!D68</f>
        <v>0</v>
      </c>
      <c r="K63" s="107">
        <f>input_BNA!P68</f>
        <v>0</v>
      </c>
      <c r="L63" s="107">
        <f>input_BNA!G68</f>
        <v>0</v>
      </c>
      <c r="M63" s="107">
        <f>input_BNA!K68</f>
        <v>0</v>
      </c>
      <c r="N63" s="107">
        <f>input_BNA!I68</f>
        <v>0</v>
      </c>
      <c r="O63" s="107">
        <f>input_BNA!L68</f>
        <v>0</v>
      </c>
      <c r="P63" s="107">
        <f>input_BNA!Q68</f>
        <v>249.02500000000001</v>
      </c>
      <c r="Q63" s="107">
        <f>input_BNA!N68</f>
        <v>0</v>
      </c>
      <c r="R63" s="107">
        <f>input_BNA!O68</f>
        <v>0</v>
      </c>
      <c r="S63" s="107">
        <f>input_BNA!S68+input_BNA!T68</f>
        <v>0</v>
      </c>
      <c r="T63" s="159">
        <f>input_BNA!U68</f>
        <v>249.02500000000001</v>
      </c>
    </row>
    <row r="64" spans="2:20" customFormat="1" x14ac:dyDescent="0.2">
      <c r="B64" s="160"/>
      <c r="C64" s="107" t="s">
        <v>125</v>
      </c>
      <c r="D64" s="107">
        <f>input_BNA!E69</f>
        <v>0</v>
      </c>
      <c r="E64" s="107">
        <f>input_BNA!R69</f>
        <v>0</v>
      </c>
      <c r="F64" s="107">
        <f>input_BNA!F69</f>
        <v>0</v>
      </c>
      <c r="G64" s="107">
        <f>input_BNA!M69</f>
        <v>0</v>
      </c>
      <c r="H64" s="107">
        <f>input_BNA!J69</f>
        <v>0</v>
      </c>
      <c r="I64" s="107">
        <f>input_BNA!H69</f>
        <v>0</v>
      </c>
      <c r="J64" s="107">
        <f>input_BNA!D69</f>
        <v>0</v>
      </c>
      <c r="K64" s="107">
        <f>input_BNA!P69</f>
        <v>0</v>
      </c>
      <c r="L64" s="107">
        <f>input_BNA!G69</f>
        <v>0</v>
      </c>
      <c r="M64" s="107">
        <f>input_BNA!K69</f>
        <v>0</v>
      </c>
      <c r="N64" s="107">
        <f>input_BNA!I69</f>
        <v>0</v>
      </c>
      <c r="O64" s="107">
        <f>input_BNA!L69</f>
        <v>0</v>
      </c>
      <c r="P64" s="107">
        <f>input_BNA!Q69</f>
        <v>0</v>
      </c>
      <c r="Q64" s="107">
        <f>input_BNA!N69</f>
        <v>7985.4347679999983</v>
      </c>
      <c r="R64" s="107">
        <f>input_BNA!O69</f>
        <v>0</v>
      </c>
      <c r="S64" s="107">
        <f>input_BNA!S69+input_BNA!T69</f>
        <v>0</v>
      </c>
      <c r="T64" s="159">
        <f>input_BNA!U69</f>
        <v>7985.4347679999983</v>
      </c>
    </row>
    <row r="65" spans="2:20" customFormat="1" x14ac:dyDescent="0.2">
      <c r="B65" s="160"/>
      <c r="C65" s="107" t="s">
        <v>47</v>
      </c>
      <c r="D65" s="107">
        <f>input_BNA!E70</f>
        <v>0</v>
      </c>
      <c r="E65" s="107">
        <f>input_BNA!R70</f>
        <v>0</v>
      </c>
      <c r="F65" s="107">
        <f>input_BNA!F70</f>
        <v>0</v>
      </c>
      <c r="G65" s="107">
        <f>input_BNA!M70</f>
        <v>0</v>
      </c>
      <c r="H65" s="107">
        <f>input_BNA!J70</f>
        <v>0</v>
      </c>
      <c r="I65" s="107">
        <f>input_BNA!H70</f>
        <v>0</v>
      </c>
      <c r="J65" s="107">
        <f>input_BNA!D70</f>
        <v>0</v>
      </c>
      <c r="K65" s="107">
        <f>input_BNA!P70</f>
        <v>0</v>
      </c>
      <c r="L65" s="107">
        <f>input_BNA!G70</f>
        <v>0</v>
      </c>
      <c r="M65" s="107">
        <f>input_BNA!K70</f>
        <v>0</v>
      </c>
      <c r="N65" s="107">
        <f>input_BNA!I70</f>
        <v>0</v>
      </c>
      <c r="O65" s="107">
        <f>input_BNA!L70</f>
        <v>3749.0329999999972</v>
      </c>
      <c r="P65" s="107">
        <f>input_BNA!Q70</f>
        <v>0</v>
      </c>
      <c r="Q65" s="107">
        <f>input_BNA!N70</f>
        <v>0</v>
      </c>
      <c r="R65" s="107">
        <f>input_BNA!O70</f>
        <v>0</v>
      </c>
      <c r="S65" s="107">
        <f>input_BNA!S70+input_BNA!T70</f>
        <v>0</v>
      </c>
      <c r="T65" s="159">
        <f>input_BNA!U70</f>
        <v>3749.0329999999972</v>
      </c>
    </row>
    <row r="66" spans="2:20" customFormat="1" x14ac:dyDescent="0.2">
      <c r="B66" s="160"/>
      <c r="C66" s="107" t="s">
        <v>503</v>
      </c>
      <c r="D66" s="107">
        <f>input_BNA!E71</f>
        <v>0</v>
      </c>
      <c r="E66" s="107">
        <f>input_BNA!R71</f>
        <v>0</v>
      </c>
      <c r="F66" s="107">
        <f>input_BNA!F71</f>
        <v>0</v>
      </c>
      <c r="G66" s="107">
        <f>input_BNA!M71</f>
        <v>0</v>
      </c>
      <c r="H66" s="107">
        <f>input_BNA!J71</f>
        <v>0</v>
      </c>
      <c r="I66" s="107">
        <f>input_BNA!H71</f>
        <v>0</v>
      </c>
      <c r="J66" s="107">
        <f>input_BNA!D71</f>
        <v>0</v>
      </c>
      <c r="K66" s="107">
        <f>input_BNA!P71</f>
        <v>0</v>
      </c>
      <c r="L66" s="107">
        <f>input_BNA!G71</f>
        <v>0</v>
      </c>
      <c r="M66" s="107">
        <f>input_BNA!K71</f>
        <v>12636</v>
      </c>
      <c r="N66" s="107">
        <f>input_BNA!I71</f>
        <v>0</v>
      </c>
      <c r="O66" s="107">
        <f>input_BNA!L71</f>
        <v>0</v>
      </c>
      <c r="P66" s="107">
        <f>input_BNA!Q71</f>
        <v>0</v>
      </c>
      <c r="Q66" s="107">
        <f>input_BNA!N71</f>
        <v>0</v>
      </c>
      <c r="R66" s="107">
        <f>input_BNA!O71</f>
        <v>0</v>
      </c>
      <c r="S66" s="107">
        <f>input_BNA!S71+input_BNA!T71</f>
        <v>0</v>
      </c>
      <c r="T66" s="159">
        <f>input_BNA!U71</f>
        <v>12636</v>
      </c>
    </row>
    <row r="67" spans="2:20" customFormat="1" x14ac:dyDescent="0.2">
      <c r="B67" s="160"/>
      <c r="C67" s="107" t="s">
        <v>126</v>
      </c>
      <c r="D67" s="107">
        <f>input_BNA!E72</f>
        <v>0</v>
      </c>
      <c r="E67" s="107">
        <f>input_BNA!R72</f>
        <v>0</v>
      </c>
      <c r="F67" s="107">
        <f>input_BNA!F72</f>
        <v>0</v>
      </c>
      <c r="G67" s="107">
        <f>input_BNA!M72</f>
        <v>0</v>
      </c>
      <c r="H67" s="107">
        <f>input_BNA!J72</f>
        <v>0</v>
      </c>
      <c r="I67" s="107">
        <f>input_BNA!H72</f>
        <v>0</v>
      </c>
      <c r="J67" s="107">
        <f>input_BNA!D72</f>
        <v>0</v>
      </c>
      <c r="K67" s="107">
        <f>input_BNA!P72</f>
        <v>0</v>
      </c>
      <c r="L67" s="107">
        <f>input_BNA!G72</f>
        <v>0</v>
      </c>
      <c r="M67" s="107">
        <f>input_BNA!K72</f>
        <v>0</v>
      </c>
      <c r="N67" s="107">
        <f>input_BNA!I72</f>
        <v>0</v>
      </c>
      <c r="O67" s="107">
        <f>input_BNA!L72</f>
        <v>0</v>
      </c>
      <c r="P67" s="107">
        <f>input_BNA!Q72</f>
        <v>0</v>
      </c>
      <c r="Q67" s="107">
        <f>input_BNA!N72</f>
        <v>0</v>
      </c>
      <c r="R67" s="107">
        <f>input_BNA!O72</f>
        <v>40715.935715000021</v>
      </c>
      <c r="S67" s="107">
        <f>input_BNA!S72+input_BNA!T72</f>
        <v>0</v>
      </c>
      <c r="T67" s="159">
        <f>input_BNA!U72</f>
        <v>40715.935715000021</v>
      </c>
    </row>
    <row r="68" spans="2:20" customFormat="1" x14ac:dyDescent="0.2">
      <c r="B68" s="160"/>
      <c r="C68" s="107" t="s">
        <v>495</v>
      </c>
      <c r="D68" s="107">
        <f>input_BNA!E73</f>
        <v>7019.1612889999997</v>
      </c>
      <c r="E68" s="107">
        <f>input_BNA!R73</f>
        <v>0</v>
      </c>
      <c r="F68" s="107">
        <f>input_BNA!F73</f>
        <v>0</v>
      </c>
      <c r="G68" s="107">
        <f>input_BNA!M73</f>
        <v>0</v>
      </c>
      <c r="H68" s="107">
        <f>input_BNA!J73</f>
        <v>0</v>
      </c>
      <c r="I68" s="107">
        <f>input_BNA!H73</f>
        <v>0</v>
      </c>
      <c r="J68" s="107">
        <f>input_BNA!D73</f>
        <v>0</v>
      </c>
      <c r="K68" s="107">
        <f>input_BNA!P73</f>
        <v>0</v>
      </c>
      <c r="L68" s="107">
        <f>input_BNA!G73</f>
        <v>0</v>
      </c>
      <c r="M68" s="107">
        <f>input_BNA!K73</f>
        <v>0</v>
      </c>
      <c r="N68" s="107">
        <f>input_BNA!I73</f>
        <v>0</v>
      </c>
      <c r="O68" s="107">
        <f>input_BNA!L73</f>
        <v>0</v>
      </c>
      <c r="P68" s="107">
        <f>input_BNA!Q73</f>
        <v>0</v>
      </c>
      <c r="Q68" s="107">
        <f>input_BNA!N73</f>
        <v>0</v>
      </c>
      <c r="R68" s="107">
        <f>input_BNA!O73</f>
        <v>0</v>
      </c>
      <c r="S68" s="107">
        <f>input_BNA!S73+input_BNA!T73</f>
        <v>0</v>
      </c>
      <c r="T68" s="159">
        <f>input_BNA!U73</f>
        <v>7019.1612889999997</v>
      </c>
    </row>
    <row r="69" spans="2:20" customFormat="1" x14ac:dyDescent="0.2">
      <c r="B69" s="160"/>
      <c r="C69" s="107" t="s">
        <v>496</v>
      </c>
      <c r="D69" s="107">
        <f>input_BNA!E74</f>
        <v>0</v>
      </c>
      <c r="E69" s="107">
        <f>input_BNA!R74</f>
        <v>9549.0559999999987</v>
      </c>
      <c r="F69" s="107">
        <f>input_BNA!F74</f>
        <v>0</v>
      </c>
      <c r="G69" s="107">
        <f>input_BNA!M74</f>
        <v>0</v>
      </c>
      <c r="H69" s="107">
        <f>input_BNA!J74</f>
        <v>203.864</v>
      </c>
      <c r="I69" s="107">
        <f>input_BNA!H74</f>
        <v>0</v>
      </c>
      <c r="J69" s="107">
        <f>input_BNA!D74</f>
        <v>0</v>
      </c>
      <c r="K69" s="107">
        <f>input_BNA!P74</f>
        <v>0</v>
      </c>
      <c r="L69" s="107">
        <f>input_BNA!G74</f>
        <v>0</v>
      </c>
      <c r="M69" s="107">
        <f>input_BNA!K74</f>
        <v>0</v>
      </c>
      <c r="N69" s="107">
        <f>input_BNA!I74</f>
        <v>0</v>
      </c>
      <c r="O69" s="107">
        <f>input_BNA!L74</f>
        <v>0</v>
      </c>
      <c r="P69" s="107">
        <f>input_BNA!Q74</f>
        <v>0</v>
      </c>
      <c r="Q69" s="107">
        <f>input_BNA!N74</f>
        <v>0</v>
      </c>
      <c r="R69" s="107">
        <f>input_BNA!O74</f>
        <v>0</v>
      </c>
      <c r="S69" s="107">
        <f>input_BNA!S74+input_BNA!T74</f>
        <v>0</v>
      </c>
      <c r="T69" s="159">
        <f>input_BNA!U74</f>
        <v>9752.9199999999983</v>
      </c>
    </row>
    <row r="70" spans="2:20" customFormat="1" x14ac:dyDescent="0.2">
      <c r="B70" s="160"/>
      <c r="C70" s="107" t="s">
        <v>497</v>
      </c>
      <c r="D70" s="107">
        <f>input_BNA!E75</f>
        <v>0</v>
      </c>
      <c r="E70" s="107">
        <f>input_BNA!R75</f>
        <v>0</v>
      </c>
      <c r="F70" s="107">
        <f>input_BNA!F75</f>
        <v>0</v>
      </c>
      <c r="G70" s="107">
        <f>input_BNA!M75</f>
        <v>428.6465</v>
      </c>
      <c r="H70" s="107">
        <f>input_BNA!J75</f>
        <v>0</v>
      </c>
      <c r="I70" s="107">
        <f>input_BNA!H75</f>
        <v>1810.5786141040253</v>
      </c>
      <c r="J70" s="107">
        <f>input_BNA!D75</f>
        <v>0</v>
      </c>
      <c r="K70" s="107">
        <f>input_BNA!P75</f>
        <v>10.972</v>
      </c>
      <c r="L70" s="107">
        <f>input_BNA!G75</f>
        <v>0</v>
      </c>
      <c r="M70" s="107">
        <f>input_BNA!K75</f>
        <v>0</v>
      </c>
      <c r="N70" s="107">
        <f>input_BNA!I75</f>
        <v>0</v>
      </c>
      <c r="O70" s="107">
        <f>input_BNA!L75</f>
        <v>0</v>
      </c>
      <c r="P70" s="107">
        <f>input_BNA!Q75</f>
        <v>0</v>
      </c>
      <c r="Q70" s="107">
        <f>input_BNA!N75</f>
        <v>0</v>
      </c>
      <c r="R70" s="107">
        <f>input_BNA!O75</f>
        <v>0</v>
      </c>
      <c r="S70" s="107">
        <f>input_BNA!S75+input_BNA!T75</f>
        <v>0</v>
      </c>
      <c r="T70" s="159">
        <f>input_BNA!U75</f>
        <v>2250.1971141040253</v>
      </c>
    </row>
    <row r="71" spans="2:20" customFormat="1" x14ac:dyDescent="0.2">
      <c r="B71" s="160"/>
      <c r="C71" s="107" t="s">
        <v>498</v>
      </c>
      <c r="D71" s="107">
        <f>input_BNA!E76</f>
        <v>0</v>
      </c>
      <c r="E71" s="107">
        <f>input_BNA!R76</f>
        <v>0</v>
      </c>
      <c r="F71" s="107">
        <f>input_BNA!F76</f>
        <v>7387.5784409647949</v>
      </c>
      <c r="G71" s="107">
        <f>input_BNA!M76</f>
        <v>0</v>
      </c>
      <c r="H71" s="107">
        <f>input_BNA!J76</f>
        <v>0</v>
      </c>
      <c r="I71" s="107">
        <f>input_BNA!H76</f>
        <v>0</v>
      </c>
      <c r="J71" s="107">
        <f>input_BNA!D76</f>
        <v>0</v>
      </c>
      <c r="K71" s="107">
        <f>input_BNA!P76</f>
        <v>0</v>
      </c>
      <c r="L71" s="107">
        <f>input_BNA!G76</f>
        <v>0</v>
      </c>
      <c r="M71" s="107">
        <f>input_BNA!K76</f>
        <v>0</v>
      </c>
      <c r="N71" s="107">
        <f>input_BNA!I76</f>
        <v>0</v>
      </c>
      <c r="O71" s="107">
        <f>input_BNA!L76</f>
        <v>0</v>
      </c>
      <c r="P71" s="107">
        <f>input_BNA!Q76</f>
        <v>0</v>
      </c>
      <c r="Q71" s="107">
        <f>input_BNA!N76</f>
        <v>0</v>
      </c>
      <c r="R71" s="107">
        <f>input_BNA!O76</f>
        <v>0</v>
      </c>
      <c r="S71" s="107">
        <f>input_BNA!S76+input_BNA!T76</f>
        <v>0</v>
      </c>
      <c r="T71" s="159">
        <f>input_BNA!U76</f>
        <v>7387.5784409647949</v>
      </c>
    </row>
    <row r="72" spans="2:20" customFormat="1" x14ac:dyDescent="0.2">
      <c r="B72" s="160"/>
      <c r="C72" s="107" t="s">
        <v>500</v>
      </c>
      <c r="D72" s="107">
        <f>input_BNA!E77</f>
        <v>0</v>
      </c>
      <c r="E72" s="107">
        <f>input_BNA!R77</f>
        <v>0</v>
      </c>
      <c r="F72" s="107">
        <f>input_BNA!F77</f>
        <v>0</v>
      </c>
      <c r="G72" s="107">
        <f>input_BNA!M77</f>
        <v>0</v>
      </c>
      <c r="H72" s="107">
        <f>input_BNA!J77</f>
        <v>0</v>
      </c>
      <c r="I72" s="107">
        <f>input_BNA!H77</f>
        <v>0</v>
      </c>
      <c r="J72" s="107">
        <f>input_BNA!D77</f>
        <v>652.44632377869493</v>
      </c>
      <c r="K72" s="107">
        <f>input_BNA!P77</f>
        <v>19.896999999999998</v>
      </c>
      <c r="L72" s="107">
        <f>input_BNA!G77</f>
        <v>0</v>
      </c>
      <c r="M72" s="107">
        <f>input_BNA!K77</f>
        <v>0</v>
      </c>
      <c r="N72" s="107">
        <f>input_BNA!I77</f>
        <v>0</v>
      </c>
      <c r="O72" s="107">
        <f>input_BNA!L77</f>
        <v>0</v>
      </c>
      <c r="P72" s="107">
        <f>input_BNA!Q77</f>
        <v>0</v>
      </c>
      <c r="Q72" s="107">
        <f>input_BNA!N77</f>
        <v>0</v>
      </c>
      <c r="R72" s="107">
        <f>input_BNA!O77</f>
        <v>0</v>
      </c>
      <c r="S72" s="107">
        <f>input_BNA!S77+input_BNA!T77</f>
        <v>0</v>
      </c>
      <c r="T72" s="159">
        <f>input_BNA!U77</f>
        <v>672.34332377869498</v>
      </c>
    </row>
    <row r="73" spans="2:20" customFormat="1" x14ac:dyDescent="0.2">
      <c r="B73" s="160"/>
      <c r="C73" s="107" t="s">
        <v>127</v>
      </c>
      <c r="D73" s="107">
        <f>input_BNA!E78</f>
        <v>0</v>
      </c>
      <c r="E73" s="107">
        <f>input_BNA!R78</f>
        <v>0</v>
      </c>
      <c r="F73" s="107">
        <f>input_BNA!F78</f>
        <v>0</v>
      </c>
      <c r="G73" s="107">
        <f>input_BNA!M78</f>
        <v>0</v>
      </c>
      <c r="H73" s="107">
        <f>input_BNA!J78</f>
        <v>0</v>
      </c>
      <c r="I73" s="107">
        <f>input_BNA!H78</f>
        <v>0</v>
      </c>
      <c r="J73" s="107">
        <f>input_BNA!D78</f>
        <v>0</v>
      </c>
      <c r="K73" s="107">
        <f>input_BNA!P78</f>
        <v>0</v>
      </c>
      <c r="L73" s="107">
        <f>input_BNA!G78</f>
        <v>0</v>
      </c>
      <c r="M73" s="107">
        <f>input_BNA!K78</f>
        <v>0</v>
      </c>
      <c r="N73" s="107">
        <f>input_BNA!I78</f>
        <v>0</v>
      </c>
      <c r="O73" s="107">
        <f>input_BNA!L78</f>
        <v>0</v>
      </c>
      <c r="P73" s="107">
        <f>input_BNA!Q78</f>
        <v>0</v>
      </c>
      <c r="Q73" s="107">
        <f>input_BNA!N78</f>
        <v>0</v>
      </c>
      <c r="R73" s="107">
        <f>input_BNA!O78</f>
        <v>0</v>
      </c>
      <c r="S73" s="107">
        <f>input_BNA!S78+input_BNA!T78</f>
        <v>3283.3</v>
      </c>
      <c r="T73" s="159">
        <f>input_BNA!U78</f>
        <v>3283.3</v>
      </c>
    </row>
    <row r="74" spans="2:20" customFormat="1" x14ac:dyDescent="0.2">
      <c r="B74" s="165"/>
      <c r="C74" s="107" t="s">
        <v>128</v>
      </c>
      <c r="D74" s="107">
        <f>input_BNA!E79</f>
        <v>0</v>
      </c>
      <c r="E74" s="107">
        <f>input_BNA!R79</f>
        <v>0</v>
      </c>
      <c r="F74" s="107">
        <f>input_BNA!F79</f>
        <v>0</v>
      </c>
      <c r="G74" s="107">
        <f>input_BNA!M79</f>
        <v>0</v>
      </c>
      <c r="H74" s="107">
        <f>input_BNA!J79</f>
        <v>0</v>
      </c>
      <c r="I74" s="107">
        <f>input_BNA!H79</f>
        <v>0</v>
      </c>
      <c r="J74" s="107">
        <f>input_BNA!D79</f>
        <v>0</v>
      </c>
      <c r="K74" s="107">
        <f>input_BNA!P79</f>
        <v>0</v>
      </c>
      <c r="L74" s="107">
        <f>input_BNA!G79</f>
        <v>0</v>
      </c>
      <c r="M74" s="107">
        <f>input_BNA!K79</f>
        <v>0</v>
      </c>
      <c r="N74" s="107">
        <f>input_BNA!I79</f>
        <v>0</v>
      </c>
      <c r="O74" s="107">
        <f>input_BNA!L79</f>
        <v>0</v>
      </c>
      <c r="P74" s="107">
        <f>input_BNA!Q79</f>
        <v>0</v>
      </c>
      <c r="Q74" s="107">
        <f>input_BNA!N79</f>
        <v>0</v>
      </c>
      <c r="R74" s="107">
        <f>input_BNA!O79</f>
        <v>0</v>
      </c>
      <c r="S74" s="107">
        <f>input_BNA!S79+input_BNA!T79</f>
        <v>45120.877980000078</v>
      </c>
      <c r="T74" s="159">
        <f>input_BNA!U79</f>
        <v>45120.877980000078</v>
      </c>
    </row>
    <row r="75" spans="2:20" customFormat="1" x14ac:dyDescent="0.2">
      <c r="B75" s="161" t="s">
        <v>504</v>
      </c>
      <c r="C75" s="163"/>
      <c r="D75" s="163">
        <f>input_BNA!E80</f>
        <v>7019.1612889999997</v>
      </c>
      <c r="E75" s="163">
        <f>input_BNA!R80</f>
        <v>9549.0559999999987</v>
      </c>
      <c r="F75" s="163">
        <f>input_BNA!F80</f>
        <v>7387.5784409647949</v>
      </c>
      <c r="G75" s="163">
        <f>input_BNA!M80</f>
        <v>1921.0345</v>
      </c>
      <c r="H75" s="163">
        <f>input_BNA!J80</f>
        <v>203.864</v>
      </c>
      <c r="I75" s="163">
        <f>input_BNA!H80</f>
        <v>9687.4699813530315</v>
      </c>
      <c r="J75" s="163">
        <f>input_BNA!D80</f>
        <v>652.44632377869493</v>
      </c>
      <c r="K75" s="163">
        <f>input_BNA!P80</f>
        <v>472.255</v>
      </c>
      <c r="L75" s="163">
        <f>input_BNA!G80</f>
        <v>347.40719999999993</v>
      </c>
      <c r="M75" s="163">
        <f>input_BNA!K80</f>
        <v>12636</v>
      </c>
      <c r="N75" s="163">
        <f>input_BNA!I80</f>
        <v>39.5</v>
      </c>
      <c r="O75" s="163">
        <f>input_BNA!L80</f>
        <v>3749.0329999999972</v>
      </c>
      <c r="P75" s="163">
        <f>input_BNA!Q80</f>
        <v>249.02500000000001</v>
      </c>
      <c r="Q75" s="163">
        <f>input_BNA!N80</f>
        <v>7985.4347679999983</v>
      </c>
      <c r="R75" s="163">
        <f>input_BNA!O80</f>
        <v>40715.935715000021</v>
      </c>
      <c r="S75" s="163">
        <f>input_BNA!S80+input_BNA!T80</f>
        <v>48404.17798000008</v>
      </c>
      <c r="T75" s="164">
        <f>input_BNA!U80</f>
        <v>151019.37919809663</v>
      </c>
    </row>
    <row r="76" spans="2:20" customFormat="1" x14ac:dyDescent="0.2">
      <c r="B76" s="167" t="s">
        <v>115</v>
      </c>
      <c r="C76" s="168"/>
      <c r="D76" s="168">
        <f>input_BNA!E81</f>
        <v>7903.7255088000002</v>
      </c>
      <c r="E76" s="168">
        <f>input_BNA!R81</f>
        <v>28905.933647099999</v>
      </c>
      <c r="F76" s="168">
        <f>input_BNA!F81</f>
        <v>21473.996355030751</v>
      </c>
      <c r="G76" s="168">
        <f>input_BNA!M81</f>
        <v>2878.247033678756</v>
      </c>
      <c r="H76" s="168">
        <f>input_BNA!J81</f>
        <v>246.28399999999999</v>
      </c>
      <c r="I76" s="168">
        <f>input_BNA!H81</f>
        <v>23998.596657677528</v>
      </c>
      <c r="J76" s="168">
        <f>input_BNA!D81</f>
        <v>2180.3385811794378</v>
      </c>
      <c r="K76" s="168">
        <f>input_BNA!P81</f>
        <v>2165.7466353914483</v>
      </c>
      <c r="L76" s="168">
        <f>input_BNA!G81</f>
        <v>347.40719999999993</v>
      </c>
      <c r="M76" s="168">
        <f>input_BNA!K81</f>
        <v>12636</v>
      </c>
      <c r="N76" s="168">
        <f>input_BNA!I81</f>
        <v>39.5</v>
      </c>
      <c r="O76" s="168">
        <f>input_BNA!L81</f>
        <v>3749.0329999999972</v>
      </c>
      <c r="P76" s="168">
        <f>input_BNA!Q81</f>
        <v>249.02500000000001</v>
      </c>
      <c r="Q76" s="168">
        <f>input_BNA!N81</f>
        <v>7985.4347679999983</v>
      </c>
      <c r="R76" s="168">
        <f>input_BNA!O81</f>
        <v>40715.935715000021</v>
      </c>
      <c r="S76" s="168">
        <f>input_BNA!S81+input_BNA!T81</f>
        <v>48404.17798000008</v>
      </c>
      <c r="T76" s="169">
        <f>input_BNA!U81</f>
        <v>203879.38208185803</v>
      </c>
    </row>
    <row r="78" spans="2:20" x14ac:dyDescent="0.2">
      <c r="S78" s="238"/>
    </row>
    <row r="79" spans="2:20" x14ac:dyDescent="0.2">
      <c r="S79" s="238"/>
    </row>
    <row r="80" spans="2:20" x14ac:dyDescent="0.2">
      <c r="S80" s="238"/>
    </row>
  </sheetData>
  <mergeCells count="17">
    <mergeCell ref="N10:N11"/>
    <mergeCell ref="O10:O11"/>
    <mergeCell ref="P10:P11"/>
    <mergeCell ref="Q10:Q11"/>
    <mergeCell ref="R10:R11"/>
    <mergeCell ref="M10:M11"/>
    <mergeCell ref="B8:C8"/>
    <mergeCell ref="C10:C11"/>
    <mergeCell ref="D10:D11"/>
    <mergeCell ref="E10:E11"/>
    <mergeCell ref="F10:F11"/>
    <mergeCell ref="G10:G11"/>
    <mergeCell ref="H10:H11"/>
    <mergeCell ref="I10:I11"/>
    <mergeCell ref="J10:J11"/>
    <mergeCell ref="K10:K11"/>
    <mergeCell ref="L10:L11"/>
  </mergeCells>
  <pageMargins left="0.75" right="0.75" top="1" bottom="1" header="0.5" footer="0.5"/>
  <pageSetup paperSize="9" orientation="portrait" horizontalDpi="4294967292" verticalDpi="4294967292"/>
  <ignoredErrors>
    <ignoredError sqref="E12:E16 D19:F28 D30:Q31 N12:Q28 O29:Q29 I12:M28 K29:M29 F12:F16 D13:D16 G20:H21 G23:H28 G12:H12 H13 G14 H15 I29" emptyCellReference="1"/>
    <ignoredError sqref="R1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W160"/>
  <sheetViews>
    <sheetView workbookViewId="0">
      <selection activeCell="E18" activeCellId="2" sqref="E40:E44 E17 E18"/>
    </sheetView>
  </sheetViews>
  <sheetFormatPr baseColWidth="10" defaultRowHeight="16" x14ac:dyDescent="0.2"/>
  <cols>
    <col min="2" max="2" width="59.6640625" bestFit="1" customWidth="1"/>
    <col min="3" max="3" width="17" bestFit="1" customWidth="1"/>
    <col min="4" max="4" width="16.6640625" bestFit="1" customWidth="1"/>
    <col min="5" max="5" width="10.83203125" bestFit="1" customWidth="1"/>
    <col min="6" max="23" width="15.83203125" customWidth="1"/>
  </cols>
  <sheetData>
    <row r="2" spans="2:10" ht="20" x14ac:dyDescent="0.25">
      <c r="B2" s="132" t="s">
        <v>137</v>
      </c>
    </row>
    <row r="3" spans="2:10" x14ac:dyDescent="0.2">
      <c r="B3" t="s">
        <v>138</v>
      </c>
      <c r="C3" t="s">
        <v>139</v>
      </c>
    </row>
    <row r="4" spans="2:10" x14ac:dyDescent="0.2">
      <c r="B4" t="s">
        <v>140</v>
      </c>
      <c r="C4" t="s">
        <v>514</v>
      </c>
    </row>
    <row r="5" spans="2:10" x14ac:dyDescent="0.2">
      <c r="C5" t="s">
        <v>141</v>
      </c>
    </row>
    <row r="6" spans="2:10" x14ac:dyDescent="0.2">
      <c r="C6" t="s">
        <v>142</v>
      </c>
    </row>
    <row r="7" spans="2:10" x14ac:dyDescent="0.2">
      <c r="B7" t="s">
        <v>143</v>
      </c>
      <c r="C7" t="s">
        <v>144</v>
      </c>
    </row>
    <row r="9" spans="2:10" x14ac:dyDescent="0.2">
      <c r="B9" t="s">
        <v>476</v>
      </c>
      <c r="C9" t="s">
        <v>477</v>
      </c>
    </row>
    <row r="11" spans="2:10" x14ac:dyDescent="0.2">
      <c r="B11" s="135"/>
      <c r="C11" s="136"/>
      <c r="D11" s="136"/>
      <c r="E11" s="136"/>
      <c r="F11" s="136"/>
      <c r="G11" s="136"/>
      <c r="H11" s="136"/>
      <c r="I11" s="136"/>
      <c r="J11" s="137"/>
    </row>
    <row r="12" spans="2:10" x14ac:dyDescent="0.2">
      <c r="B12" s="138" t="s">
        <v>765</v>
      </c>
      <c r="C12" s="80"/>
      <c r="D12" s="80"/>
      <c r="E12" s="80"/>
      <c r="F12" s="80"/>
      <c r="G12" s="80"/>
      <c r="H12" s="80"/>
      <c r="I12" s="80"/>
      <c r="J12" s="139"/>
    </row>
    <row r="13" spans="2:10" x14ac:dyDescent="0.2">
      <c r="B13" s="141" t="s">
        <v>155</v>
      </c>
      <c r="C13" s="80" t="s">
        <v>76</v>
      </c>
      <c r="D13" s="80"/>
      <c r="E13" s="80"/>
      <c r="F13" s="80"/>
      <c r="G13" s="80"/>
      <c r="H13" s="80"/>
      <c r="I13" s="80"/>
      <c r="J13" s="139"/>
    </row>
    <row r="14" spans="2:10" x14ac:dyDescent="0.2">
      <c r="B14" s="140"/>
      <c r="C14" s="80"/>
      <c r="D14" s="80"/>
      <c r="E14" s="80"/>
      <c r="F14" s="80"/>
      <c r="G14" s="80"/>
      <c r="H14" s="80"/>
      <c r="I14" s="80"/>
      <c r="J14" s="139"/>
    </row>
    <row r="15" spans="2:10" x14ac:dyDescent="0.2">
      <c r="B15" s="141" t="s">
        <v>485</v>
      </c>
      <c r="C15" s="141" t="s">
        <v>145</v>
      </c>
      <c r="D15" s="140"/>
      <c r="E15" s="80"/>
      <c r="F15" s="80"/>
      <c r="G15" s="124"/>
      <c r="H15" s="124"/>
      <c r="I15" s="124"/>
      <c r="J15" s="139"/>
    </row>
    <row r="16" spans="2:10" x14ac:dyDescent="0.2">
      <c r="B16" s="141" t="s">
        <v>146</v>
      </c>
      <c r="C16" s="140" t="s">
        <v>98</v>
      </c>
      <c r="D16" s="80" t="s">
        <v>99</v>
      </c>
      <c r="E16" s="140" t="s">
        <v>115</v>
      </c>
      <c r="F16" s="80"/>
      <c r="G16" s="125" t="s">
        <v>147</v>
      </c>
      <c r="H16" s="125" t="s">
        <v>766</v>
      </c>
      <c r="I16" s="125"/>
      <c r="J16" s="139"/>
    </row>
    <row r="17" spans="2:10" x14ac:dyDescent="0.2">
      <c r="B17" s="142" t="s">
        <v>121</v>
      </c>
      <c r="C17" s="223">
        <v>66.003</v>
      </c>
      <c r="D17" s="143"/>
      <c r="E17" s="143">
        <v>66.003</v>
      </c>
      <c r="F17" s="80"/>
      <c r="G17" s="218">
        <f>E17/$E$20</f>
        <v>9.9097949366252353E-2</v>
      </c>
      <c r="H17" s="218">
        <f>(E17+E18)/$E$20</f>
        <v>0.89892468597887798</v>
      </c>
      <c r="I17" s="80" t="s">
        <v>358</v>
      </c>
      <c r="J17" s="139"/>
    </row>
    <row r="18" spans="2:10" x14ac:dyDescent="0.2">
      <c r="B18" s="142" t="s">
        <v>494</v>
      </c>
      <c r="C18" s="223"/>
      <c r="D18" s="143">
        <v>532.71500000000003</v>
      </c>
      <c r="E18" s="143">
        <v>532.71500000000003</v>
      </c>
      <c r="F18" s="80"/>
      <c r="G18" s="218">
        <f t="shared" ref="G18:G20" si="0">E18/$E$20</f>
        <v>0.7998267366126256</v>
      </c>
      <c r="H18" s="218"/>
      <c r="I18" s="80"/>
      <c r="J18" s="139"/>
    </row>
    <row r="19" spans="2:10" ht="17" thickBot="1" x14ac:dyDescent="0.25">
      <c r="B19" s="142" t="s">
        <v>497</v>
      </c>
      <c r="C19" s="223">
        <v>67.320000000000007</v>
      </c>
      <c r="D19" s="143"/>
      <c r="E19" s="143">
        <v>67.320000000000007</v>
      </c>
      <c r="F19" s="143"/>
      <c r="G19" s="218">
        <f t="shared" si="0"/>
        <v>0.10107531402112191</v>
      </c>
      <c r="H19" s="218">
        <f>G19</f>
        <v>0.10107531402112191</v>
      </c>
      <c r="I19" s="80" t="s">
        <v>767</v>
      </c>
      <c r="J19" s="139"/>
    </row>
    <row r="20" spans="2:10" ht="17" thickTop="1" x14ac:dyDescent="0.2">
      <c r="B20" s="142" t="s">
        <v>115</v>
      </c>
      <c r="C20" s="223">
        <v>133.32300000000001</v>
      </c>
      <c r="D20" s="143">
        <v>532.71500000000003</v>
      </c>
      <c r="E20" s="143">
        <v>666.03800000000012</v>
      </c>
      <c r="F20" s="143"/>
      <c r="G20" s="219">
        <f t="shared" si="0"/>
        <v>1</v>
      </c>
      <c r="H20" s="219">
        <f>SUM(H17:H19)</f>
        <v>0.99999999999999989</v>
      </c>
      <c r="I20" s="80"/>
      <c r="J20" s="139"/>
    </row>
    <row r="21" spans="2:10" x14ac:dyDescent="0.2">
      <c r="B21" s="140"/>
      <c r="C21" s="80"/>
      <c r="D21" s="80"/>
      <c r="E21" s="80"/>
      <c r="F21" s="143"/>
      <c r="G21" s="80"/>
      <c r="H21" s="80"/>
      <c r="I21" s="80"/>
      <c r="J21" s="139"/>
    </row>
    <row r="22" spans="2:10" x14ac:dyDescent="0.2">
      <c r="B22" s="140"/>
      <c r="C22" s="80"/>
      <c r="D22" s="80"/>
      <c r="E22" s="80"/>
      <c r="F22" s="80"/>
      <c r="G22" s="80"/>
      <c r="H22" s="80"/>
      <c r="I22" s="80"/>
      <c r="J22" s="139"/>
    </row>
    <row r="23" spans="2:10" x14ac:dyDescent="0.2">
      <c r="B23" s="140"/>
      <c r="C23" s="80"/>
      <c r="D23" s="80"/>
      <c r="E23" s="80"/>
      <c r="F23" s="80"/>
      <c r="G23" s="80"/>
      <c r="H23" s="80"/>
      <c r="I23" s="80"/>
      <c r="J23" s="139"/>
    </row>
    <row r="24" spans="2:10" x14ac:dyDescent="0.2">
      <c r="B24" s="138" t="s">
        <v>487</v>
      </c>
      <c r="C24" s="80"/>
      <c r="D24" s="80"/>
      <c r="E24" s="80"/>
      <c r="F24" s="80"/>
      <c r="G24" s="80"/>
      <c r="H24" s="80"/>
      <c r="I24" s="80"/>
      <c r="J24" s="139"/>
    </row>
    <row r="25" spans="2:10" x14ac:dyDescent="0.2">
      <c r="B25" s="140"/>
      <c r="C25" s="80"/>
      <c r="D25" s="80"/>
      <c r="E25" s="80"/>
      <c r="F25" s="80"/>
      <c r="G25" s="80"/>
      <c r="H25" s="80"/>
      <c r="I25" s="80"/>
      <c r="J25" s="139"/>
    </row>
    <row r="26" spans="2:10" ht="17" thickBot="1" x14ac:dyDescent="0.25">
      <c r="B26" s="138" t="s">
        <v>148</v>
      </c>
      <c r="C26" s="80"/>
      <c r="D26" s="80"/>
      <c r="E26" s="80"/>
      <c r="F26" s="80"/>
      <c r="G26" s="80"/>
      <c r="H26" s="80"/>
      <c r="I26" s="80"/>
      <c r="J26" s="139"/>
    </row>
    <row r="27" spans="2:10" ht="17" thickBot="1" x14ac:dyDescent="0.25">
      <c r="B27" s="144" t="s">
        <v>149</v>
      </c>
      <c r="C27" s="126" t="s">
        <v>150</v>
      </c>
      <c r="D27" s="148">
        <f>H17</f>
        <v>0.89892468597887798</v>
      </c>
      <c r="E27" s="80"/>
      <c r="F27" s="80"/>
      <c r="G27" s="80"/>
      <c r="H27" s="80"/>
      <c r="I27" s="80"/>
      <c r="J27" s="139"/>
    </row>
    <row r="28" spans="2:10" ht="17" thickBot="1" x14ac:dyDescent="0.25">
      <c r="B28" s="144" t="s">
        <v>151</v>
      </c>
      <c r="C28" s="126" t="s">
        <v>150</v>
      </c>
      <c r="D28" s="148">
        <v>0</v>
      </c>
      <c r="E28" s="80"/>
      <c r="F28" s="80"/>
      <c r="G28" s="80"/>
      <c r="H28" s="80"/>
      <c r="I28" s="80"/>
      <c r="J28" s="139"/>
    </row>
    <row r="29" spans="2:10" ht="17" thickBot="1" x14ac:dyDescent="0.25">
      <c r="B29" s="144" t="s">
        <v>152</v>
      </c>
      <c r="C29" s="126" t="s">
        <v>150</v>
      </c>
      <c r="D29" s="149">
        <f>H19</f>
        <v>0.10107531402112191</v>
      </c>
      <c r="E29" s="80"/>
      <c r="F29" s="80"/>
      <c r="G29" s="80"/>
      <c r="H29" s="80"/>
      <c r="I29" s="80"/>
      <c r="J29" s="139"/>
    </row>
    <row r="30" spans="2:10" x14ac:dyDescent="0.2">
      <c r="B30" s="145"/>
      <c r="C30" s="146"/>
      <c r="D30" s="146"/>
      <c r="E30" s="146"/>
      <c r="F30" s="146"/>
      <c r="G30" s="146"/>
      <c r="H30" s="146"/>
      <c r="I30" s="146"/>
      <c r="J30" s="147"/>
    </row>
    <row r="32" spans="2:10" x14ac:dyDescent="0.2">
      <c r="B32" s="135"/>
      <c r="C32" s="136"/>
      <c r="D32" s="136"/>
      <c r="E32" s="136"/>
      <c r="F32" s="136"/>
      <c r="G32" s="136"/>
      <c r="H32" s="136"/>
      <c r="I32" s="136"/>
      <c r="J32" s="137"/>
    </row>
    <row r="33" spans="2:10" x14ac:dyDescent="0.2">
      <c r="B33" s="138" t="s">
        <v>768</v>
      </c>
      <c r="C33" s="80"/>
      <c r="D33" s="80"/>
      <c r="E33" s="80"/>
      <c r="F33" s="80"/>
      <c r="G33" s="80"/>
      <c r="H33" s="80"/>
      <c r="I33" s="80"/>
      <c r="J33" s="139"/>
    </row>
    <row r="34" spans="2:10" x14ac:dyDescent="0.2">
      <c r="B34" s="224" t="s">
        <v>155</v>
      </c>
      <c r="C34" s="137" t="s">
        <v>76</v>
      </c>
      <c r="D34" s="80"/>
      <c r="E34" s="80"/>
      <c r="F34" s="80"/>
      <c r="G34" s="80"/>
      <c r="H34" s="80"/>
      <c r="I34" s="80"/>
      <c r="J34" s="139"/>
    </row>
    <row r="35" spans="2:10" x14ac:dyDescent="0.2">
      <c r="B35" s="140"/>
      <c r="C35" s="80"/>
      <c r="D35" s="80"/>
      <c r="E35" s="80"/>
      <c r="F35" s="80"/>
      <c r="G35" s="80"/>
      <c r="H35" s="80"/>
      <c r="I35" s="80"/>
      <c r="J35" s="139"/>
    </row>
    <row r="36" spans="2:10" x14ac:dyDescent="0.2">
      <c r="B36" s="229" t="s">
        <v>485</v>
      </c>
      <c r="C36" s="229" t="s">
        <v>145</v>
      </c>
      <c r="D36" s="135"/>
      <c r="E36" s="137"/>
      <c r="F36" s="80"/>
      <c r="G36" s="124"/>
      <c r="H36" s="124"/>
      <c r="I36" s="124"/>
      <c r="J36" s="139"/>
    </row>
    <row r="37" spans="2:10" x14ac:dyDescent="0.2">
      <c r="B37" s="229" t="s">
        <v>146</v>
      </c>
      <c r="C37" s="135" t="s">
        <v>98</v>
      </c>
      <c r="D37" s="137" t="s">
        <v>99</v>
      </c>
      <c r="E37" s="232" t="s">
        <v>115</v>
      </c>
      <c r="F37" s="80"/>
      <c r="G37" s="125" t="s">
        <v>147</v>
      </c>
      <c r="H37" s="125" t="s">
        <v>766</v>
      </c>
      <c r="I37" s="125"/>
      <c r="J37" s="139"/>
    </row>
    <row r="38" spans="2:10" x14ac:dyDescent="0.2">
      <c r="B38" s="230" t="s">
        <v>118</v>
      </c>
      <c r="C38" s="226">
        <v>1483.82787906</v>
      </c>
      <c r="D38" s="227"/>
      <c r="E38" s="228">
        <v>1483.82787906</v>
      </c>
      <c r="F38" s="80"/>
      <c r="G38" s="218">
        <f>E38/$E$45</f>
        <v>0.37361156864811185</v>
      </c>
      <c r="H38" s="218">
        <f>G38</f>
        <v>0.37361156864811185</v>
      </c>
      <c r="I38" s="80"/>
      <c r="J38" s="139"/>
    </row>
    <row r="39" spans="2:10" x14ac:dyDescent="0.2">
      <c r="B39" s="231" t="s">
        <v>120</v>
      </c>
      <c r="C39" s="223">
        <v>48.287157999999998</v>
      </c>
      <c r="D39" s="143"/>
      <c r="E39" s="225">
        <v>48.287157999999998</v>
      </c>
      <c r="F39" s="80"/>
      <c r="G39" s="218">
        <f t="shared" ref="G39:G45" si="1">E39/$E$45</f>
        <v>1.2158176228207754E-2</v>
      </c>
      <c r="H39" s="218">
        <f>G39</f>
        <v>1.2158176228207754E-2</v>
      </c>
      <c r="I39" s="80"/>
      <c r="J39" s="139"/>
    </row>
    <row r="40" spans="2:10" x14ac:dyDescent="0.2">
      <c r="B40" s="231" t="s">
        <v>121</v>
      </c>
      <c r="C40" s="223">
        <v>1450.4848922293088</v>
      </c>
      <c r="D40" s="143"/>
      <c r="E40" s="225">
        <v>1450.4848922293088</v>
      </c>
      <c r="F40" s="80"/>
      <c r="G40" s="218">
        <f t="shared" si="1"/>
        <v>0.36521617064472645</v>
      </c>
      <c r="H40" s="218">
        <f>G40+G41+G42+G43+G44</f>
        <v>0.61423025512368046</v>
      </c>
      <c r="I40" s="80"/>
      <c r="J40" s="139"/>
    </row>
    <row r="41" spans="2:10" x14ac:dyDescent="0.2">
      <c r="B41" s="231" t="s">
        <v>493</v>
      </c>
      <c r="C41" s="223">
        <v>175.59499999999997</v>
      </c>
      <c r="D41" s="143"/>
      <c r="E41" s="225">
        <v>175.59499999999997</v>
      </c>
      <c r="F41" s="80"/>
      <c r="G41" s="218">
        <f t="shared" si="1"/>
        <v>4.4212893100731676E-2</v>
      </c>
      <c r="H41" s="218"/>
      <c r="I41" s="80"/>
      <c r="J41" s="139"/>
    </row>
    <row r="42" spans="2:10" x14ac:dyDescent="0.2">
      <c r="B42" s="231" t="s">
        <v>494</v>
      </c>
      <c r="C42" s="223"/>
      <c r="D42" s="143">
        <v>105.34299999999999</v>
      </c>
      <c r="E42" s="225">
        <v>105.34299999999999</v>
      </c>
      <c r="F42" s="80"/>
      <c r="G42" s="218">
        <f t="shared" si="1"/>
        <v>2.6524210814148335E-2</v>
      </c>
      <c r="H42" s="218"/>
      <c r="I42" s="80"/>
      <c r="J42" s="139"/>
    </row>
    <row r="43" spans="2:10" x14ac:dyDescent="0.2">
      <c r="B43" s="231" t="s">
        <v>497</v>
      </c>
      <c r="C43" s="223">
        <v>687.91158751243984</v>
      </c>
      <c r="D43" s="143"/>
      <c r="E43" s="225">
        <v>687.91158751243984</v>
      </c>
      <c r="F43" s="80"/>
      <c r="G43" s="218">
        <f t="shared" si="1"/>
        <v>0.17320858499070094</v>
      </c>
      <c r="H43" s="218"/>
      <c r="I43" s="80"/>
      <c r="J43" s="139"/>
    </row>
    <row r="44" spans="2:10" ht="17" thickBot="1" x14ac:dyDescent="0.25">
      <c r="B44" s="231" t="s">
        <v>499</v>
      </c>
      <c r="C44" s="223"/>
      <c r="D44" s="143">
        <v>20.129533678756477</v>
      </c>
      <c r="E44" s="225">
        <v>20.129533678756477</v>
      </c>
      <c r="F44" s="80"/>
      <c r="G44" s="218">
        <f t="shared" si="1"/>
        <v>5.0683955733730364E-3</v>
      </c>
      <c r="H44" s="218"/>
      <c r="I44" s="80"/>
      <c r="J44" s="139"/>
    </row>
    <row r="45" spans="2:10" ht="17" thickTop="1" x14ac:dyDescent="0.2">
      <c r="B45" s="230" t="s">
        <v>115</v>
      </c>
      <c r="C45" s="223">
        <v>3846.1065168017485</v>
      </c>
      <c r="D45" s="143">
        <v>125.47253367875646</v>
      </c>
      <c r="E45" s="225">
        <v>3971.579050480505</v>
      </c>
      <c r="F45" s="80"/>
      <c r="G45" s="219">
        <f t="shared" si="1"/>
        <v>1</v>
      </c>
      <c r="H45" s="219">
        <f>SUM(H38:H44)</f>
        <v>1</v>
      </c>
      <c r="I45" s="80"/>
      <c r="J45" s="139"/>
    </row>
    <row r="46" spans="2:10" x14ac:dyDescent="0.2">
      <c r="B46" s="140"/>
      <c r="C46" s="80"/>
      <c r="D46" s="80"/>
      <c r="E46" s="80"/>
      <c r="F46" s="80"/>
      <c r="G46" s="80"/>
      <c r="H46" s="80"/>
      <c r="I46" s="80"/>
      <c r="J46" s="139"/>
    </row>
    <row r="47" spans="2:10" x14ac:dyDescent="0.2">
      <c r="B47" s="140"/>
      <c r="C47" s="80"/>
      <c r="D47" s="80"/>
      <c r="E47" s="80"/>
      <c r="F47" s="80"/>
      <c r="G47" s="80"/>
      <c r="H47" s="80"/>
      <c r="I47" s="80"/>
      <c r="J47" s="139"/>
    </row>
    <row r="48" spans="2:10" x14ac:dyDescent="0.2">
      <c r="B48" s="140"/>
      <c r="C48" s="80"/>
      <c r="D48" s="80"/>
      <c r="E48" s="80"/>
      <c r="F48" s="80"/>
      <c r="G48" s="80"/>
      <c r="H48" s="80"/>
      <c r="I48" s="80"/>
      <c r="J48" s="139"/>
    </row>
    <row r="49" spans="2:23" x14ac:dyDescent="0.2">
      <c r="B49" s="138" t="s">
        <v>487</v>
      </c>
      <c r="C49" s="80"/>
      <c r="D49" s="80"/>
      <c r="E49" s="80"/>
      <c r="F49" s="80"/>
      <c r="G49" s="80"/>
      <c r="H49" s="80"/>
      <c r="I49" s="80"/>
      <c r="J49" s="139"/>
    </row>
    <row r="50" spans="2:23" x14ac:dyDescent="0.2">
      <c r="B50" s="140"/>
      <c r="C50" s="80"/>
      <c r="D50" s="80"/>
      <c r="E50" s="80"/>
      <c r="F50" s="80"/>
      <c r="G50" s="80"/>
      <c r="H50" s="80"/>
      <c r="I50" s="80"/>
      <c r="J50" s="139"/>
    </row>
    <row r="51" spans="2:23" ht="17" thickBot="1" x14ac:dyDescent="0.25">
      <c r="B51" s="138" t="s">
        <v>148</v>
      </c>
      <c r="C51" s="80"/>
      <c r="D51" s="80"/>
      <c r="E51" s="80"/>
      <c r="F51" s="80"/>
      <c r="G51" s="80"/>
      <c r="H51" s="80"/>
      <c r="I51" s="80"/>
      <c r="J51" s="139"/>
    </row>
    <row r="52" spans="2:23" ht="17" thickBot="1" x14ac:dyDescent="0.25">
      <c r="B52" s="144" t="s">
        <v>149</v>
      </c>
      <c r="C52" s="126" t="s">
        <v>150</v>
      </c>
      <c r="D52" s="148">
        <f>H40</f>
        <v>0.61423025512368046</v>
      </c>
      <c r="E52" s="80"/>
      <c r="F52" s="80"/>
      <c r="G52" s="80"/>
      <c r="H52" s="80"/>
      <c r="I52" s="80"/>
      <c r="J52" s="139"/>
    </row>
    <row r="53" spans="2:23" ht="17" thickBot="1" x14ac:dyDescent="0.25">
      <c r="B53" s="144" t="s">
        <v>151</v>
      </c>
      <c r="C53" s="126" t="s">
        <v>150</v>
      </c>
      <c r="D53" s="148">
        <f>H39</f>
        <v>1.2158176228207754E-2</v>
      </c>
      <c r="E53" s="80"/>
      <c r="F53" s="80"/>
      <c r="G53" s="80"/>
      <c r="H53" s="80"/>
      <c r="I53" s="80"/>
      <c r="J53" s="139"/>
    </row>
    <row r="54" spans="2:23" ht="17" thickBot="1" x14ac:dyDescent="0.25">
      <c r="B54" s="144" t="s">
        <v>152</v>
      </c>
      <c r="C54" s="126" t="s">
        <v>150</v>
      </c>
      <c r="D54" s="149">
        <f>H38</f>
        <v>0.37361156864811185</v>
      </c>
      <c r="E54" s="80"/>
      <c r="F54" s="80"/>
      <c r="G54" s="80"/>
      <c r="H54" s="80"/>
      <c r="I54" s="80"/>
      <c r="J54" s="139"/>
    </row>
    <row r="55" spans="2:23" x14ac:dyDescent="0.2">
      <c r="B55" s="145"/>
      <c r="C55" s="146"/>
      <c r="D55" s="146"/>
      <c r="E55" s="146"/>
      <c r="F55" s="146"/>
      <c r="G55" s="146"/>
      <c r="H55" s="146"/>
      <c r="I55" s="146"/>
      <c r="J55" s="147"/>
    </row>
    <row r="62" spans="2:23" x14ac:dyDescent="0.2">
      <c r="B62" s="123" t="s">
        <v>153</v>
      </c>
    </row>
    <row r="64" spans="2:23" ht="88" x14ac:dyDescent="0.2">
      <c r="B64" s="171" t="s">
        <v>154</v>
      </c>
      <c r="C64" s="172" t="s">
        <v>155</v>
      </c>
      <c r="D64" s="171" t="s">
        <v>156</v>
      </c>
      <c r="E64" s="171" t="s">
        <v>157</v>
      </c>
      <c r="F64" s="171" t="s">
        <v>158</v>
      </c>
      <c r="G64" s="171" t="s">
        <v>159</v>
      </c>
      <c r="H64" s="171" t="s">
        <v>78</v>
      </c>
      <c r="I64" s="171" t="s">
        <v>160</v>
      </c>
      <c r="J64" s="173" t="s">
        <v>94</v>
      </c>
      <c r="K64" s="171" t="s">
        <v>489</v>
      </c>
      <c r="L64" s="171" t="s">
        <v>488</v>
      </c>
      <c r="M64" s="171" t="s">
        <v>81</v>
      </c>
      <c r="N64" s="171" t="s">
        <v>161</v>
      </c>
      <c r="O64" s="171" t="s">
        <v>162</v>
      </c>
      <c r="P64" s="171" t="s">
        <v>515</v>
      </c>
      <c r="Q64" s="171" t="s">
        <v>163</v>
      </c>
      <c r="R64" s="171" t="s">
        <v>164</v>
      </c>
      <c r="S64" s="171" t="s">
        <v>516</v>
      </c>
      <c r="T64" s="173" t="s">
        <v>486</v>
      </c>
      <c r="U64" s="171" t="s">
        <v>517</v>
      </c>
      <c r="V64" s="171" t="s">
        <v>165</v>
      </c>
      <c r="W64" s="171" t="s">
        <v>166</v>
      </c>
    </row>
    <row r="65" spans="2:23" x14ac:dyDescent="0.2">
      <c r="B65" s="174" t="s">
        <v>167</v>
      </c>
      <c r="C65" s="175" t="s">
        <v>518</v>
      </c>
      <c r="D65" s="175" t="s">
        <v>168</v>
      </c>
      <c r="E65" s="176">
        <v>17389</v>
      </c>
      <c r="F65" s="175" t="s">
        <v>169</v>
      </c>
      <c r="G65" s="175" t="s">
        <v>170</v>
      </c>
      <c r="H65" s="177" t="s">
        <v>171</v>
      </c>
      <c r="I65" s="175"/>
      <c r="J65" s="178" t="s">
        <v>497</v>
      </c>
      <c r="K65" s="179">
        <v>1993</v>
      </c>
      <c r="L65" s="180" t="s">
        <v>172</v>
      </c>
      <c r="M65" s="175" t="s">
        <v>519</v>
      </c>
      <c r="N65" s="175" t="s">
        <v>98</v>
      </c>
      <c r="O65" s="175" t="s">
        <v>98</v>
      </c>
      <c r="P65" s="175" t="s">
        <v>98</v>
      </c>
      <c r="Q65" s="175" t="s">
        <v>173</v>
      </c>
      <c r="R65" s="175" t="s">
        <v>174</v>
      </c>
      <c r="S65" s="181">
        <v>15.1</v>
      </c>
      <c r="T65" s="182">
        <v>15.401999999999999</v>
      </c>
      <c r="U65" s="175" t="s">
        <v>175</v>
      </c>
      <c r="V65" s="183">
        <v>20</v>
      </c>
      <c r="W65" s="184" t="s">
        <v>520</v>
      </c>
    </row>
    <row r="66" spans="2:23" x14ac:dyDescent="0.2">
      <c r="B66" s="174" t="s">
        <v>176</v>
      </c>
      <c r="C66" s="174" t="s">
        <v>177</v>
      </c>
      <c r="D66" s="175" t="s">
        <v>178</v>
      </c>
      <c r="E66" s="185">
        <v>39249</v>
      </c>
      <c r="F66" s="184" t="s">
        <v>179</v>
      </c>
      <c r="G66" s="174" t="s">
        <v>180</v>
      </c>
      <c r="H66" s="177" t="s">
        <v>181</v>
      </c>
      <c r="I66" s="174" t="s">
        <v>30</v>
      </c>
      <c r="J66" s="186" t="s">
        <v>121</v>
      </c>
      <c r="K66" s="187">
        <v>2013</v>
      </c>
      <c r="L66" s="175" t="s">
        <v>172</v>
      </c>
      <c r="M66" s="175" t="s">
        <v>98</v>
      </c>
      <c r="N66" s="175"/>
      <c r="O66" s="174"/>
      <c r="P66" s="174" t="s">
        <v>98</v>
      </c>
      <c r="Q66" s="175" t="s">
        <v>173</v>
      </c>
      <c r="R66" s="175" t="s">
        <v>174</v>
      </c>
      <c r="S66" s="188">
        <v>17.8</v>
      </c>
      <c r="T66" s="182">
        <v>16.16</v>
      </c>
      <c r="U66" s="175" t="s">
        <v>182</v>
      </c>
      <c r="V66" s="184">
        <v>20</v>
      </c>
      <c r="W66" s="184" t="s">
        <v>521</v>
      </c>
    </row>
    <row r="67" spans="2:23" x14ac:dyDescent="0.2">
      <c r="B67" s="175" t="s">
        <v>522</v>
      </c>
      <c r="C67" s="175" t="s">
        <v>183</v>
      </c>
      <c r="D67" s="175" t="s">
        <v>523</v>
      </c>
      <c r="E67" s="176">
        <v>34225</v>
      </c>
      <c r="F67" s="175" t="s">
        <v>184</v>
      </c>
      <c r="G67" s="175"/>
      <c r="H67" s="177" t="s">
        <v>185</v>
      </c>
      <c r="I67" s="175"/>
      <c r="J67" s="178" t="s">
        <v>118</v>
      </c>
      <c r="K67" s="179">
        <v>2013</v>
      </c>
      <c r="L67" s="175" t="s">
        <v>172</v>
      </c>
      <c r="M67" s="175" t="s">
        <v>98</v>
      </c>
      <c r="N67" s="175"/>
      <c r="O67" s="175"/>
      <c r="P67" s="175" t="s">
        <v>98</v>
      </c>
      <c r="Q67" s="175" t="s">
        <v>173</v>
      </c>
      <c r="R67" s="175" t="s">
        <v>174</v>
      </c>
      <c r="S67" s="181">
        <v>78</v>
      </c>
      <c r="T67" s="182">
        <v>79.56</v>
      </c>
      <c r="U67" s="175" t="s">
        <v>524</v>
      </c>
      <c r="V67" s="183">
        <v>110</v>
      </c>
      <c r="W67" s="175" t="s">
        <v>521</v>
      </c>
    </row>
    <row r="68" spans="2:23" x14ac:dyDescent="0.2">
      <c r="B68" s="174" t="s">
        <v>525</v>
      </c>
      <c r="C68" s="175" t="s">
        <v>186</v>
      </c>
      <c r="D68" s="175" t="s">
        <v>187</v>
      </c>
      <c r="E68" s="189">
        <v>6406</v>
      </c>
      <c r="F68" s="190" t="s">
        <v>188</v>
      </c>
      <c r="G68" s="175"/>
      <c r="H68" s="177" t="s">
        <v>181</v>
      </c>
      <c r="I68" s="175"/>
      <c r="J68" s="186" t="s">
        <v>497</v>
      </c>
      <c r="K68" s="187">
        <v>1994</v>
      </c>
      <c r="L68" s="175" t="s">
        <v>172</v>
      </c>
      <c r="M68" s="175" t="s">
        <v>98</v>
      </c>
      <c r="N68" s="175"/>
      <c r="O68" s="175"/>
      <c r="P68" s="175" t="s">
        <v>98</v>
      </c>
      <c r="Q68" s="175" t="s">
        <v>173</v>
      </c>
      <c r="R68" s="175" t="s">
        <v>174</v>
      </c>
      <c r="S68" s="181">
        <v>66</v>
      </c>
      <c r="T68" s="182">
        <v>38.866789166046381</v>
      </c>
      <c r="U68" s="175">
        <v>173</v>
      </c>
      <c r="V68" s="190">
        <v>110</v>
      </c>
      <c r="W68" s="190" t="s">
        <v>189</v>
      </c>
    </row>
    <row r="69" spans="2:23" x14ac:dyDescent="0.2">
      <c r="B69" s="174" t="s">
        <v>190</v>
      </c>
      <c r="C69" s="175" t="s">
        <v>191</v>
      </c>
      <c r="D69" s="175" t="s">
        <v>192</v>
      </c>
      <c r="E69" s="176">
        <v>6749</v>
      </c>
      <c r="F69" s="175" t="s">
        <v>193</v>
      </c>
      <c r="G69" s="175"/>
      <c r="H69" s="177" t="s">
        <v>181</v>
      </c>
      <c r="I69" s="175"/>
      <c r="J69" s="178" t="s">
        <v>118</v>
      </c>
      <c r="K69" s="179">
        <v>2000</v>
      </c>
      <c r="L69" s="175" t="s">
        <v>172</v>
      </c>
      <c r="M69" s="175" t="s">
        <v>98</v>
      </c>
      <c r="N69" s="175"/>
      <c r="O69" s="175"/>
      <c r="P69" s="175" t="s">
        <v>98</v>
      </c>
      <c r="Q69" s="175" t="s">
        <v>173</v>
      </c>
      <c r="R69" s="175" t="s">
        <v>174</v>
      </c>
      <c r="S69" s="181">
        <v>106</v>
      </c>
      <c r="T69" s="182">
        <v>107.06</v>
      </c>
      <c r="U69" s="175" t="s">
        <v>194</v>
      </c>
      <c r="V69" s="183">
        <v>110</v>
      </c>
      <c r="W69" s="175" t="s">
        <v>189</v>
      </c>
    </row>
    <row r="70" spans="2:23" x14ac:dyDescent="0.2">
      <c r="B70" s="175" t="s">
        <v>195</v>
      </c>
      <c r="C70" s="175" t="s">
        <v>526</v>
      </c>
      <c r="D70" s="175" t="s">
        <v>527</v>
      </c>
      <c r="E70" s="176">
        <v>59929</v>
      </c>
      <c r="F70" s="175" t="s">
        <v>196</v>
      </c>
      <c r="G70" s="175" t="s">
        <v>197</v>
      </c>
      <c r="H70" s="177" t="s">
        <v>198</v>
      </c>
      <c r="I70" s="175" t="s">
        <v>199</v>
      </c>
      <c r="J70" s="186" t="s">
        <v>121</v>
      </c>
      <c r="K70" s="179">
        <v>1996</v>
      </c>
      <c r="L70" s="175" t="s">
        <v>172</v>
      </c>
      <c r="M70" s="175" t="s">
        <v>98</v>
      </c>
      <c r="N70" s="175"/>
      <c r="O70" s="175"/>
      <c r="P70" s="175" t="s">
        <v>98</v>
      </c>
      <c r="Q70" s="175" t="s">
        <v>173</v>
      </c>
      <c r="R70" s="175" t="s">
        <v>174</v>
      </c>
      <c r="S70" s="181">
        <v>13.5</v>
      </c>
      <c r="T70" s="182">
        <v>13.635</v>
      </c>
      <c r="U70" s="175"/>
      <c r="V70" s="183">
        <v>10</v>
      </c>
      <c r="W70" s="175" t="s">
        <v>528</v>
      </c>
    </row>
    <row r="71" spans="2:23" x14ac:dyDescent="0.2">
      <c r="B71" s="175" t="s">
        <v>529</v>
      </c>
      <c r="C71" s="175" t="s">
        <v>200</v>
      </c>
      <c r="D71" s="175" t="s">
        <v>530</v>
      </c>
      <c r="E71" s="176">
        <v>84489</v>
      </c>
      <c r="F71" s="175" t="s">
        <v>201</v>
      </c>
      <c r="G71" s="175" t="s">
        <v>202</v>
      </c>
      <c r="H71" s="177" t="s">
        <v>203</v>
      </c>
      <c r="I71" s="175"/>
      <c r="J71" s="186" t="s">
        <v>121</v>
      </c>
      <c r="K71" s="179">
        <v>2001</v>
      </c>
      <c r="L71" s="175" t="s">
        <v>172</v>
      </c>
      <c r="M71" s="175" t="s">
        <v>98</v>
      </c>
      <c r="N71" s="175"/>
      <c r="O71" s="175"/>
      <c r="P71" s="175" t="s">
        <v>98</v>
      </c>
      <c r="Q71" s="175" t="s">
        <v>173</v>
      </c>
      <c r="R71" s="175" t="s">
        <v>174</v>
      </c>
      <c r="S71" s="181">
        <v>120</v>
      </c>
      <c r="T71" s="182">
        <v>121.79999999999998</v>
      </c>
      <c r="U71" s="175" t="s">
        <v>201</v>
      </c>
      <c r="V71" s="183">
        <v>110</v>
      </c>
      <c r="W71" s="175" t="s">
        <v>531</v>
      </c>
    </row>
    <row r="72" spans="2:23" x14ac:dyDescent="0.2">
      <c r="B72" s="175" t="s">
        <v>532</v>
      </c>
      <c r="C72" s="175" t="s">
        <v>200</v>
      </c>
      <c r="D72" s="175" t="s">
        <v>533</v>
      </c>
      <c r="E72" s="176">
        <v>84489</v>
      </c>
      <c r="F72" s="175" t="s">
        <v>201</v>
      </c>
      <c r="G72" s="175" t="s">
        <v>202</v>
      </c>
      <c r="H72" s="177" t="s">
        <v>203</v>
      </c>
      <c r="I72" s="175"/>
      <c r="J72" s="178" t="s">
        <v>497</v>
      </c>
      <c r="K72" s="179">
        <v>1977</v>
      </c>
      <c r="L72" s="175" t="s">
        <v>172</v>
      </c>
      <c r="M72" s="175" t="s">
        <v>98</v>
      </c>
      <c r="N72" s="175" t="s">
        <v>534</v>
      </c>
      <c r="O72" s="175"/>
      <c r="P72" s="175" t="s">
        <v>98</v>
      </c>
      <c r="Q72" s="175" t="s">
        <v>173</v>
      </c>
      <c r="R72" s="175" t="s">
        <v>174</v>
      </c>
      <c r="S72" s="181">
        <v>50</v>
      </c>
      <c r="T72" s="182">
        <v>51</v>
      </c>
      <c r="U72" s="175" t="s">
        <v>535</v>
      </c>
      <c r="V72" s="183">
        <v>10</v>
      </c>
      <c r="W72" s="175" t="s">
        <v>536</v>
      </c>
    </row>
    <row r="73" spans="2:23" ht="40" x14ac:dyDescent="0.2">
      <c r="B73" s="174" t="s">
        <v>204</v>
      </c>
      <c r="C73" s="191" t="s">
        <v>205</v>
      </c>
      <c r="D73" s="175" t="s">
        <v>206</v>
      </c>
      <c r="E73" s="185">
        <v>4838</v>
      </c>
      <c r="F73" s="184" t="s">
        <v>207</v>
      </c>
      <c r="G73" s="175" t="s">
        <v>208</v>
      </c>
      <c r="H73" s="192" t="s">
        <v>209</v>
      </c>
      <c r="I73" s="175"/>
      <c r="J73" s="178" t="s">
        <v>497</v>
      </c>
      <c r="K73" s="187">
        <v>1993</v>
      </c>
      <c r="L73" s="175" t="s">
        <v>172</v>
      </c>
      <c r="M73" s="175" t="s">
        <v>519</v>
      </c>
      <c r="N73" s="175" t="s">
        <v>98</v>
      </c>
      <c r="O73" s="175" t="s">
        <v>537</v>
      </c>
      <c r="P73" s="175" t="s">
        <v>98</v>
      </c>
      <c r="Q73" s="175" t="s">
        <v>173</v>
      </c>
      <c r="R73" s="175" t="s">
        <v>174</v>
      </c>
      <c r="S73" s="188">
        <v>46.6</v>
      </c>
      <c r="T73" s="182">
        <v>47.720479999999995</v>
      </c>
      <c r="U73" s="193" t="s">
        <v>210</v>
      </c>
      <c r="V73" s="193">
        <v>110</v>
      </c>
      <c r="W73" s="193" t="s">
        <v>189</v>
      </c>
    </row>
    <row r="74" spans="2:23" x14ac:dyDescent="0.2">
      <c r="B74" s="175" t="s">
        <v>211</v>
      </c>
      <c r="C74" s="175" t="s">
        <v>212</v>
      </c>
      <c r="D74" s="175" t="s">
        <v>213</v>
      </c>
      <c r="E74" s="176">
        <v>97483</v>
      </c>
      <c r="F74" s="175" t="s">
        <v>214</v>
      </c>
      <c r="G74" s="175" t="s">
        <v>215</v>
      </c>
      <c r="H74" s="177" t="s">
        <v>203</v>
      </c>
      <c r="I74" s="175"/>
      <c r="J74" s="186" t="s">
        <v>121</v>
      </c>
      <c r="K74" s="179">
        <v>2008</v>
      </c>
      <c r="L74" s="175" t="s">
        <v>172</v>
      </c>
      <c r="M74" s="175" t="s">
        <v>98</v>
      </c>
      <c r="N74" s="175"/>
      <c r="O74" s="175"/>
      <c r="P74" s="175" t="s">
        <v>98</v>
      </c>
      <c r="Q74" s="175" t="s">
        <v>173</v>
      </c>
      <c r="R74" s="175" t="s">
        <v>174</v>
      </c>
      <c r="S74" s="181">
        <v>57</v>
      </c>
      <c r="T74" s="182">
        <v>54.54</v>
      </c>
      <c r="U74" s="175" t="s">
        <v>216</v>
      </c>
      <c r="V74" s="183">
        <v>110</v>
      </c>
      <c r="W74" s="175" t="s">
        <v>531</v>
      </c>
    </row>
    <row r="75" spans="2:23" x14ac:dyDescent="0.2">
      <c r="B75" s="175" t="s">
        <v>217</v>
      </c>
      <c r="C75" s="175" t="s">
        <v>538</v>
      </c>
      <c r="D75" s="175" t="s">
        <v>218</v>
      </c>
      <c r="E75" s="176">
        <v>79108</v>
      </c>
      <c r="F75" s="175" t="s">
        <v>219</v>
      </c>
      <c r="G75" s="175"/>
      <c r="H75" s="177" t="s">
        <v>220</v>
      </c>
      <c r="I75" s="175" t="s">
        <v>221</v>
      </c>
      <c r="J75" s="178" t="s">
        <v>118</v>
      </c>
      <c r="K75" s="179">
        <v>1998</v>
      </c>
      <c r="L75" s="175" t="s">
        <v>172</v>
      </c>
      <c r="M75" s="175" t="s">
        <v>98</v>
      </c>
      <c r="N75" s="175"/>
      <c r="O75" s="175"/>
      <c r="P75" s="175" t="s">
        <v>98</v>
      </c>
      <c r="Q75" s="175" t="s">
        <v>173</v>
      </c>
      <c r="R75" s="175" t="s">
        <v>174</v>
      </c>
      <c r="S75" s="181">
        <v>60.1</v>
      </c>
      <c r="T75" s="182">
        <v>61.748892060000003</v>
      </c>
      <c r="U75" s="175" t="s">
        <v>222</v>
      </c>
      <c r="V75" s="183">
        <v>110</v>
      </c>
      <c r="W75" s="175" t="s">
        <v>539</v>
      </c>
    </row>
    <row r="76" spans="2:23" x14ac:dyDescent="0.2">
      <c r="B76" s="174" t="s">
        <v>540</v>
      </c>
      <c r="C76" s="175" t="s">
        <v>541</v>
      </c>
      <c r="D76" s="175" t="s">
        <v>542</v>
      </c>
      <c r="E76" s="185">
        <v>6130</v>
      </c>
      <c r="F76" s="184" t="s">
        <v>543</v>
      </c>
      <c r="G76" s="174" t="s">
        <v>544</v>
      </c>
      <c r="H76" s="177" t="s">
        <v>181</v>
      </c>
      <c r="I76" s="175" t="s">
        <v>545</v>
      </c>
      <c r="J76" s="178" t="s">
        <v>497</v>
      </c>
      <c r="K76" s="187">
        <v>2005</v>
      </c>
      <c r="L76" s="175" t="s">
        <v>172</v>
      </c>
      <c r="M76" s="175" t="s">
        <v>98</v>
      </c>
      <c r="N76" s="175"/>
      <c r="O76" s="174"/>
      <c r="P76" s="174" t="s">
        <v>98</v>
      </c>
      <c r="Q76" s="175" t="s">
        <v>173</v>
      </c>
      <c r="R76" s="175" t="s">
        <v>174</v>
      </c>
      <c r="S76" s="188">
        <v>97</v>
      </c>
      <c r="T76" s="182">
        <v>98.94</v>
      </c>
      <c r="U76" s="175" t="s">
        <v>546</v>
      </c>
      <c r="V76" s="184">
        <v>110</v>
      </c>
      <c r="W76" s="184" t="s">
        <v>547</v>
      </c>
    </row>
    <row r="77" spans="2:23" x14ac:dyDescent="0.2">
      <c r="B77" s="175" t="s">
        <v>223</v>
      </c>
      <c r="C77" s="175" t="s">
        <v>224</v>
      </c>
      <c r="D77" s="175" t="s">
        <v>225</v>
      </c>
      <c r="E77" s="176">
        <v>36266</v>
      </c>
      <c r="F77" s="175" t="s">
        <v>226</v>
      </c>
      <c r="G77" s="175"/>
      <c r="H77" s="177" t="s">
        <v>185</v>
      </c>
      <c r="I77" s="175" t="s">
        <v>225</v>
      </c>
      <c r="J77" s="186" t="s">
        <v>121</v>
      </c>
      <c r="K77" s="179">
        <v>1967</v>
      </c>
      <c r="L77" s="175" t="s">
        <v>172</v>
      </c>
      <c r="M77" s="175" t="s">
        <v>519</v>
      </c>
      <c r="N77" s="175" t="s">
        <v>98</v>
      </c>
      <c r="O77" s="175" t="s">
        <v>227</v>
      </c>
      <c r="P77" s="175" t="s">
        <v>98</v>
      </c>
      <c r="Q77" s="175" t="s">
        <v>173</v>
      </c>
      <c r="R77" s="175" t="s">
        <v>174</v>
      </c>
      <c r="S77" s="181">
        <v>109.5</v>
      </c>
      <c r="T77" s="182">
        <v>110.595</v>
      </c>
      <c r="U77" s="175" t="s">
        <v>228</v>
      </c>
      <c r="V77" s="183">
        <v>110</v>
      </c>
      <c r="W77" s="175" t="s">
        <v>521</v>
      </c>
    </row>
    <row r="78" spans="2:23" x14ac:dyDescent="0.2">
      <c r="B78" s="175" t="s">
        <v>229</v>
      </c>
      <c r="C78" s="175" t="s">
        <v>230</v>
      </c>
      <c r="D78" s="175" t="s">
        <v>231</v>
      </c>
      <c r="E78" s="185">
        <v>76187</v>
      </c>
      <c r="F78" s="175" t="s">
        <v>232</v>
      </c>
      <c r="G78" s="175"/>
      <c r="H78" s="192" t="s">
        <v>220</v>
      </c>
      <c r="I78" s="175" t="s">
        <v>233</v>
      </c>
      <c r="J78" s="186" t="s">
        <v>494</v>
      </c>
      <c r="K78" s="194">
        <v>1995</v>
      </c>
      <c r="L78" s="192" t="s">
        <v>172</v>
      </c>
      <c r="M78" s="175" t="s">
        <v>519</v>
      </c>
      <c r="N78" s="191" t="s">
        <v>99</v>
      </c>
      <c r="O78" s="191" t="s">
        <v>98</v>
      </c>
      <c r="P78" s="191" t="s">
        <v>99</v>
      </c>
      <c r="Q78" s="175" t="s">
        <v>173</v>
      </c>
      <c r="R78" s="175" t="s">
        <v>174</v>
      </c>
      <c r="S78" s="181">
        <v>45</v>
      </c>
      <c r="T78" s="182">
        <v>45.45</v>
      </c>
      <c r="U78" s="175"/>
      <c r="V78" s="183">
        <v>110</v>
      </c>
      <c r="W78" s="175" t="s">
        <v>548</v>
      </c>
    </row>
    <row r="79" spans="2:23" x14ac:dyDescent="0.2">
      <c r="B79" s="174" t="s">
        <v>234</v>
      </c>
      <c r="C79" s="175" t="s">
        <v>230</v>
      </c>
      <c r="D79" s="175" t="s">
        <v>231</v>
      </c>
      <c r="E79" s="185">
        <v>76187</v>
      </c>
      <c r="F79" s="184" t="s">
        <v>232</v>
      </c>
      <c r="G79" s="175"/>
      <c r="H79" s="177" t="s">
        <v>220</v>
      </c>
      <c r="I79" s="175" t="s">
        <v>235</v>
      </c>
      <c r="J79" s="186" t="s">
        <v>494</v>
      </c>
      <c r="K79" s="187">
        <v>1995</v>
      </c>
      <c r="L79" s="175" t="s">
        <v>172</v>
      </c>
      <c r="M79" s="175" t="s">
        <v>519</v>
      </c>
      <c r="N79" s="175" t="s">
        <v>99</v>
      </c>
      <c r="O79" s="175" t="s">
        <v>98</v>
      </c>
      <c r="P79" s="175" t="s">
        <v>99</v>
      </c>
      <c r="Q79" s="175" t="s">
        <v>173</v>
      </c>
      <c r="R79" s="175" t="s">
        <v>174</v>
      </c>
      <c r="S79" s="188">
        <v>25</v>
      </c>
      <c r="T79" s="182">
        <v>25.25</v>
      </c>
      <c r="U79" s="175"/>
      <c r="V79" s="184">
        <v>110</v>
      </c>
      <c r="W79" s="184" t="s">
        <v>548</v>
      </c>
    </row>
    <row r="80" spans="2:23" ht="27" x14ac:dyDescent="0.2">
      <c r="B80" s="174" t="s">
        <v>549</v>
      </c>
      <c r="C80" s="195" t="s">
        <v>400</v>
      </c>
      <c r="D80" s="175" t="s">
        <v>550</v>
      </c>
      <c r="E80" s="176">
        <v>50997</v>
      </c>
      <c r="F80" s="184" t="s">
        <v>436</v>
      </c>
      <c r="G80" s="175" t="s">
        <v>551</v>
      </c>
      <c r="H80" s="177" t="s">
        <v>198</v>
      </c>
      <c r="I80" s="175"/>
      <c r="J80" s="186" t="s">
        <v>494</v>
      </c>
      <c r="K80" s="187">
        <v>2004</v>
      </c>
      <c r="L80" s="175" t="s">
        <v>172</v>
      </c>
      <c r="M80" s="175" t="s">
        <v>99</v>
      </c>
      <c r="N80" s="175"/>
      <c r="O80" s="175"/>
      <c r="P80" s="175" t="s">
        <v>99</v>
      </c>
      <c r="Q80" s="175" t="s">
        <v>173</v>
      </c>
      <c r="R80" s="175" t="s">
        <v>174</v>
      </c>
      <c r="S80" s="188">
        <v>80</v>
      </c>
      <c r="T80" s="182">
        <v>80.8</v>
      </c>
      <c r="U80" s="175" t="s">
        <v>552</v>
      </c>
      <c r="V80" s="184">
        <v>110</v>
      </c>
      <c r="W80" s="175" t="s">
        <v>553</v>
      </c>
    </row>
    <row r="81" spans="2:23" x14ac:dyDescent="0.2">
      <c r="B81" s="174" t="s">
        <v>236</v>
      </c>
      <c r="C81" s="175" t="s">
        <v>177</v>
      </c>
      <c r="D81" s="175" t="s">
        <v>237</v>
      </c>
      <c r="E81" s="185">
        <v>47809</v>
      </c>
      <c r="F81" s="184" t="s">
        <v>238</v>
      </c>
      <c r="G81" s="175" t="s">
        <v>239</v>
      </c>
      <c r="H81" s="177" t="s">
        <v>198</v>
      </c>
      <c r="I81" s="175" t="s">
        <v>240</v>
      </c>
      <c r="J81" s="186" t="s">
        <v>497</v>
      </c>
      <c r="K81" s="187">
        <v>2005</v>
      </c>
      <c r="L81" s="175" t="s">
        <v>172</v>
      </c>
      <c r="M81" s="175" t="s">
        <v>98</v>
      </c>
      <c r="N81" s="175"/>
      <c r="O81" s="175"/>
      <c r="P81" s="175" t="s">
        <v>98</v>
      </c>
      <c r="Q81" s="175" t="s">
        <v>173</v>
      </c>
      <c r="R81" s="175" t="s">
        <v>174</v>
      </c>
      <c r="S81" s="188">
        <v>25.8</v>
      </c>
      <c r="T81" s="182">
        <v>27.228919414350855</v>
      </c>
      <c r="U81" s="175" t="s">
        <v>241</v>
      </c>
      <c r="V81" s="184">
        <v>110</v>
      </c>
      <c r="W81" s="192" t="s">
        <v>554</v>
      </c>
    </row>
    <row r="82" spans="2:23" x14ac:dyDescent="0.2">
      <c r="B82" s="175" t="s">
        <v>242</v>
      </c>
      <c r="C82" s="180" t="s">
        <v>177</v>
      </c>
      <c r="D82" s="180" t="s">
        <v>243</v>
      </c>
      <c r="E82" s="196">
        <v>47809</v>
      </c>
      <c r="F82" s="180" t="s">
        <v>238</v>
      </c>
      <c r="G82" s="180" t="s">
        <v>239</v>
      </c>
      <c r="H82" s="192" t="s">
        <v>198</v>
      </c>
      <c r="I82" s="175" t="s">
        <v>244</v>
      </c>
      <c r="J82" s="186" t="s">
        <v>120</v>
      </c>
      <c r="K82" s="197">
        <v>1995</v>
      </c>
      <c r="L82" s="180" t="s">
        <v>172</v>
      </c>
      <c r="M82" s="198" t="s">
        <v>98</v>
      </c>
      <c r="N82" s="198"/>
      <c r="O82" s="191" t="s">
        <v>555</v>
      </c>
      <c r="P82" s="198" t="s">
        <v>98</v>
      </c>
      <c r="Q82" s="180" t="s">
        <v>173</v>
      </c>
      <c r="R82" s="180" t="s">
        <v>174</v>
      </c>
      <c r="S82" s="199">
        <v>14</v>
      </c>
      <c r="T82" s="182">
        <v>14.14</v>
      </c>
      <c r="U82" s="180" t="s">
        <v>241</v>
      </c>
      <c r="V82" s="197">
        <v>110</v>
      </c>
      <c r="W82" s="184" t="s">
        <v>554</v>
      </c>
    </row>
    <row r="83" spans="2:23" ht="40" x14ac:dyDescent="0.2">
      <c r="B83" s="174" t="s">
        <v>247</v>
      </c>
      <c r="C83" s="191" t="s">
        <v>250</v>
      </c>
      <c r="D83" s="175" t="s">
        <v>246</v>
      </c>
      <c r="E83" s="176">
        <v>6237</v>
      </c>
      <c r="F83" s="175" t="s">
        <v>245</v>
      </c>
      <c r="G83" s="175"/>
      <c r="H83" s="177" t="s">
        <v>181</v>
      </c>
      <c r="I83" s="175" t="s">
        <v>248</v>
      </c>
      <c r="J83" s="186" t="s">
        <v>121</v>
      </c>
      <c r="K83" s="179">
        <v>1994</v>
      </c>
      <c r="L83" s="175" t="s">
        <v>172</v>
      </c>
      <c r="M83" s="175" t="s">
        <v>98</v>
      </c>
      <c r="N83" s="175"/>
      <c r="O83" s="175"/>
      <c r="P83" s="175" t="s">
        <v>98</v>
      </c>
      <c r="Q83" s="175" t="s">
        <v>173</v>
      </c>
      <c r="R83" s="175" t="s">
        <v>174</v>
      </c>
      <c r="S83" s="181">
        <v>35</v>
      </c>
      <c r="T83" s="182">
        <v>35.35</v>
      </c>
      <c r="U83" s="200" t="s">
        <v>556</v>
      </c>
      <c r="V83" s="183">
        <v>110</v>
      </c>
      <c r="W83" s="175" t="s">
        <v>557</v>
      </c>
    </row>
    <row r="84" spans="2:23" x14ac:dyDescent="0.2">
      <c r="B84" s="174" t="s">
        <v>249</v>
      </c>
      <c r="C84" s="175" t="s">
        <v>250</v>
      </c>
      <c r="D84" s="175" t="s">
        <v>251</v>
      </c>
      <c r="E84" s="176">
        <v>6237</v>
      </c>
      <c r="F84" s="175" t="s">
        <v>245</v>
      </c>
      <c r="G84" s="175"/>
      <c r="H84" s="177" t="s">
        <v>181</v>
      </c>
      <c r="I84" s="175"/>
      <c r="J84" s="186" t="s">
        <v>494</v>
      </c>
      <c r="K84" s="179">
        <v>1997</v>
      </c>
      <c r="L84" s="175" t="s">
        <v>172</v>
      </c>
      <c r="M84" s="175" t="s">
        <v>99</v>
      </c>
      <c r="N84" s="175"/>
      <c r="O84" s="175"/>
      <c r="P84" s="191" t="s">
        <v>99</v>
      </c>
      <c r="Q84" s="175" t="s">
        <v>173</v>
      </c>
      <c r="R84" s="175" t="s">
        <v>174</v>
      </c>
      <c r="S84" s="201">
        <v>92.5</v>
      </c>
      <c r="T84" s="182">
        <v>93.424999999999997</v>
      </c>
      <c r="U84" s="175" t="s">
        <v>252</v>
      </c>
      <c r="V84" s="183">
        <v>110</v>
      </c>
      <c r="W84" s="175" t="s">
        <v>557</v>
      </c>
    </row>
    <row r="85" spans="2:23" x14ac:dyDescent="0.2">
      <c r="B85" s="174" t="s">
        <v>253</v>
      </c>
      <c r="C85" s="175" t="s">
        <v>254</v>
      </c>
      <c r="D85" s="175" t="s">
        <v>255</v>
      </c>
      <c r="E85" s="176">
        <v>51368</v>
      </c>
      <c r="F85" s="175" t="s">
        <v>256</v>
      </c>
      <c r="G85" s="175" t="s">
        <v>257</v>
      </c>
      <c r="H85" s="177" t="s">
        <v>198</v>
      </c>
      <c r="I85" s="175"/>
      <c r="J85" s="186" t="s">
        <v>121</v>
      </c>
      <c r="K85" s="179">
        <v>1981</v>
      </c>
      <c r="L85" s="175" t="s">
        <v>172</v>
      </c>
      <c r="M85" s="175" t="s">
        <v>98</v>
      </c>
      <c r="N85" s="175"/>
      <c r="O85" s="175"/>
      <c r="P85" s="175" t="s">
        <v>98</v>
      </c>
      <c r="Q85" s="175" t="s">
        <v>173</v>
      </c>
      <c r="R85" s="175" t="s">
        <v>174</v>
      </c>
      <c r="S85" s="181">
        <v>27</v>
      </c>
      <c r="T85" s="182">
        <v>30.606149729309102</v>
      </c>
      <c r="U85" s="200"/>
      <c r="V85" s="183">
        <v>25</v>
      </c>
      <c r="W85" s="175" t="s">
        <v>258</v>
      </c>
    </row>
    <row r="86" spans="2:23" x14ac:dyDescent="0.2">
      <c r="B86" s="175" t="s">
        <v>259</v>
      </c>
      <c r="C86" s="175" t="s">
        <v>260</v>
      </c>
      <c r="D86" s="175" t="s">
        <v>261</v>
      </c>
      <c r="E86" s="176">
        <v>67056</v>
      </c>
      <c r="F86" s="175" t="s">
        <v>262</v>
      </c>
      <c r="G86" s="175" t="s">
        <v>263</v>
      </c>
      <c r="H86" s="177" t="s">
        <v>264</v>
      </c>
      <c r="I86" s="175" t="s">
        <v>265</v>
      </c>
      <c r="J86" s="186" t="s">
        <v>121</v>
      </c>
      <c r="K86" s="179">
        <v>1992</v>
      </c>
      <c r="L86" s="175" t="s">
        <v>172</v>
      </c>
      <c r="M86" s="175" t="s">
        <v>98</v>
      </c>
      <c r="N86" s="175"/>
      <c r="O86" s="175"/>
      <c r="P86" s="175" t="s">
        <v>98</v>
      </c>
      <c r="Q86" s="175" t="s">
        <v>173</v>
      </c>
      <c r="R86" s="175" t="s">
        <v>174</v>
      </c>
      <c r="S86" s="181">
        <v>47</v>
      </c>
      <c r="T86" s="182">
        <v>43.43</v>
      </c>
      <c r="U86" s="175"/>
      <c r="V86" s="183" t="s">
        <v>558</v>
      </c>
      <c r="W86" s="175" t="s">
        <v>266</v>
      </c>
    </row>
    <row r="87" spans="2:23" ht="40" x14ac:dyDescent="0.2">
      <c r="B87" s="175" t="s">
        <v>267</v>
      </c>
      <c r="C87" s="175" t="s">
        <v>260</v>
      </c>
      <c r="D87" s="175" t="s">
        <v>268</v>
      </c>
      <c r="E87" s="176">
        <v>67056</v>
      </c>
      <c r="F87" s="175" t="s">
        <v>262</v>
      </c>
      <c r="G87" s="175" t="s">
        <v>269</v>
      </c>
      <c r="H87" s="177" t="s">
        <v>264</v>
      </c>
      <c r="I87" s="191" t="s">
        <v>270</v>
      </c>
      <c r="J87" s="178" t="s">
        <v>118</v>
      </c>
      <c r="K87" s="179">
        <v>2005</v>
      </c>
      <c r="L87" s="175" t="s">
        <v>172</v>
      </c>
      <c r="M87" s="175" t="s">
        <v>98</v>
      </c>
      <c r="N87" s="175"/>
      <c r="O87" s="175"/>
      <c r="P87" s="175" t="s">
        <v>98</v>
      </c>
      <c r="Q87" s="175" t="s">
        <v>173</v>
      </c>
      <c r="R87" s="175" t="s">
        <v>174</v>
      </c>
      <c r="S87" s="181">
        <v>497.5</v>
      </c>
      <c r="T87" s="182">
        <v>503.46030000000007</v>
      </c>
      <c r="U87" s="175" t="s">
        <v>559</v>
      </c>
      <c r="V87" s="183">
        <v>210</v>
      </c>
      <c r="W87" s="175" t="s">
        <v>271</v>
      </c>
    </row>
    <row r="88" spans="2:23" ht="27" x14ac:dyDescent="0.2">
      <c r="B88" s="175" t="s">
        <v>272</v>
      </c>
      <c r="C88" s="175" t="s">
        <v>260</v>
      </c>
      <c r="D88" s="175" t="s">
        <v>273</v>
      </c>
      <c r="E88" s="176">
        <v>67056</v>
      </c>
      <c r="F88" s="175" t="s">
        <v>262</v>
      </c>
      <c r="G88" s="175" t="s">
        <v>274</v>
      </c>
      <c r="H88" s="177" t="s">
        <v>264</v>
      </c>
      <c r="I88" s="191" t="s">
        <v>275</v>
      </c>
      <c r="J88" s="178" t="s">
        <v>118</v>
      </c>
      <c r="K88" s="179">
        <v>1997</v>
      </c>
      <c r="L88" s="175" t="s">
        <v>172</v>
      </c>
      <c r="M88" s="175" t="s">
        <v>98</v>
      </c>
      <c r="N88" s="175"/>
      <c r="O88" s="175"/>
      <c r="P88" s="175" t="s">
        <v>98</v>
      </c>
      <c r="Q88" s="175" t="s">
        <v>173</v>
      </c>
      <c r="R88" s="175" t="s">
        <v>174</v>
      </c>
      <c r="S88" s="181">
        <v>410</v>
      </c>
      <c r="T88" s="182">
        <v>400.71330000000006</v>
      </c>
      <c r="U88" s="175"/>
      <c r="V88" s="183" t="s">
        <v>558</v>
      </c>
      <c r="W88" s="175" t="s">
        <v>266</v>
      </c>
    </row>
    <row r="89" spans="2:23" x14ac:dyDescent="0.2">
      <c r="B89" s="174" t="s">
        <v>276</v>
      </c>
      <c r="C89" s="175" t="s">
        <v>460</v>
      </c>
      <c r="D89" s="175" t="s">
        <v>277</v>
      </c>
      <c r="E89" s="185">
        <v>45772</v>
      </c>
      <c r="F89" s="184" t="s">
        <v>278</v>
      </c>
      <c r="G89" s="174" t="s">
        <v>560</v>
      </c>
      <c r="H89" s="177" t="s">
        <v>198</v>
      </c>
      <c r="I89" s="175" t="s">
        <v>279</v>
      </c>
      <c r="J89" s="186" t="s">
        <v>121</v>
      </c>
      <c r="K89" s="187">
        <v>1973</v>
      </c>
      <c r="L89" s="175" t="s">
        <v>172</v>
      </c>
      <c r="M89" s="175" t="s">
        <v>98</v>
      </c>
      <c r="N89" s="202"/>
      <c r="O89" s="203"/>
      <c r="P89" s="174" t="s">
        <v>98</v>
      </c>
      <c r="Q89" s="175" t="s">
        <v>173</v>
      </c>
      <c r="R89" s="175" t="s">
        <v>174</v>
      </c>
      <c r="S89" s="204">
        <v>61.1</v>
      </c>
      <c r="T89" s="182">
        <v>71.003</v>
      </c>
      <c r="U89" s="175"/>
      <c r="V89" s="184">
        <v>110</v>
      </c>
      <c r="W89" s="184" t="s">
        <v>460</v>
      </c>
    </row>
    <row r="90" spans="2:23" ht="27" x14ac:dyDescent="0.2">
      <c r="B90" s="174" t="s">
        <v>280</v>
      </c>
      <c r="C90" s="191" t="s">
        <v>460</v>
      </c>
      <c r="D90" s="191" t="s">
        <v>277</v>
      </c>
      <c r="E90" s="185">
        <v>45772</v>
      </c>
      <c r="F90" s="184" t="s">
        <v>278</v>
      </c>
      <c r="G90" s="191" t="s">
        <v>560</v>
      </c>
      <c r="H90" s="192" t="s">
        <v>198</v>
      </c>
      <c r="I90" s="175" t="s">
        <v>281</v>
      </c>
      <c r="J90" s="186" t="s">
        <v>121</v>
      </c>
      <c r="K90" s="194">
        <v>1974</v>
      </c>
      <c r="L90" s="180" t="s">
        <v>172</v>
      </c>
      <c r="M90" s="175" t="s">
        <v>98</v>
      </c>
      <c r="N90" s="191"/>
      <c r="O90" s="175"/>
      <c r="P90" s="175" t="s">
        <v>98</v>
      </c>
      <c r="Q90" s="192" t="s">
        <v>173</v>
      </c>
      <c r="R90" s="175" t="s">
        <v>174</v>
      </c>
      <c r="S90" s="188">
        <v>77.599999999999994</v>
      </c>
      <c r="T90" s="182">
        <v>78.78</v>
      </c>
      <c r="U90" s="198"/>
      <c r="V90" s="175">
        <v>110</v>
      </c>
      <c r="W90" s="184" t="s">
        <v>460</v>
      </c>
    </row>
    <row r="91" spans="2:23" ht="27" x14ac:dyDescent="0.2">
      <c r="B91" s="174" t="s">
        <v>561</v>
      </c>
      <c r="C91" s="191" t="s">
        <v>460</v>
      </c>
      <c r="D91" s="191" t="s">
        <v>562</v>
      </c>
      <c r="E91" s="185">
        <v>45772</v>
      </c>
      <c r="F91" s="184" t="s">
        <v>278</v>
      </c>
      <c r="G91" s="191" t="s">
        <v>560</v>
      </c>
      <c r="H91" s="192" t="s">
        <v>198</v>
      </c>
      <c r="I91" s="175" t="s">
        <v>563</v>
      </c>
      <c r="J91" s="186" t="s">
        <v>497</v>
      </c>
      <c r="K91" s="194" t="s">
        <v>564</v>
      </c>
      <c r="L91" s="180" t="s">
        <v>172</v>
      </c>
      <c r="M91" s="175" t="s">
        <v>519</v>
      </c>
      <c r="N91" s="191"/>
      <c r="O91" s="175"/>
      <c r="P91" s="191" t="s">
        <v>98</v>
      </c>
      <c r="Q91" s="192" t="s">
        <v>173</v>
      </c>
      <c r="R91" s="175" t="s">
        <v>174</v>
      </c>
      <c r="S91" s="188">
        <v>120</v>
      </c>
      <c r="T91" s="182">
        <v>144.485715</v>
      </c>
      <c r="U91" s="198"/>
      <c r="V91" s="175">
        <v>6</v>
      </c>
      <c r="W91" s="184" t="s">
        <v>460</v>
      </c>
    </row>
    <row r="92" spans="2:23" x14ac:dyDescent="0.2">
      <c r="B92" s="174" t="s">
        <v>565</v>
      </c>
      <c r="C92" s="191" t="s">
        <v>224</v>
      </c>
      <c r="D92" s="191" t="s">
        <v>282</v>
      </c>
      <c r="E92" s="185">
        <v>36269</v>
      </c>
      <c r="F92" s="184" t="s">
        <v>283</v>
      </c>
      <c r="G92" s="191"/>
      <c r="H92" s="192" t="s">
        <v>185</v>
      </c>
      <c r="I92" s="175" t="s">
        <v>282</v>
      </c>
      <c r="J92" s="178" t="s">
        <v>497</v>
      </c>
      <c r="K92" s="194">
        <v>1962</v>
      </c>
      <c r="L92" s="180" t="s">
        <v>172</v>
      </c>
      <c r="M92" s="175" t="s">
        <v>98</v>
      </c>
      <c r="N92" s="191"/>
      <c r="O92" s="175"/>
      <c r="P92" s="175" t="s">
        <v>98</v>
      </c>
      <c r="Q92" s="192" t="s">
        <v>173</v>
      </c>
      <c r="R92" s="175" t="s">
        <v>174</v>
      </c>
      <c r="S92" s="188">
        <v>35</v>
      </c>
      <c r="T92" s="182">
        <v>35.700000000000003</v>
      </c>
      <c r="U92" s="198" t="s">
        <v>228</v>
      </c>
      <c r="V92" s="175">
        <v>110</v>
      </c>
      <c r="W92" s="184" t="s">
        <v>521</v>
      </c>
    </row>
    <row r="93" spans="2:23" x14ac:dyDescent="0.2">
      <c r="B93" s="174" t="s">
        <v>566</v>
      </c>
      <c r="C93" s="175" t="s">
        <v>224</v>
      </c>
      <c r="D93" s="175" t="s">
        <v>282</v>
      </c>
      <c r="E93" s="176">
        <v>36269</v>
      </c>
      <c r="F93" s="175" t="s">
        <v>283</v>
      </c>
      <c r="G93" s="175"/>
      <c r="H93" s="177" t="s">
        <v>185</v>
      </c>
      <c r="I93" s="175" t="s">
        <v>282</v>
      </c>
      <c r="J93" s="178" t="s">
        <v>118</v>
      </c>
      <c r="K93" s="179">
        <v>2013</v>
      </c>
      <c r="L93" s="175" t="s">
        <v>172</v>
      </c>
      <c r="M93" s="175" t="s">
        <v>98</v>
      </c>
      <c r="N93" s="175"/>
      <c r="O93" s="175"/>
      <c r="P93" s="175" t="s">
        <v>98</v>
      </c>
      <c r="Q93" s="175" t="s">
        <v>173</v>
      </c>
      <c r="R93" s="175" t="s">
        <v>174</v>
      </c>
      <c r="S93" s="181">
        <v>17.3</v>
      </c>
      <c r="T93" s="182">
        <v>17.646000000000001</v>
      </c>
      <c r="U93" s="175" t="s">
        <v>228</v>
      </c>
      <c r="V93" s="183">
        <v>110</v>
      </c>
      <c r="W93" s="184" t="s">
        <v>521</v>
      </c>
    </row>
    <row r="94" spans="2:23" x14ac:dyDescent="0.2">
      <c r="B94" s="174" t="s">
        <v>284</v>
      </c>
      <c r="C94" s="175" t="s">
        <v>285</v>
      </c>
      <c r="D94" s="175" t="s">
        <v>286</v>
      </c>
      <c r="E94" s="185">
        <v>94447</v>
      </c>
      <c r="F94" s="184" t="s">
        <v>287</v>
      </c>
      <c r="G94" s="175"/>
      <c r="H94" s="177" t="s">
        <v>203</v>
      </c>
      <c r="I94" s="175"/>
      <c r="J94" s="186" t="s">
        <v>121</v>
      </c>
      <c r="K94" s="187">
        <v>2010</v>
      </c>
      <c r="L94" s="175" t="s">
        <v>172</v>
      </c>
      <c r="M94" s="175" t="s">
        <v>98</v>
      </c>
      <c r="N94" s="175"/>
      <c r="O94" s="175"/>
      <c r="P94" s="175" t="s">
        <v>98</v>
      </c>
      <c r="Q94" s="175" t="s">
        <v>173</v>
      </c>
      <c r="R94" s="175" t="s">
        <v>174</v>
      </c>
      <c r="S94" s="188">
        <v>97.9</v>
      </c>
      <c r="T94" s="182">
        <v>98.879000000000005</v>
      </c>
      <c r="U94" s="175" t="s">
        <v>288</v>
      </c>
      <c r="V94" s="184">
        <v>110</v>
      </c>
      <c r="W94" s="184" t="s">
        <v>531</v>
      </c>
    </row>
    <row r="95" spans="2:23" x14ac:dyDescent="0.2">
      <c r="B95" s="175" t="s">
        <v>289</v>
      </c>
      <c r="C95" s="180" t="s">
        <v>567</v>
      </c>
      <c r="D95" s="180" t="s">
        <v>290</v>
      </c>
      <c r="E95" s="176">
        <v>65429</v>
      </c>
      <c r="F95" s="180" t="s">
        <v>291</v>
      </c>
      <c r="G95" s="180"/>
      <c r="H95" s="177" t="s">
        <v>185</v>
      </c>
      <c r="I95" s="180" t="s">
        <v>292</v>
      </c>
      <c r="J95" s="178" t="s">
        <v>118</v>
      </c>
      <c r="K95" s="180">
        <v>1999</v>
      </c>
      <c r="L95" s="180" t="s">
        <v>172</v>
      </c>
      <c r="M95" s="180" t="s">
        <v>98</v>
      </c>
      <c r="N95" s="180"/>
      <c r="O95" s="180"/>
      <c r="P95" s="180" t="s">
        <v>98</v>
      </c>
      <c r="Q95" s="180" t="s">
        <v>173</v>
      </c>
      <c r="R95" s="180" t="s">
        <v>174</v>
      </c>
      <c r="S95" s="199">
        <v>112.1</v>
      </c>
      <c r="T95" s="182">
        <v>115.17938700000001</v>
      </c>
      <c r="U95" s="180" t="s">
        <v>293</v>
      </c>
      <c r="V95" s="175">
        <v>110</v>
      </c>
      <c r="W95" s="184" t="s">
        <v>294</v>
      </c>
    </row>
    <row r="96" spans="2:23" ht="40" x14ac:dyDescent="0.2">
      <c r="B96" s="174" t="s">
        <v>295</v>
      </c>
      <c r="C96" s="205" t="s">
        <v>296</v>
      </c>
      <c r="D96" s="175" t="s">
        <v>297</v>
      </c>
      <c r="E96" s="185">
        <v>1987</v>
      </c>
      <c r="F96" s="184" t="s">
        <v>298</v>
      </c>
      <c r="G96" s="175" t="s">
        <v>299</v>
      </c>
      <c r="H96" s="177" t="s">
        <v>300</v>
      </c>
      <c r="I96" s="175"/>
      <c r="J96" s="178" t="s">
        <v>118</v>
      </c>
      <c r="K96" s="187">
        <v>1994</v>
      </c>
      <c r="L96" s="175" t="s">
        <v>172</v>
      </c>
      <c r="M96" s="175" t="s">
        <v>519</v>
      </c>
      <c r="N96" s="175" t="s">
        <v>98</v>
      </c>
      <c r="O96" s="175" t="s">
        <v>301</v>
      </c>
      <c r="P96" s="175" t="s">
        <v>98</v>
      </c>
      <c r="Q96" s="175" t="s">
        <v>173</v>
      </c>
      <c r="R96" s="175" t="s">
        <v>174</v>
      </c>
      <c r="S96" s="188">
        <v>122</v>
      </c>
      <c r="T96" s="182">
        <v>124</v>
      </c>
      <c r="U96" s="175"/>
      <c r="V96" s="184">
        <v>110</v>
      </c>
      <c r="W96" s="184" t="s">
        <v>189</v>
      </c>
    </row>
    <row r="97" spans="2:23" ht="27" x14ac:dyDescent="0.2">
      <c r="B97" s="174" t="s">
        <v>302</v>
      </c>
      <c r="C97" s="206" t="s">
        <v>303</v>
      </c>
      <c r="D97" s="191" t="s">
        <v>304</v>
      </c>
      <c r="E97" s="176">
        <v>16303</v>
      </c>
      <c r="F97" s="175" t="s">
        <v>305</v>
      </c>
      <c r="G97" s="174"/>
      <c r="H97" s="177" t="s">
        <v>300</v>
      </c>
      <c r="I97" s="174" t="s">
        <v>306</v>
      </c>
      <c r="J97" s="186" t="s">
        <v>494</v>
      </c>
      <c r="K97" s="179">
        <v>1972</v>
      </c>
      <c r="L97" s="175" t="s">
        <v>172</v>
      </c>
      <c r="M97" s="175" t="s">
        <v>99</v>
      </c>
      <c r="N97" s="207" t="s">
        <v>307</v>
      </c>
      <c r="O97" s="174" t="s">
        <v>308</v>
      </c>
      <c r="P97" s="174" t="s">
        <v>99</v>
      </c>
      <c r="Q97" s="175" t="s">
        <v>173</v>
      </c>
      <c r="R97" s="175" t="s">
        <v>174</v>
      </c>
      <c r="S97" s="181">
        <v>28</v>
      </c>
      <c r="T97" s="182">
        <v>28.28</v>
      </c>
      <c r="U97" s="191" t="s">
        <v>309</v>
      </c>
      <c r="V97" s="183">
        <v>110</v>
      </c>
      <c r="W97" s="175" t="s">
        <v>520</v>
      </c>
    </row>
    <row r="98" spans="2:23" ht="27" x14ac:dyDescent="0.2">
      <c r="B98" s="174" t="s">
        <v>310</v>
      </c>
      <c r="C98" s="191" t="s">
        <v>303</v>
      </c>
      <c r="D98" s="191" t="s">
        <v>304</v>
      </c>
      <c r="E98" s="185">
        <v>16303</v>
      </c>
      <c r="F98" s="184" t="s">
        <v>305</v>
      </c>
      <c r="G98" s="191"/>
      <c r="H98" s="192" t="s">
        <v>300</v>
      </c>
      <c r="I98" s="175" t="s">
        <v>311</v>
      </c>
      <c r="J98" s="186" t="s">
        <v>494</v>
      </c>
      <c r="K98" s="194">
        <v>1997</v>
      </c>
      <c r="L98" s="180" t="s">
        <v>172</v>
      </c>
      <c r="M98" s="175" t="s">
        <v>99</v>
      </c>
      <c r="N98" s="191" t="s">
        <v>312</v>
      </c>
      <c r="O98" s="175" t="s">
        <v>568</v>
      </c>
      <c r="P98" s="175" t="s">
        <v>99</v>
      </c>
      <c r="Q98" s="192" t="s">
        <v>173</v>
      </c>
      <c r="R98" s="175" t="s">
        <v>174</v>
      </c>
      <c r="S98" s="188">
        <v>106</v>
      </c>
      <c r="T98" s="182">
        <v>107.06</v>
      </c>
      <c r="U98" s="198" t="s">
        <v>309</v>
      </c>
      <c r="V98" s="175">
        <v>110</v>
      </c>
      <c r="W98" s="184" t="s">
        <v>520</v>
      </c>
    </row>
    <row r="99" spans="2:23" ht="27" x14ac:dyDescent="0.2">
      <c r="B99" s="174" t="s">
        <v>314</v>
      </c>
      <c r="C99" s="191" t="s">
        <v>303</v>
      </c>
      <c r="D99" s="191" t="s">
        <v>304</v>
      </c>
      <c r="E99" s="185">
        <v>16303</v>
      </c>
      <c r="F99" s="184" t="s">
        <v>305</v>
      </c>
      <c r="G99" s="191"/>
      <c r="H99" s="192" t="s">
        <v>300</v>
      </c>
      <c r="I99" s="175" t="s">
        <v>315</v>
      </c>
      <c r="J99" s="186" t="s">
        <v>494</v>
      </c>
      <c r="K99" s="194">
        <v>1998</v>
      </c>
      <c r="L99" s="180" t="s">
        <v>172</v>
      </c>
      <c r="M99" s="175" t="s">
        <v>99</v>
      </c>
      <c r="N99" s="191" t="s">
        <v>312</v>
      </c>
      <c r="O99" s="175" t="s">
        <v>313</v>
      </c>
      <c r="P99" s="175" t="s">
        <v>99</v>
      </c>
      <c r="Q99" s="192" t="s">
        <v>173</v>
      </c>
      <c r="R99" s="175" t="s">
        <v>174</v>
      </c>
      <c r="S99" s="188">
        <v>106</v>
      </c>
      <c r="T99" s="182">
        <v>107.06</v>
      </c>
      <c r="U99" s="198" t="s">
        <v>309</v>
      </c>
      <c r="V99" s="175">
        <v>110</v>
      </c>
      <c r="W99" s="184" t="s">
        <v>520</v>
      </c>
    </row>
    <row r="100" spans="2:23" ht="66" x14ac:dyDescent="0.2">
      <c r="B100" s="174" t="s">
        <v>569</v>
      </c>
      <c r="C100" s="180" t="s">
        <v>316</v>
      </c>
      <c r="D100" s="180" t="s">
        <v>317</v>
      </c>
      <c r="E100" s="176">
        <v>21683</v>
      </c>
      <c r="F100" s="180" t="s">
        <v>318</v>
      </c>
      <c r="G100" s="180" t="s">
        <v>319</v>
      </c>
      <c r="H100" s="177" t="s">
        <v>320</v>
      </c>
      <c r="I100" s="180" t="s">
        <v>570</v>
      </c>
      <c r="J100" s="178" t="s">
        <v>493</v>
      </c>
      <c r="K100" s="197">
        <v>2014</v>
      </c>
      <c r="L100" s="180" t="s">
        <v>172</v>
      </c>
      <c r="M100" s="198" t="s">
        <v>519</v>
      </c>
      <c r="N100" s="198" t="s">
        <v>98</v>
      </c>
      <c r="O100" s="198" t="s">
        <v>571</v>
      </c>
      <c r="P100" s="198" t="s">
        <v>98</v>
      </c>
      <c r="Q100" s="175" t="s">
        <v>173</v>
      </c>
      <c r="R100" s="180" t="s">
        <v>174</v>
      </c>
      <c r="S100" s="199">
        <v>173</v>
      </c>
      <c r="T100" s="182">
        <v>175.59499999999997</v>
      </c>
      <c r="U100" s="198" t="s">
        <v>572</v>
      </c>
      <c r="V100" s="197"/>
      <c r="W100" s="180" t="s">
        <v>573</v>
      </c>
    </row>
    <row r="101" spans="2:23" ht="27" x14ac:dyDescent="0.2">
      <c r="B101" s="174" t="s">
        <v>321</v>
      </c>
      <c r="C101" s="191" t="s">
        <v>212</v>
      </c>
      <c r="D101" s="191" t="s">
        <v>322</v>
      </c>
      <c r="E101" s="185">
        <v>76744</v>
      </c>
      <c r="F101" s="184" t="s">
        <v>323</v>
      </c>
      <c r="G101" s="191" t="s">
        <v>324</v>
      </c>
      <c r="H101" s="192" t="s">
        <v>264</v>
      </c>
      <c r="I101" s="175"/>
      <c r="J101" s="186" t="s">
        <v>121</v>
      </c>
      <c r="K101" s="194">
        <v>2008</v>
      </c>
      <c r="L101" s="180" t="s">
        <v>172</v>
      </c>
      <c r="M101" s="175" t="s">
        <v>519</v>
      </c>
      <c r="N101" s="191" t="s">
        <v>98</v>
      </c>
      <c r="O101" s="175" t="s">
        <v>574</v>
      </c>
      <c r="P101" s="175" t="s">
        <v>98</v>
      </c>
      <c r="Q101" s="192" t="s">
        <v>173</v>
      </c>
      <c r="R101" s="175" t="s">
        <v>174</v>
      </c>
      <c r="S101" s="188">
        <v>59</v>
      </c>
      <c r="T101" s="182">
        <v>59.59</v>
      </c>
      <c r="U101" s="198" t="s">
        <v>325</v>
      </c>
      <c r="V101" s="175">
        <v>110</v>
      </c>
      <c r="W101" s="184" t="s">
        <v>575</v>
      </c>
    </row>
    <row r="102" spans="2:23" x14ac:dyDescent="0.2">
      <c r="B102" s="174" t="s">
        <v>327</v>
      </c>
      <c r="C102" s="191" t="s">
        <v>224</v>
      </c>
      <c r="D102" s="191" t="s">
        <v>328</v>
      </c>
      <c r="E102" s="185">
        <v>39326</v>
      </c>
      <c r="F102" s="184" t="s">
        <v>328</v>
      </c>
      <c r="G102" s="191"/>
      <c r="H102" s="192" t="s">
        <v>181</v>
      </c>
      <c r="I102" s="175" t="s">
        <v>328</v>
      </c>
      <c r="J102" s="186" t="s">
        <v>121</v>
      </c>
      <c r="K102" s="194">
        <v>1996</v>
      </c>
      <c r="L102" s="180" t="s">
        <v>172</v>
      </c>
      <c r="M102" s="175" t="s">
        <v>98</v>
      </c>
      <c r="N102" s="191"/>
      <c r="O102" s="175"/>
      <c r="P102" s="175" t="s">
        <v>98</v>
      </c>
      <c r="Q102" s="192" t="s">
        <v>173</v>
      </c>
      <c r="R102" s="175" t="s">
        <v>174</v>
      </c>
      <c r="S102" s="188">
        <v>52</v>
      </c>
      <c r="T102" s="182">
        <v>85.445999999999998</v>
      </c>
      <c r="U102" s="198" t="s">
        <v>329</v>
      </c>
      <c r="V102" s="175">
        <v>110</v>
      </c>
      <c r="W102" s="184" t="s">
        <v>330</v>
      </c>
    </row>
    <row r="103" spans="2:23" x14ac:dyDescent="0.2">
      <c r="B103" s="175" t="s">
        <v>331</v>
      </c>
      <c r="C103" s="180" t="s">
        <v>332</v>
      </c>
      <c r="D103" s="192" t="s">
        <v>333</v>
      </c>
      <c r="E103" s="176">
        <v>53910</v>
      </c>
      <c r="F103" s="180" t="s">
        <v>334</v>
      </c>
      <c r="G103" s="180" t="s">
        <v>335</v>
      </c>
      <c r="H103" s="192" t="s">
        <v>198</v>
      </c>
      <c r="I103" s="192" t="s">
        <v>336</v>
      </c>
      <c r="J103" s="178" t="s">
        <v>497</v>
      </c>
      <c r="K103" s="192">
        <v>1966</v>
      </c>
      <c r="L103" s="192" t="s">
        <v>172</v>
      </c>
      <c r="M103" s="192" t="s">
        <v>98</v>
      </c>
      <c r="N103" s="191"/>
      <c r="O103" s="180"/>
      <c r="P103" s="180" t="s">
        <v>98</v>
      </c>
      <c r="Q103" s="192" t="s">
        <v>173</v>
      </c>
      <c r="R103" s="180" t="s">
        <v>174</v>
      </c>
      <c r="S103" s="199">
        <v>15.1</v>
      </c>
      <c r="T103" s="182">
        <v>15.250999999999999</v>
      </c>
      <c r="U103" s="180" t="s">
        <v>337</v>
      </c>
      <c r="V103" s="180">
        <v>20</v>
      </c>
      <c r="W103" s="180" t="s">
        <v>528</v>
      </c>
    </row>
    <row r="104" spans="2:23" x14ac:dyDescent="0.2">
      <c r="B104" s="175" t="s">
        <v>338</v>
      </c>
      <c r="C104" s="175" t="s">
        <v>339</v>
      </c>
      <c r="D104" s="175" t="s">
        <v>340</v>
      </c>
      <c r="E104" s="192">
        <v>64747</v>
      </c>
      <c r="F104" s="192" t="s">
        <v>341</v>
      </c>
      <c r="G104" s="192" t="s">
        <v>342</v>
      </c>
      <c r="H104" s="177" t="s">
        <v>185</v>
      </c>
      <c r="I104" s="192"/>
      <c r="J104" s="186" t="s">
        <v>121</v>
      </c>
      <c r="K104" s="192">
        <v>1999</v>
      </c>
      <c r="L104" s="192" t="s">
        <v>172</v>
      </c>
      <c r="M104" s="192" t="s">
        <v>98</v>
      </c>
      <c r="N104" s="192"/>
      <c r="O104" s="192"/>
      <c r="P104" s="192" t="s">
        <v>98</v>
      </c>
      <c r="Q104" s="192" t="s">
        <v>173</v>
      </c>
      <c r="R104" s="192" t="s">
        <v>174</v>
      </c>
      <c r="S104" s="199">
        <v>11.4</v>
      </c>
      <c r="T104" s="182">
        <v>11.514000000000001</v>
      </c>
      <c r="U104" s="192" t="s">
        <v>343</v>
      </c>
      <c r="V104" s="174">
        <v>20</v>
      </c>
      <c r="W104" s="180" t="s">
        <v>576</v>
      </c>
    </row>
    <row r="105" spans="2:23" x14ac:dyDescent="0.2">
      <c r="B105" s="175" t="s">
        <v>344</v>
      </c>
      <c r="C105" s="175" t="s">
        <v>345</v>
      </c>
      <c r="D105" s="175" t="s">
        <v>346</v>
      </c>
      <c r="E105" s="176">
        <v>44579</v>
      </c>
      <c r="F105" s="175" t="s">
        <v>347</v>
      </c>
      <c r="G105" s="175" t="s">
        <v>348</v>
      </c>
      <c r="H105" s="177" t="s">
        <v>198</v>
      </c>
      <c r="I105" s="175" t="s">
        <v>349</v>
      </c>
      <c r="J105" s="186" t="s">
        <v>121</v>
      </c>
      <c r="K105" s="179">
        <v>1991</v>
      </c>
      <c r="L105" s="175" t="s">
        <v>172</v>
      </c>
      <c r="M105" s="175" t="s">
        <v>519</v>
      </c>
      <c r="N105" s="175" t="s">
        <v>98</v>
      </c>
      <c r="O105" s="175" t="s">
        <v>350</v>
      </c>
      <c r="P105" s="175" t="s">
        <v>98</v>
      </c>
      <c r="Q105" s="175" t="s">
        <v>173</v>
      </c>
      <c r="R105" s="175" t="s">
        <v>174</v>
      </c>
      <c r="S105" s="181">
        <v>10.199999999999999</v>
      </c>
      <c r="T105" s="182">
        <v>10.302</v>
      </c>
      <c r="U105" s="175">
        <v>5725</v>
      </c>
      <c r="V105" s="183">
        <v>10</v>
      </c>
      <c r="W105" s="175" t="s">
        <v>528</v>
      </c>
    </row>
    <row r="106" spans="2:23" x14ac:dyDescent="0.2">
      <c r="B106" s="175" t="s">
        <v>351</v>
      </c>
      <c r="C106" s="175" t="s">
        <v>345</v>
      </c>
      <c r="D106" s="175" t="s">
        <v>346</v>
      </c>
      <c r="E106" s="176">
        <v>44579</v>
      </c>
      <c r="F106" s="175" t="s">
        <v>347</v>
      </c>
      <c r="G106" s="175" t="s">
        <v>348</v>
      </c>
      <c r="H106" s="177" t="s">
        <v>198</v>
      </c>
      <c r="I106" s="175" t="s">
        <v>352</v>
      </c>
      <c r="J106" s="178" t="s">
        <v>120</v>
      </c>
      <c r="K106" s="179">
        <v>2005</v>
      </c>
      <c r="L106" s="175" t="s">
        <v>172</v>
      </c>
      <c r="M106" s="175" t="s">
        <v>519</v>
      </c>
      <c r="N106" s="175" t="s">
        <v>98</v>
      </c>
      <c r="O106" s="175" t="s">
        <v>350</v>
      </c>
      <c r="P106" s="175" t="s">
        <v>98</v>
      </c>
      <c r="Q106" s="175" t="s">
        <v>173</v>
      </c>
      <c r="R106" s="175" t="s">
        <v>174</v>
      </c>
      <c r="S106" s="181">
        <v>0.9</v>
      </c>
      <c r="T106" s="182">
        <v>0.91529999999999989</v>
      </c>
      <c r="U106" s="175"/>
      <c r="V106" s="183"/>
      <c r="W106" s="175" t="s">
        <v>528</v>
      </c>
    </row>
    <row r="107" spans="2:23" x14ac:dyDescent="0.2">
      <c r="B107" s="174" t="s">
        <v>353</v>
      </c>
      <c r="C107" s="175" t="s">
        <v>354</v>
      </c>
      <c r="D107" s="175" t="s">
        <v>355</v>
      </c>
      <c r="E107" s="176">
        <v>64293</v>
      </c>
      <c r="F107" s="175" t="s">
        <v>356</v>
      </c>
      <c r="G107" s="175" t="s">
        <v>357</v>
      </c>
      <c r="H107" s="177" t="s">
        <v>185</v>
      </c>
      <c r="I107" s="175" t="s">
        <v>358</v>
      </c>
      <c r="J107" s="186" t="s">
        <v>121</v>
      </c>
      <c r="K107" s="179">
        <v>1999</v>
      </c>
      <c r="L107" s="175" t="s">
        <v>172</v>
      </c>
      <c r="M107" s="175" t="s">
        <v>519</v>
      </c>
      <c r="N107" s="175" t="s">
        <v>98</v>
      </c>
      <c r="O107" s="175" t="s">
        <v>359</v>
      </c>
      <c r="P107" s="175" t="s">
        <v>98</v>
      </c>
      <c r="Q107" s="175" t="s">
        <v>173</v>
      </c>
      <c r="R107" s="175" t="s">
        <v>174</v>
      </c>
      <c r="S107" s="181">
        <v>10</v>
      </c>
      <c r="T107" s="182">
        <v>10.1</v>
      </c>
      <c r="U107" s="175" t="s">
        <v>360</v>
      </c>
      <c r="V107" s="183">
        <v>20</v>
      </c>
      <c r="W107" s="175" t="s">
        <v>576</v>
      </c>
    </row>
    <row r="108" spans="2:23" ht="27" x14ac:dyDescent="0.2">
      <c r="B108" s="175" t="s">
        <v>361</v>
      </c>
      <c r="C108" s="180" t="s">
        <v>577</v>
      </c>
      <c r="D108" s="192" t="s">
        <v>362</v>
      </c>
      <c r="E108" s="176">
        <v>47546</v>
      </c>
      <c r="F108" s="180" t="s">
        <v>363</v>
      </c>
      <c r="G108" s="180" t="s">
        <v>364</v>
      </c>
      <c r="H108" s="192" t="s">
        <v>198</v>
      </c>
      <c r="I108" s="192" t="s">
        <v>365</v>
      </c>
      <c r="J108" s="178" t="s">
        <v>120</v>
      </c>
      <c r="K108" s="197">
        <v>2004</v>
      </c>
      <c r="L108" s="180" t="s">
        <v>172</v>
      </c>
      <c r="M108" s="175" t="s">
        <v>519</v>
      </c>
      <c r="N108" s="191" t="s">
        <v>98</v>
      </c>
      <c r="O108" s="191" t="s">
        <v>366</v>
      </c>
      <c r="P108" s="191" t="s">
        <v>98</v>
      </c>
      <c r="Q108" s="180" t="s">
        <v>173</v>
      </c>
      <c r="R108" s="180" t="s">
        <v>367</v>
      </c>
      <c r="S108" s="199">
        <v>11.4</v>
      </c>
      <c r="T108" s="182">
        <v>11.514000000000001</v>
      </c>
      <c r="U108" s="193"/>
      <c r="V108" s="197">
        <v>10</v>
      </c>
      <c r="W108" s="175" t="s">
        <v>528</v>
      </c>
    </row>
    <row r="109" spans="2:23" ht="27" x14ac:dyDescent="0.2">
      <c r="B109" s="175" t="s">
        <v>578</v>
      </c>
      <c r="C109" s="175" t="s">
        <v>577</v>
      </c>
      <c r="D109" s="175" t="s">
        <v>579</v>
      </c>
      <c r="E109" s="176">
        <v>32791</v>
      </c>
      <c r="F109" s="175" t="s">
        <v>580</v>
      </c>
      <c r="G109" s="191" t="s">
        <v>581</v>
      </c>
      <c r="H109" s="177" t="s">
        <v>198</v>
      </c>
      <c r="I109" s="175" t="s">
        <v>582</v>
      </c>
      <c r="J109" s="178" t="s">
        <v>120</v>
      </c>
      <c r="K109" s="179">
        <v>1980</v>
      </c>
      <c r="L109" s="175" t="s">
        <v>172</v>
      </c>
      <c r="M109" s="175" t="s">
        <v>519</v>
      </c>
      <c r="N109" s="175" t="s">
        <v>98</v>
      </c>
      <c r="O109" s="175" t="s">
        <v>583</v>
      </c>
      <c r="P109" s="175" t="s">
        <v>98</v>
      </c>
      <c r="Q109" s="175" t="s">
        <v>173</v>
      </c>
      <c r="R109" s="175" t="s">
        <v>367</v>
      </c>
      <c r="S109" s="181">
        <v>10.199999999999999</v>
      </c>
      <c r="T109" s="182">
        <v>11.039357999999998</v>
      </c>
      <c r="U109" s="175"/>
      <c r="V109" s="183">
        <v>10</v>
      </c>
      <c r="W109" s="175" t="s">
        <v>584</v>
      </c>
    </row>
    <row r="110" spans="2:23" x14ac:dyDescent="0.2">
      <c r="B110" s="174" t="s">
        <v>368</v>
      </c>
      <c r="C110" s="174" t="s">
        <v>369</v>
      </c>
      <c r="D110" s="175" t="s">
        <v>370</v>
      </c>
      <c r="E110" s="185">
        <v>83512</v>
      </c>
      <c r="F110" s="184" t="s">
        <v>371</v>
      </c>
      <c r="G110" s="175" t="s">
        <v>372</v>
      </c>
      <c r="H110" s="177" t="s">
        <v>203</v>
      </c>
      <c r="I110" s="175"/>
      <c r="J110" s="186" t="s">
        <v>121</v>
      </c>
      <c r="K110" s="187">
        <v>2000</v>
      </c>
      <c r="L110" s="175" t="s">
        <v>172</v>
      </c>
      <c r="M110" s="175" t="s">
        <v>98</v>
      </c>
      <c r="N110" s="175"/>
      <c r="O110" s="175"/>
      <c r="P110" s="175" t="s">
        <v>98</v>
      </c>
      <c r="Q110" s="175" t="s">
        <v>173</v>
      </c>
      <c r="R110" s="175" t="s">
        <v>367</v>
      </c>
      <c r="S110" s="188">
        <v>15.5</v>
      </c>
      <c r="T110" s="182">
        <v>12.574499999999999</v>
      </c>
      <c r="U110" s="175" t="s">
        <v>373</v>
      </c>
      <c r="V110" s="184">
        <v>20</v>
      </c>
      <c r="W110" s="184" t="s">
        <v>585</v>
      </c>
    </row>
    <row r="111" spans="2:23" x14ac:dyDescent="0.2">
      <c r="B111" s="174" t="s">
        <v>374</v>
      </c>
      <c r="C111" s="175" t="s">
        <v>285</v>
      </c>
      <c r="D111" s="175" t="s">
        <v>375</v>
      </c>
      <c r="E111" s="185">
        <v>71059</v>
      </c>
      <c r="F111" s="184" t="s">
        <v>376</v>
      </c>
      <c r="G111" s="175"/>
      <c r="H111" s="177" t="s">
        <v>220</v>
      </c>
      <c r="I111" s="175" t="s">
        <v>377</v>
      </c>
      <c r="J111" s="186" t="s">
        <v>121</v>
      </c>
      <c r="K111" s="187" t="s">
        <v>586</v>
      </c>
      <c r="L111" s="175" t="s">
        <v>172</v>
      </c>
      <c r="M111" s="175" t="s">
        <v>519</v>
      </c>
      <c r="N111" s="175" t="s">
        <v>98</v>
      </c>
      <c r="O111" s="175" t="s">
        <v>350</v>
      </c>
      <c r="P111" s="175" t="s">
        <v>98</v>
      </c>
      <c r="Q111" s="175" t="s">
        <v>173</v>
      </c>
      <c r="R111" s="175" t="s">
        <v>174</v>
      </c>
      <c r="S111" s="188">
        <v>95</v>
      </c>
      <c r="T111" s="182">
        <v>75.75</v>
      </c>
      <c r="U111" s="175" t="s">
        <v>378</v>
      </c>
      <c r="V111" s="184">
        <v>110</v>
      </c>
      <c r="W111" s="184" t="s">
        <v>548</v>
      </c>
    </row>
    <row r="112" spans="2:23" x14ac:dyDescent="0.2">
      <c r="B112" s="174" t="s">
        <v>379</v>
      </c>
      <c r="C112" s="175" t="s">
        <v>224</v>
      </c>
      <c r="D112" s="175" t="s">
        <v>380</v>
      </c>
      <c r="E112" s="176">
        <v>36414</v>
      </c>
      <c r="F112" s="184" t="s">
        <v>380</v>
      </c>
      <c r="G112" s="174"/>
      <c r="H112" s="177" t="s">
        <v>381</v>
      </c>
      <c r="I112" s="175" t="s">
        <v>380</v>
      </c>
      <c r="J112" s="178" t="s">
        <v>497</v>
      </c>
      <c r="K112" s="187">
        <v>1965</v>
      </c>
      <c r="L112" s="175" t="s">
        <v>172</v>
      </c>
      <c r="M112" s="175" t="s">
        <v>98</v>
      </c>
      <c r="N112" s="175"/>
      <c r="O112" s="174"/>
      <c r="P112" s="174" t="s">
        <v>98</v>
      </c>
      <c r="Q112" s="175" t="s">
        <v>173</v>
      </c>
      <c r="R112" s="175" t="s">
        <v>174</v>
      </c>
      <c r="S112" s="188">
        <v>33.6</v>
      </c>
      <c r="T112" s="182">
        <v>62.267683932042651</v>
      </c>
      <c r="U112" s="175" t="s">
        <v>228</v>
      </c>
      <c r="V112" s="184">
        <v>110</v>
      </c>
      <c r="W112" s="184" t="s">
        <v>521</v>
      </c>
    </row>
    <row r="113" spans="2:23" ht="27" x14ac:dyDescent="0.2">
      <c r="B113" s="174" t="s">
        <v>382</v>
      </c>
      <c r="C113" s="191" t="s">
        <v>383</v>
      </c>
      <c r="D113" s="191" t="s">
        <v>349</v>
      </c>
      <c r="E113" s="185">
        <v>50389</v>
      </c>
      <c r="F113" s="184" t="s">
        <v>384</v>
      </c>
      <c r="G113" s="191"/>
      <c r="H113" s="192" t="s">
        <v>198</v>
      </c>
      <c r="I113" s="175" t="s">
        <v>385</v>
      </c>
      <c r="J113" s="186" t="s">
        <v>121</v>
      </c>
      <c r="K113" s="194">
        <v>1996</v>
      </c>
      <c r="L113" s="180" t="s">
        <v>172</v>
      </c>
      <c r="M113" s="175" t="s">
        <v>519</v>
      </c>
      <c r="N113" s="191" t="s">
        <v>98</v>
      </c>
      <c r="O113" s="175" t="s">
        <v>301</v>
      </c>
      <c r="P113" s="175" t="s">
        <v>98</v>
      </c>
      <c r="Q113" s="192" t="s">
        <v>173</v>
      </c>
      <c r="R113" s="175" t="s">
        <v>174</v>
      </c>
      <c r="S113" s="188">
        <v>51.9</v>
      </c>
      <c r="T113" s="182">
        <v>53.227000000000004</v>
      </c>
      <c r="U113" s="198" t="s">
        <v>587</v>
      </c>
      <c r="V113" s="175">
        <v>110</v>
      </c>
      <c r="W113" s="184" t="s">
        <v>528</v>
      </c>
    </row>
    <row r="114" spans="2:23" ht="27" x14ac:dyDescent="0.2">
      <c r="B114" s="174" t="s">
        <v>387</v>
      </c>
      <c r="C114" s="191" t="s">
        <v>383</v>
      </c>
      <c r="D114" s="191" t="s">
        <v>388</v>
      </c>
      <c r="E114" s="185">
        <v>50389</v>
      </c>
      <c r="F114" s="184" t="s">
        <v>384</v>
      </c>
      <c r="G114" s="191"/>
      <c r="H114" s="192" t="s">
        <v>198</v>
      </c>
      <c r="I114" s="175" t="s">
        <v>389</v>
      </c>
      <c r="J114" s="186" t="s">
        <v>494</v>
      </c>
      <c r="K114" s="194">
        <v>1962</v>
      </c>
      <c r="L114" s="180" t="s">
        <v>172</v>
      </c>
      <c r="M114" s="175" t="s">
        <v>519</v>
      </c>
      <c r="N114" s="191" t="s">
        <v>588</v>
      </c>
      <c r="O114" s="175" t="s">
        <v>97</v>
      </c>
      <c r="P114" s="175" t="s">
        <v>99</v>
      </c>
      <c r="Q114" s="192" t="s">
        <v>173</v>
      </c>
      <c r="R114" s="175" t="s">
        <v>174</v>
      </c>
      <c r="S114" s="188">
        <v>66.3</v>
      </c>
      <c r="T114" s="182">
        <v>66.962999999999994</v>
      </c>
      <c r="U114" s="198"/>
      <c r="V114" s="175">
        <v>6</v>
      </c>
      <c r="W114" s="184" t="s">
        <v>266</v>
      </c>
    </row>
    <row r="115" spans="2:23" ht="27" x14ac:dyDescent="0.2">
      <c r="B115" s="174" t="s">
        <v>390</v>
      </c>
      <c r="C115" s="191" t="s">
        <v>589</v>
      </c>
      <c r="D115" s="191" t="s">
        <v>391</v>
      </c>
      <c r="E115" s="185">
        <v>67547</v>
      </c>
      <c r="F115" s="184" t="s">
        <v>392</v>
      </c>
      <c r="G115" s="191" t="s">
        <v>393</v>
      </c>
      <c r="H115" s="192" t="s">
        <v>264</v>
      </c>
      <c r="I115" s="175" t="s">
        <v>30</v>
      </c>
      <c r="J115" s="178" t="s">
        <v>497</v>
      </c>
      <c r="K115" s="194">
        <v>1991</v>
      </c>
      <c r="L115" s="180" t="s">
        <v>172</v>
      </c>
      <c r="M115" s="175" t="s">
        <v>98</v>
      </c>
      <c r="N115" s="191"/>
      <c r="O115" s="175"/>
      <c r="P115" s="175" t="s">
        <v>98</v>
      </c>
      <c r="Q115" s="192" t="s">
        <v>173</v>
      </c>
      <c r="R115" s="175" t="s">
        <v>174</v>
      </c>
      <c r="S115" s="188">
        <v>11.5</v>
      </c>
      <c r="T115" s="182">
        <v>11.615</v>
      </c>
      <c r="U115" s="208" t="s">
        <v>590</v>
      </c>
      <c r="V115" s="175">
        <v>20</v>
      </c>
      <c r="W115" s="184" t="s">
        <v>394</v>
      </c>
    </row>
    <row r="116" spans="2:23" x14ac:dyDescent="0.2">
      <c r="B116" s="174" t="s">
        <v>395</v>
      </c>
      <c r="C116" s="191" t="s">
        <v>224</v>
      </c>
      <c r="D116" s="191" t="s">
        <v>396</v>
      </c>
      <c r="E116" s="185">
        <v>31515</v>
      </c>
      <c r="F116" s="184" t="s">
        <v>397</v>
      </c>
      <c r="G116" s="191"/>
      <c r="H116" s="192" t="s">
        <v>320</v>
      </c>
      <c r="I116" s="175" t="s">
        <v>396</v>
      </c>
      <c r="J116" s="186" t="s">
        <v>121</v>
      </c>
      <c r="K116" s="194">
        <v>1974</v>
      </c>
      <c r="L116" s="180" t="s">
        <v>172</v>
      </c>
      <c r="M116" s="175" t="s">
        <v>98</v>
      </c>
      <c r="N116" s="191"/>
      <c r="O116" s="175"/>
      <c r="P116" s="175" t="s">
        <v>98</v>
      </c>
      <c r="Q116" s="192" t="s">
        <v>173</v>
      </c>
      <c r="R116" s="175" t="s">
        <v>174</v>
      </c>
      <c r="S116" s="188">
        <v>19</v>
      </c>
      <c r="T116" s="182">
        <v>19.190000000000001</v>
      </c>
      <c r="U116" s="198" t="s">
        <v>398</v>
      </c>
      <c r="V116" s="175">
        <v>20</v>
      </c>
      <c r="W116" s="184" t="s">
        <v>521</v>
      </c>
    </row>
    <row r="117" spans="2:23" x14ac:dyDescent="0.2">
      <c r="B117" s="175" t="s">
        <v>399</v>
      </c>
      <c r="C117" s="175" t="s">
        <v>591</v>
      </c>
      <c r="D117" s="175" t="s">
        <v>401</v>
      </c>
      <c r="E117" s="176">
        <v>21107</v>
      </c>
      <c r="F117" s="175" t="s">
        <v>402</v>
      </c>
      <c r="G117" s="175" t="s">
        <v>403</v>
      </c>
      <c r="H117" s="177" t="s">
        <v>402</v>
      </c>
      <c r="I117" s="175" t="s">
        <v>401</v>
      </c>
      <c r="J117" s="186" t="s">
        <v>494</v>
      </c>
      <c r="K117" s="179">
        <v>1993</v>
      </c>
      <c r="L117" s="175" t="s">
        <v>172</v>
      </c>
      <c r="M117" s="175" t="s">
        <v>519</v>
      </c>
      <c r="N117" s="175" t="s">
        <v>404</v>
      </c>
      <c r="O117" s="175" t="s">
        <v>386</v>
      </c>
      <c r="P117" s="175" t="s">
        <v>99</v>
      </c>
      <c r="Q117" s="175" t="s">
        <v>173</v>
      </c>
      <c r="R117" s="175" t="s">
        <v>174</v>
      </c>
      <c r="S117" s="181">
        <v>38</v>
      </c>
      <c r="T117" s="182">
        <v>38.380000000000003</v>
      </c>
      <c r="U117" s="175" t="s">
        <v>405</v>
      </c>
      <c r="V117" s="183">
        <v>110</v>
      </c>
      <c r="W117" s="175" t="s">
        <v>592</v>
      </c>
    </row>
    <row r="118" spans="2:23" x14ac:dyDescent="0.2">
      <c r="B118" s="175" t="s">
        <v>406</v>
      </c>
      <c r="C118" s="175" t="s">
        <v>407</v>
      </c>
      <c r="D118" s="175" t="s">
        <v>408</v>
      </c>
      <c r="E118" s="176">
        <v>9648</v>
      </c>
      <c r="F118" s="175" t="s">
        <v>409</v>
      </c>
      <c r="G118" s="175" t="s">
        <v>410</v>
      </c>
      <c r="H118" s="177" t="s">
        <v>209</v>
      </c>
      <c r="I118" s="175" t="s">
        <v>411</v>
      </c>
      <c r="J118" s="186" t="s">
        <v>121</v>
      </c>
      <c r="K118" s="179">
        <v>1993</v>
      </c>
      <c r="L118" s="175" t="s">
        <v>172</v>
      </c>
      <c r="M118" s="175" t="s">
        <v>519</v>
      </c>
      <c r="N118" s="175" t="s">
        <v>98</v>
      </c>
      <c r="O118" s="175" t="s">
        <v>350</v>
      </c>
      <c r="P118" s="191" t="s">
        <v>98</v>
      </c>
      <c r="Q118" s="175" t="s">
        <v>173</v>
      </c>
      <c r="R118" s="175" t="s">
        <v>174</v>
      </c>
      <c r="S118" s="181">
        <v>12.75</v>
      </c>
      <c r="T118" s="182">
        <v>13.100242500000002</v>
      </c>
      <c r="U118" s="175" t="s">
        <v>412</v>
      </c>
      <c r="V118" s="183">
        <v>6</v>
      </c>
      <c r="W118" s="175" t="s">
        <v>189</v>
      </c>
    </row>
    <row r="119" spans="2:23" x14ac:dyDescent="0.2">
      <c r="B119" s="175" t="s">
        <v>593</v>
      </c>
      <c r="C119" s="175" t="s">
        <v>594</v>
      </c>
      <c r="D119" s="175" t="s">
        <v>595</v>
      </c>
      <c r="E119" s="192">
        <v>47443</v>
      </c>
      <c r="F119" s="192" t="s">
        <v>596</v>
      </c>
      <c r="G119" s="192" t="s">
        <v>597</v>
      </c>
      <c r="H119" s="177" t="s">
        <v>198</v>
      </c>
      <c r="I119" s="192" t="s">
        <v>598</v>
      </c>
      <c r="J119" s="186" t="s">
        <v>121</v>
      </c>
      <c r="K119" s="192">
        <v>1995</v>
      </c>
      <c r="L119" s="192" t="s">
        <v>172</v>
      </c>
      <c r="M119" s="192" t="s">
        <v>519</v>
      </c>
      <c r="N119" s="192" t="s">
        <v>98</v>
      </c>
      <c r="O119" s="192" t="s">
        <v>599</v>
      </c>
      <c r="P119" s="192" t="s">
        <v>98</v>
      </c>
      <c r="Q119" s="192" t="s">
        <v>173</v>
      </c>
      <c r="R119" s="192" t="s">
        <v>174</v>
      </c>
      <c r="S119" s="192">
        <v>24</v>
      </c>
      <c r="T119" s="182">
        <v>22.523</v>
      </c>
      <c r="U119" s="192" t="s">
        <v>600</v>
      </c>
      <c r="V119" s="209">
        <v>45778</v>
      </c>
      <c r="W119" s="192" t="s">
        <v>528</v>
      </c>
    </row>
    <row r="120" spans="2:23" x14ac:dyDescent="0.2">
      <c r="B120" s="174" t="s">
        <v>601</v>
      </c>
      <c r="C120" s="175" t="s">
        <v>413</v>
      </c>
      <c r="D120" s="175" t="s">
        <v>414</v>
      </c>
      <c r="E120" s="185">
        <v>28237</v>
      </c>
      <c r="F120" s="184" t="s">
        <v>415</v>
      </c>
      <c r="G120" s="174" t="s">
        <v>416</v>
      </c>
      <c r="H120" s="177" t="s">
        <v>415</v>
      </c>
      <c r="I120" s="175" t="s">
        <v>602</v>
      </c>
      <c r="J120" s="186" t="s">
        <v>121</v>
      </c>
      <c r="K120" s="187" t="s">
        <v>603</v>
      </c>
      <c r="L120" s="175" t="s">
        <v>172</v>
      </c>
      <c r="M120" s="175" t="s">
        <v>98</v>
      </c>
      <c r="N120" s="175"/>
      <c r="O120" s="174"/>
      <c r="P120" s="174" t="s">
        <v>98</v>
      </c>
      <c r="Q120" s="175" t="s">
        <v>173</v>
      </c>
      <c r="R120" s="175" t="s">
        <v>174</v>
      </c>
      <c r="S120" s="188">
        <v>14.8</v>
      </c>
      <c r="T120" s="182">
        <v>15.021999999999998</v>
      </c>
      <c r="U120" s="175" t="s">
        <v>604</v>
      </c>
      <c r="V120" s="184">
        <v>10</v>
      </c>
      <c r="W120" s="184" t="s">
        <v>605</v>
      </c>
    </row>
    <row r="121" spans="2:23" ht="40" x14ac:dyDescent="0.2">
      <c r="B121" s="174" t="s">
        <v>417</v>
      </c>
      <c r="C121" s="191" t="s">
        <v>418</v>
      </c>
      <c r="D121" s="191" t="s">
        <v>419</v>
      </c>
      <c r="E121" s="185">
        <v>26316</v>
      </c>
      <c r="F121" s="184" t="s">
        <v>420</v>
      </c>
      <c r="G121" s="191" t="s">
        <v>421</v>
      </c>
      <c r="H121" s="192" t="s">
        <v>320</v>
      </c>
      <c r="I121" s="175" t="s">
        <v>422</v>
      </c>
      <c r="J121" s="186" t="s">
        <v>121</v>
      </c>
      <c r="K121" s="194">
        <v>1989</v>
      </c>
      <c r="L121" s="180" t="s">
        <v>172</v>
      </c>
      <c r="M121" s="175" t="s">
        <v>98</v>
      </c>
      <c r="N121" s="191" t="s">
        <v>423</v>
      </c>
      <c r="O121" s="175"/>
      <c r="P121" s="175" t="s">
        <v>98</v>
      </c>
      <c r="Q121" s="192" t="s">
        <v>173</v>
      </c>
      <c r="R121" s="175" t="s">
        <v>174</v>
      </c>
      <c r="S121" s="188">
        <v>58.1</v>
      </c>
      <c r="T121" s="182">
        <v>58.681000000000004</v>
      </c>
      <c r="U121" s="198"/>
      <c r="V121" s="175">
        <v>20</v>
      </c>
      <c r="W121" s="184" t="s">
        <v>606</v>
      </c>
    </row>
    <row r="122" spans="2:23" x14ac:dyDescent="0.2">
      <c r="B122" s="174" t="s">
        <v>607</v>
      </c>
      <c r="C122" s="175" t="s">
        <v>418</v>
      </c>
      <c r="D122" s="175" t="s">
        <v>419</v>
      </c>
      <c r="E122" s="185">
        <v>26316</v>
      </c>
      <c r="F122" s="184" t="s">
        <v>420</v>
      </c>
      <c r="G122" s="175" t="s">
        <v>421</v>
      </c>
      <c r="H122" s="177" t="s">
        <v>320</v>
      </c>
      <c r="I122" s="175" t="s">
        <v>608</v>
      </c>
      <c r="J122" s="178" t="s">
        <v>497</v>
      </c>
      <c r="K122" s="187">
        <v>1968</v>
      </c>
      <c r="L122" s="175" t="s">
        <v>172</v>
      </c>
      <c r="M122" s="175" t="s">
        <v>98</v>
      </c>
      <c r="N122" s="175" t="s">
        <v>609</v>
      </c>
      <c r="O122" s="175"/>
      <c r="P122" s="175" t="s">
        <v>98</v>
      </c>
      <c r="Q122" s="175" t="s">
        <v>173</v>
      </c>
      <c r="R122" s="175" t="s">
        <v>174</v>
      </c>
      <c r="S122" s="188">
        <v>0.48</v>
      </c>
      <c r="T122" s="182">
        <v>0</v>
      </c>
      <c r="U122" s="175"/>
      <c r="V122" s="184">
        <v>20</v>
      </c>
      <c r="W122" s="184" t="s">
        <v>606</v>
      </c>
    </row>
    <row r="123" spans="2:23" x14ac:dyDescent="0.2">
      <c r="B123" s="175" t="s">
        <v>425</v>
      </c>
      <c r="C123" s="175" t="s">
        <v>426</v>
      </c>
      <c r="D123" s="175" t="s">
        <v>427</v>
      </c>
      <c r="E123" s="176">
        <v>40589</v>
      </c>
      <c r="F123" s="175" t="s">
        <v>428</v>
      </c>
      <c r="G123" s="175" t="s">
        <v>429</v>
      </c>
      <c r="H123" s="177" t="s">
        <v>198</v>
      </c>
      <c r="I123" s="175"/>
      <c r="J123" s="186" t="s">
        <v>121</v>
      </c>
      <c r="K123" s="179">
        <v>1948</v>
      </c>
      <c r="L123" s="175" t="s">
        <v>172</v>
      </c>
      <c r="M123" s="175" t="s">
        <v>519</v>
      </c>
      <c r="N123" s="175" t="s">
        <v>98</v>
      </c>
      <c r="O123" s="175" t="s">
        <v>430</v>
      </c>
      <c r="P123" s="175" t="s">
        <v>98</v>
      </c>
      <c r="Q123" s="175" t="s">
        <v>173</v>
      </c>
      <c r="R123" s="175" t="s">
        <v>174</v>
      </c>
      <c r="S123" s="181">
        <v>84</v>
      </c>
      <c r="T123" s="182">
        <v>84.84</v>
      </c>
      <c r="U123" s="175" t="s">
        <v>431</v>
      </c>
      <c r="V123" s="183">
        <v>25</v>
      </c>
      <c r="W123" s="175" t="s">
        <v>610</v>
      </c>
    </row>
    <row r="124" spans="2:23" x14ac:dyDescent="0.2">
      <c r="B124" s="174" t="s">
        <v>611</v>
      </c>
      <c r="C124" s="175" t="s">
        <v>432</v>
      </c>
      <c r="D124" s="175" t="s">
        <v>612</v>
      </c>
      <c r="E124" s="176">
        <v>63741</v>
      </c>
      <c r="F124" s="175" t="s">
        <v>433</v>
      </c>
      <c r="G124" s="175" t="s">
        <v>434</v>
      </c>
      <c r="H124" s="177" t="s">
        <v>203</v>
      </c>
      <c r="I124" s="175" t="s">
        <v>612</v>
      </c>
      <c r="J124" s="178" t="s">
        <v>118</v>
      </c>
      <c r="K124" s="179">
        <v>2013</v>
      </c>
      <c r="L124" s="175" t="s">
        <v>172</v>
      </c>
      <c r="M124" s="175" t="s">
        <v>519</v>
      </c>
      <c r="N124" s="175" t="s">
        <v>98</v>
      </c>
      <c r="O124" s="175" t="s">
        <v>131</v>
      </c>
      <c r="P124" s="175" t="s">
        <v>98</v>
      </c>
      <c r="Q124" s="175" t="s">
        <v>173</v>
      </c>
      <c r="R124" s="175" t="s">
        <v>174</v>
      </c>
      <c r="S124" s="181">
        <v>47</v>
      </c>
      <c r="T124" s="182">
        <v>47.94</v>
      </c>
      <c r="U124" s="175"/>
      <c r="V124" s="183">
        <v>20</v>
      </c>
      <c r="W124" s="175" t="s">
        <v>435</v>
      </c>
    </row>
    <row r="125" spans="2:23" ht="27" x14ac:dyDescent="0.2">
      <c r="B125" s="174" t="s">
        <v>437</v>
      </c>
      <c r="C125" s="191" t="s">
        <v>613</v>
      </c>
      <c r="D125" s="191" t="s">
        <v>438</v>
      </c>
      <c r="E125" s="185">
        <v>6712</v>
      </c>
      <c r="F125" s="184" t="s">
        <v>439</v>
      </c>
      <c r="G125" s="191" t="s">
        <v>440</v>
      </c>
      <c r="H125" s="192" t="s">
        <v>181</v>
      </c>
      <c r="I125" s="175" t="s">
        <v>441</v>
      </c>
      <c r="J125" s="210" t="s">
        <v>499</v>
      </c>
      <c r="K125" s="194">
        <v>1993</v>
      </c>
      <c r="L125" s="180" t="s">
        <v>172</v>
      </c>
      <c r="M125" s="175" t="s">
        <v>519</v>
      </c>
      <c r="N125" s="191" t="s">
        <v>614</v>
      </c>
      <c r="O125" s="175"/>
      <c r="P125" s="175" t="s">
        <v>99</v>
      </c>
      <c r="Q125" s="192" t="s">
        <v>173</v>
      </c>
      <c r="R125" s="175" t="s">
        <v>174</v>
      </c>
      <c r="S125" s="188">
        <v>23.3</v>
      </c>
      <c r="T125" s="182">
        <v>20.129533678756477</v>
      </c>
      <c r="U125" s="198" t="s">
        <v>615</v>
      </c>
      <c r="V125" s="175" t="s">
        <v>616</v>
      </c>
      <c r="W125" s="184" t="s">
        <v>617</v>
      </c>
    </row>
    <row r="126" spans="2:23" x14ac:dyDescent="0.2">
      <c r="B126" s="175" t="s">
        <v>442</v>
      </c>
      <c r="C126" s="175" t="s">
        <v>443</v>
      </c>
      <c r="D126" s="175" t="s">
        <v>444</v>
      </c>
      <c r="E126" s="176">
        <v>49638</v>
      </c>
      <c r="F126" s="175" t="s">
        <v>445</v>
      </c>
      <c r="G126" s="175" t="s">
        <v>446</v>
      </c>
      <c r="H126" s="177" t="s">
        <v>320</v>
      </c>
      <c r="I126" s="175"/>
      <c r="J126" s="186" t="s">
        <v>121</v>
      </c>
      <c r="K126" s="179">
        <v>1995</v>
      </c>
      <c r="L126" s="175" t="s">
        <v>172</v>
      </c>
      <c r="M126" s="175" t="s">
        <v>98</v>
      </c>
      <c r="N126" s="175"/>
      <c r="O126" s="175"/>
      <c r="P126" s="175" t="s">
        <v>98</v>
      </c>
      <c r="Q126" s="175" t="s">
        <v>447</v>
      </c>
      <c r="R126" s="175" t="s">
        <v>367</v>
      </c>
      <c r="S126" s="181">
        <v>18.100000000000001</v>
      </c>
      <c r="T126" s="182">
        <v>18.281000000000002</v>
      </c>
      <c r="U126" s="175"/>
      <c r="V126" s="183"/>
      <c r="W126" s="175" t="s">
        <v>528</v>
      </c>
    </row>
    <row r="127" spans="2:23" x14ac:dyDescent="0.2">
      <c r="B127" s="174" t="s">
        <v>448</v>
      </c>
      <c r="C127" s="180" t="s">
        <v>449</v>
      </c>
      <c r="D127" s="180" t="s">
        <v>450</v>
      </c>
      <c r="E127" s="176">
        <v>41460</v>
      </c>
      <c r="F127" s="180" t="s">
        <v>451</v>
      </c>
      <c r="G127" s="174" t="s">
        <v>452</v>
      </c>
      <c r="H127" s="177" t="s">
        <v>198</v>
      </c>
      <c r="I127" s="174"/>
      <c r="J127" s="186" t="s">
        <v>121</v>
      </c>
      <c r="K127" s="197">
        <v>1992</v>
      </c>
      <c r="L127" s="180" t="s">
        <v>172</v>
      </c>
      <c r="M127" s="180" t="s">
        <v>98</v>
      </c>
      <c r="N127" s="180"/>
      <c r="O127" s="180"/>
      <c r="P127" s="180" t="s">
        <v>98</v>
      </c>
      <c r="Q127" s="175" t="s">
        <v>173</v>
      </c>
      <c r="R127" s="180" t="s">
        <v>174</v>
      </c>
      <c r="S127" s="199">
        <v>18.899999999999999</v>
      </c>
      <c r="T127" s="182">
        <v>20.2</v>
      </c>
      <c r="U127" s="180"/>
      <c r="V127" s="197">
        <v>110</v>
      </c>
      <c r="W127" s="184" t="s">
        <v>528</v>
      </c>
    </row>
    <row r="128" spans="2:23" ht="40" x14ac:dyDescent="0.2">
      <c r="B128" s="174" t="s">
        <v>453</v>
      </c>
      <c r="C128" s="191" t="s">
        <v>454</v>
      </c>
      <c r="D128" s="191" t="s">
        <v>455</v>
      </c>
      <c r="E128" s="185">
        <v>9600</v>
      </c>
      <c r="F128" s="184" t="s">
        <v>456</v>
      </c>
      <c r="G128" s="191" t="s">
        <v>457</v>
      </c>
      <c r="H128" s="192" t="s">
        <v>209</v>
      </c>
      <c r="I128" s="175"/>
      <c r="J128" s="186" t="s">
        <v>121</v>
      </c>
      <c r="K128" s="194">
        <v>2007</v>
      </c>
      <c r="L128" s="180" t="s">
        <v>172</v>
      </c>
      <c r="M128" s="175" t="s">
        <v>98</v>
      </c>
      <c r="N128" s="191"/>
      <c r="O128" s="175"/>
      <c r="P128" s="175" t="s">
        <v>98</v>
      </c>
      <c r="Q128" s="192" t="s">
        <v>173</v>
      </c>
      <c r="R128" s="175" t="s">
        <v>174</v>
      </c>
      <c r="S128" s="188">
        <v>13.5</v>
      </c>
      <c r="T128" s="182">
        <v>13.635</v>
      </c>
      <c r="U128" s="198" t="s">
        <v>458</v>
      </c>
      <c r="V128" s="175">
        <v>20</v>
      </c>
      <c r="W128" s="184" t="s">
        <v>189</v>
      </c>
    </row>
    <row r="129" spans="2:23" x14ac:dyDescent="0.2">
      <c r="B129" s="174" t="s">
        <v>459</v>
      </c>
      <c r="C129" s="211" t="s">
        <v>460</v>
      </c>
      <c r="D129" s="175" t="s">
        <v>461</v>
      </c>
      <c r="E129" s="185">
        <v>79618</v>
      </c>
      <c r="F129" s="184" t="s">
        <v>462</v>
      </c>
      <c r="G129" s="174" t="s">
        <v>463</v>
      </c>
      <c r="H129" s="177" t="s">
        <v>220</v>
      </c>
      <c r="I129" s="174"/>
      <c r="J129" s="186" t="s">
        <v>121</v>
      </c>
      <c r="K129" s="187">
        <v>1980</v>
      </c>
      <c r="L129" s="175" t="s">
        <v>172</v>
      </c>
      <c r="M129" s="175" t="s">
        <v>98</v>
      </c>
      <c r="N129" s="175" t="s">
        <v>98</v>
      </c>
      <c r="O129" s="174" t="s">
        <v>618</v>
      </c>
      <c r="P129" s="174" t="s">
        <v>98</v>
      </c>
      <c r="Q129" s="175" t="s">
        <v>173</v>
      </c>
      <c r="R129" s="175" t="s">
        <v>174</v>
      </c>
      <c r="S129" s="188">
        <v>16</v>
      </c>
      <c r="T129" s="182">
        <v>15.351999999999999</v>
      </c>
      <c r="U129" s="175" t="s">
        <v>619</v>
      </c>
      <c r="V129" s="184">
        <v>110</v>
      </c>
      <c r="W129" s="184" t="s">
        <v>620</v>
      </c>
    </row>
    <row r="130" spans="2:23" x14ac:dyDescent="0.2">
      <c r="B130" s="174" t="s">
        <v>621</v>
      </c>
      <c r="C130" s="211" t="s">
        <v>622</v>
      </c>
      <c r="D130" s="175" t="s">
        <v>623</v>
      </c>
      <c r="E130" s="176">
        <v>21683</v>
      </c>
      <c r="F130" s="184" t="s">
        <v>624</v>
      </c>
      <c r="G130" s="175" t="s">
        <v>625</v>
      </c>
      <c r="H130" s="177" t="s">
        <v>320</v>
      </c>
      <c r="I130" s="175" t="s">
        <v>626</v>
      </c>
      <c r="J130" s="186" t="s">
        <v>121</v>
      </c>
      <c r="K130" s="187">
        <v>2012</v>
      </c>
      <c r="L130" s="175" t="s">
        <v>172</v>
      </c>
      <c r="M130" s="175" t="s">
        <v>98</v>
      </c>
      <c r="N130" s="175"/>
      <c r="O130" s="175"/>
      <c r="P130" s="175" t="s">
        <v>98</v>
      </c>
      <c r="Q130" s="175" t="s">
        <v>173</v>
      </c>
      <c r="R130" s="175" t="s">
        <v>174</v>
      </c>
      <c r="S130" s="188">
        <v>30.7</v>
      </c>
      <c r="T130" s="182">
        <v>31.160499999999995</v>
      </c>
      <c r="U130" s="175" t="s">
        <v>627</v>
      </c>
      <c r="V130" s="184">
        <v>110</v>
      </c>
      <c r="W130" s="184" t="s">
        <v>521</v>
      </c>
    </row>
    <row r="131" spans="2:23" x14ac:dyDescent="0.2">
      <c r="B131" s="174" t="s">
        <v>628</v>
      </c>
      <c r="C131" s="175" t="s">
        <v>629</v>
      </c>
      <c r="D131" s="175" t="s">
        <v>630</v>
      </c>
      <c r="E131" s="176">
        <v>90471</v>
      </c>
      <c r="F131" s="184" t="s">
        <v>631</v>
      </c>
      <c r="G131" s="174" t="s">
        <v>632</v>
      </c>
      <c r="H131" s="177" t="s">
        <v>203</v>
      </c>
      <c r="I131" s="175"/>
      <c r="J131" s="186" t="s">
        <v>121</v>
      </c>
      <c r="K131" s="187">
        <v>1993</v>
      </c>
      <c r="L131" s="175" t="s">
        <v>172</v>
      </c>
      <c r="M131" s="175" t="s">
        <v>98</v>
      </c>
      <c r="N131" s="175"/>
      <c r="O131" s="174"/>
      <c r="P131" s="174" t="s">
        <v>98</v>
      </c>
      <c r="Q131" s="175" t="s">
        <v>447</v>
      </c>
      <c r="R131" s="175" t="s">
        <v>367</v>
      </c>
      <c r="S131" s="188">
        <v>4.2</v>
      </c>
      <c r="T131" s="182">
        <v>4.2629999999999999</v>
      </c>
      <c r="U131" s="175" t="s">
        <v>633</v>
      </c>
      <c r="V131" s="184">
        <v>20</v>
      </c>
      <c r="W131" s="212" t="s">
        <v>634</v>
      </c>
    </row>
    <row r="132" spans="2:23" x14ac:dyDescent="0.2">
      <c r="B132" s="174" t="s">
        <v>635</v>
      </c>
      <c r="C132" s="213" t="s">
        <v>629</v>
      </c>
      <c r="D132" s="175" t="s">
        <v>636</v>
      </c>
      <c r="E132" s="176">
        <v>90471</v>
      </c>
      <c r="F132" s="184" t="s">
        <v>631</v>
      </c>
      <c r="G132" s="175" t="s">
        <v>632</v>
      </c>
      <c r="H132" s="177" t="s">
        <v>203</v>
      </c>
      <c r="I132" s="175"/>
      <c r="J132" s="186" t="s">
        <v>121</v>
      </c>
      <c r="K132" s="187">
        <v>1993</v>
      </c>
      <c r="L132" s="175" t="s">
        <v>172</v>
      </c>
      <c r="M132" s="175" t="s">
        <v>98</v>
      </c>
      <c r="N132" s="175"/>
      <c r="O132" s="175"/>
      <c r="P132" s="175" t="s">
        <v>98</v>
      </c>
      <c r="Q132" s="175" t="s">
        <v>447</v>
      </c>
      <c r="R132" s="175" t="s">
        <v>367</v>
      </c>
      <c r="S132" s="188">
        <v>4.2</v>
      </c>
      <c r="T132" s="182">
        <v>4.2629999999999999</v>
      </c>
      <c r="U132" s="175" t="s">
        <v>633</v>
      </c>
      <c r="V132" s="184">
        <v>20</v>
      </c>
      <c r="W132" s="212" t="s">
        <v>634</v>
      </c>
    </row>
    <row r="133" spans="2:23" x14ac:dyDescent="0.2">
      <c r="B133" s="174" t="s">
        <v>637</v>
      </c>
      <c r="C133" s="211" t="s">
        <v>629</v>
      </c>
      <c r="D133" s="175" t="s">
        <v>638</v>
      </c>
      <c r="E133" s="176">
        <v>90471</v>
      </c>
      <c r="F133" s="184" t="s">
        <v>631</v>
      </c>
      <c r="G133" s="174" t="s">
        <v>632</v>
      </c>
      <c r="H133" s="177" t="s">
        <v>203</v>
      </c>
      <c r="I133" s="175"/>
      <c r="J133" s="186" t="s">
        <v>121</v>
      </c>
      <c r="K133" s="187">
        <v>1994</v>
      </c>
      <c r="L133" s="175" t="s">
        <v>172</v>
      </c>
      <c r="M133" s="175" t="s">
        <v>98</v>
      </c>
      <c r="N133" s="175"/>
      <c r="O133" s="174"/>
      <c r="P133" s="174" t="s">
        <v>98</v>
      </c>
      <c r="Q133" s="175" t="s">
        <v>447</v>
      </c>
      <c r="R133" s="175" t="s">
        <v>367</v>
      </c>
      <c r="S133" s="188">
        <v>5.0999999999999996</v>
      </c>
      <c r="T133" s="182">
        <v>5.176499999999999</v>
      </c>
      <c r="U133" s="175" t="s">
        <v>633</v>
      </c>
      <c r="V133" s="184">
        <v>20</v>
      </c>
      <c r="W133" s="212" t="s">
        <v>634</v>
      </c>
    </row>
    <row r="134" spans="2:23" x14ac:dyDescent="0.2">
      <c r="B134" s="174" t="s">
        <v>639</v>
      </c>
      <c r="C134" s="175" t="s">
        <v>629</v>
      </c>
      <c r="D134" s="175" t="s">
        <v>640</v>
      </c>
      <c r="E134" s="176">
        <v>90471</v>
      </c>
      <c r="F134" s="184" t="s">
        <v>631</v>
      </c>
      <c r="G134" s="175" t="s">
        <v>632</v>
      </c>
      <c r="H134" s="177" t="s">
        <v>203</v>
      </c>
      <c r="I134" s="175"/>
      <c r="J134" s="186" t="s">
        <v>121</v>
      </c>
      <c r="K134" s="187">
        <v>1995</v>
      </c>
      <c r="L134" s="175" t="s">
        <v>172</v>
      </c>
      <c r="M134" s="175" t="s">
        <v>98</v>
      </c>
      <c r="N134" s="175"/>
      <c r="O134" s="175"/>
      <c r="P134" s="175" t="s">
        <v>98</v>
      </c>
      <c r="Q134" s="175" t="s">
        <v>447</v>
      </c>
      <c r="R134" s="175" t="s">
        <v>367</v>
      </c>
      <c r="S134" s="188">
        <v>5.0999999999999996</v>
      </c>
      <c r="T134" s="182">
        <v>5.176499999999999</v>
      </c>
      <c r="U134" s="175" t="s">
        <v>633</v>
      </c>
      <c r="V134" s="184">
        <v>20</v>
      </c>
      <c r="W134" s="212" t="s">
        <v>634</v>
      </c>
    </row>
    <row r="135" spans="2:23" x14ac:dyDescent="0.2">
      <c r="B135" s="175" t="s">
        <v>641</v>
      </c>
      <c r="C135" s="175" t="s">
        <v>642</v>
      </c>
      <c r="D135" s="175" t="s">
        <v>643</v>
      </c>
      <c r="E135" s="176">
        <v>29331</v>
      </c>
      <c r="F135" s="175" t="s">
        <v>644</v>
      </c>
      <c r="G135" s="175" t="s">
        <v>645</v>
      </c>
      <c r="H135" s="177" t="s">
        <v>320</v>
      </c>
      <c r="I135" s="175"/>
      <c r="J135" s="178" t="s">
        <v>118</v>
      </c>
      <c r="K135" s="179">
        <v>2000</v>
      </c>
      <c r="L135" s="175" t="s">
        <v>172</v>
      </c>
      <c r="M135" s="191" t="s">
        <v>98</v>
      </c>
      <c r="N135" s="191"/>
      <c r="O135" s="191"/>
      <c r="P135" s="191" t="s">
        <v>98</v>
      </c>
      <c r="Q135" s="175" t="s">
        <v>173</v>
      </c>
      <c r="R135" s="175" t="s">
        <v>174</v>
      </c>
      <c r="S135" s="181">
        <v>13</v>
      </c>
      <c r="T135" s="182">
        <v>13.26</v>
      </c>
      <c r="U135" s="175"/>
      <c r="V135" s="183">
        <v>110</v>
      </c>
      <c r="W135" s="214" t="s">
        <v>521</v>
      </c>
    </row>
    <row r="136" spans="2:23" x14ac:dyDescent="0.2">
      <c r="B136" s="174" t="s">
        <v>646</v>
      </c>
      <c r="C136" s="175" t="s">
        <v>647</v>
      </c>
      <c r="D136" s="175"/>
      <c r="E136" s="176">
        <v>76855</v>
      </c>
      <c r="F136" s="175" t="s">
        <v>648</v>
      </c>
      <c r="G136" s="175" t="s">
        <v>649</v>
      </c>
      <c r="H136" s="177" t="s">
        <v>264</v>
      </c>
      <c r="I136" s="175"/>
      <c r="J136" s="178" t="s">
        <v>497</v>
      </c>
      <c r="K136" s="179">
        <v>1975</v>
      </c>
      <c r="L136" s="175" t="s">
        <v>172</v>
      </c>
      <c r="M136" s="175" t="s">
        <v>519</v>
      </c>
      <c r="N136" s="175" t="s">
        <v>98</v>
      </c>
      <c r="O136" s="175" t="s">
        <v>583</v>
      </c>
      <c r="P136" s="175" t="s">
        <v>98</v>
      </c>
      <c r="Q136" s="175" t="s">
        <v>173</v>
      </c>
      <c r="R136" s="175" t="s">
        <v>174</v>
      </c>
      <c r="S136" s="181">
        <v>28</v>
      </c>
      <c r="T136" s="182">
        <v>28.560000000000002</v>
      </c>
      <c r="U136" s="175"/>
      <c r="V136" s="183">
        <v>20</v>
      </c>
      <c r="W136" s="214" t="s">
        <v>575</v>
      </c>
    </row>
    <row r="137" spans="2:23" x14ac:dyDescent="0.2">
      <c r="B137" s="174" t="s">
        <v>650</v>
      </c>
      <c r="C137" s="175" t="s">
        <v>651</v>
      </c>
      <c r="D137" s="175"/>
      <c r="E137" s="176">
        <v>37412</v>
      </c>
      <c r="F137" s="184" t="s">
        <v>652</v>
      </c>
      <c r="G137" s="175" t="s">
        <v>653</v>
      </c>
      <c r="H137" s="177" t="s">
        <v>320</v>
      </c>
      <c r="I137" s="175"/>
      <c r="J137" s="178" t="s">
        <v>497</v>
      </c>
      <c r="K137" s="187">
        <v>1978</v>
      </c>
      <c r="L137" s="175" t="s">
        <v>172</v>
      </c>
      <c r="M137" s="175" t="s">
        <v>98</v>
      </c>
      <c r="N137" s="175"/>
      <c r="O137" s="175"/>
      <c r="P137" s="175" t="s">
        <v>98</v>
      </c>
      <c r="Q137" s="175" t="s">
        <v>173</v>
      </c>
      <c r="R137" s="175" t="s">
        <v>174</v>
      </c>
      <c r="S137" s="188">
        <v>19.5</v>
      </c>
      <c r="T137" s="182">
        <v>19.89</v>
      </c>
      <c r="U137" s="175"/>
      <c r="V137" s="184">
        <v>20</v>
      </c>
      <c r="W137" s="212" t="s">
        <v>654</v>
      </c>
    </row>
    <row r="138" spans="2:23" x14ac:dyDescent="0.2">
      <c r="B138" s="174" t="s">
        <v>655</v>
      </c>
      <c r="C138" s="175" t="s">
        <v>656</v>
      </c>
      <c r="D138" s="175" t="s">
        <v>657</v>
      </c>
      <c r="E138" s="176">
        <v>36039</v>
      </c>
      <c r="F138" s="175" t="s">
        <v>658</v>
      </c>
      <c r="G138" s="175" t="s">
        <v>659</v>
      </c>
      <c r="H138" s="177" t="s">
        <v>185</v>
      </c>
      <c r="I138" s="175"/>
      <c r="J138" s="178" t="s">
        <v>497</v>
      </c>
      <c r="K138" s="179">
        <v>1990</v>
      </c>
      <c r="L138" s="175" t="s">
        <v>172</v>
      </c>
      <c r="M138" s="175" t="s">
        <v>98</v>
      </c>
      <c r="N138" s="175"/>
      <c r="O138" s="175"/>
      <c r="P138" s="175" t="s">
        <v>98</v>
      </c>
      <c r="Q138" s="175" t="s">
        <v>447</v>
      </c>
      <c r="R138" s="175" t="s">
        <v>174</v>
      </c>
      <c r="S138" s="181">
        <v>26.2</v>
      </c>
      <c r="T138" s="182">
        <v>26.724</v>
      </c>
      <c r="U138" s="175" t="s">
        <v>660</v>
      </c>
      <c r="V138" s="183">
        <v>20</v>
      </c>
      <c r="W138" s="214" t="s">
        <v>661</v>
      </c>
    </row>
    <row r="139" spans="2:23" x14ac:dyDescent="0.2">
      <c r="B139" s="174" t="s">
        <v>662</v>
      </c>
      <c r="C139" s="175" t="s">
        <v>656</v>
      </c>
      <c r="D139" s="175" t="s">
        <v>663</v>
      </c>
      <c r="E139" s="176">
        <v>36039</v>
      </c>
      <c r="F139" s="175" t="s">
        <v>658</v>
      </c>
      <c r="G139" s="175" t="s">
        <v>659</v>
      </c>
      <c r="H139" s="177" t="s">
        <v>185</v>
      </c>
      <c r="I139" s="175"/>
      <c r="J139" s="178" t="s">
        <v>497</v>
      </c>
      <c r="K139" s="179">
        <v>2012</v>
      </c>
      <c r="L139" s="175" t="s">
        <v>172</v>
      </c>
      <c r="M139" s="175" t="s">
        <v>98</v>
      </c>
      <c r="N139" s="175"/>
      <c r="O139" s="175"/>
      <c r="P139" s="175" t="s">
        <v>98</v>
      </c>
      <c r="Q139" s="175" t="s">
        <v>173</v>
      </c>
      <c r="R139" s="175" t="s">
        <v>174</v>
      </c>
      <c r="S139" s="181">
        <v>8</v>
      </c>
      <c r="T139" s="182">
        <v>8.16</v>
      </c>
      <c r="U139" s="175" t="s">
        <v>660</v>
      </c>
      <c r="V139" s="175">
        <v>20</v>
      </c>
      <c r="W139" s="214" t="s">
        <v>661</v>
      </c>
    </row>
    <row r="140" spans="2:23" x14ac:dyDescent="0.2">
      <c r="B140" s="175" t="s">
        <v>664</v>
      </c>
      <c r="C140" s="175" t="s">
        <v>285</v>
      </c>
      <c r="D140" s="175" t="s">
        <v>665</v>
      </c>
      <c r="E140" s="176">
        <v>40476</v>
      </c>
      <c r="F140" s="175" t="s">
        <v>428</v>
      </c>
      <c r="G140" s="175" t="s">
        <v>666</v>
      </c>
      <c r="H140" s="177" t="s">
        <v>198</v>
      </c>
      <c r="I140" s="175"/>
      <c r="J140" s="186" t="s">
        <v>121</v>
      </c>
      <c r="K140" s="179">
        <v>2012</v>
      </c>
      <c r="L140" s="175" t="s">
        <v>172</v>
      </c>
      <c r="M140" s="175" t="s">
        <v>98</v>
      </c>
      <c r="N140" s="175"/>
      <c r="O140" s="175"/>
      <c r="P140" s="175" t="s">
        <v>98</v>
      </c>
      <c r="Q140" s="175" t="s">
        <v>173</v>
      </c>
      <c r="R140" s="175" t="s">
        <v>174</v>
      </c>
      <c r="S140" s="181">
        <v>21.1</v>
      </c>
      <c r="T140" s="182">
        <v>21.416499999999999</v>
      </c>
      <c r="U140" s="175" t="s">
        <v>667</v>
      </c>
      <c r="V140" s="183">
        <v>10</v>
      </c>
      <c r="W140" s="212" t="s">
        <v>610</v>
      </c>
    </row>
    <row r="141" spans="2:23" x14ac:dyDescent="0.2">
      <c r="B141" s="174" t="s">
        <v>668</v>
      </c>
      <c r="C141" s="191" t="s">
        <v>285</v>
      </c>
      <c r="D141" s="191" t="s">
        <v>669</v>
      </c>
      <c r="E141" s="185">
        <v>76742</v>
      </c>
      <c r="F141" s="184" t="s">
        <v>670</v>
      </c>
      <c r="G141" s="191" t="s">
        <v>671</v>
      </c>
      <c r="H141" s="192" t="s">
        <v>264</v>
      </c>
      <c r="I141" s="175"/>
      <c r="J141" s="178" t="s">
        <v>118</v>
      </c>
      <c r="K141" s="194">
        <v>2013</v>
      </c>
      <c r="L141" s="180" t="s">
        <v>172</v>
      </c>
      <c r="M141" s="175" t="s">
        <v>98</v>
      </c>
      <c r="N141" s="191"/>
      <c r="O141" s="175"/>
      <c r="P141" s="175" t="s">
        <v>98</v>
      </c>
      <c r="Q141" s="192" t="s">
        <v>173</v>
      </c>
      <c r="R141" s="175" t="s">
        <v>174</v>
      </c>
      <c r="S141" s="188">
        <v>13</v>
      </c>
      <c r="T141" s="182">
        <v>13.26</v>
      </c>
      <c r="U141" s="198" t="s">
        <v>672</v>
      </c>
      <c r="V141" s="175">
        <v>110</v>
      </c>
      <c r="W141" s="212" t="s">
        <v>575</v>
      </c>
    </row>
    <row r="142" spans="2:23" ht="27" x14ac:dyDescent="0.2">
      <c r="B142" s="175" t="s">
        <v>673</v>
      </c>
      <c r="C142" s="175" t="s">
        <v>674</v>
      </c>
      <c r="D142" s="175" t="s">
        <v>675</v>
      </c>
      <c r="E142" s="176">
        <v>99817</v>
      </c>
      <c r="F142" s="175" t="s">
        <v>676</v>
      </c>
      <c r="G142" s="175" t="s">
        <v>677</v>
      </c>
      <c r="H142" s="177" t="s">
        <v>381</v>
      </c>
      <c r="I142" s="175"/>
      <c r="J142" s="178" t="s">
        <v>497</v>
      </c>
      <c r="K142" s="179">
        <v>1993</v>
      </c>
      <c r="L142" s="175" t="s">
        <v>172</v>
      </c>
      <c r="M142" s="191" t="s">
        <v>519</v>
      </c>
      <c r="N142" s="191" t="s">
        <v>98</v>
      </c>
      <c r="O142" s="191" t="s">
        <v>350</v>
      </c>
      <c r="P142" s="191" t="s">
        <v>98</v>
      </c>
      <c r="Q142" s="175" t="s">
        <v>173</v>
      </c>
      <c r="R142" s="175" t="s">
        <v>174</v>
      </c>
      <c r="S142" s="181">
        <v>22.1</v>
      </c>
      <c r="T142" s="182">
        <v>22.542000000000002</v>
      </c>
      <c r="U142" s="175" t="s">
        <v>678</v>
      </c>
      <c r="V142" s="183">
        <v>10</v>
      </c>
      <c r="W142" s="214" t="s">
        <v>679</v>
      </c>
    </row>
    <row r="143" spans="2:23" ht="66" x14ac:dyDescent="0.2">
      <c r="B143" s="174" t="s">
        <v>680</v>
      </c>
      <c r="C143" s="191" t="s">
        <v>681</v>
      </c>
      <c r="D143" s="193"/>
      <c r="E143" s="176">
        <v>55543</v>
      </c>
      <c r="F143" s="193" t="s">
        <v>682</v>
      </c>
      <c r="G143" s="215" t="s">
        <v>683</v>
      </c>
      <c r="H143" s="177" t="s">
        <v>264</v>
      </c>
      <c r="I143" s="193"/>
      <c r="J143" s="186" t="s">
        <v>121</v>
      </c>
      <c r="K143" s="179">
        <v>2006</v>
      </c>
      <c r="L143" s="175" t="s">
        <v>172</v>
      </c>
      <c r="M143" s="175" t="s">
        <v>98</v>
      </c>
      <c r="N143" s="175"/>
      <c r="O143" s="175"/>
      <c r="P143" s="175" t="s">
        <v>98</v>
      </c>
      <c r="Q143" s="175" t="s">
        <v>173</v>
      </c>
      <c r="R143" s="175" t="s">
        <v>174</v>
      </c>
      <c r="S143" s="181">
        <v>10.7</v>
      </c>
      <c r="T143" s="182">
        <v>10.860499999999998</v>
      </c>
      <c r="U143" s="175"/>
      <c r="V143" s="183">
        <v>20</v>
      </c>
      <c r="W143" s="214" t="s">
        <v>528</v>
      </c>
    </row>
    <row r="144" spans="2:23" x14ac:dyDescent="0.2">
      <c r="B144" s="174" t="s">
        <v>684</v>
      </c>
      <c r="C144" s="175" t="s">
        <v>685</v>
      </c>
      <c r="D144" s="175" t="s">
        <v>686</v>
      </c>
      <c r="E144" s="185">
        <v>49808</v>
      </c>
      <c r="F144" s="184" t="s">
        <v>687</v>
      </c>
      <c r="G144" s="175" t="s">
        <v>688</v>
      </c>
      <c r="H144" s="177" t="s">
        <v>320</v>
      </c>
      <c r="I144" s="175"/>
      <c r="J144" s="178" t="s">
        <v>497</v>
      </c>
      <c r="K144" s="187">
        <v>1996</v>
      </c>
      <c r="L144" s="175" t="s">
        <v>172</v>
      </c>
      <c r="M144" s="175" t="s">
        <v>98</v>
      </c>
      <c r="N144" s="175"/>
      <c r="O144" s="175"/>
      <c r="P144" s="175" t="s">
        <v>98</v>
      </c>
      <c r="Q144" s="175" t="s">
        <v>173</v>
      </c>
      <c r="R144" s="175" t="s">
        <v>174</v>
      </c>
      <c r="S144" s="188">
        <v>66</v>
      </c>
      <c r="T144" s="182">
        <v>67.320000000000007</v>
      </c>
      <c r="U144" s="175" t="s">
        <v>689</v>
      </c>
      <c r="V144" s="184">
        <v>110</v>
      </c>
      <c r="W144" s="212" t="s">
        <v>528</v>
      </c>
    </row>
    <row r="145" spans="2:23" ht="40" x14ac:dyDescent="0.2">
      <c r="B145" s="174" t="s">
        <v>690</v>
      </c>
      <c r="C145" s="175" t="s">
        <v>691</v>
      </c>
      <c r="D145" s="175" t="s">
        <v>692</v>
      </c>
      <c r="E145" s="185">
        <v>52355</v>
      </c>
      <c r="F145" s="184" t="s">
        <v>693</v>
      </c>
      <c r="G145" s="175" t="s">
        <v>694</v>
      </c>
      <c r="H145" s="192" t="s">
        <v>198</v>
      </c>
      <c r="I145" s="175"/>
      <c r="J145" s="178" t="s">
        <v>497</v>
      </c>
      <c r="K145" s="187">
        <v>1967</v>
      </c>
      <c r="L145" s="175" t="s">
        <v>172</v>
      </c>
      <c r="M145" s="175" t="s">
        <v>98</v>
      </c>
      <c r="N145" s="175" t="s">
        <v>695</v>
      </c>
      <c r="O145" s="175"/>
      <c r="P145" s="175" t="s">
        <v>98</v>
      </c>
      <c r="Q145" s="175" t="s">
        <v>173</v>
      </c>
      <c r="R145" s="175" t="s">
        <v>174</v>
      </c>
      <c r="S145" s="188">
        <v>2.9</v>
      </c>
      <c r="T145" s="182">
        <v>2.9579999999999997</v>
      </c>
      <c r="U145" s="193" t="s">
        <v>696</v>
      </c>
      <c r="V145" s="193">
        <v>20</v>
      </c>
      <c r="W145" s="216" t="s">
        <v>697</v>
      </c>
    </row>
    <row r="146" spans="2:23" ht="40" x14ac:dyDescent="0.2">
      <c r="B146" s="174" t="s">
        <v>698</v>
      </c>
      <c r="C146" s="191" t="s">
        <v>699</v>
      </c>
      <c r="D146" s="175" t="s">
        <v>700</v>
      </c>
      <c r="E146" s="185">
        <v>67283</v>
      </c>
      <c r="F146" s="184" t="s">
        <v>701</v>
      </c>
      <c r="G146" s="191" t="s">
        <v>702</v>
      </c>
      <c r="H146" s="192" t="s">
        <v>264</v>
      </c>
      <c r="I146" s="175"/>
      <c r="J146" s="178" t="s">
        <v>497</v>
      </c>
      <c r="K146" s="194">
        <v>1992</v>
      </c>
      <c r="L146" s="180" t="s">
        <v>172</v>
      </c>
      <c r="M146" s="175" t="s">
        <v>98</v>
      </c>
      <c r="N146" s="191"/>
      <c r="O146" s="175" t="s">
        <v>703</v>
      </c>
      <c r="P146" s="175" t="s">
        <v>98</v>
      </c>
      <c r="Q146" s="192" t="s">
        <v>173</v>
      </c>
      <c r="R146" s="175" t="s">
        <v>174</v>
      </c>
      <c r="S146" s="188">
        <v>30</v>
      </c>
      <c r="T146" s="182">
        <v>30.6</v>
      </c>
      <c r="U146" s="193" t="s">
        <v>704</v>
      </c>
      <c r="V146" s="193">
        <v>20</v>
      </c>
      <c r="W146" s="216" t="s">
        <v>326</v>
      </c>
    </row>
    <row r="147" spans="2:23" ht="40" x14ac:dyDescent="0.2">
      <c r="B147" s="174" t="s">
        <v>705</v>
      </c>
      <c r="C147" s="175" t="s">
        <v>706</v>
      </c>
      <c r="D147" s="175" t="s">
        <v>707</v>
      </c>
      <c r="E147" s="176">
        <v>25770</v>
      </c>
      <c r="F147" s="175" t="s">
        <v>708</v>
      </c>
      <c r="G147" s="175" t="s">
        <v>709</v>
      </c>
      <c r="H147" s="177" t="s">
        <v>710</v>
      </c>
      <c r="I147" s="175"/>
      <c r="J147" s="186" t="s">
        <v>494</v>
      </c>
      <c r="K147" s="179">
        <v>1962</v>
      </c>
      <c r="L147" s="175" t="s">
        <v>172</v>
      </c>
      <c r="M147" s="191" t="s">
        <v>519</v>
      </c>
      <c r="N147" s="191" t="s">
        <v>99</v>
      </c>
      <c r="O147" s="191" t="s">
        <v>711</v>
      </c>
      <c r="P147" s="191" t="s">
        <v>99</v>
      </c>
      <c r="Q147" s="175" t="s">
        <v>173</v>
      </c>
      <c r="R147" s="175" t="s">
        <v>174</v>
      </c>
      <c r="S147" s="181">
        <v>44.5</v>
      </c>
      <c r="T147" s="182">
        <v>45.39</v>
      </c>
      <c r="U147" s="175" t="s">
        <v>712</v>
      </c>
      <c r="V147" s="183" t="s">
        <v>713</v>
      </c>
      <c r="W147" s="191" t="s">
        <v>714</v>
      </c>
    </row>
    <row r="148" spans="2:23" x14ac:dyDescent="0.2">
      <c r="B148" s="175" t="s">
        <v>715</v>
      </c>
      <c r="C148" s="175" t="s">
        <v>716</v>
      </c>
      <c r="D148" s="175" t="s">
        <v>717</v>
      </c>
      <c r="E148" s="176">
        <v>17509</v>
      </c>
      <c r="F148" s="175" t="s">
        <v>718</v>
      </c>
      <c r="G148" s="175"/>
      <c r="H148" s="177" t="s">
        <v>171</v>
      </c>
      <c r="I148" s="175"/>
      <c r="J148" s="186" t="s">
        <v>121</v>
      </c>
      <c r="K148" s="179">
        <v>2014</v>
      </c>
      <c r="L148" s="175" t="s">
        <v>172</v>
      </c>
      <c r="M148" s="175" t="s">
        <v>98</v>
      </c>
      <c r="N148" s="175"/>
      <c r="O148" s="175"/>
      <c r="P148" s="175" t="s">
        <v>98</v>
      </c>
      <c r="Q148" s="175" t="s">
        <v>173</v>
      </c>
      <c r="R148" s="175" t="s">
        <v>174</v>
      </c>
      <c r="S148" s="181">
        <v>37.700000000000003</v>
      </c>
      <c r="T148" s="182">
        <v>38.265499999999996</v>
      </c>
      <c r="U148" s="191">
        <v>423870</v>
      </c>
      <c r="V148" s="183">
        <v>110</v>
      </c>
      <c r="W148" s="175" t="s">
        <v>520</v>
      </c>
    </row>
    <row r="149" spans="2:23" x14ac:dyDescent="0.2">
      <c r="B149" s="175" t="s">
        <v>719</v>
      </c>
      <c r="C149" s="180" t="s">
        <v>720</v>
      </c>
      <c r="D149" s="180" t="s">
        <v>721</v>
      </c>
      <c r="E149" s="196">
        <v>9599</v>
      </c>
      <c r="F149" s="180" t="s">
        <v>722</v>
      </c>
      <c r="G149" s="180"/>
      <c r="H149" s="177" t="s">
        <v>209</v>
      </c>
      <c r="I149" s="180"/>
      <c r="J149" s="186" t="s">
        <v>121</v>
      </c>
      <c r="K149" s="197">
        <v>2013</v>
      </c>
      <c r="L149" s="180" t="s">
        <v>172</v>
      </c>
      <c r="M149" s="180" t="s">
        <v>98</v>
      </c>
      <c r="N149" s="198"/>
      <c r="O149" s="198"/>
      <c r="P149" s="180" t="s">
        <v>98</v>
      </c>
      <c r="Q149" s="180" t="s">
        <v>173</v>
      </c>
      <c r="R149" s="180" t="s">
        <v>174</v>
      </c>
      <c r="S149" s="201">
        <v>13.4</v>
      </c>
      <c r="T149" s="182">
        <v>13.600999999999999</v>
      </c>
      <c r="U149" s="180" t="s">
        <v>723</v>
      </c>
      <c r="V149" s="183">
        <v>20</v>
      </c>
      <c r="W149" s="180" t="s">
        <v>189</v>
      </c>
    </row>
    <row r="150" spans="2:23" x14ac:dyDescent="0.2">
      <c r="B150" s="175" t="s">
        <v>724</v>
      </c>
      <c r="C150" s="175" t="s">
        <v>725</v>
      </c>
      <c r="D150" s="175"/>
      <c r="E150" s="176">
        <v>1454</v>
      </c>
      <c r="F150" s="175" t="s">
        <v>726</v>
      </c>
      <c r="G150" s="175" t="s">
        <v>727</v>
      </c>
      <c r="H150" s="177" t="s">
        <v>209</v>
      </c>
      <c r="I150" s="175"/>
      <c r="J150" s="186" t="s">
        <v>121</v>
      </c>
      <c r="K150" s="179">
        <v>2014</v>
      </c>
      <c r="L150" s="175" t="s">
        <v>172</v>
      </c>
      <c r="M150" s="191" t="s">
        <v>98</v>
      </c>
      <c r="N150" s="191" t="s">
        <v>98</v>
      </c>
      <c r="O150" s="191" t="s">
        <v>109</v>
      </c>
      <c r="P150" s="191" t="s">
        <v>98</v>
      </c>
      <c r="Q150" s="175" t="s">
        <v>173</v>
      </c>
      <c r="R150" s="175" t="s">
        <v>174</v>
      </c>
      <c r="S150" s="181">
        <v>36</v>
      </c>
      <c r="T150" s="182">
        <v>36.54</v>
      </c>
      <c r="U150" s="175" t="s">
        <v>728</v>
      </c>
      <c r="V150" s="183">
        <v>110</v>
      </c>
      <c r="W150" s="175" t="s">
        <v>729</v>
      </c>
    </row>
    <row r="151" spans="2:23" x14ac:dyDescent="0.2">
      <c r="B151" s="175" t="s">
        <v>730</v>
      </c>
      <c r="C151" s="180" t="s">
        <v>731</v>
      </c>
      <c r="D151" s="192"/>
      <c r="E151" s="176">
        <v>8056</v>
      </c>
      <c r="F151" s="180" t="s">
        <v>732</v>
      </c>
      <c r="G151" s="180" t="s">
        <v>733</v>
      </c>
      <c r="H151" s="192" t="s">
        <v>209</v>
      </c>
      <c r="I151" s="192"/>
      <c r="J151" s="186" t="s">
        <v>121</v>
      </c>
      <c r="K151" s="192">
        <v>2014</v>
      </c>
      <c r="L151" s="192" t="s">
        <v>172</v>
      </c>
      <c r="M151" s="192" t="s">
        <v>98</v>
      </c>
      <c r="N151" s="191"/>
      <c r="O151" s="180"/>
      <c r="P151" s="180" t="s">
        <v>98</v>
      </c>
      <c r="Q151" s="192" t="s">
        <v>173</v>
      </c>
      <c r="R151" s="180" t="s">
        <v>174</v>
      </c>
      <c r="S151" s="199">
        <v>12.9</v>
      </c>
      <c r="T151" s="182">
        <v>13.093499999999999</v>
      </c>
      <c r="U151" s="180" t="s">
        <v>734</v>
      </c>
      <c r="V151" s="180">
        <v>20</v>
      </c>
      <c r="W151" s="180" t="s">
        <v>735</v>
      </c>
    </row>
    <row r="152" spans="2:23" x14ac:dyDescent="0.2">
      <c r="B152" s="174" t="s">
        <v>736</v>
      </c>
      <c r="C152" s="211" t="s">
        <v>737</v>
      </c>
      <c r="D152" s="175"/>
      <c r="E152" s="185">
        <v>26954</v>
      </c>
      <c r="F152" s="184" t="s">
        <v>738</v>
      </c>
      <c r="G152" s="175"/>
      <c r="H152" s="177" t="s">
        <v>320</v>
      </c>
      <c r="I152" s="175"/>
      <c r="J152" s="186" t="s">
        <v>121</v>
      </c>
      <c r="K152" s="187">
        <v>2014</v>
      </c>
      <c r="L152" s="175" t="s">
        <v>172</v>
      </c>
      <c r="M152" s="175" t="s">
        <v>98</v>
      </c>
      <c r="N152" s="175"/>
      <c r="O152" s="175"/>
      <c r="P152" s="175" t="s">
        <v>98</v>
      </c>
      <c r="Q152" s="175" t="s">
        <v>173</v>
      </c>
      <c r="R152" s="175" t="s">
        <v>174</v>
      </c>
      <c r="S152" s="188">
        <v>17.100000000000001</v>
      </c>
      <c r="T152" s="182">
        <v>17.3565</v>
      </c>
      <c r="U152" s="175" t="s">
        <v>739</v>
      </c>
      <c r="V152" s="184" t="s">
        <v>740</v>
      </c>
      <c r="W152" s="184" t="s">
        <v>606</v>
      </c>
    </row>
    <row r="153" spans="2:23" ht="27" x14ac:dyDescent="0.2">
      <c r="B153" s="174" t="s">
        <v>741</v>
      </c>
      <c r="C153" s="191" t="s">
        <v>183</v>
      </c>
      <c r="D153" s="191" t="s">
        <v>742</v>
      </c>
      <c r="E153" s="185">
        <v>38436</v>
      </c>
      <c r="F153" s="184" t="s">
        <v>743</v>
      </c>
      <c r="G153" s="191" t="s">
        <v>744</v>
      </c>
      <c r="H153" s="192" t="s">
        <v>320</v>
      </c>
      <c r="I153" s="175"/>
      <c r="J153" s="186" t="s">
        <v>121</v>
      </c>
      <c r="K153" s="194">
        <v>2015</v>
      </c>
      <c r="L153" s="180" t="s">
        <v>745</v>
      </c>
      <c r="M153" s="175" t="s">
        <v>98</v>
      </c>
      <c r="N153" s="191"/>
      <c r="O153" s="175"/>
      <c r="P153" s="175" t="s">
        <v>98</v>
      </c>
      <c r="Q153" s="192" t="s">
        <v>447</v>
      </c>
      <c r="R153" s="175" t="s">
        <v>367</v>
      </c>
      <c r="S153" s="188">
        <v>10.4</v>
      </c>
      <c r="T153" s="182">
        <v>10.555999999999999</v>
      </c>
      <c r="U153" s="198"/>
      <c r="V153" s="175">
        <v>110</v>
      </c>
      <c r="W153" s="184" t="s">
        <v>746</v>
      </c>
    </row>
    <row r="154" spans="2:23" x14ac:dyDescent="0.2">
      <c r="B154" s="175" t="s">
        <v>747</v>
      </c>
      <c r="C154" s="175" t="s">
        <v>748</v>
      </c>
      <c r="D154" s="175"/>
      <c r="E154" s="176">
        <v>30659</v>
      </c>
      <c r="F154" s="175" t="s">
        <v>749</v>
      </c>
      <c r="G154" s="175" t="s">
        <v>750</v>
      </c>
      <c r="H154" s="177" t="s">
        <v>320</v>
      </c>
      <c r="I154" s="175"/>
      <c r="J154" s="186" t="s">
        <v>121</v>
      </c>
      <c r="K154" s="179">
        <v>2014</v>
      </c>
      <c r="L154" s="175" t="s">
        <v>172</v>
      </c>
      <c r="M154" s="191" t="s">
        <v>98</v>
      </c>
      <c r="N154" s="191"/>
      <c r="O154" s="191"/>
      <c r="P154" s="191" t="s">
        <v>98</v>
      </c>
      <c r="Q154" s="175" t="s">
        <v>173</v>
      </c>
      <c r="R154" s="175" t="s">
        <v>174</v>
      </c>
      <c r="S154" s="181">
        <v>30.2</v>
      </c>
      <c r="T154" s="182">
        <v>30.652999999999995</v>
      </c>
      <c r="U154" s="175" t="s">
        <v>751</v>
      </c>
      <c r="V154" s="183">
        <v>20</v>
      </c>
      <c r="W154" s="175" t="s">
        <v>424</v>
      </c>
    </row>
    <row r="155" spans="2:23" x14ac:dyDescent="0.2">
      <c r="B155" s="174" t="s">
        <v>752</v>
      </c>
      <c r="C155" s="191" t="s">
        <v>753</v>
      </c>
      <c r="D155" s="175" t="s">
        <v>754</v>
      </c>
      <c r="E155" s="176">
        <v>13353</v>
      </c>
      <c r="F155" s="175" t="s">
        <v>755</v>
      </c>
      <c r="G155" s="175" t="s">
        <v>756</v>
      </c>
      <c r="H155" s="177" t="s">
        <v>755</v>
      </c>
      <c r="I155" s="175"/>
      <c r="J155" s="178" t="s">
        <v>120</v>
      </c>
      <c r="K155" s="179">
        <v>1972</v>
      </c>
      <c r="L155" s="175" t="s">
        <v>172</v>
      </c>
      <c r="M155" s="175" t="s">
        <v>519</v>
      </c>
      <c r="N155" s="175" t="s">
        <v>98</v>
      </c>
      <c r="O155" s="175" t="s">
        <v>757</v>
      </c>
      <c r="P155" s="175" t="s">
        <v>98</v>
      </c>
      <c r="Q155" s="175" t="s">
        <v>173</v>
      </c>
      <c r="R155" s="175" t="s">
        <v>174</v>
      </c>
      <c r="S155" s="181"/>
      <c r="T155" s="182">
        <v>0</v>
      </c>
      <c r="U155" s="175"/>
      <c r="V155" s="183">
        <v>110</v>
      </c>
      <c r="W155" s="175" t="s">
        <v>758</v>
      </c>
    </row>
    <row r="156" spans="2:23" ht="79" x14ac:dyDescent="0.2">
      <c r="B156" s="175" t="s">
        <v>759</v>
      </c>
      <c r="C156" s="180" t="s">
        <v>760</v>
      </c>
      <c r="D156" s="180" t="s">
        <v>761</v>
      </c>
      <c r="E156" s="196">
        <v>93055</v>
      </c>
      <c r="F156" s="180" t="s">
        <v>761</v>
      </c>
      <c r="G156" s="180" t="s">
        <v>762</v>
      </c>
      <c r="H156" s="177" t="s">
        <v>203</v>
      </c>
      <c r="I156" s="180"/>
      <c r="J156" s="178" t="s">
        <v>120</v>
      </c>
      <c r="K156" s="192">
        <v>2011</v>
      </c>
      <c r="L156" s="192" t="s">
        <v>172</v>
      </c>
      <c r="M156" s="192" t="s">
        <v>98</v>
      </c>
      <c r="N156" s="180"/>
      <c r="O156" s="180"/>
      <c r="P156" s="180" t="s">
        <v>98</v>
      </c>
      <c r="Q156" s="192" t="s">
        <v>173</v>
      </c>
      <c r="R156" s="192" t="s">
        <v>174</v>
      </c>
      <c r="S156" s="199">
        <v>10.5</v>
      </c>
      <c r="T156" s="182">
        <v>10.6785</v>
      </c>
      <c r="U156" s="217" t="s">
        <v>763</v>
      </c>
      <c r="V156" s="183">
        <v>10</v>
      </c>
      <c r="W156" s="180" t="s">
        <v>764</v>
      </c>
    </row>
    <row r="157" spans="2:23" x14ac:dyDescent="0.2">
      <c r="B157" s="174"/>
      <c r="C157" s="191"/>
      <c r="D157" s="191"/>
      <c r="E157" s="185"/>
      <c r="F157" s="184"/>
      <c r="G157" s="191"/>
      <c r="H157" s="192"/>
      <c r="I157" s="175"/>
      <c r="J157" s="186"/>
      <c r="K157" s="194"/>
      <c r="L157" s="180"/>
      <c r="M157" s="175"/>
      <c r="N157" s="191"/>
      <c r="O157" s="175"/>
      <c r="P157" s="175"/>
      <c r="Q157" s="192"/>
      <c r="R157" s="175"/>
      <c r="S157" s="188"/>
      <c r="T157" s="182"/>
      <c r="U157" s="198"/>
      <c r="V157" s="175"/>
      <c r="W157" s="184"/>
    </row>
    <row r="158" spans="2:23" x14ac:dyDescent="0.2">
      <c r="B158" s="175"/>
      <c r="C158" s="175"/>
      <c r="D158" s="175"/>
      <c r="E158" s="176"/>
      <c r="F158" s="175"/>
      <c r="G158" s="175"/>
      <c r="H158" s="177"/>
      <c r="I158" s="175"/>
      <c r="J158" s="186"/>
      <c r="K158" s="179"/>
      <c r="L158" s="175"/>
      <c r="M158" s="191"/>
      <c r="N158" s="191"/>
      <c r="O158" s="191"/>
      <c r="P158" s="191"/>
      <c r="Q158" s="175"/>
      <c r="R158" s="175"/>
      <c r="S158" s="181"/>
      <c r="T158" s="182"/>
      <c r="U158" s="175"/>
      <c r="V158" s="183"/>
      <c r="W158" s="175"/>
    </row>
    <row r="159" spans="2:23" x14ac:dyDescent="0.2">
      <c r="B159" s="174"/>
      <c r="C159" s="191"/>
      <c r="D159" s="175"/>
      <c r="E159" s="176"/>
      <c r="F159" s="175"/>
      <c r="G159" s="175"/>
      <c r="H159" s="177"/>
      <c r="I159" s="175"/>
      <c r="J159" s="178"/>
      <c r="K159" s="179"/>
      <c r="L159" s="175"/>
      <c r="M159" s="175"/>
      <c r="N159" s="175"/>
      <c r="O159" s="175"/>
      <c r="P159" s="175"/>
      <c r="Q159" s="175"/>
      <c r="R159" s="175"/>
      <c r="S159" s="181"/>
      <c r="T159" s="182"/>
      <c r="U159" s="175"/>
      <c r="V159" s="183"/>
      <c r="W159" s="175"/>
    </row>
    <row r="160" spans="2:23" x14ac:dyDescent="0.2">
      <c r="B160" s="175"/>
      <c r="C160" s="180"/>
      <c r="D160" s="180"/>
      <c r="E160" s="196"/>
      <c r="F160" s="180"/>
      <c r="G160" s="180"/>
      <c r="H160" s="177"/>
      <c r="I160" s="180"/>
      <c r="J160" s="178"/>
      <c r="K160" s="192"/>
      <c r="L160" s="192"/>
      <c r="M160" s="192"/>
      <c r="N160" s="180"/>
      <c r="O160" s="180"/>
      <c r="P160" s="180"/>
      <c r="Q160" s="192"/>
      <c r="R160" s="192"/>
      <c r="S160" s="199"/>
      <c r="T160" s="182"/>
      <c r="U160" s="217"/>
      <c r="V160" s="183"/>
      <c r="W160" s="180"/>
    </row>
  </sheetData>
  <autoFilter ref="B64:W160" xr:uid="{00000000-0009-0000-0000-000003000000}"/>
  <dataValidations count="4">
    <dataValidation type="decimal" operator="greaterThanOrEqual" allowBlank="1" showInputMessage="1" showErrorMessage="1" sqref="S89" xr:uid="{00000000-0002-0000-0300-000000000000}">
      <formula1>0</formula1>
    </dataValidation>
    <dataValidation type="whole" allowBlank="1" showInputMessage="1" showErrorMessage="1" sqref="K107" xr:uid="{00000000-0002-0000-0300-000001000000}">
      <formula1>1900</formula1>
      <formula2>2011</formula2>
    </dataValidation>
    <dataValidation type="whole" allowBlank="1" showInputMessage="1" showErrorMessage="1" sqref="K138:K139" xr:uid="{00000000-0002-0000-0300-000002000000}">
      <formula1>1900</formula1>
      <formula2>2013</formula2>
    </dataValidation>
    <dataValidation type="decimal" allowBlank="1" showInputMessage="1" showErrorMessage="1" sqref="D27:D29 D52:D54" xr:uid="{00000000-0002-0000-0300-000003000000}">
      <formula1>0</formula1>
      <formula2>1</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2:U154"/>
  <sheetViews>
    <sheetView tabSelected="1" topLeftCell="A50" workbookViewId="0">
      <selection activeCell="P103" sqref="P103"/>
    </sheetView>
  </sheetViews>
  <sheetFormatPr baseColWidth="10" defaultRowHeight="16" x14ac:dyDescent="0.2"/>
  <cols>
    <col min="2" max="2" width="19" customWidth="1"/>
    <col min="3" max="3" width="38.5" bestFit="1" customWidth="1"/>
    <col min="4" max="12" width="0" hidden="1" customWidth="1"/>
    <col min="13" max="13" width="20.33203125" customWidth="1"/>
    <col min="14" max="14" width="24.6640625" customWidth="1"/>
    <col min="18" max="18" width="28.33203125" bestFit="1" customWidth="1"/>
    <col min="20" max="20" width="65.6640625" customWidth="1"/>
  </cols>
  <sheetData>
    <row r="2" spans="2:15" ht="20" x14ac:dyDescent="0.25">
      <c r="B2" s="132" t="s">
        <v>137</v>
      </c>
    </row>
    <row r="3" spans="2:15" x14ac:dyDescent="0.2">
      <c r="B3" t="s">
        <v>479</v>
      </c>
      <c r="C3" t="s">
        <v>478</v>
      </c>
    </row>
    <row r="4" spans="2:15" x14ac:dyDescent="0.2">
      <c r="C4" t="s">
        <v>484</v>
      </c>
    </row>
    <row r="5" spans="2:15" x14ac:dyDescent="0.2">
      <c r="B5" t="s">
        <v>140</v>
      </c>
      <c r="C5" t="s">
        <v>481</v>
      </c>
    </row>
    <row r="6" spans="2:15" x14ac:dyDescent="0.2">
      <c r="C6" t="s">
        <v>482</v>
      </c>
    </row>
    <row r="7" spans="2:15" x14ac:dyDescent="0.2">
      <c r="C7" t="s">
        <v>483</v>
      </c>
    </row>
    <row r="8" spans="2:15" x14ac:dyDescent="0.2">
      <c r="B8" t="s">
        <v>143</v>
      </c>
      <c r="C8" t="s">
        <v>770</v>
      </c>
    </row>
    <row r="10" spans="2:15" x14ac:dyDescent="0.2">
      <c r="B10" t="s">
        <v>476</v>
      </c>
      <c r="C10" t="s">
        <v>480</v>
      </c>
    </row>
    <row r="11" spans="2:15" ht="17" thickBot="1" x14ac:dyDescent="0.25"/>
    <row r="12" spans="2:15" ht="19" x14ac:dyDescent="0.25">
      <c r="B12" s="76" t="s">
        <v>769</v>
      </c>
      <c r="C12" s="2"/>
      <c r="D12" s="4"/>
      <c r="E12" s="4"/>
      <c r="F12" s="4"/>
      <c r="G12" s="4"/>
      <c r="H12" s="4"/>
      <c r="I12" s="4"/>
      <c r="J12" s="4"/>
      <c r="K12" s="4"/>
      <c r="L12" s="4"/>
      <c r="M12" s="4"/>
      <c r="N12" s="4"/>
      <c r="O12" s="5"/>
    </row>
    <row r="13" spans="2:15" x14ac:dyDescent="0.2">
      <c r="B13" s="73"/>
      <c r="C13" s="74"/>
      <c r="D13" s="75"/>
      <c r="E13" s="75"/>
      <c r="F13" s="75"/>
      <c r="G13" s="75"/>
      <c r="H13" s="75"/>
      <c r="I13" s="75"/>
      <c r="J13" s="75"/>
      <c r="K13" s="75"/>
      <c r="L13" s="75"/>
      <c r="M13" s="75"/>
      <c r="N13" s="75"/>
      <c r="O13" s="8"/>
    </row>
    <row r="14" spans="2:15" x14ac:dyDescent="0.2">
      <c r="B14" s="73"/>
      <c r="C14" s="74"/>
      <c r="D14" s="75"/>
      <c r="E14" s="75"/>
      <c r="F14" s="75"/>
      <c r="G14" s="75"/>
      <c r="H14" s="75"/>
      <c r="I14" s="75"/>
      <c r="J14" s="75"/>
      <c r="K14" s="75"/>
      <c r="L14" s="75"/>
      <c r="M14" s="75"/>
      <c r="N14" s="75"/>
      <c r="O14" s="8"/>
    </row>
    <row r="15" spans="2:15" ht="20" thickBot="1" x14ac:dyDescent="0.3">
      <c r="B15" s="77" t="s">
        <v>67</v>
      </c>
      <c r="C15" s="74"/>
      <c r="D15" s="75"/>
      <c r="E15" s="75"/>
      <c r="F15" s="75"/>
      <c r="G15" s="75"/>
      <c r="H15" s="75"/>
      <c r="I15" s="75"/>
      <c r="J15" s="75"/>
      <c r="K15" s="75"/>
      <c r="L15" s="75"/>
      <c r="M15" s="75"/>
      <c r="N15" s="75"/>
      <c r="O15" s="8"/>
    </row>
    <row r="16" spans="2:15" x14ac:dyDescent="0.2">
      <c r="B16" s="1" t="s">
        <v>0</v>
      </c>
      <c r="C16" s="2"/>
      <c r="D16" s="4"/>
      <c r="E16" s="4"/>
      <c r="F16" s="4"/>
      <c r="G16" s="4"/>
      <c r="H16" s="4"/>
      <c r="I16" s="4"/>
      <c r="J16" s="4"/>
      <c r="K16" s="4"/>
      <c r="L16" s="4"/>
      <c r="M16" s="4"/>
      <c r="N16" s="4"/>
      <c r="O16" s="8"/>
    </row>
    <row r="17" spans="2:19" x14ac:dyDescent="0.2">
      <c r="B17" s="6"/>
      <c r="C17" s="75"/>
      <c r="D17" s="75"/>
      <c r="E17" s="75"/>
      <c r="F17" s="75"/>
      <c r="G17" s="75"/>
      <c r="H17" s="75"/>
      <c r="I17" s="75"/>
      <c r="J17" s="75"/>
      <c r="K17" s="75"/>
      <c r="L17" s="75"/>
      <c r="M17" s="75"/>
      <c r="N17" s="75"/>
      <c r="O17" s="8"/>
      <c r="R17" s="80"/>
      <c r="S17" s="80"/>
    </row>
    <row r="18" spans="2:19" ht="75" x14ac:dyDescent="0.2">
      <c r="B18" s="9" t="s">
        <v>1</v>
      </c>
      <c r="C18" s="10" t="s">
        <v>2</v>
      </c>
      <c r="D18" s="11" t="s">
        <v>3</v>
      </c>
      <c r="E18" s="11" t="s">
        <v>4</v>
      </c>
      <c r="F18" s="12" t="s">
        <v>61</v>
      </c>
      <c r="G18" s="12" t="s">
        <v>62</v>
      </c>
      <c r="H18" s="11" t="s">
        <v>5</v>
      </c>
      <c r="I18" s="12" t="s">
        <v>63</v>
      </c>
      <c r="J18" s="12" t="s">
        <v>64</v>
      </c>
      <c r="K18" s="13"/>
      <c r="L18" s="14" t="s">
        <v>6</v>
      </c>
      <c r="M18" s="15" t="s">
        <v>7</v>
      </c>
      <c r="N18" s="15" t="s">
        <v>8</v>
      </c>
      <c r="O18" s="16"/>
      <c r="R18" s="80"/>
      <c r="S18" s="80"/>
    </row>
    <row r="19" spans="2:19" x14ac:dyDescent="0.2">
      <c r="B19" s="17" t="s">
        <v>9</v>
      </c>
      <c r="C19" s="18"/>
      <c r="D19" s="75"/>
      <c r="E19" s="75"/>
      <c r="F19" s="75"/>
      <c r="G19" s="75"/>
      <c r="H19" s="75"/>
      <c r="I19" s="75"/>
      <c r="J19" s="75"/>
      <c r="K19" s="75"/>
      <c r="L19" s="19"/>
      <c r="M19" s="75"/>
      <c r="N19" s="75"/>
      <c r="O19" s="8"/>
      <c r="R19" s="80"/>
      <c r="S19" s="80"/>
    </row>
    <row r="20" spans="2:19" x14ac:dyDescent="0.2">
      <c r="B20" s="20"/>
      <c r="C20" s="21" t="s">
        <v>10</v>
      </c>
      <c r="D20" s="233">
        <v>0</v>
      </c>
      <c r="E20" s="233">
        <v>0</v>
      </c>
      <c r="F20" s="233">
        <v>0</v>
      </c>
      <c r="G20" s="233">
        <v>0</v>
      </c>
      <c r="H20" s="233">
        <v>0</v>
      </c>
      <c r="I20" s="233">
        <v>0</v>
      </c>
      <c r="J20" s="233">
        <v>0</v>
      </c>
      <c r="K20" s="75"/>
      <c r="L20" s="23">
        <v>3600</v>
      </c>
      <c r="M20" s="234">
        <v>0</v>
      </c>
      <c r="N20" s="234">
        <v>0</v>
      </c>
      <c r="O20" s="8"/>
      <c r="R20" s="80"/>
      <c r="S20" s="80"/>
    </row>
    <row r="21" spans="2:19" x14ac:dyDescent="0.2">
      <c r="B21" s="20"/>
      <c r="C21" s="21" t="s">
        <v>11</v>
      </c>
      <c r="D21" s="233">
        <v>0</v>
      </c>
      <c r="E21" s="233">
        <v>0</v>
      </c>
      <c r="F21" s="233">
        <v>0</v>
      </c>
      <c r="G21" s="233">
        <v>0</v>
      </c>
      <c r="H21" s="233">
        <v>0</v>
      </c>
      <c r="I21" s="233">
        <v>0</v>
      </c>
      <c r="J21" s="233">
        <v>0</v>
      </c>
      <c r="K21" s="75"/>
      <c r="L21" s="23">
        <v>8000</v>
      </c>
      <c r="M21" s="234">
        <v>0</v>
      </c>
      <c r="N21" s="234">
        <v>0</v>
      </c>
      <c r="O21" s="8"/>
      <c r="R21" s="107"/>
      <c r="S21" s="80"/>
    </row>
    <row r="22" spans="2:19" x14ac:dyDescent="0.2">
      <c r="B22" s="20"/>
      <c r="C22" s="21" t="s">
        <v>12</v>
      </c>
      <c r="D22" s="233">
        <v>0</v>
      </c>
      <c r="E22" s="233">
        <v>0</v>
      </c>
      <c r="F22" s="233">
        <v>0</v>
      </c>
      <c r="G22" s="233">
        <v>0</v>
      </c>
      <c r="H22" s="233">
        <v>0</v>
      </c>
      <c r="I22" s="233">
        <v>0</v>
      </c>
      <c r="J22" s="233">
        <v>0</v>
      </c>
      <c r="K22" s="75"/>
      <c r="L22" s="23">
        <v>6000</v>
      </c>
      <c r="M22" s="234">
        <v>0</v>
      </c>
      <c r="N22" s="234">
        <v>0</v>
      </c>
      <c r="O22" s="8"/>
      <c r="R22" s="107"/>
      <c r="S22" s="80"/>
    </row>
    <row r="23" spans="2:19" ht="17" thickBot="1" x14ac:dyDescent="0.25">
      <c r="B23" s="20"/>
      <c r="C23" s="21" t="s">
        <v>13</v>
      </c>
      <c r="D23" s="24">
        <v>0</v>
      </c>
      <c r="E23" s="24">
        <v>0</v>
      </c>
      <c r="F23" s="24">
        <v>0</v>
      </c>
      <c r="G23" s="24">
        <v>0</v>
      </c>
      <c r="H23" s="24">
        <v>0</v>
      </c>
      <c r="I23" s="24">
        <v>0</v>
      </c>
      <c r="J23" s="24">
        <v>0</v>
      </c>
      <c r="K23" s="25"/>
      <c r="L23" s="26"/>
      <c r="M23" s="27">
        <v>0</v>
      </c>
      <c r="N23" s="27">
        <v>0</v>
      </c>
      <c r="O23" s="8"/>
      <c r="R23" s="107"/>
      <c r="S23" s="80"/>
    </row>
    <row r="24" spans="2:19" ht="17" thickTop="1" x14ac:dyDescent="0.2">
      <c r="B24" s="6"/>
      <c r="C24" s="18"/>
      <c r="D24" s="235"/>
      <c r="E24" s="235"/>
      <c r="F24" s="235"/>
      <c r="G24" s="235"/>
      <c r="H24" s="235"/>
      <c r="I24" s="235"/>
      <c r="J24" s="235"/>
      <c r="K24" s="13"/>
      <c r="L24" s="29"/>
      <c r="M24" s="30"/>
      <c r="N24" s="30"/>
      <c r="O24" s="16"/>
      <c r="R24" s="107"/>
      <c r="S24" s="80"/>
    </row>
    <row r="25" spans="2:19" x14ac:dyDescent="0.2">
      <c r="B25" s="31" t="s">
        <v>14</v>
      </c>
      <c r="C25" s="32"/>
      <c r="D25" s="33"/>
      <c r="E25" s="33"/>
      <c r="F25" s="33"/>
      <c r="G25" s="33"/>
      <c r="H25" s="33"/>
      <c r="I25" s="33"/>
      <c r="J25" s="33"/>
      <c r="K25" s="75"/>
      <c r="L25" s="23"/>
      <c r="M25" s="234"/>
      <c r="N25" s="234"/>
      <c r="O25" s="8"/>
      <c r="R25" s="107"/>
      <c r="S25" s="80"/>
    </row>
    <row r="26" spans="2:19" x14ac:dyDescent="0.2">
      <c r="B26" s="20"/>
      <c r="C26" s="21" t="s">
        <v>10</v>
      </c>
      <c r="D26" s="233">
        <v>0</v>
      </c>
      <c r="E26" s="233">
        <v>0</v>
      </c>
      <c r="F26" s="233">
        <v>0</v>
      </c>
      <c r="G26" s="233">
        <v>0</v>
      </c>
      <c r="H26" s="233">
        <v>0</v>
      </c>
      <c r="I26" s="233">
        <v>0</v>
      </c>
      <c r="J26" s="233">
        <v>0</v>
      </c>
      <c r="K26" s="75"/>
      <c r="L26" s="23">
        <v>4000</v>
      </c>
      <c r="M26" s="234">
        <v>0</v>
      </c>
      <c r="N26" s="234">
        <v>0</v>
      </c>
      <c r="O26" s="8"/>
      <c r="R26" s="107"/>
      <c r="S26" s="80"/>
    </row>
    <row r="27" spans="2:19" x14ac:dyDescent="0.2">
      <c r="B27" s="20"/>
      <c r="C27" s="21" t="s">
        <v>11</v>
      </c>
      <c r="D27" s="233">
        <v>0</v>
      </c>
      <c r="E27" s="233">
        <v>0</v>
      </c>
      <c r="F27" s="233">
        <v>0</v>
      </c>
      <c r="G27" s="233">
        <v>0</v>
      </c>
      <c r="H27" s="233">
        <v>0</v>
      </c>
      <c r="I27" s="233">
        <v>0</v>
      </c>
      <c r="J27" s="233">
        <v>0</v>
      </c>
      <c r="K27" s="75"/>
      <c r="L27" s="23">
        <v>8000</v>
      </c>
      <c r="M27" s="234">
        <v>0</v>
      </c>
      <c r="N27" s="234">
        <v>0</v>
      </c>
      <c r="O27" s="8"/>
      <c r="R27" s="107"/>
      <c r="S27" s="80"/>
    </row>
    <row r="28" spans="2:19" x14ac:dyDescent="0.2">
      <c r="B28" s="20"/>
      <c r="C28" s="21" t="s">
        <v>12</v>
      </c>
      <c r="D28" s="233">
        <v>0</v>
      </c>
      <c r="E28" s="233">
        <v>0</v>
      </c>
      <c r="F28" s="233">
        <v>0</v>
      </c>
      <c r="G28" s="233">
        <v>0</v>
      </c>
      <c r="H28" s="233">
        <v>0</v>
      </c>
      <c r="I28" s="233">
        <v>0</v>
      </c>
      <c r="J28" s="233">
        <v>0</v>
      </c>
      <c r="K28" s="75"/>
      <c r="L28" s="23">
        <v>6000</v>
      </c>
      <c r="M28" s="234">
        <v>0</v>
      </c>
      <c r="N28" s="234">
        <v>0</v>
      </c>
      <c r="O28" s="8"/>
      <c r="R28" s="80"/>
      <c r="S28" s="80"/>
    </row>
    <row r="29" spans="2:19" ht="17" thickBot="1" x14ac:dyDescent="0.25">
      <c r="B29" s="20"/>
      <c r="C29" s="21" t="s">
        <v>13</v>
      </c>
      <c r="D29" s="24">
        <v>0</v>
      </c>
      <c r="E29" s="24">
        <v>0</v>
      </c>
      <c r="F29" s="24">
        <v>0</v>
      </c>
      <c r="G29" s="24">
        <v>0</v>
      </c>
      <c r="H29" s="24">
        <v>0</v>
      </c>
      <c r="I29" s="24">
        <v>0</v>
      </c>
      <c r="J29" s="24">
        <v>0</v>
      </c>
      <c r="K29" s="25"/>
      <c r="L29" s="26"/>
      <c r="M29" s="27">
        <v>0</v>
      </c>
      <c r="N29" s="27">
        <v>0</v>
      </c>
      <c r="O29" s="8"/>
      <c r="R29" s="107"/>
      <c r="S29" s="80"/>
    </row>
    <row r="30" spans="2:19" ht="17" thickTop="1" x14ac:dyDescent="0.2">
      <c r="B30" s="34"/>
      <c r="C30" s="35"/>
      <c r="D30" s="36"/>
      <c r="E30" s="36"/>
      <c r="F30" s="36"/>
      <c r="G30" s="36"/>
      <c r="H30" s="36"/>
      <c r="I30" s="36"/>
      <c r="J30" s="36"/>
      <c r="K30" s="35"/>
      <c r="L30" s="37"/>
      <c r="M30" s="30"/>
      <c r="N30" s="30"/>
      <c r="O30" s="16"/>
      <c r="R30" s="107"/>
      <c r="S30" s="80"/>
    </row>
    <row r="31" spans="2:19" x14ac:dyDescent="0.2">
      <c r="B31" s="17" t="s">
        <v>66</v>
      </c>
      <c r="C31" s="18"/>
      <c r="D31" s="235"/>
      <c r="E31" s="235"/>
      <c r="F31" s="235"/>
      <c r="G31" s="235"/>
      <c r="H31" s="235"/>
      <c r="I31" s="235"/>
      <c r="J31" s="235"/>
      <c r="K31" s="75"/>
      <c r="L31" s="23"/>
      <c r="M31" s="234"/>
      <c r="N31" s="234"/>
      <c r="O31" s="8"/>
      <c r="R31" s="107"/>
      <c r="S31" s="80"/>
    </row>
    <row r="32" spans="2:19" x14ac:dyDescent="0.2">
      <c r="B32" s="20"/>
      <c r="C32" s="21" t="s">
        <v>10</v>
      </c>
      <c r="D32" s="233">
        <v>0</v>
      </c>
      <c r="E32" s="233">
        <v>0</v>
      </c>
      <c r="F32" s="233">
        <v>0</v>
      </c>
      <c r="G32" s="233">
        <v>0</v>
      </c>
      <c r="H32" s="233">
        <v>0</v>
      </c>
      <c r="I32" s="233">
        <v>0</v>
      </c>
      <c r="J32" s="233">
        <v>0</v>
      </c>
      <c r="K32" s="75"/>
      <c r="L32" s="23">
        <v>4000</v>
      </c>
      <c r="M32" s="234">
        <v>0</v>
      </c>
      <c r="N32" s="234">
        <v>0</v>
      </c>
      <c r="O32" s="8"/>
      <c r="R32" s="107"/>
      <c r="S32" s="80"/>
    </row>
    <row r="33" spans="2:19" x14ac:dyDescent="0.2">
      <c r="B33" s="20"/>
      <c r="C33" s="21" t="s">
        <v>11</v>
      </c>
      <c r="D33" s="233">
        <v>0</v>
      </c>
      <c r="E33" s="233">
        <v>0</v>
      </c>
      <c r="F33" s="233">
        <v>0</v>
      </c>
      <c r="G33" s="233">
        <v>0</v>
      </c>
      <c r="H33" s="233">
        <v>0</v>
      </c>
      <c r="I33" s="233">
        <v>0</v>
      </c>
      <c r="J33" s="233">
        <v>0</v>
      </c>
      <c r="K33" s="75"/>
      <c r="L33" s="23">
        <v>8000</v>
      </c>
      <c r="M33" s="234">
        <v>0</v>
      </c>
      <c r="N33" s="234">
        <v>0</v>
      </c>
      <c r="O33" s="8"/>
      <c r="R33" s="80"/>
      <c r="S33" s="80"/>
    </row>
    <row r="34" spans="2:19" x14ac:dyDescent="0.2">
      <c r="B34" s="20"/>
      <c r="C34" s="21" t="s">
        <v>12</v>
      </c>
      <c r="D34" s="233">
        <v>0</v>
      </c>
      <c r="E34" s="233">
        <v>0</v>
      </c>
      <c r="F34" s="233">
        <v>0</v>
      </c>
      <c r="G34" s="233">
        <v>0</v>
      </c>
      <c r="H34" s="233">
        <v>0</v>
      </c>
      <c r="I34" s="233">
        <v>0</v>
      </c>
      <c r="J34" s="233">
        <v>0</v>
      </c>
      <c r="K34" s="75"/>
      <c r="L34" s="23">
        <v>6000</v>
      </c>
      <c r="M34" s="234">
        <v>0</v>
      </c>
      <c r="N34" s="234">
        <v>0</v>
      </c>
      <c r="O34" s="8"/>
      <c r="R34" s="71"/>
    </row>
    <row r="35" spans="2:19" ht="17" thickBot="1" x14ac:dyDescent="0.25">
      <c r="B35" s="20"/>
      <c r="C35" s="21" t="s">
        <v>13</v>
      </c>
      <c r="D35" s="24">
        <v>0</v>
      </c>
      <c r="E35" s="24">
        <v>0</v>
      </c>
      <c r="F35" s="24">
        <v>0</v>
      </c>
      <c r="G35" s="24">
        <v>0</v>
      </c>
      <c r="H35" s="24">
        <v>0</v>
      </c>
      <c r="I35" s="24">
        <v>0</v>
      </c>
      <c r="J35" s="24">
        <v>0</v>
      </c>
      <c r="K35" s="25"/>
      <c r="L35" s="26"/>
      <c r="M35" s="27">
        <v>0</v>
      </c>
      <c r="N35" s="27">
        <v>0</v>
      </c>
      <c r="O35" s="8"/>
    </row>
    <row r="36" spans="2:19" ht="17" thickTop="1" x14ac:dyDescent="0.2">
      <c r="B36" s="34"/>
      <c r="C36" s="35"/>
      <c r="D36" s="36"/>
      <c r="E36" s="36"/>
      <c r="F36" s="36"/>
      <c r="G36" s="36"/>
      <c r="H36" s="36"/>
      <c r="I36" s="36"/>
      <c r="J36" s="36"/>
      <c r="K36" s="13"/>
      <c r="L36" s="29"/>
      <c r="M36" s="30"/>
      <c r="N36" s="30"/>
      <c r="O36" s="16"/>
    </row>
    <row r="37" spans="2:19" x14ac:dyDescent="0.2">
      <c r="B37" s="17" t="s">
        <v>15</v>
      </c>
      <c r="C37" s="18"/>
      <c r="D37" s="235"/>
      <c r="E37" s="235"/>
      <c r="F37" s="235"/>
      <c r="G37" s="235"/>
      <c r="H37" s="235"/>
      <c r="I37" s="235"/>
      <c r="J37" s="235"/>
      <c r="K37" s="75"/>
      <c r="L37" s="23"/>
      <c r="M37" s="234"/>
      <c r="N37" s="234"/>
      <c r="O37" s="8"/>
    </row>
    <row r="38" spans="2:19" x14ac:dyDescent="0.2">
      <c r="B38" s="6"/>
      <c r="C38" s="21" t="s">
        <v>16</v>
      </c>
      <c r="D38" s="233">
        <v>12267.824438122901</v>
      </c>
      <c r="E38" s="233">
        <v>32283.748521376056</v>
      </c>
      <c r="F38" s="233">
        <v>21482.372321173287</v>
      </c>
      <c r="G38" s="233">
        <v>10801.376200202769</v>
      </c>
      <c r="H38" s="233">
        <v>13559.174378977943</v>
      </c>
      <c r="I38" s="233">
        <v>813.55046273867731</v>
      </c>
      <c r="J38" s="233">
        <v>12745.623916239265</v>
      </c>
      <c r="K38" s="75"/>
      <c r="L38" s="23"/>
      <c r="M38" s="234"/>
      <c r="N38" s="234"/>
      <c r="O38" s="8"/>
    </row>
    <row r="39" spans="2:19" x14ac:dyDescent="0.2">
      <c r="B39" s="6"/>
      <c r="C39" s="21" t="s">
        <v>17</v>
      </c>
      <c r="D39" s="233">
        <v>0</v>
      </c>
      <c r="E39" s="233">
        <v>0</v>
      </c>
      <c r="F39" s="233">
        <v>0</v>
      </c>
      <c r="G39" s="233">
        <v>0</v>
      </c>
      <c r="H39" s="233">
        <v>0</v>
      </c>
      <c r="I39" s="233">
        <v>0</v>
      </c>
      <c r="J39" s="233">
        <v>0</v>
      </c>
      <c r="K39" s="75"/>
      <c r="L39" s="23"/>
      <c r="M39" s="234"/>
      <c r="N39" s="234"/>
      <c r="O39" s="8"/>
    </row>
    <row r="40" spans="2:19" x14ac:dyDescent="0.2">
      <c r="B40" s="6"/>
      <c r="C40" s="21" t="s">
        <v>18</v>
      </c>
      <c r="D40" s="233">
        <v>1378.2539135154761</v>
      </c>
      <c r="E40" s="233">
        <v>3281.5569369416098</v>
      </c>
      <c r="F40" s="233">
        <v>2244.1615181665202</v>
      </c>
      <c r="G40" s="233">
        <v>1037.3954187750896</v>
      </c>
      <c r="H40" s="233">
        <v>1312.6227747766441</v>
      </c>
      <c r="I40" s="233">
        <v>26.252455495532907</v>
      </c>
      <c r="J40" s="233">
        <v>1286.3703192811111</v>
      </c>
      <c r="K40" s="75"/>
      <c r="L40" s="23"/>
      <c r="M40" s="234"/>
      <c r="N40" s="234"/>
      <c r="O40" s="8"/>
    </row>
    <row r="41" spans="2:19" x14ac:dyDescent="0.2">
      <c r="B41" s="6"/>
      <c r="C41" s="21" t="s">
        <v>19</v>
      </c>
      <c r="D41" s="233">
        <v>0</v>
      </c>
      <c r="E41" s="233">
        <v>0</v>
      </c>
      <c r="F41" s="233">
        <v>0</v>
      </c>
      <c r="G41" s="233">
        <v>0</v>
      </c>
      <c r="H41" s="233">
        <v>0</v>
      </c>
      <c r="I41" s="233">
        <v>0</v>
      </c>
      <c r="J41" s="233">
        <v>0</v>
      </c>
      <c r="K41" s="75"/>
      <c r="L41" s="23"/>
      <c r="M41" s="234"/>
      <c r="N41" s="234"/>
      <c r="O41" s="8"/>
    </row>
    <row r="42" spans="2:19" x14ac:dyDescent="0.2">
      <c r="B42" s="6"/>
      <c r="C42" s="21" t="s">
        <v>13</v>
      </c>
      <c r="D42" s="233">
        <v>13646.078351638378</v>
      </c>
      <c r="E42" s="233">
        <v>35565.305458317664</v>
      </c>
      <c r="F42" s="233">
        <v>23726.533839339805</v>
      </c>
      <c r="G42" s="233">
        <v>11838.771618977858</v>
      </c>
      <c r="H42" s="233">
        <v>14871.797153754587</v>
      </c>
      <c r="I42" s="233">
        <v>839.80291823421021</v>
      </c>
      <c r="J42" s="233">
        <v>14031.994235520377</v>
      </c>
      <c r="K42" s="75"/>
      <c r="L42" s="23"/>
      <c r="M42" s="234"/>
      <c r="N42" s="234"/>
      <c r="O42" s="8"/>
    </row>
    <row r="43" spans="2:19" x14ac:dyDescent="0.2">
      <c r="B43" s="34"/>
      <c r="C43" s="35"/>
      <c r="D43" s="36"/>
      <c r="E43" s="36"/>
      <c r="F43" s="36"/>
      <c r="G43" s="36"/>
      <c r="H43" s="36"/>
      <c r="I43" s="36"/>
      <c r="J43" s="36"/>
      <c r="K43" s="13"/>
      <c r="L43" s="29"/>
      <c r="M43" s="30"/>
      <c r="N43" s="30"/>
      <c r="O43" s="16"/>
    </row>
    <row r="44" spans="2:19" x14ac:dyDescent="0.2">
      <c r="B44" s="17" t="s">
        <v>20</v>
      </c>
      <c r="C44" s="18"/>
      <c r="D44" s="235"/>
      <c r="E44" s="235"/>
      <c r="F44" s="235"/>
      <c r="G44" s="235"/>
      <c r="H44" s="235"/>
      <c r="I44" s="235"/>
      <c r="J44" s="235"/>
      <c r="K44" s="75"/>
      <c r="L44" s="23"/>
      <c r="M44" s="234"/>
      <c r="N44" s="234"/>
      <c r="O44" s="8"/>
    </row>
    <row r="45" spans="2:19" x14ac:dyDescent="0.2">
      <c r="B45" s="6"/>
      <c r="C45" s="21" t="s">
        <v>16</v>
      </c>
      <c r="D45" s="233">
        <v>56885.578292094047</v>
      </c>
      <c r="E45" s="233">
        <v>149698.89024235276</v>
      </c>
      <c r="F45" s="233">
        <v>96416.234393379753</v>
      </c>
      <c r="G45" s="233">
        <v>53282.655848973016</v>
      </c>
      <c r="H45" s="233">
        <v>62873.533901788156</v>
      </c>
      <c r="I45" s="233">
        <v>0</v>
      </c>
      <c r="J45" s="233">
        <v>62873.533901788156</v>
      </c>
      <c r="K45" s="75"/>
      <c r="L45" s="23"/>
      <c r="M45" s="234"/>
      <c r="N45" s="234"/>
      <c r="O45" s="8"/>
    </row>
    <row r="46" spans="2:19" x14ac:dyDescent="0.2">
      <c r="B46" s="6"/>
      <c r="C46" s="21" t="s">
        <v>17</v>
      </c>
      <c r="D46" s="233">
        <v>1111.7702597803395</v>
      </c>
      <c r="E46" s="233">
        <v>2647.0720470960464</v>
      </c>
      <c r="F46" s="233">
        <v>1698.9389684089172</v>
      </c>
      <c r="G46" s="233">
        <v>948.13307868712945</v>
      </c>
      <c r="H46" s="233">
        <v>1270.5945826061024</v>
      </c>
      <c r="I46" s="233">
        <v>19.058918739091553</v>
      </c>
      <c r="J46" s="233">
        <v>1251.535663867011</v>
      </c>
      <c r="K46" s="75"/>
      <c r="L46" s="23"/>
      <c r="M46" s="234"/>
      <c r="N46" s="234"/>
      <c r="O46" s="8"/>
    </row>
    <row r="47" spans="2:19" x14ac:dyDescent="0.2">
      <c r="B47" s="6"/>
      <c r="C47" s="21" t="s">
        <v>18</v>
      </c>
      <c r="D47" s="233">
        <v>34650.173096487248</v>
      </c>
      <c r="E47" s="233">
        <v>82500.412134493439</v>
      </c>
      <c r="F47" s="233">
        <v>55993.828106765875</v>
      </c>
      <c r="G47" s="233">
        <v>26506.584027727575</v>
      </c>
      <c r="H47" s="233">
        <v>33000.164853797382</v>
      </c>
      <c r="I47" s="233">
        <v>132.00065941518966</v>
      </c>
      <c r="J47" s="233">
        <v>32868.164194382189</v>
      </c>
      <c r="K47" s="75"/>
      <c r="L47" s="23"/>
      <c r="M47" s="234"/>
      <c r="N47" s="234"/>
      <c r="O47" s="8"/>
    </row>
    <row r="48" spans="2:19" x14ac:dyDescent="0.2">
      <c r="B48" s="6"/>
      <c r="C48" s="21" t="s">
        <v>19</v>
      </c>
      <c r="D48" s="233">
        <v>20509.200000000004</v>
      </c>
      <c r="E48" s="233">
        <v>68364.000000000015</v>
      </c>
      <c r="F48" s="233">
        <v>43177.263157894748</v>
      </c>
      <c r="G48" s="233">
        <v>25186.736842105271</v>
      </c>
      <c r="H48" s="233">
        <v>23927.4</v>
      </c>
      <c r="I48" s="233">
        <v>0</v>
      </c>
      <c r="J48" s="233">
        <v>23927.4</v>
      </c>
      <c r="K48" s="75"/>
      <c r="L48" s="23"/>
      <c r="M48" s="234"/>
      <c r="N48" s="234"/>
      <c r="O48" s="8"/>
    </row>
    <row r="49" spans="2:15" x14ac:dyDescent="0.2">
      <c r="B49" s="6"/>
      <c r="C49" s="21" t="s">
        <v>13</v>
      </c>
      <c r="D49" s="233">
        <v>113156.72164836165</v>
      </c>
      <c r="E49" s="233">
        <v>303210.37442394224</v>
      </c>
      <c r="F49" s="233">
        <v>197286.26462644929</v>
      </c>
      <c r="G49" s="233">
        <v>105924.10979749299</v>
      </c>
      <c r="H49" s="233">
        <v>121071.69333819163</v>
      </c>
      <c r="I49" s="233">
        <v>151.05957815428121</v>
      </c>
      <c r="J49" s="233">
        <v>120920.63376003737</v>
      </c>
      <c r="K49" s="75"/>
      <c r="L49" s="23"/>
      <c r="M49" s="234"/>
      <c r="N49" s="234"/>
      <c r="O49" s="8"/>
    </row>
    <row r="50" spans="2:15" ht="17" thickBot="1" x14ac:dyDescent="0.25">
      <c r="B50" s="38"/>
      <c r="C50" s="39"/>
      <c r="D50" s="40"/>
      <c r="E50" s="40"/>
      <c r="F50" s="40"/>
      <c r="G50" s="40"/>
      <c r="H50" s="40"/>
      <c r="I50" s="40"/>
      <c r="J50" s="40"/>
      <c r="K50" s="41"/>
      <c r="L50" s="42"/>
      <c r="M50" s="43"/>
      <c r="N50" s="43"/>
      <c r="O50" s="44"/>
    </row>
    <row r="51" spans="2:15" ht="17" thickTop="1" x14ac:dyDescent="0.2">
      <c r="B51" s="17" t="s">
        <v>21</v>
      </c>
      <c r="C51" s="46"/>
      <c r="D51" s="235"/>
      <c r="E51" s="235"/>
      <c r="F51" s="235"/>
      <c r="G51" s="235"/>
      <c r="H51" s="235"/>
      <c r="I51" s="235"/>
      <c r="J51" s="235"/>
      <c r="K51" s="75"/>
      <c r="L51" s="23"/>
      <c r="M51" s="234"/>
      <c r="N51" s="234"/>
      <c r="O51" s="8"/>
    </row>
    <row r="52" spans="2:15" x14ac:dyDescent="0.2">
      <c r="B52" s="6"/>
      <c r="C52" s="21" t="s">
        <v>16</v>
      </c>
      <c r="D52" s="233">
        <v>69153.402730216942</v>
      </c>
      <c r="E52" s="233">
        <v>181982.63876372881</v>
      </c>
      <c r="F52" s="233">
        <v>117898.60671455304</v>
      </c>
      <c r="G52" s="233">
        <v>64084.032049175788</v>
      </c>
      <c r="H52" s="233">
        <v>76432.708280766092</v>
      </c>
      <c r="I52" s="233">
        <v>813.55046273867731</v>
      </c>
      <c r="J52" s="233">
        <v>75619.157818027423</v>
      </c>
      <c r="K52" s="75"/>
      <c r="L52" s="23">
        <v>6300</v>
      </c>
      <c r="M52" s="234">
        <v>3049.091831138313</v>
      </c>
      <c r="N52" s="234">
        <v>3370.0488659949779</v>
      </c>
      <c r="O52" s="8"/>
    </row>
    <row r="53" spans="2:15" x14ac:dyDescent="0.2">
      <c r="B53" s="6"/>
      <c r="C53" s="21" t="s">
        <v>17</v>
      </c>
      <c r="D53" s="233">
        <v>1111.7702597803395</v>
      </c>
      <c r="E53" s="233">
        <v>2647.0720470960464</v>
      </c>
      <c r="F53" s="233">
        <v>1698.9389684089172</v>
      </c>
      <c r="G53" s="233">
        <v>948.13307868712945</v>
      </c>
      <c r="H53" s="233">
        <v>1270.5945826061024</v>
      </c>
      <c r="I53" s="233">
        <v>19.058918739091553</v>
      </c>
      <c r="J53" s="233">
        <v>1251.535663867011</v>
      </c>
      <c r="K53" s="75"/>
      <c r="L53" s="23">
        <v>6000</v>
      </c>
      <c r="M53" s="234">
        <v>51.470845360200904</v>
      </c>
      <c r="N53" s="234">
        <v>58.823823268801043</v>
      </c>
      <c r="O53" s="8"/>
    </row>
    <row r="54" spans="2:15" x14ac:dyDescent="0.2">
      <c r="B54" s="6"/>
      <c r="C54" s="21" t="s">
        <v>18</v>
      </c>
      <c r="D54" s="233">
        <v>36028.427010002721</v>
      </c>
      <c r="E54" s="233">
        <v>85781.969071435044</v>
      </c>
      <c r="F54" s="233">
        <v>58237.989624932394</v>
      </c>
      <c r="G54" s="233">
        <v>27543.979446502664</v>
      </c>
      <c r="H54" s="233">
        <v>34312.787628574028</v>
      </c>
      <c r="I54" s="233">
        <v>158.25311491072256</v>
      </c>
      <c r="J54" s="233">
        <v>34154.534513663297</v>
      </c>
      <c r="K54" s="75"/>
      <c r="L54" s="23">
        <v>6750</v>
      </c>
      <c r="M54" s="234">
        <v>1482.6513172840625</v>
      </c>
      <c r="N54" s="234">
        <v>1412.0488736038694</v>
      </c>
      <c r="O54" s="8"/>
    </row>
    <row r="55" spans="2:15" x14ac:dyDescent="0.2">
      <c r="B55" s="6"/>
      <c r="C55" s="21" t="s">
        <v>19</v>
      </c>
      <c r="D55" s="233">
        <v>20509.200000000004</v>
      </c>
      <c r="E55" s="233">
        <v>68364.000000000015</v>
      </c>
      <c r="F55" s="233">
        <v>43177.263157894748</v>
      </c>
      <c r="G55" s="233">
        <v>25186.736842105271</v>
      </c>
      <c r="H55" s="233">
        <v>23927.4</v>
      </c>
      <c r="I55" s="233">
        <v>0</v>
      </c>
      <c r="J55" s="233">
        <v>23927.4</v>
      </c>
      <c r="K55" s="75"/>
      <c r="L55" s="23">
        <v>8060</v>
      </c>
      <c r="M55" s="234">
        <v>706.82382133995043</v>
      </c>
      <c r="N55" s="234">
        <v>824.62779156327554</v>
      </c>
      <c r="O55" s="8"/>
    </row>
    <row r="56" spans="2:15" ht="17" thickBot="1" x14ac:dyDescent="0.25">
      <c r="B56" s="6"/>
      <c r="C56" s="21" t="s">
        <v>13</v>
      </c>
      <c r="D56" s="24">
        <v>126802.80000000003</v>
      </c>
      <c r="E56" s="24">
        <v>338775.67988225992</v>
      </c>
      <c r="F56" s="24">
        <v>221012.79846578909</v>
      </c>
      <c r="G56" s="24">
        <v>117762.88141647085</v>
      </c>
      <c r="H56" s="24">
        <v>135943.49049194623</v>
      </c>
      <c r="I56" s="24">
        <v>990.86249638849142</v>
      </c>
      <c r="J56" s="24">
        <v>134952.62799555773</v>
      </c>
      <c r="K56" s="25"/>
      <c r="L56" s="26"/>
      <c r="M56" s="27">
        <v>5290.0378151225268</v>
      </c>
      <c r="N56" s="27">
        <v>5665.5493544309238</v>
      </c>
      <c r="O56" s="8"/>
    </row>
    <row r="57" spans="2:15" ht="18" thickTop="1" thickBot="1" x14ac:dyDescent="0.25">
      <c r="B57" s="47"/>
      <c r="C57" s="48"/>
      <c r="D57" s="49"/>
      <c r="E57" s="49"/>
      <c r="F57" s="49"/>
      <c r="G57" s="49"/>
      <c r="H57" s="49"/>
      <c r="I57" s="49"/>
      <c r="J57" s="49"/>
      <c r="K57" s="50"/>
      <c r="L57" s="51"/>
      <c r="M57" s="52"/>
      <c r="N57" s="52"/>
      <c r="O57" s="53"/>
    </row>
    <row r="58" spans="2:15" x14ac:dyDescent="0.2">
      <c r="B58" s="17" t="s">
        <v>22</v>
      </c>
      <c r="C58" s="18"/>
      <c r="D58" s="235"/>
      <c r="E58" s="235"/>
      <c r="F58" s="235"/>
      <c r="G58" s="235"/>
      <c r="H58" s="235"/>
      <c r="I58" s="235"/>
      <c r="J58" s="235"/>
      <c r="K58" s="75"/>
      <c r="L58" s="23"/>
      <c r="M58" s="234"/>
      <c r="N58" s="234"/>
      <c r="O58" s="8"/>
    </row>
    <row r="59" spans="2:15" x14ac:dyDescent="0.2">
      <c r="B59" s="6"/>
      <c r="C59" s="21" t="s">
        <v>18</v>
      </c>
      <c r="D59" s="233">
        <v>200325.6</v>
      </c>
      <c r="E59" s="233">
        <v>476965.71428571432</v>
      </c>
      <c r="F59" s="233">
        <v>476965.71428571432</v>
      </c>
      <c r="G59" s="233">
        <v>0</v>
      </c>
      <c r="H59" s="233">
        <v>205095.25714285718</v>
      </c>
      <c r="I59" s="233">
        <v>205095.25714285718</v>
      </c>
      <c r="J59" s="233">
        <v>0</v>
      </c>
      <c r="K59" s="75"/>
      <c r="L59" s="23">
        <v>6750</v>
      </c>
      <c r="M59" s="234">
        <v>8243.8518518518522</v>
      </c>
      <c r="N59" s="234">
        <v>8440.1340388007065</v>
      </c>
      <c r="O59" s="8"/>
    </row>
    <row r="60" spans="2:15" x14ac:dyDescent="0.2">
      <c r="B60" s="6"/>
      <c r="C60" s="21" t="s">
        <v>19</v>
      </c>
      <c r="D60" s="233">
        <v>34830</v>
      </c>
      <c r="E60" s="233">
        <v>87075</v>
      </c>
      <c r="F60" s="233">
        <v>87075</v>
      </c>
      <c r="G60" s="233">
        <v>0</v>
      </c>
      <c r="H60" s="233">
        <v>13061.25</v>
      </c>
      <c r="I60" s="233">
        <v>13061.25</v>
      </c>
      <c r="J60" s="233">
        <v>0</v>
      </c>
      <c r="K60" s="75"/>
      <c r="L60" s="23">
        <v>8000</v>
      </c>
      <c r="M60" s="234">
        <v>1209.375</v>
      </c>
      <c r="N60" s="234">
        <v>453.515625</v>
      </c>
      <c r="O60" s="8"/>
    </row>
    <row r="61" spans="2:15" x14ac:dyDescent="0.2">
      <c r="B61" s="6"/>
      <c r="C61" s="21" t="s">
        <v>23</v>
      </c>
      <c r="D61" s="233">
        <v>14234.4</v>
      </c>
      <c r="E61" s="233">
        <v>40669.71428571429</v>
      </c>
      <c r="F61" s="233">
        <v>40669.71428571429</v>
      </c>
      <c r="G61" s="233">
        <v>0</v>
      </c>
      <c r="H61" s="233">
        <v>6100.4571428571435</v>
      </c>
      <c r="I61" s="233">
        <v>6100.4571428571435</v>
      </c>
      <c r="J61" s="233">
        <v>0</v>
      </c>
      <c r="K61" s="75"/>
      <c r="L61" s="23">
        <v>7000</v>
      </c>
      <c r="M61" s="234">
        <v>564.85714285714289</v>
      </c>
      <c r="N61" s="234">
        <v>242.08163265306123</v>
      </c>
      <c r="O61" s="8"/>
    </row>
    <row r="62" spans="2:15" x14ac:dyDescent="0.2">
      <c r="B62" s="6"/>
      <c r="C62" s="21" t="s">
        <v>24</v>
      </c>
      <c r="D62" s="233">
        <v>21528</v>
      </c>
      <c r="E62" s="233">
        <v>58183.783783783787</v>
      </c>
      <c r="F62" s="233">
        <v>58183.783783783787</v>
      </c>
      <c r="G62" s="233">
        <v>0</v>
      </c>
      <c r="H62" s="233">
        <v>8727.5675675675684</v>
      </c>
      <c r="I62" s="233">
        <v>8727.5675675675684</v>
      </c>
      <c r="J62" s="233">
        <v>0</v>
      </c>
      <c r="K62" s="75"/>
      <c r="L62" s="23">
        <v>6000</v>
      </c>
      <c r="M62" s="234">
        <v>996.66666666666674</v>
      </c>
      <c r="N62" s="234">
        <v>404.05405405405406</v>
      </c>
      <c r="O62" s="8"/>
    </row>
    <row r="63" spans="2:15" ht="17" thickBot="1" x14ac:dyDescent="0.25">
      <c r="B63" s="6"/>
      <c r="C63" s="21" t="s">
        <v>13</v>
      </c>
      <c r="D63" s="24">
        <v>270918</v>
      </c>
      <c r="E63" s="24">
        <v>662894.21235521242</v>
      </c>
      <c r="F63" s="24">
        <v>662894.21235521242</v>
      </c>
      <c r="G63" s="24">
        <v>0</v>
      </c>
      <c r="H63" s="24">
        <v>232984.53185328189</v>
      </c>
      <c r="I63" s="24">
        <v>232984.53185328189</v>
      </c>
      <c r="J63" s="24">
        <v>0</v>
      </c>
      <c r="K63" s="25"/>
      <c r="L63" s="26"/>
      <c r="M63" s="27">
        <v>11014.750661375661</v>
      </c>
      <c r="N63" s="27">
        <v>9539.7853505078219</v>
      </c>
      <c r="O63" s="8"/>
    </row>
    <row r="64" spans="2:15" ht="17" thickTop="1" x14ac:dyDescent="0.2">
      <c r="B64" s="34"/>
      <c r="C64" s="35"/>
      <c r="D64" s="36"/>
      <c r="E64" s="36"/>
      <c r="F64" s="36"/>
      <c r="G64" s="36"/>
      <c r="H64" s="36"/>
      <c r="I64" s="36"/>
      <c r="J64" s="36"/>
      <c r="K64" s="13"/>
      <c r="L64" s="29"/>
      <c r="M64" s="54"/>
      <c r="N64" s="54"/>
      <c r="O64" s="16"/>
    </row>
    <row r="65" spans="2:20" x14ac:dyDescent="0.2">
      <c r="B65" s="17" t="s">
        <v>25</v>
      </c>
      <c r="C65" s="18"/>
      <c r="D65" s="235"/>
      <c r="E65" s="235"/>
      <c r="F65" s="235"/>
      <c r="G65" s="235"/>
      <c r="H65" s="235"/>
      <c r="I65" s="235"/>
      <c r="J65" s="235"/>
      <c r="K65" s="75"/>
      <c r="L65" s="23"/>
      <c r="M65" s="236"/>
      <c r="N65" s="236"/>
      <c r="O65" s="8"/>
    </row>
    <row r="66" spans="2:20" x14ac:dyDescent="0.2">
      <c r="B66" s="6"/>
      <c r="C66" s="21" t="s">
        <v>26</v>
      </c>
      <c r="D66" s="233">
        <v>18104.400000000001</v>
      </c>
      <c r="E66" s="233">
        <v>67053.333333333343</v>
      </c>
      <c r="F66" s="233">
        <v>67053.333333333343</v>
      </c>
      <c r="G66" s="233">
        <v>0</v>
      </c>
      <c r="H66" s="233">
        <v>10058</v>
      </c>
      <c r="I66" s="233">
        <v>10058</v>
      </c>
      <c r="J66" s="233">
        <v>0</v>
      </c>
      <c r="K66" s="75"/>
      <c r="L66" s="23">
        <v>6000</v>
      </c>
      <c r="M66" s="234">
        <v>838.16666666666663</v>
      </c>
      <c r="N66" s="234">
        <v>465.6481481481481</v>
      </c>
      <c r="O66" s="8"/>
    </row>
    <row r="67" spans="2:20" ht="17" thickBot="1" x14ac:dyDescent="0.25">
      <c r="B67" s="47"/>
      <c r="C67" s="55"/>
      <c r="D67" s="51"/>
      <c r="E67" s="55"/>
      <c r="F67" s="55"/>
      <c r="G67" s="55"/>
      <c r="H67" s="55"/>
      <c r="I67" s="55"/>
      <c r="J67" s="55"/>
      <c r="K67" s="50"/>
      <c r="L67" s="51"/>
      <c r="M67" s="55"/>
      <c r="N67" s="55"/>
      <c r="O67" s="53"/>
    </row>
    <row r="68" spans="2:20" x14ac:dyDescent="0.2">
      <c r="B68" s="75"/>
      <c r="C68" s="79"/>
      <c r="D68" s="79"/>
      <c r="E68" s="79"/>
      <c r="F68" s="79"/>
      <c r="G68" s="79"/>
      <c r="H68" s="79"/>
      <c r="I68" s="79"/>
      <c r="J68" s="79"/>
      <c r="K68" s="75"/>
      <c r="L68" s="79"/>
      <c r="M68" s="79"/>
      <c r="N68" s="79"/>
      <c r="O68" s="75"/>
    </row>
    <row r="70" spans="2:20" ht="20" thickBot="1" x14ac:dyDescent="0.3">
      <c r="B70" s="77" t="s">
        <v>471</v>
      </c>
      <c r="P70" s="77" t="s">
        <v>472</v>
      </c>
    </row>
    <row r="71" spans="2:20" x14ac:dyDescent="0.2">
      <c r="B71" s="1" t="s">
        <v>0</v>
      </c>
      <c r="C71" s="2"/>
      <c r="D71" s="4"/>
      <c r="E71" s="4"/>
      <c r="F71" s="4"/>
      <c r="G71" s="4"/>
      <c r="H71" s="4"/>
      <c r="I71" s="4"/>
      <c r="J71" s="4"/>
      <c r="K71" s="4"/>
      <c r="L71" s="4"/>
      <c r="M71" s="4"/>
      <c r="N71" s="4"/>
      <c r="O71" s="5"/>
      <c r="R71" s="4"/>
      <c r="S71" s="4"/>
      <c r="T71" s="5"/>
    </row>
    <row r="72" spans="2:20" x14ac:dyDescent="0.2">
      <c r="B72" s="6"/>
      <c r="C72" s="7"/>
      <c r="D72" s="7"/>
      <c r="E72" s="7"/>
      <c r="F72" s="7"/>
      <c r="G72" s="7"/>
      <c r="H72" s="7"/>
      <c r="I72" s="7"/>
      <c r="J72" s="7"/>
      <c r="K72" s="7"/>
      <c r="L72" s="7"/>
      <c r="M72" s="7"/>
      <c r="N72" s="7"/>
      <c r="O72" s="8"/>
      <c r="R72" s="7"/>
      <c r="S72" s="7"/>
      <c r="T72" s="8"/>
    </row>
    <row r="73" spans="2:20" ht="64" x14ac:dyDescent="0.2">
      <c r="B73" s="9" t="s">
        <v>1</v>
      </c>
      <c r="C73" s="10" t="s">
        <v>2</v>
      </c>
      <c r="D73" s="11" t="s">
        <v>27</v>
      </c>
      <c r="E73" s="11" t="s">
        <v>4</v>
      </c>
      <c r="F73" s="12"/>
      <c r="G73" s="12"/>
      <c r="H73" s="11" t="s">
        <v>5</v>
      </c>
      <c r="I73" s="12"/>
      <c r="J73" s="12"/>
      <c r="K73" s="13"/>
      <c r="L73" s="14" t="s">
        <v>6</v>
      </c>
      <c r="M73" s="15" t="s">
        <v>7</v>
      </c>
      <c r="N73" s="15" t="s">
        <v>8</v>
      </c>
      <c r="O73" s="16"/>
      <c r="R73" s="15" t="s">
        <v>7</v>
      </c>
      <c r="S73" s="15" t="s">
        <v>8</v>
      </c>
      <c r="T73" s="16" t="s">
        <v>473</v>
      </c>
    </row>
    <row r="74" spans="2:20" x14ac:dyDescent="0.2">
      <c r="B74" s="17" t="s">
        <v>28</v>
      </c>
      <c r="C74" s="45"/>
      <c r="D74" s="7"/>
      <c r="E74" s="7"/>
      <c r="F74" s="7"/>
      <c r="G74" s="7"/>
      <c r="H74" s="7"/>
      <c r="I74" s="7"/>
      <c r="J74" s="7"/>
      <c r="K74" s="7"/>
      <c r="L74" s="19"/>
      <c r="M74" s="7"/>
      <c r="N74" s="7"/>
      <c r="O74" s="8"/>
      <c r="R74" s="7"/>
      <c r="S74" s="7"/>
      <c r="T74" s="8"/>
    </row>
    <row r="75" spans="2:20" x14ac:dyDescent="0.2">
      <c r="B75" s="17"/>
      <c r="C75" s="3" t="s">
        <v>29</v>
      </c>
      <c r="D75" s="22">
        <v>50717</v>
      </c>
      <c r="E75" s="22">
        <v>120754</v>
      </c>
      <c r="F75" s="22"/>
      <c r="G75" s="22"/>
      <c r="H75" s="56" t="s">
        <v>30</v>
      </c>
      <c r="I75" s="3"/>
      <c r="J75" s="3"/>
      <c r="K75" s="3"/>
      <c r="L75" s="57">
        <v>5500</v>
      </c>
      <c r="M75" s="58">
        <f>consolidated_fuels_BNA!D76*2-M62</f>
        <v>14810.784350933334</v>
      </c>
      <c r="N75" s="56" t="s">
        <v>30</v>
      </c>
      <c r="O75" s="8"/>
      <c r="R75" s="58">
        <v>3255.333333333333</v>
      </c>
      <c r="S75" s="56" t="s">
        <v>30</v>
      </c>
      <c r="T75" s="8" t="s">
        <v>469</v>
      </c>
    </row>
    <row r="76" spans="2:20" x14ac:dyDescent="0.2">
      <c r="B76" s="6"/>
      <c r="C76" s="3" t="s">
        <v>31</v>
      </c>
      <c r="D76" s="22">
        <v>215648</v>
      </c>
      <c r="E76" s="22">
        <v>599022</v>
      </c>
      <c r="F76" s="22"/>
      <c r="G76" s="22"/>
      <c r="H76" s="56" t="s">
        <v>30</v>
      </c>
      <c r="I76" s="3"/>
      <c r="J76" s="3"/>
      <c r="K76" s="3"/>
      <c r="L76" s="57">
        <v>4300</v>
      </c>
      <c r="M76" s="58"/>
      <c r="N76" s="56" t="s">
        <v>30</v>
      </c>
      <c r="O76" s="8"/>
      <c r="R76" s="58">
        <v>19804.890256410261</v>
      </c>
      <c r="S76" s="56" t="s">
        <v>30</v>
      </c>
      <c r="T76" s="8" t="s">
        <v>469</v>
      </c>
    </row>
    <row r="77" spans="2:20" x14ac:dyDescent="0.2">
      <c r="B77" s="6"/>
      <c r="C77" s="3" t="s">
        <v>32</v>
      </c>
      <c r="D77" s="22">
        <v>143427</v>
      </c>
      <c r="E77" s="22">
        <v>311798</v>
      </c>
      <c r="F77" s="22"/>
      <c r="G77" s="22"/>
      <c r="H77" s="56" t="s">
        <v>30</v>
      </c>
      <c r="I77" s="3"/>
      <c r="J77" s="3"/>
      <c r="K77" s="3"/>
      <c r="L77" s="57">
        <v>5500</v>
      </c>
      <c r="M77" s="58">
        <f>consolidated_fuels_BNA!E76-'Result by machine pages'!M55-'Result by machine pages'!M60-consolidated_fuels_BNA!D76+consolidated_fuels_BNA!K49+consolidated_fuels_BNA!K69</f>
        <v>20077.531316960052</v>
      </c>
      <c r="N77" s="56" t="s">
        <v>30</v>
      </c>
      <c r="O77" s="8"/>
      <c r="R77" s="58">
        <v>11701.077333333335</v>
      </c>
      <c r="S77" s="56" t="s">
        <v>30</v>
      </c>
      <c r="T77" s="8" t="s">
        <v>469</v>
      </c>
    </row>
    <row r="78" spans="2:20" x14ac:dyDescent="0.2">
      <c r="B78" s="6"/>
      <c r="C78" s="3" t="s">
        <v>33</v>
      </c>
      <c r="D78" s="22">
        <v>0</v>
      </c>
      <c r="E78" s="22">
        <v>0</v>
      </c>
      <c r="F78" s="22"/>
      <c r="G78" s="22"/>
      <c r="H78" s="56" t="s">
        <v>30</v>
      </c>
      <c r="I78" s="3"/>
      <c r="J78" s="3"/>
      <c r="K78" s="3"/>
      <c r="L78" s="57">
        <v>6000</v>
      </c>
      <c r="M78" s="58">
        <v>0</v>
      </c>
      <c r="N78" s="56" t="s">
        <v>30</v>
      </c>
      <c r="O78" s="8"/>
      <c r="R78" s="58">
        <v>0</v>
      </c>
      <c r="S78" s="56" t="s">
        <v>30</v>
      </c>
      <c r="T78" s="8"/>
    </row>
    <row r="79" spans="2:20" x14ac:dyDescent="0.2">
      <c r="B79" s="6"/>
      <c r="C79" s="3" t="s">
        <v>34</v>
      </c>
      <c r="D79" s="22">
        <v>0</v>
      </c>
      <c r="E79" s="22">
        <v>0</v>
      </c>
      <c r="F79" s="22"/>
      <c r="G79" s="22"/>
      <c r="H79" s="56" t="s">
        <v>30</v>
      </c>
      <c r="I79" s="3"/>
      <c r="J79" s="3"/>
      <c r="K79" s="3"/>
      <c r="L79" s="57">
        <v>4600</v>
      </c>
      <c r="M79" s="58">
        <f>consolidated_fuels_BNA!E42</f>
        <v>0</v>
      </c>
      <c r="N79" s="56" t="s">
        <v>30</v>
      </c>
      <c r="O79" s="8"/>
      <c r="R79" s="58">
        <v>0</v>
      </c>
      <c r="S79" s="56" t="s">
        <v>30</v>
      </c>
      <c r="T79" s="8"/>
    </row>
    <row r="80" spans="2:20" x14ac:dyDescent="0.2">
      <c r="B80" s="6"/>
      <c r="C80" s="3" t="s">
        <v>35</v>
      </c>
      <c r="D80" s="22">
        <v>0</v>
      </c>
      <c r="E80" s="22">
        <v>0</v>
      </c>
      <c r="F80" s="22"/>
      <c r="G80" s="22"/>
      <c r="H80" s="56" t="s">
        <v>30</v>
      </c>
      <c r="I80" s="3"/>
      <c r="J80" s="3"/>
      <c r="K80" s="3"/>
      <c r="L80" s="57">
        <v>4500</v>
      </c>
      <c r="M80" s="58">
        <v>0</v>
      </c>
      <c r="N80" s="56" t="s">
        <v>30</v>
      </c>
      <c r="O80" s="8"/>
      <c r="R80" s="58">
        <v>0</v>
      </c>
      <c r="S80" s="56" t="s">
        <v>30</v>
      </c>
      <c r="T80" s="8"/>
    </row>
    <row r="81" spans="2:21" x14ac:dyDescent="0.2">
      <c r="B81" s="6"/>
      <c r="C81" s="3" t="s">
        <v>36</v>
      </c>
      <c r="D81" s="22">
        <v>516377</v>
      </c>
      <c r="E81" s="22">
        <v>1290942</v>
      </c>
      <c r="F81" s="22"/>
      <c r="G81" s="22"/>
      <c r="H81" s="56" t="s">
        <v>30</v>
      </c>
      <c r="I81" s="3"/>
      <c r="J81" s="3"/>
      <c r="K81" s="3"/>
      <c r="L81" s="57">
        <v>5760</v>
      </c>
      <c r="M81" s="58">
        <f>consolidated_fuels_BNA!F76-'Result by machine pages'!M61</f>
        <v>20909.13921217361</v>
      </c>
      <c r="N81" s="56" t="s">
        <v>30</v>
      </c>
      <c r="O81" s="8"/>
      <c r="R81" s="58">
        <v>20916.713881019827</v>
      </c>
      <c r="S81" s="56" t="s">
        <v>30</v>
      </c>
      <c r="T81" s="8" t="s">
        <v>467</v>
      </c>
    </row>
    <row r="82" spans="2:21" x14ac:dyDescent="0.2">
      <c r="B82" s="6"/>
      <c r="C82" s="3" t="s">
        <v>37</v>
      </c>
      <c r="D82" s="22">
        <v>0</v>
      </c>
      <c r="E82" s="22">
        <v>0</v>
      </c>
      <c r="F82" s="22"/>
      <c r="G82" s="22"/>
      <c r="H82" s="56" t="s">
        <v>30</v>
      </c>
      <c r="I82" s="3"/>
      <c r="J82" s="3"/>
      <c r="K82" s="3"/>
      <c r="L82" s="57">
        <v>5972</v>
      </c>
      <c r="M82" s="58">
        <v>0</v>
      </c>
      <c r="N82" s="56" t="s">
        <v>30</v>
      </c>
      <c r="O82" s="8"/>
      <c r="R82" s="58">
        <v>0</v>
      </c>
      <c r="S82" s="56" t="s">
        <v>30</v>
      </c>
      <c r="T82" s="8"/>
    </row>
    <row r="83" spans="2:21" x14ac:dyDescent="0.2">
      <c r="B83" s="6"/>
      <c r="C83" t="s">
        <v>466</v>
      </c>
      <c r="D83" s="22"/>
      <c r="E83" s="22"/>
      <c r="F83" s="22"/>
      <c r="G83" s="22"/>
      <c r="H83" s="56"/>
      <c r="I83" s="3"/>
      <c r="J83" s="3"/>
      <c r="K83" s="3"/>
      <c r="L83" s="57"/>
      <c r="M83" s="58">
        <f>consolidated_fuels_BNA!I44+consolidated_fuels_BNA!I59+consolidated_fuels_BNA!L57-M53</f>
        <v>3140.8753126397983</v>
      </c>
      <c r="N83" s="56"/>
      <c r="O83" s="239"/>
      <c r="R83" s="240">
        <v>3026.24</v>
      </c>
      <c r="S83" s="56"/>
      <c r="T83" s="8" t="s">
        <v>467</v>
      </c>
    </row>
    <row r="84" spans="2:21" x14ac:dyDescent="0.2">
      <c r="B84" s="6"/>
      <c r="C84" s="3" t="s">
        <v>38</v>
      </c>
      <c r="D84" s="22">
        <v>4124</v>
      </c>
      <c r="E84" s="22">
        <v>12129</v>
      </c>
      <c r="F84" s="22"/>
      <c r="G84" s="22"/>
      <c r="H84" s="56" t="s">
        <v>30</v>
      </c>
      <c r="I84" s="3"/>
      <c r="J84" s="3"/>
      <c r="K84" s="3"/>
      <c r="L84" s="57">
        <v>500</v>
      </c>
      <c r="M84" s="58">
        <f>consolidated_fuels_BNA!T45+consolidated_fuels_BNA!T46+consolidated_fuels_BNA!T47+consolidated_fuels_BNA!T60+consolidated_fuels_BNA!T61+consolidated_fuels_BNA!G70-'Result by machine pages'!M52</f>
        <v>6567.002378340002</v>
      </c>
      <c r="N84" s="56" t="s">
        <v>30</v>
      </c>
      <c r="O84" s="239"/>
      <c r="R84" s="240">
        <v>2269.6799999999998</v>
      </c>
      <c r="S84" s="56" t="s">
        <v>30</v>
      </c>
      <c r="T84" s="8" t="s">
        <v>468</v>
      </c>
    </row>
    <row r="85" spans="2:21" x14ac:dyDescent="0.2">
      <c r="B85" s="6"/>
      <c r="C85" s="3" t="s">
        <v>39</v>
      </c>
      <c r="D85" s="22">
        <v>140696</v>
      </c>
      <c r="E85" s="22">
        <v>234493</v>
      </c>
      <c r="F85" s="22"/>
      <c r="G85" s="22"/>
      <c r="H85" s="56" t="s">
        <v>30</v>
      </c>
      <c r="I85" s="3"/>
      <c r="J85" s="3"/>
      <c r="K85" s="3"/>
      <c r="L85" s="57">
        <v>4900</v>
      </c>
      <c r="M85" s="127">
        <f>consolidated_fuels_BNA!T42+consolidated_fuels_BNA!T57-'Result by machine pages'!M54-'Result by machine pages'!M59</f>
        <v>256.00171508020139</v>
      </c>
      <c r="N85" s="56" t="s">
        <v>30</v>
      </c>
      <c r="O85" s="239"/>
      <c r="R85" s="240">
        <v>8754.4800000000014</v>
      </c>
      <c r="S85" s="56" t="s">
        <v>30</v>
      </c>
      <c r="T85" s="8" t="s">
        <v>772</v>
      </c>
    </row>
    <row r="86" spans="2:21" x14ac:dyDescent="0.2">
      <c r="B86" s="6"/>
      <c r="C86" s="3" t="s">
        <v>40</v>
      </c>
      <c r="D86" s="22">
        <v>0</v>
      </c>
      <c r="E86" s="22">
        <v>0</v>
      </c>
      <c r="F86" s="22"/>
      <c r="G86" s="22"/>
      <c r="H86" s="56" t="s">
        <v>30</v>
      </c>
      <c r="I86" s="3"/>
      <c r="J86" s="3"/>
      <c r="K86" s="3"/>
      <c r="L86" s="57">
        <v>3500</v>
      </c>
      <c r="M86" s="58">
        <v>0</v>
      </c>
      <c r="N86" s="56" t="s">
        <v>30</v>
      </c>
      <c r="O86" s="239"/>
      <c r="R86" s="240">
        <v>0</v>
      </c>
      <c r="S86" s="56" t="s">
        <v>30</v>
      </c>
      <c r="T86" s="8" t="s">
        <v>467</v>
      </c>
      <c r="U86" s="3"/>
    </row>
    <row r="87" spans="2:21" x14ac:dyDescent="0.2">
      <c r="B87" s="6"/>
      <c r="C87" s="3" t="s">
        <v>41</v>
      </c>
      <c r="D87" s="22">
        <v>16900</v>
      </c>
      <c r="E87" s="22">
        <v>42249</v>
      </c>
      <c r="F87" s="22"/>
      <c r="G87" s="22"/>
      <c r="H87" s="56" t="s">
        <v>30</v>
      </c>
      <c r="I87" s="3"/>
      <c r="J87" s="3"/>
      <c r="K87" s="3"/>
      <c r="L87" s="57">
        <v>3750</v>
      </c>
      <c r="M87" s="58">
        <f>consolidated_fuels_BNA!I50+consolidated_fuels_BNA!I70+consolidated_fuels_BNA!H49+consolidated_fuels_BNA!H69+consolidated_fuels_BNA!K50+consolidated_fuels_BNA!K70</f>
        <v>5359.0382686487692</v>
      </c>
      <c r="N87" s="56" t="s">
        <v>30</v>
      </c>
      <c r="O87" s="239"/>
      <c r="R87" s="240">
        <v>0</v>
      </c>
      <c r="S87" s="56" t="s">
        <v>30</v>
      </c>
      <c r="T87" s="8" t="s">
        <v>468</v>
      </c>
      <c r="U87" s="3"/>
    </row>
    <row r="88" spans="2:21" x14ac:dyDescent="0.2">
      <c r="B88" s="6"/>
      <c r="C88" s="3" t="s">
        <v>42</v>
      </c>
      <c r="D88" s="22">
        <v>13536</v>
      </c>
      <c r="E88" s="22">
        <v>30080</v>
      </c>
      <c r="F88" s="22"/>
      <c r="G88" s="22"/>
      <c r="H88" s="56" t="s">
        <v>30</v>
      </c>
      <c r="I88" s="3"/>
      <c r="J88" s="3"/>
      <c r="K88" s="3"/>
      <c r="L88" s="57">
        <v>3504</v>
      </c>
      <c r="M88" s="58">
        <f>consolidated_fuels_BNA!G52</f>
        <v>20.129533678756477</v>
      </c>
      <c r="N88" s="56" t="s">
        <v>30</v>
      </c>
      <c r="O88" s="8"/>
      <c r="R88" s="58">
        <v>362.82352941176475</v>
      </c>
      <c r="S88" s="56" t="s">
        <v>30</v>
      </c>
      <c r="T88" s="8" t="s">
        <v>467</v>
      </c>
    </row>
    <row r="89" spans="2:21" x14ac:dyDescent="0.2">
      <c r="B89" s="6"/>
      <c r="C89" s="3" t="s">
        <v>43</v>
      </c>
      <c r="D89" s="22">
        <v>2322</v>
      </c>
      <c r="E89" s="22">
        <v>6111</v>
      </c>
      <c r="F89" s="22"/>
      <c r="G89" s="22"/>
      <c r="H89" s="56" t="s">
        <v>30</v>
      </c>
      <c r="I89" s="3"/>
      <c r="J89" s="3"/>
      <c r="K89" s="3"/>
      <c r="L89" s="57">
        <v>3504</v>
      </c>
      <c r="M89" s="58">
        <f>consolidated_fuels_BNA!G43+consolidated_fuels_BNA!G58</f>
        <v>36.83</v>
      </c>
      <c r="N89" s="56" t="s">
        <v>30</v>
      </c>
      <c r="O89" s="8"/>
      <c r="R89" s="58">
        <v>67.529411764705884</v>
      </c>
      <c r="S89" s="56" t="s">
        <v>30</v>
      </c>
      <c r="T89" s="8" t="s">
        <v>467</v>
      </c>
    </row>
    <row r="90" spans="2:21" x14ac:dyDescent="0.2">
      <c r="B90" s="6"/>
      <c r="C90" s="3" t="s">
        <v>44</v>
      </c>
      <c r="D90" s="22">
        <v>25906</v>
      </c>
      <c r="E90" s="22">
        <v>103622</v>
      </c>
      <c r="F90" s="22"/>
      <c r="G90" s="22"/>
      <c r="H90" s="56" t="s">
        <v>30</v>
      </c>
      <c r="I90" s="3"/>
      <c r="J90" s="3"/>
      <c r="K90" s="3"/>
      <c r="L90" s="57">
        <v>3800</v>
      </c>
      <c r="M90" s="58">
        <f>consolidated_fuels_BNA!J53+consolidated_fuels_BNA!J72-'Result by machine pages'!M66</f>
        <v>1342.1719145127713</v>
      </c>
      <c r="N90" s="56" t="s">
        <v>30</v>
      </c>
      <c r="O90" s="8"/>
      <c r="R90" s="58">
        <v>1330.2047781569966</v>
      </c>
      <c r="S90" s="56" t="s">
        <v>30</v>
      </c>
      <c r="T90" s="8" t="s">
        <v>467</v>
      </c>
    </row>
    <row r="91" spans="2:21" x14ac:dyDescent="0.2">
      <c r="B91" s="6"/>
      <c r="C91" s="3" t="s">
        <v>45</v>
      </c>
      <c r="D91" s="22">
        <v>310956</v>
      </c>
      <c r="E91" s="22">
        <v>971739</v>
      </c>
      <c r="F91" s="22"/>
      <c r="G91" s="22"/>
      <c r="H91" s="56" t="s">
        <v>30</v>
      </c>
      <c r="I91" s="3"/>
      <c r="J91" s="3"/>
      <c r="K91" s="3"/>
      <c r="L91" s="57">
        <v>6314</v>
      </c>
      <c r="M91" s="58">
        <f>consolidated_fuels_BNA!M66</f>
        <v>12636</v>
      </c>
      <c r="N91" s="56" t="s">
        <v>30</v>
      </c>
      <c r="O91" s="8"/>
      <c r="R91" s="58">
        <v>11655.365079365081</v>
      </c>
      <c r="S91" s="56" t="s">
        <v>30</v>
      </c>
      <c r="T91" s="8" t="s">
        <v>467</v>
      </c>
    </row>
    <row r="92" spans="2:21" x14ac:dyDescent="0.2">
      <c r="B92" s="6"/>
      <c r="C92" s="3" t="s">
        <v>46</v>
      </c>
      <c r="D92" s="22">
        <v>77739</v>
      </c>
      <c r="E92" s="22">
        <v>215942</v>
      </c>
      <c r="F92" s="22"/>
      <c r="G92" s="22"/>
      <c r="H92" s="56" t="s">
        <v>30</v>
      </c>
      <c r="I92" s="3"/>
      <c r="J92" s="3"/>
      <c r="K92" s="3"/>
      <c r="L92" s="57">
        <v>6314</v>
      </c>
      <c r="M92" s="58">
        <v>0</v>
      </c>
      <c r="N92" s="56" t="s">
        <v>30</v>
      </c>
      <c r="O92" s="8"/>
      <c r="R92" s="58">
        <v>0</v>
      </c>
      <c r="S92" s="56" t="s">
        <v>30</v>
      </c>
      <c r="T92" s="8" t="s">
        <v>467</v>
      </c>
    </row>
    <row r="93" spans="2:21" x14ac:dyDescent="0.2">
      <c r="B93" s="6"/>
      <c r="C93" s="3" t="s">
        <v>47</v>
      </c>
      <c r="D93" s="22">
        <v>52840</v>
      </c>
      <c r="E93" s="22">
        <v>53918</v>
      </c>
      <c r="F93" s="22"/>
      <c r="G93" s="22"/>
      <c r="H93" s="56" t="s">
        <v>30</v>
      </c>
      <c r="I93" s="3"/>
      <c r="J93" s="3"/>
      <c r="K93" s="3"/>
      <c r="L93" s="57">
        <v>3852</v>
      </c>
      <c r="M93" s="58">
        <f>consolidated_fuels_BNA!O65</f>
        <v>3749.0329999999972</v>
      </c>
      <c r="N93" s="56" t="s">
        <v>30</v>
      </c>
      <c r="O93" s="8"/>
      <c r="R93" s="58">
        <v>3732.3645104895104</v>
      </c>
      <c r="S93" s="56" t="s">
        <v>30</v>
      </c>
      <c r="T93" s="8" t="s">
        <v>467</v>
      </c>
    </row>
    <row r="94" spans="2:21" x14ac:dyDescent="0.2">
      <c r="B94" s="6"/>
      <c r="C94" s="3" t="s">
        <v>48</v>
      </c>
      <c r="D94" s="22">
        <v>9325</v>
      </c>
      <c r="E94" s="22">
        <v>9815</v>
      </c>
      <c r="F94" s="22"/>
      <c r="G94" s="22"/>
      <c r="H94" s="56" t="s">
        <v>30</v>
      </c>
      <c r="I94" s="3"/>
      <c r="J94" s="3"/>
      <c r="K94" s="3"/>
      <c r="L94" s="57">
        <v>1718</v>
      </c>
      <c r="M94" s="237">
        <f>consolidated_fuels_BNA!P63</f>
        <v>249.02500000000001</v>
      </c>
      <c r="N94" s="56" t="s">
        <v>30</v>
      </c>
      <c r="O94" s="8"/>
      <c r="R94" s="127">
        <v>259.21322223739929</v>
      </c>
      <c r="S94" s="133" t="s">
        <v>30</v>
      </c>
      <c r="T94" s="8" t="s">
        <v>467</v>
      </c>
    </row>
    <row r="95" spans="2:21" x14ac:dyDescent="0.2">
      <c r="B95" s="6"/>
      <c r="C95" s="3" t="s">
        <v>49</v>
      </c>
      <c r="D95" s="22">
        <v>68</v>
      </c>
      <c r="E95" s="22">
        <v>274</v>
      </c>
      <c r="F95" s="22"/>
      <c r="G95" s="22"/>
      <c r="H95" s="56" t="s">
        <v>30</v>
      </c>
      <c r="I95" s="3"/>
      <c r="J95" s="3"/>
      <c r="K95" s="3"/>
      <c r="L95" s="57">
        <v>8250</v>
      </c>
      <c r="M95" s="128">
        <f>consolidated_fuels_BNA!N76</f>
        <v>39.5</v>
      </c>
      <c r="N95" s="56" t="s">
        <v>30</v>
      </c>
      <c r="O95" s="8"/>
      <c r="R95" s="128">
        <v>39.411764705882355</v>
      </c>
      <c r="S95" s="56" t="s">
        <v>30</v>
      </c>
      <c r="T95" s="8" t="s">
        <v>467</v>
      </c>
    </row>
    <row r="96" spans="2:21" x14ac:dyDescent="0.2">
      <c r="B96" s="6"/>
      <c r="C96" s="3" t="s">
        <v>464</v>
      </c>
      <c r="D96" s="22">
        <v>10444</v>
      </c>
      <c r="E96" s="22">
        <v>65273</v>
      </c>
      <c r="F96" s="22"/>
      <c r="G96" s="22"/>
      <c r="H96" s="56" t="s">
        <v>30</v>
      </c>
      <c r="I96" s="3"/>
      <c r="J96" s="3"/>
      <c r="K96" s="3"/>
      <c r="L96" s="57">
        <v>955</v>
      </c>
      <c r="M96" s="237">
        <f>1000*38.2752293378995</f>
        <v>38275.229337899502</v>
      </c>
      <c r="N96" s="56" t="s">
        <v>30</v>
      </c>
      <c r="O96" s="8"/>
      <c r="P96" t="s">
        <v>771</v>
      </c>
      <c r="R96" s="58">
        <v>8303.8952569169942</v>
      </c>
      <c r="S96" s="56" t="s">
        <v>30</v>
      </c>
      <c r="T96" s="8" t="s">
        <v>467</v>
      </c>
    </row>
    <row r="97" spans="2:20" x14ac:dyDescent="0.2">
      <c r="B97" s="6"/>
      <c r="C97" s="3" t="s">
        <v>50</v>
      </c>
      <c r="D97" s="22">
        <v>0</v>
      </c>
      <c r="E97" s="22">
        <v>0</v>
      </c>
      <c r="F97" s="22"/>
      <c r="G97" s="22"/>
      <c r="H97" s="56" t="s">
        <v>30</v>
      </c>
      <c r="I97" s="3"/>
      <c r="J97" s="3"/>
      <c r="K97" s="3"/>
      <c r="L97" s="57">
        <v>955</v>
      </c>
      <c r="M97" s="58">
        <v>0</v>
      </c>
      <c r="N97" s="56" t="s">
        <v>30</v>
      </c>
      <c r="O97" s="8"/>
      <c r="R97" s="58">
        <v>0</v>
      </c>
      <c r="S97" s="56" t="s">
        <v>30</v>
      </c>
      <c r="T97" s="8" t="s">
        <v>467</v>
      </c>
    </row>
    <row r="98" spans="2:20" x14ac:dyDescent="0.2">
      <c r="B98" s="6"/>
      <c r="C98" s="3" t="s">
        <v>51</v>
      </c>
      <c r="D98" s="22">
        <v>4399</v>
      </c>
      <c r="E98" s="22">
        <v>4536</v>
      </c>
      <c r="F98" s="22"/>
      <c r="G98" s="22"/>
      <c r="H98" s="56" t="s">
        <v>30</v>
      </c>
      <c r="I98" s="3"/>
      <c r="J98" s="3"/>
      <c r="K98" s="3"/>
      <c r="L98" s="57">
        <v>2400</v>
      </c>
      <c r="M98" s="237">
        <f>3.67152200325319*1000</f>
        <v>3671.5220032531902</v>
      </c>
      <c r="N98" s="56" t="s">
        <v>30</v>
      </c>
      <c r="O98" s="8"/>
      <c r="P98" t="s">
        <v>771</v>
      </c>
      <c r="R98" s="58">
        <v>3643.476000000001</v>
      </c>
      <c r="S98" s="56" t="s">
        <v>30</v>
      </c>
      <c r="T98" s="8" t="s">
        <v>467</v>
      </c>
    </row>
    <row r="99" spans="2:20" x14ac:dyDescent="0.2">
      <c r="B99" s="6"/>
      <c r="C99" s="3" t="s">
        <v>52</v>
      </c>
      <c r="D99" s="22">
        <v>8799</v>
      </c>
      <c r="E99" s="22">
        <v>9071</v>
      </c>
      <c r="F99" s="22"/>
      <c r="G99" s="22"/>
      <c r="H99" s="56" t="s">
        <v>30</v>
      </c>
      <c r="I99" s="3"/>
      <c r="J99" s="3"/>
      <c r="K99" s="3"/>
      <c r="L99" s="57">
        <v>3300</v>
      </c>
      <c r="M99" s="237">
        <f>1000*2.45655342465753</f>
        <v>2456.5534246575298</v>
      </c>
      <c r="N99" s="56" t="s">
        <v>30</v>
      </c>
      <c r="O99" s="8"/>
      <c r="P99" t="s">
        <v>771</v>
      </c>
      <c r="R99" s="127">
        <v>2455.386</v>
      </c>
      <c r="S99" s="133" t="s">
        <v>30</v>
      </c>
      <c r="T99" s="134" t="s">
        <v>467</v>
      </c>
    </row>
    <row r="100" spans="2:20" x14ac:dyDescent="0.2">
      <c r="B100" s="6"/>
      <c r="C100" s="3" t="s">
        <v>465</v>
      </c>
      <c r="D100" s="22">
        <v>162780</v>
      </c>
      <c r="E100" s="22">
        <v>167815</v>
      </c>
      <c r="F100" s="22"/>
      <c r="G100" s="22"/>
      <c r="H100" s="56" t="s">
        <v>30</v>
      </c>
      <c r="I100" s="3"/>
      <c r="J100" s="3"/>
      <c r="K100" s="3"/>
      <c r="L100" s="57">
        <v>1700</v>
      </c>
      <c r="M100" s="237">
        <f>1000*34.8393404396692</f>
        <v>34839.340439669199</v>
      </c>
      <c r="N100" s="56" t="s">
        <v>30</v>
      </c>
      <c r="O100" s="8"/>
      <c r="P100" t="s">
        <v>771</v>
      </c>
      <c r="R100" s="58">
        <v>34841.483236994231</v>
      </c>
      <c r="S100" s="56" t="s">
        <v>30</v>
      </c>
      <c r="T100" s="8" t="s">
        <v>467</v>
      </c>
    </row>
    <row r="101" spans="2:20" ht="17" thickBot="1" x14ac:dyDescent="0.25">
      <c r="B101" s="6"/>
      <c r="C101" s="59" t="s">
        <v>13</v>
      </c>
      <c r="D101" s="24">
        <v>1767002</v>
      </c>
      <c r="E101" s="24">
        <v>4249582</v>
      </c>
      <c r="F101" s="24"/>
      <c r="G101" s="24"/>
      <c r="H101" s="24"/>
      <c r="I101" s="59"/>
      <c r="J101" s="59"/>
      <c r="K101" s="59"/>
      <c r="L101" s="60"/>
      <c r="M101" s="61">
        <f>SUM(M75:M100)</f>
        <v>168435.70720844672</v>
      </c>
      <c r="N101" s="62"/>
      <c r="O101" s="8"/>
      <c r="R101" s="61">
        <v>137911.61311029576</v>
      </c>
      <c r="S101" s="62"/>
      <c r="T101" s="8" t="s">
        <v>470</v>
      </c>
    </row>
    <row r="102" spans="2:20" ht="17" thickTop="1" x14ac:dyDescent="0.2">
      <c r="B102" s="6"/>
      <c r="C102" s="3"/>
      <c r="D102" s="22"/>
      <c r="E102" s="22"/>
      <c r="F102" s="22"/>
      <c r="G102" s="22"/>
      <c r="H102" s="22"/>
      <c r="I102" s="3"/>
      <c r="J102" s="3"/>
      <c r="K102" s="3"/>
      <c r="L102" s="57"/>
      <c r="M102" s="58"/>
      <c r="N102" s="78"/>
      <c r="O102" s="8"/>
      <c r="R102" s="58"/>
      <c r="S102" s="78"/>
      <c r="T102" s="8"/>
    </row>
    <row r="103" spans="2:20" x14ac:dyDescent="0.2">
      <c r="B103" s="17" t="s">
        <v>68</v>
      </c>
      <c r="C103" s="45"/>
      <c r="D103" s="7"/>
      <c r="E103" s="7"/>
      <c r="F103" s="7"/>
      <c r="G103" s="7"/>
      <c r="H103" s="7"/>
      <c r="I103" s="7"/>
      <c r="J103" s="7"/>
      <c r="K103" s="7"/>
      <c r="L103" s="19"/>
      <c r="M103" s="7"/>
      <c r="N103" s="7"/>
      <c r="O103" s="8"/>
      <c r="R103" s="7"/>
      <c r="S103" s="7"/>
      <c r="T103" s="8"/>
    </row>
    <row r="104" spans="2:20" x14ac:dyDescent="0.2">
      <c r="B104" s="6"/>
      <c r="C104" s="3" t="s">
        <v>69</v>
      </c>
      <c r="D104" s="22">
        <v>34813</v>
      </c>
      <c r="E104" s="22">
        <v>217582</v>
      </c>
      <c r="F104" s="22"/>
      <c r="G104" s="22"/>
      <c r="H104" s="56"/>
      <c r="I104" s="3"/>
      <c r="J104" s="3"/>
      <c r="K104" s="3"/>
      <c r="L104" s="57">
        <v>955</v>
      </c>
      <c r="M104" s="58">
        <v>0</v>
      </c>
      <c r="N104" s="56" t="s">
        <v>30</v>
      </c>
      <c r="O104" s="8"/>
      <c r="R104" s="58">
        <v>4247.6146859373166</v>
      </c>
      <c r="S104" s="56" t="s">
        <v>30</v>
      </c>
      <c r="T104" s="8" t="s">
        <v>467</v>
      </c>
    </row>
    <row r="105" spans="2:20" x14ac:dyDescent="0.2">
      <c r="B105" s="6"/>
      <c r="C105" s="3" t="s">
        <v>70</v>
      </c>
      <c r="D105" s="22">
        <v>24367</v>
      </c>
      <c r="E105" s="22">
        <v>152296</v>
      </c>
      <c r="F105" s="22"/>
      <c r="G105" s="22"/>
      <c r="H105" s="56"/>
      <c r="I105" s="3"/>
      <c r="J105" s="3"/>
      <c r="K105" s="3"/>
      <c r="L105" s="57">
        <v>955</v>
      </c>
      <c r="M105" s="58">
        <v>0</v>
      </c>
      <c r="N105" s="56" t="s">
        <v>30</v>
      </c>
      <c r="O105" s="8"/>
      <c r="R105" s="58">
        <v>25715.288476118018</v>
      </c>
      <c r="S105" s="56" t="s">
        <v>30</v>
      </c>
      <c r="T105" s="8" t="s">
        <v>467</v>
      </c>
    </row>
    <row r="106" spans="2:20" ht="17" thickBot="1" x14ac:dyDescent="0.25">
      <c r="B106" s="47"/>
      <c r="C106" s="50"/>
      <c r="D106" s="49"/>
      <c r="E106" s="49"/>
      <c r="F106" s="49"/>
      <c r="G106" s="49"/>
      <c r="H106" s="49"/>
      <c r="I106" s="50"/>
      <c r="J106" s="50"/>
      <c r="K106" s="50"/>
      <c r="L106" s="63"/>
      <c r="M106" s="64"/>
      <c r="N106" s="64"/>
      <c r="O106" s="53"/>
      <c r="R106" s="64"/>
      <c r="S106" s="64"/>
      <c r="T106" s="53"/>
    </row>
    <row r="107" spans="2:20" x14ac:dyDescent="0.2">
      <c r="B107" s="17" t="s">
        <v>53</v>
      </c>
      <c r="C107" s="46"/>
      <c r="D107" s="28"/>
      <c r="E107" s="28"/>
      <c r="F107" s="28"/>
      <c r="G107" s="28"/>
      <c r="H107" s="28"/>
      <c r="I107" s="7"/>
      <c r="J107" s="7"/>
      <c r="K107" s="7"/>
      <c r="L107" s="19"/>
      <c r="M107" s="65"/>
      <c r="N107" s="65"/>
      <c r="O107" s="8"/>
      <c r="R107" s="65"/>
      <c r="S107" s="65"/>
      <c r="T107" s="8"/>
    </row>
    <row r="108" spans="2:20" x14ac:dyDescent="0.2">
      <c r="B108" s="17"/>
      <c r="C108" s="21" t="s">
        <v>54</v>
      </c>
      <c r="D108" s="56" t="s">
        <v>30</v>
      </c>
      <c r="E108" s="22">
        <v>49561</v>
      </c>
      <c r="F108" s="22"/>
      <c r="G108" s="22"/>
      <c r="H108" s="22">
        <v>35684</v>
      </c>
      <c r="I108" s="3"/>
      <c r="J108" s="3"/>
      <c r="K108" s="3"/>
      <c r="L108" s="57">
        <v>2190</v>
      </c>
      <c r="M108" s="56" t="s">
        <v>30</v>
      </c>
      <c r="N108" s="58"/>
      <c r="O108" s="8"/>
      <c r="R108" s="56" t="s">
        <v>30</v>
      </c>
      <c r="S108" s="58">
        <v>2379.1870746638428</v>
      </c>
      <c r="T108" s="8"/>
    </row>
    <row r="109" spans="2:20" x14ac:dyDescent="0.2">
      <c r="B109" s="17"/>
      <c r="C109" s="21" t="s">
        <v>55</v>
      </c>
      <c r="D109" s="56" t="s">
        <v>30</v>
      </c>
      <c r="E109" s="22">
        <v>2182</v>
      </c>
      <c r="F109" s="22"/>
      <c r="G109" s="22"/>
      <c r="H109" s="22">
        <v>1571</v>
      </c>
      <c r="I109" s="3"/>
      <c r="J109" s="3"/>
      <c r="K109" s="3"/>
      <c r="L109" s="57">
        <v>2190</v>
      </c>
      <c r="M109" s="56" t="s">
        <v>30</v>
      </c>
      <c r="N109" s="58"/>
      <c r="O109" s="8"/>
      <c r="R109" s="56" t="s">
        <v>30</v>
      </c>
      <c r="S109" s="58">
        <v>128.14898488621694</v>
      </c>
      <c r="T109" s="8"/>
    </row>
    <row r="110" spans="2:20" x14ac:dyDescent="0.2">
      <c r="B110" s="17"/>
      <c r="C110" s="21" t="s">
        <v>56</v>
      </c>
      <c r="D110" s="56" t="s">
        <v>30</v>
      </c>
      <c r="E110" s="22">
        <v>224648</v>
      </c>
      <c r="F110" s="22"/>
      <c r="G110" s="22"/>
      <c r="H110" s="22">
        <v>166240</v>
      </c>
      <c r="I110" s="3"/>
      <c r="J110" s="3"/>
      <c r="K110" s="3"/>
      <c r="L110" s="57">
        <v>2190</v>
      </c>
      <c r="M110" s="56" t="s">
        <v>30</v>
      </c>
      <c r="N110" s="58"/>
      <c r="O110" s="8"/>
      <c r="R110" s="56" t="s">
        <v>30</v>
      </c>
      <c r="S110" s="58">
        <v>16030.637078110196</v>
      </c>
      <c r="T110" s="8"/>
    </row>
    <row r="111" spans="2:20" x14ac:dyDescent="0.2">
      <c r="B111" s="17"/>
      <c r="C111" s="21" t="s">
        <v>57</v>
      </c>
      <c r="D111" s="56" t="s">
        <v>30</v>
      </c>
      <c r="E111" s="22">
        <v>11756</v>
      </c>
      <c r="F111" s="22"/>
      <c r="G111" s="22"/>
      <c r="H111" s="22">
        <v>8465</v>
      </c>
      <c r="I111" s="3"/>
      <c r="J111" s="3"/>
      <c r="K111" s="3"/>
      <c r="L111" s="57">
        <v>2190</v>
      </c>
      <c r="M111" s="56" t="s">
        <v>30</v>
      </c>
      <c r="N111" s="58"/>
      <c r="O111" s="8"/>
      <c r="R111" s="56" t="s">
        <v>30</v>
      </c>
      <c r="S111" s="58">
        <v>850.25165301151151</v>
      </c>
      <c r="T111" s="8"/>
    </row>
    <row r="112" spans="2:20" x14ac:dyDescent="0.2">
      <c r="B112" s="17"/>
      <c r="C112" s="21" t="s">
        <v>58</v>
      </c>
      <c r="D112" s="56" t="s">
        <v>30</v>
      </c>
      <c r="E112" s="22">
        <v>68362</v>
      </c>
      <c r="F112" s="22"/>
      <c r="G112" s="22"/>
      <c r="H112" s="22">
        <v>50588</v>
      </c>
      <c r="I112" s="3"/>
      <c r="J112" s="3"/>
      <c r="K112" s="3"/>
      <c r="L112" s="57">
        <v>2190</v>
      </c>
      <c r="M112" s="56" t="s">
        <v>30</v>
      </c>
      <c r="N112" s="58"/>
      <c r="O112" s="8"/>
      <c r="R112" s="56" t="s">
        <v>30</v>
      </c>
      <c r="S112" s="58">
        <v>5455.1842546464904</v>
      </c>
      <c r="T112" s="8"/>
    </row>
    <row r="113" spans="2:20" x14ac:dyDescent="0.2">
      <c r="B113" s="17"/>
      <c r="C113" s="21" t="s">
        <v>59</v>
      </c>
      <c r="D113" s="56" t="s">
        <v>30</v>
      </c>
      <c r="E113" s="22">
        <v>16426</v>
      </c>
      <c r="F113" s="22"/>
      <c r="G113" s="22"/>
      <c r="H113" s="22">
        <v>13338</v>
      </c>
      <c r="I113" s="3"/>
      <c r="J113" s="3"/>
      <c r="K113" s="3"/>
      <c r="L113" s="57">
        <v>2190</v>
      </c>
      <c r="M113" s="56" t="s">
        <v>30</v>
      </c>
      <c r="N113" s="58"/>
      <c r="O113" s="8"/>
      <c r="R113" s="56" t="s">
        <v>30</v>
      </c>
      <c r="S113" s="58">
        <v>1622.5179040363453</v>
      </c>
      <c r="T113" s="8"/>
    </row>
    <row r="114" spans="2:20" x14ac:dyDescent="0.2">
      <c r="B114" s="17"/>
      <c r="C114" s="21" t="s">
        <v>49</v>
      </c>
      <c r="D114" s="56" t="s">
        <v>30</v>
      </c>
      <c r="E114" s="22">
        <v>109</v>
      </c>
      <c r="F114" s="22"/>
      <c r="G114" s="22"/>
      <c r="H114" s="22">
        <v>109</v>
      </c>
      <c r="I114" s="3"/>
      <c r="J114" s="3"/>
      <c r="K114" s="3"/>
      <c r="L114" s="57">
        <v>3672</v>
      </c>
      <c r="M114" s="56" t="s">
        <v>30</v>
      </c>
      <c r="N114" s="66"/>
      <c r="O114" s="8"/>
      <c r="R114" s="56" t="s">
        <v>30</v>
      </c>
      <c r="S114" s="66">
        <v>78.69141715216422</v>
      </c>
      <c r="T114" s="8"/>
    </row>
    <row r="115" spans="2:20" ht="17" thickBot="1" x14ac:dyDescent="0.25">
      <c r="B115" s="17"/>
      <c r="C115" s="67" t="s">
        <v>13</v>
      </c>
      <c r="D115" s="24"/>
      <c r="E115" s="24">
        <v>373044</v>
      </c>
      <c r="F115" s="24"/>
      <c r="G115" s="24"/>
      <c r="H115" s="24">
        <v>275994</v>
      </c>
      <c r="I115" s="59"/>
      <c r="J115" s="59"/>
      <c r="K115" s="59"/>
      <c r="L115" s="26"/>
      <c r="M115" s="62"/>
      <c r="N115" s="68"/>
      <c r="O115" s="8"/>
      <c r="R115" s="62"/>
      <c r="S115" s="68">
        <v>26544.618366506766</v>
      </c>
      <c r="T115" s="8"/>
    </row>
    <row r="116" spans="2:20" ht="18" thickTop="1" thickBot="1" x14ac:dyDescent="0.25">
      <c r="B116" s="69"/>
      <c r="C116" s="70"/>
      <c r="D116" s="55"/>
      <c r="E116" s="55"/>
      <c r="F116" s="55"/>
      <c r="G116" s="55"/>
      <c r="H116" s="55"/>
      <c r="I116" s="55"/>
      <c r="J116" s="55"/>
      <c r="K116" s="55"/>
      <c r="L116" s="51"/>
      <c r="M116" s="55"/>
      <c r="N116" s="55"/>
      <c r="O116" s="53"/>
      <c r="R116" s="55"/>
      <c r="S116" s="55"/>
      <c r="T116" s="53"/>
    </row>
    <row r="117" spans="2:20" x14ac:dyDescent="0.2">
      <c r="D117" s="71"/>
      <c r="E117" s="71"/>
    </row>
    <row r="118" spans="2:20" x14ac:dyDescent="0.2">
      <c r="E118" s="71"/>
    </row>
    <row r="119" spans="2:20" x14ac:dyDescent="0.2">
      <c r="D119" s="72"/>
      <c r="E119" s="72"/>
    </row>
    <row r="120" spans="2:20" x14ac:dyDescent="0.2">
      <c r="E120" s="71"/>
      <c r="H120" s="71"/>
    </row>
    <row r="121" spans="2:20" x14ac:dyDescent="0.2">
      <c r="E121" s="71"/>
      <c r="H121" s="71"/>
    </row>
    <row r="122" spans="2:20" x14ac:dyDescent="0.2">
      <c r="E122" s="71"/>
    </row>
    <row r="123" spans="2:20" x14ac:dyDescent="0.2">
      <c r="E123" s="72"/>
      <c r="H123" s="72"/>
    </row>
    <row r="125" spans="2:20" x14ac:dyDescent="0.2">
      <c r="E125" s="71"/>
      <c r="H125" s="71"/>
    </row>
    <row r="126" spans="2:20" x14ac:dyDescent="0.2">
      <c r="E126" s="71"/>
      <c r="H126" s="71"/>
    </row>
    <row r="127" spans="2:20" x14ac:dyDescent="0.2">
      <c r="E127" s="71"/>
    </row>
    <row r="128" spans="2:20" x14ac:dyDescent="0.2">
      <c r="E128" s="72"/>
      <c r="H128" s="72"/>
    </row>
    <row r="130" spans="5:8" x14ac:dyDescent="0.2">
      <c r="E130" s="71"/>
      <c r="H130" s="71"/>
    </row>
    <row r="131" spans="5:8" x14ac:dyDescent="0.2">
      <c r="E131" s="71"/>
      <c r="H131" s="71"/>
    </row>
    <row r="132" spans="5:8" x14ac:dyDescent="0.2">
      <c r="E132" s="71"/>
    </row>
    <row r="133" spans="5:8" x14ac:dyDescent="0.2">
      <c r="E133" s="72"/>
      <c r="H133" s="72"/>
    </row>
    <row r="135" spans="5:8" x14ac:dyDescent="0.2">
      <c r="E135" s="71"/>
      <c r="H135" s="71"/>
    </row>
    <row r="136" spans="5:8" x14ac:dyDescent="0.2">
      <c r="E136" s="71"/>
      <c r="H136" s="71"/>
    </row>
    <row r="138" spans="5:8" x14ac:dyDescent="0.2">
      <c r="E138" s="72"/>
      <c r="H138" s="72"/>
    </row>
    <row r="140" spans="5:8" x14ac:dyDescent="0.2">
      <c r="E140" s="71"/>
      <c r="H140" s="71"/>
    </row>
    <row r="141" spans="5:8" x14ac:dyDescent="0.2">
      <c r="E141" s="71"/>
      <c r="H141" s="71"/>
    </row>
    <row r="142" spans="5:8" x14ac:dyDescent="0.2">
      <c r="E142" s="71"/>
    </row>
    <row r="143" spans="5:8" x14ac:dyDescent="0.2">
      <c r="E143" s="72"/>
      <c r="H143" s="72"/>
    </row>
    <row r="145" spans="5:8" x14ac:dyDescent="0.2">
      <c r="E145" s="71"/>
      <c r="H145" s="71"/>
    </row>
    <row r="146" spans="5:8" x14ac:dyDescent="0.2">
      <c r="E146" s="71"/>
      <c r="H146" s="71"/>
    </row>
    <row r="147" spans="5:8" x14ac:dyDescent="0.2">
      <c r="E147" s="71"/>
    </row>
    <row r="148" spans="5:8" x14ac:dyDescent="0.2">
      <c r="E148" s="72"/>
      <c r="H148" s="72"/>
    </row>
    <row r="151" spans="5:8" x14ac:dyDescent="0.2">
      <c r="E151" s="71"/>
      <c r="H151" s="71"/>
    </row>
    <row r="152" spans="5:8" x14ac:dyDescent="0.2">
      <c r="E152" s="71"/>
      <c r="H152" s="71"/>
    </row>
    <row r="153" spans="5:8" x14ac:dyDescent="0.2">
      <c r="E153" s="71"/>
    </row>
    <row r="154" spans="5:8" x14ac:dyDescent="0.2">
      <c r="E154" s="72"/>
      <c r="H154" s="72"/>
    </row>
  </sheetData>
  <conditionalFormatting sqref="M75:M100">
    <cfRule type="cellIs" dxfId="1" priority="2" operator="lessThan">
      <formula>0</formula>
    </cfRule>
  </conditionalFormatting>
  <conditionalFormatting sqref="R75:R100">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input_BNA</vt:lpstr>
      <vt:lpstr>consolidated_fuels_BNA</vt:lpstr>
      <vt:lpstr>Industry CHP 2015</vt:lpstr>
      <vt:lpstr>Result by machine pages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Deuchler</dc:creator>
  <cp:lastModifiedBy>Alexander Wirtz</cp:lastModifiedBy>
  <dcterms:created xsi:type="dcterms:W3CDTF">2013-10-25T13:04:42Z</dcterms:created>
  <dcterms:modified xsi:type="dcterms:W3CDTF">2018-08-01T13:00:06Z</dcterms:modified>
</cp:coreProperties>
</file>