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showInkAnnotation="0" codeName="ThisWorkbook" autoCompressPictures="0"/>
  <mc:AlternateContent xmlns:mc="http://schemas.openxmlformats.org/markup-compatibility/2006">
    <mc:Choice Requires="x15">
      <x15ac:absPath xmlns:x15ac="http://schemas.microsoft.com/office/spreadsheetml/2010/11/ac" url="/Users/kyradehaan/github/etdataset/nodes_source_analyses/energy/energy/"/>
    </mc:Choice>
  </mc:AlternateContent>
  <xr:revisionPtr revIDLastSave="0" documentId="13_ncr:1_{B7EC7A56-842B-1C46-8C3E-A704E8FEEA44}" xr6:coauthVersionLast="47" xr6:coauthVersionMax="47" xr10:uidLastSave="{00000000-0000-0000-0000-000000000000}"/>
  <bookViews>
    <workbookView xWindow="0" yWindow="500" windowWidth="38400" windowHeight="21100" tabRatio="762" activeTab="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0" i="13" l="1"/>
  <c r="E17" i="12" l="1"/>
  <c r="F12" i="13"/>
  <c r="H12" i="13"/>
  <c r="E76" i="20"/>
  <c r="H10" i="13" l="1"/>
  <c r="E110" i="20"/>
  <c r="E111" i="20"/>
  <c r="E98" i="20" l="1"/>
  <c r="E97" i="20"/>
  <c r="E95" i="20"/>
  <c r="E99" i="20" s="1"/>
  <c r="E101" i="20" s="1"/>
  <c r="E31" i="20"/>
  <c r="E121" i="20" s="1"/>
  <c r="E16" i="20"/>
  <c r="E17" i="20" s="1"/>
  <c r="E20" i="20" s="1"/>
  <c r="H8" i="13"/>
  <c r="H7" i="13"/>
  <c r="E32" i="20"/>
  <c r="E102" i="20" l="1"/>
  <c r="E105" i="20" s="1"/>
  <c r="H9" i="13" s="1"/>
  <c r="E79" i="20"/>
  <c r="H22" i="13"/>
  <c r="E26" i="12"/>
  <c r="E80" i="20" l="1"/>
  <c r="H16" i="13" s="1"/>
  <c r="E33" i="20"/>
  <c r="H17" i="13" s="1"/>
  <c r="F17" i="13" s="1"/>
  <c r="H11" i="13"/>
  <c r="F16" i="13" l="1"/>
  <c r="F7" i="13"/>
  <c r="E12" i="12" s="1"/>
  <c r="F11" i="13"/>
  <c r="E16" i="12" s="1"/>
  <c r="F8" i="13"/>
  <c r="E13" i="12" s="1"/>
  <c r="E15" i="12" l="1"/>
  <c r="F9" i="13"/>
  <c r="E14" i="12" s="1"/>
  <c r="E120" i="20"/>
  <c r="E122" i="20" s="1"/>
  <c r="J23" i="13"/>
  <c r="F23" i="13" s="1"/>
  <c r="E32" i="12" s="1"/>
  <c r="F22" i="13"/>
  <c r="E31" i="12" s="1"/>
  <c r="J18" i="13" l="1"/>
  <c r="F18" i="13" s="1"/>
  <c r="E25" i="12" s="1"/>
  <c r="E21" i="12" l="1"/>
  <c r="E20" i="12"/>
</calcChain>
</file>

<file path=xl/sharedStrings.xml><?xml version="1.0" encoding="utf-8"?>
<sst xmlns="http://schemas.openxmlformats.org/spreadsheetml/2006/main" count="239" uniqueCount="151">
  <si>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</si>
  <si>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</si>
  <si>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</si>
  <si>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</si>
  <si>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</si>
  <si>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</si>
  <si>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</si>
  <si>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</si>
  <si>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</si>
  <si>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</si>
  <si>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</si>
  <si>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</si>
  <si>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</si>
  <si>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</si>
  <si>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</si>
  <si>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</si>
  <si>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</si>
  <si>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</si>
  <si>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</si>
  <si>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</si>
  <si>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</si>
  <si>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</si>
  <si>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</si>
  <si>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</si>
  <si>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</si>
  <si>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</si>
  <si>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</si>
  <si>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</si>
  <si>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</si>
  <si>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</si>
  <si>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</si>
  <si>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</si>
  <si>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</si>
  <si>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</si>
  <si>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</si>
  <si>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</si>
  <si>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</si>
  <si>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</si>
  <si>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</si>
  <si>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</si>
  <si>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</si>
  <si>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</si>
  <si>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</si>
  <si>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</si>
  <si>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</si>
  <si>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</si>
  <si>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</si>
  <si>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</si>
  <si>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</si>
  <si>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</si>
  <si>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t>US</t>
  </si>
  <si>
    <t>Page</t>
  </si>
  <si>
    <r>
      <t>output.</t>
    </r>
    <r>
      <rPr>
        <sz val="12"/>
        <color theme="1"/>
        <rFont val="Calibri"/>
        <family val="2"/>
        <scheme val="minor"/>
      </rPr>
      <t>hydrogen</t>
    </r>
  </si>
  <si>
    <t>input.electricity</t>
  </si>
  <si>
    <t>DOE</t>
  </si>
  <si>
    <t>MW</t>
  </si>
  <si>
    <t>wacc</t>
  </si>
  <si>
    <t>%</t>
  </si>
  <si>
    <t>takes_part_in_ets</t>
  </si>
  <si>
    <t>yes=1, no=0</t>
  </si>
  <si>
    <t>construction_time</t>
  </si>
  <si>
    <t xml:space="preserve">Construction time of the plant </t>
  </si>
  <si>
    <t>Technical lifetime of the plant</t>
  </si>
  <si>
    <t>construction time</t>
  </si>
  <si>
    <t>DOE: Hydrogen and Fuel cells program</t>
  </si>
  <si>
    <t>http://www.hydrogen.energy.gov/h2a_prod_studies.html</t>
  </si>
  <si>
    <t>yr</t>
  </si>
  <si>
    <t>DOE: Hydrogen and Fuel Cells Program</t>
  </si>
  <si>
    <t>euro/flh</t>
  </si>
  <si>
    <r>
      <t xml:space="preserve">Variable operation and maintenance costs per </t>
    </r>
    <r>
      <rPr>
        <sz val="12"/>
        <color theme="1"/>
        <rFont val="Calibri"/>
        <family val="2"/>
        <scheme val="minor"/>
      </rPr>
      <t>flh</t>
    </r>
  </si>
  <si>
    <t>DOE: Hydrogen and Fuel Cells program</t>
  </si>
  <si>
    <t>full_load_hours</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</si>
  <si>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</si>
  <si>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</si>
  <si>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</si>
  <si>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</si>
  <si>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</si>
  <si>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</si>
  <si>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</si>
  <si>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</si>
  <si>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</si>
  <si>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</si>
  <si>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</si>
  <si>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of depreciable capital investment</t>
  </si>
  <si>
    <t>decommissioning  factor</t>
  </si>
  <si>
    <t>total depreciable capital costs</t>
  </si>
  <si>
    <t>decommissioning costs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</si>
  <si>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</si>
  <si>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</si>
  <si>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</si>
  <si>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</si>
  <si>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input.natural_gas</t>
  </si>
  <si>
    <t>Quintel assumption</t>
  </si>
  <si>
    <t>Input share of natural gas</t>
  </si>
  <si>
    <t>Input share of electricity</t>
  </si>
  <si>
    <t>ECN part of TNO</t>
  </si>
  <si>
    <t>h</t>
  </si>
  <si>
    <t>hydrogen output capacity</t>
  </si>
  <si>
    <t>https://energy.nl/wp-content/uploads/2019/07/Steam-methane-reforming-SMR-for-hydrogen-production-1.pdf</t>
  </si>
  <si>
    <t>investments costs per year</t>
  </si>
  <si>
    <t>mln euro/MW</t>
  </si>
  <si>
    <t>fixed operational costs per year (excl. fuel costs)</t>
  </si>
  <si>
    <t>euro/y</t>
  </si>
  <si>
    <t>mln euro/MW/y</t>
  </si>
  <si>
    <t>Weighted average cost of capital</t>
  </si>
  <si>
    <t>y</t>
  </si>
  <si>
    <t>Datasheet</t>
  </si>
  <si>
    <t>Technology factsheet</t>
  </si>
  <si>
    <t>https://refman.energytransitionmodel.com/publications/2139</t>
  </si>
  <si>
    <t>factor</t>
  </si>
  <si>
    <t>hydrogen output</t>
  </si>
  <si>
    <t>natural gas input</t>
  </si>
  <si>
    <t>electricity input</t>
  </si>
  <si>
    <t>To avoid circular calculations in the ETM, we cannot model the electricity input of the ATR plant. Circularity = hydrogen from ATR -&gt; hydrogen power plant -&gt; electricity for ATR.</t>
  </si>
  <si>
    <t>Marlieke Verweij</t>
  </si>
  <si>
    <t>hydrogen needed to produce electricity input</t>
  </si>
  <si>
    <t>capture rate / free_co2_factor</t>
  </si>
  <si>
    <t>Here the NOE (2018) value is taken as this is the main reference for the ATR + CCS in this factsheet</t>
  </si>
  <si>
    <t>hydrogen output (assuming natural gas input = 1.0)</t>
  </si>
  <si>
    <t>corrected hydrogen output - lower due to electricity production</t>
  </si>
  <si>
    <t>original values</t>
  </si>
  <si>
    <t>ATR</t>
  </si>
  <si>
    <t>million dollar</t>
  </si>
  <si>
    <t>ATR + CCS</t>
  </si>
  <si>
    <t>Article Elsevier 2022</t>
  </si>
  <si>
    <t>Applying the % additional ccs investment to the costs from ECN part of TNO factsheet</t>
  </si>
  <si>
    <t>Elsevier article</t>
  </si>
  <si>
    <t>ccs investment</t>
  </si>
  <si>
    <t>investment excluding ccs</t>
  </si>
  <si>
    <t>Copy data from SMR: % decommission costs, land use &amp; construction time</t>
  </si>
  <si>
    <t>Research article Elsevier</t>
  </si>
  <si>
    <t>https://reader.elsevier.com/reader/sd/pii/S0196890422000413?token=8BF4C440572144727C58CD7089F34A2F7883E48F7F9680F1FDE741B35B9BC98BEB862B2865D20314B73AB762EF9F0C83&amp;originRegion=eu-west-1&amp;originCreation=20221026113522</t>
  </si>
  <si>
    <t>University of Alberta, Canada</t>
  </si>
  <si>
    <t>kWh/kg H2</t>
  </si>
  <si>
    <t>First, calculate the % additional ccs investment  from this article</t>
  </si>
  <si>
    <t>Electricity feedstock ATR</t>
  </si>
  <si>
    <t>Electricity feedstock ATR + CCS</t>
  </si>
  <si>
    <t>More electricity needed for ATR + CCS</t>
  </si>
  <si>
    <t>corrected electricity input - lower for ATR</t>
  </si>
  <si>
    <t>Therefore, calculate the change in electricity input between ATR &amp; ATR + CCS base on this table</t>
  </si>
  <si>
    <t>Together with the consortium (EBN, Gasunie, TKI Nieuw Gas, TKI Energie &amp; Industrie) we have decided to model a hydrogen turbine internally, producing the necessary electricity</t>
  </si>
  <si>
    <t>Assumed efficiency of energy_power_turbine_hydrogen in the ETM</t>
  </si>
  <si>
    <t>normalized values</t>
  </si>
  <si>
    <t>noramalized values</t>
  </si>
  <si>
    <t>With CCS</t>
  </si>
  <si>
    <t>Without CCS</t>
  </si>
  <si>
    <t>No CCS unit for this plant</t>
  </si>
  <si>
    <t>Share of CCS unit in total ATR + CCS unit costs</t>
  </si>
  <si>
    <t>Quintel assumption, see https://docs.energytransitionmodel.com/main/cost-wacc/</t>
  </si>
  <si>
    <t>energy_hydrogen_autothermal_reformer_must_run</t>
  </si>
  <si>
    <t>hydrogen_output_capacity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</si>
</sst>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sz val="12"/>
      <color rgb="FF000000"/>
      <name val="Lettertype hoofdtekst"/>
      <family val="2"/>
    </font>
    <font>
      <sz val="12"/>
      <color rgb="FFFF0000"/>
      <name val="Calibri"/>
      <family val="2"/>
      <scheme val="minor"/>
    </font>
    <font>
      <sz val="12"/>
      <name val="Lettertype hoofdtekst"/>
      <family val="2"/>
    </font>
    <font>
      <sz val="12"/>
      <color theme="1"/>
      <name val="Lettertype hoofdtekst"/>
      <family val="2"/>
    </font>
    <font>
      <sz val="11"/>
      <color theme="1"/>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444">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9" fontId="41" fillId="0" borderId="0" applyFont="0" applyFill="0" applyBorder="0" applyAlignment="0" applyProtection="0"/>
  </cellStyleXfs>
  <cellXfs count="187">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xf numFmtId="1" fontId="26" fillId="2" borderId="0" xfId="0" applyNumberFormat="1" applyFont="1" applyFill="1" applyAlignment="1">
      <alignment horizontal="right" vertical="center"/>
    </xf>
    <xf numFmtId="2" fontId="26" fillId="2" borderId="0" xfId="0" applyNumberFormat="1" applyFont="1" applyFill="1" applyAlignment="1">
      <alignment horizontal="right" vertical="center"/>
    </xf>
    <xf numFmtId="0" fontId="26" fillId="0" borderId="0" xfId="0" applyFont="1" applyAlignment="1">
      <alignment horizontal="left" vertical="center"/>
    </xf>
    <xf numFmtId="0" fontId="26" fillId="2" borderId="0" xfId="0" applyFont="1" applyFill="1"/>
    <xf numFmtId="0" fontId="26" fillId="2" borderId="5" xfId="0" applyFont="1" applyFill="1" applyBorder="1"/>
    <xf numFmtId="0" fontId="26" fillId="2" borderId="9" xfId="0" applyFont="1" applyFill="1" applyBorder="1"/>
    <xf numFmtId="0" fontId="26" fillId="0" borderId="9" xfId="0" applyFont="1" applyBorder="1"/>
    <xf numFmtId="0" fontId="28" fillId="0" borderId="9" xfId="0" applyFont="1" applyBorder="1"/>
    <xf numFmtId="49" fontId="26" fillId="2" borderId="0" xfId="0" applyNumberFormat="1" applyFont="1" applyFill="1"/>
    <xf numFmtId="49" fontId="26" fillId="2" borderId="9" xfId="0" applyNumberFormat="1" applyFont="1" applyFill="1" applyBorder="1"/>
    <xf numFmtId="0" fontId="26" fillId="2" borderId="4" xfId="0" applyFont="1" applyFill="1" applyBorder="1"/>
    <xf numFmtId="0" fontId="23" fillId="2" borderId="0" xfId="0" applyFont="1" applyFill="1"/>
    <xf numFmtId="0" fontId="27" fillId="0" borderId="0" xfId="0" applyFont="1"/>
    <xf numFmtId="0" fontId="26" fillId="0" borderId="16" xfId="0" applyFont="1" applyBorder="1"/>
    <xf numFmtId="0" fontId="26" fillId="2" borderId="6" xfId="0" applyFont="1" applyFill="1" applyBorder="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xf numFmtId="0" fontId="23" fillId="2" borderId="7" xfId="0" applyFont="1" applyFill="1" applyBorder="1"/>
    <xf numFmtId="0" fontId="26" fillId="0" borderId="0" xfId="0" applyFont="1"/>
    <xf numFmtId="0" fontId="28" fillId="3" borderId="0" xfId="0" applyFont="1" applyFill="1"/>
    <xf numFmtId="0" fontId="26" fillId="2" borderId="0" xfId="0" applyFont="1" applyFill="1" applyAlignment="1">
      <alignment horizontal="left" vertical="center"/>
    </xf>
    <xf numFmtId="0" fontId="22" fillId="2" borderId="0" xfId="0" applyFont="1" applyFill="1"/>
    <xf numFmtId="0" fontId="22" fillId="2" borderId="3" xfId="0" applyFont="1" applyFill="1" applyBorder="1"/>
    <xf numFmtId="0" fontId="22" fillId="2" borderId="15" xfId="0" applyFont="1" applyFill="1" applyBorder="1"/>
    <xf numFmtId="0" fontId="22" fillId="0" borderId="0" xfId="0" applyFont="1"/>
    <xf numFmtId="0" fontId="22" fillId="2" borderId="6" xfId="0" applyFont="1" applyFill="1" applyBorder="1"/>
    <xf numFmtId="164" fontId="22" fillId="2" borderId="18"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2" fontId="21" fillId="2" borderId="0" xfId="0" applyNumberFormat="1" applyFont="1" applyFill="1" applyAlignment="1">
      <alignment horizontal="right" vertical="center"/>
    </xf>
    <xf numFmtId="10" fontId="21" fillId="2" borderId="0" xfId="0" applyNumberFormat="1" applyFont="1" applyFill="1" applyAlignment="1">
      <alignment horizontal="left" vertical="center" indent="2"/>
    </xf>
    <xf numFmtId="1" fontId="21" fillId="2" borderId="0" xfId="0" applyNumberFormat="1" applyFont="1" applyFill="1" applyAlignment="1">
      <alignment horizontal="right" vertical="center"/>
    </xf>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49" fontId="18" fillId="2" borderId="0" xfId="0" applyNumberFormat="1" applyFont="1" applyFill="1"/>
    <xf numFmtId="49" fontId="18" fillId="2" borderId="4" xfId="0" applyNumberFormat="1" applyFont="1" applyFill="1" applyBorder="1"/>
    <xf numFmtId="0" fontId="18"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2"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xf numFmtId="0" fontId="33" fillId="2" borderId="0" xfId="0" applyFont="1" applyFill="1"/>
    <xf numFmtId="0" fontId="17" fillId="2" borderId="18" xfId="0" applyFont="1" applyFill="1" applyBorder="1"/>
    <xf numFmtId="0" fontId="17" fillId="4" borderId="0" xfId="0" applyFont="1" applyFill="1"/>
    <xf numFmtId="0" fontId="17" fillId="5" borderId="0" xfId="0" applyFont="1" applyFill="1"/>
    <xf numFmtId="0" fontId="17" fillId="6" borderId="0" xfId="0" applyFont="1" applyFill="1"/>
    <xf numFmtId="0" fontId="17" fillId="7" borderId="0" xfId="0" applyFont="1" applyFill="1"/>
    <xf numFmtId="0" fontId="17" fillId="2" borderId="7" xfId="0" applyFont="1" applyFill="1" applyBorder="1"/>
    <xf numFmtId="0" fontId="17" fillId="8" borderId="0" xfId="0" applyFont="1" applyFill="1"/>
    <xf numFmtId="0" fontId="17" fillId="9" borderId="0" xfId="0" applyFont="1" applyFill="1"/>
    <xf numFmtId="0" fontId="17" fillId="10" borderId="0" xfId="0" applyFont="1" applyFill="1"/>
    <xf numFmtId="0" fontId="17" fillId="11" borderId="0" xfId="0" applyFont="1" applyFill="1"/>
    <xf numFmtId="0" fontId="26" fillId="2" borderId="9" xfId="0" applyFont="1" applyFill="1" applyBorder="1" applyAlignment="1">
      <alignment vertical="center"/>
    </xf>
    <xf numFmtId="165" fontId="21" fillId="2" borderId="0" xfId="0" applyNumberFormat="1" applyFont="1" applyFill="1" applyAlignment="1">
      <alignment vertical="center"/>
    </xf>
    <xf numFmtId="0" fontId="26" fillId="2" borderId="19" xfId="0" applyFont="1" applyFill="1" applyBorder="1"/>
    <xf numFmtId="0" fontId="22" fillId="2" borderId="5" xfId="0" applyFont="1" applyFill="1" applyBorder="1"/>
    <xf numFmtId="0" fontId="27" fillId="2" borderId="0" xfId="0" applyFont="1" applyFill="1"/>
    <xf numFmtId="0" fontId="32" fillId="2" borderId="16" xfId="0" applyFont="1" applyFill="1" applyBorder="1"/>
    <xf numFmtId="0" fontId="31" fillId="2" borderId="19" xfId="0" applyFont="1" applyFill="1" applyBorder="1"/>
    <xf numFmtId="17" fontId="18" fillId="2" borderId="0" xfId="0" applyNumberFormat="1" applyFont="1" applyFill="1" applyAlignment="1">
      <alignment horizontal="right"/>
    </xf>
    <xf numFmtId="165" fontId="16" fillId="0" borderId="0" xfId="0" applyNumberFormat="1" applyFont="1" applyAlignment="1">
      <alignment vertical="center"/>
    </xf>
    <xf numFmtId="166" fontId="21" fillId="2" borderId="18" xfId="0" applyNumberFormat="1" applyFont="1" applyFill="1" applyBorder="1" applyAlignment="1">
      <alignment horizontal="right" vertical="center"/>
    </xf>
    <xf numFmtId="166" fontId="22" fillId="2" borderId="18" xfId="0" applyNumberFormat="1" applyFont="1" applyFill="1" applyBorder="1"/>
    <xf numFmtId="0" fontId="14" fillId="0" borderId="0" xfId="0" applyFont="1"/>
    <xf numFmtId="0" fontId="14" fillId="2" borderId="18" xfId="0" applyFont="1" applyFill="1" applyBorder="1"/>
    <xf numFmtId="0" fontId="14" fillId="2" borderId="0" xfId="0" applyFont="1" applyFill="1"/>
    <xf numFmtId="0" fontId="14" fillId="2" borderId="6" xfId="0" applyFont="1" applyFill="1" applyBorder="1"/>
    <xf numFmtId="0" fontId="14" fillId="2" borderId="5" xfId="0" applyFont="1" applyFill="1" applyBorder="1"/>
    <xf numFmtId="164" fontId="14" fillId="2" borderId="18" xfId="0" applyNumberFormat="1" applyFont="1" applyFill="1" applyBorder="1"/>
    <xf numFmtId="2" fontId="14" fillId="2" borderId="0" xfId="0" applyNumberFormat="1" applyFont="1" applyFill="1"/>
    <xf numFmtId="164" fontId="14" fillId="2" borderId="0" xfId="0" applyNumberFormat="1" applyFont="1" applyFill="1"/>
    <xf numFmtId="0" fontId="14" fillId="2" borderId="10" xfId="0" applyFont="1" applyFill="1" applyBorder="1"/>
    <xf numFmtId="0" fontId="14" fillId="2" borderId="11" xfId="0" applyFont="1" applyFill="1" applyBorder="1"/>
    <xf numFmtId="0" fontId="14" fillId="2" borderId="12" xfId="0" applyFont="1" applyFill="1" applyBorder="1"/>
    <xf numFmtId="165" fontId="14" fillId="0" borderId="0" xfId="0" applyNumberFormat="1" applyFont="1" applyAlignment="1">
      <alignment vertical="center"/>
    </xf>
    <xf numFmtId="164" fontId="14" fillId="2" borderId="18" xfId="0" applyNumberFormat="1" applyFont="1" applyFill="1" applyBorder="1" applyAlignment="1">
      <alignment horizontal="right" vertical="center"/>
    </xf>
    <xf numFmtId="2" fontId="14" fillId="2" borderId="0" xfId="0" applyNumberFormat="1" applyFont="1" applyFill="1" applyAlignment="1">
      <alignment horizontal="right" vertical="center"/>
    </xf>
    <xf numFmtId="1" fontId="14" fillId="2" borderId="0" xfId="0" applyNumberFormat="1" applyFont="1" applyFill="1" applyAlignment="1">
      <alignment horizontal="right" vertical="center"/>
    </xf>
    <xf numFmtId="0" fontId="14" fillId="0" borderId="0" xfId="0" applyFont="1" applyAlignment="1">
      <alignment horizontal="left" vertical="center"/>
    </xf>
    <xf numFmtId="2" fontId="14" fillId="2" borderId="18" xfId="0" applyNumberFormat="1" applyFont="1" applyFill="1" applyBorder="1" applyAlignment="1">
      <alignment horizontal="right" vertical="center"/>
    </xf>
    <xf numFmtId="0" fontId="14" fillId="2" borderId="0" xfId="0" applyFont="1" applyFill="1" applyAlignment="1">
      <alignment horizontal="left" vertical="center"/>
    </xf>
    <xf numFmtId="166" fontId="22" fillId="2" borderId="6" xfId="0" applyNumberFormat="1" applyFont="1" applyFill="1" applyBorder="1"/>
    <xf numFmtId="166" fontId="14" fillId="0" borderId="0" xfId="0" applyNumberFormat="1" applyFont="1"/>
    <xf numFmtId="166" fontId="27" fillId="0" borderId="0" xfId="0" applyNumberFormat="1" applyFont="1"/>
    <xf numFmtId="166" fontId="22" fillId="0" borderId="0" xfId="0" applyNumberFormat="1" applyFont="1"/>
    <xf numFmtId="166" fontId="14" fillId="2" borderId="18" xfId="0" applyNumberFormat="1" applyFont="1" applyFill="1" applyBorder="1"/>
    <xf numFmtId="166" fontId="22" fillId="2" borderId="5" xfId="0" applyNumberFormat="1" applyFont="1" applyFill="1" applyBorder="1"/>
    <xf numFmtId="0" fontId="13" fillId="0" borderId="0" xfId="0" applyFont="1"/>
    <xf numFmtId="166" fontId="12" fillId="0" borderId="0" xfId="0" applyNumberFormat="1" applyFont="1"/>
    <xf numFmtId="0" fontId="12" fillId="0" borderId="0" xfId="0" applyFont="1"/>
    <xf numFmtId="0" fontId="11" fillId="0" borderId="0" xfId="0" applyFont="1"/>
    <xf numFmtId="166" fontId="10" fillId="0" borderId="0" xfId="0" applyNumberFormat="1" applyFont="1"/>
    <xf numFmtId="0" fontId="37" fillId="12" borderId="0" xfId="0" applyFont="1" applyFill="1"/>
    <xf numFmtId="0" fontId="37" fillId="12" borderId="6" xfId="0" applyFont="1" applyFill="1" applyBorder="1"/>
    <xf numFmtId="0" fontId="9" fillId="0" borderId="0" xfId="0" applyFont="1"/>
    <xf numFmtId="17" fontId="18" fillId="2" borderId="0" xfId="0" applyNumberFormat="1" applyFont="1" applyFill="1"/>
    <xf numFmtId="0" fontId="8" fillId="0" borderId="0" xfId="0" applyFont="1"/>
    <xf numFmtId="0" fontId="34" fillId="12" borderId="18" xfId="0" applyFont="1" applyFill="1" applyBorder="1"/>
    <xf numFmtId="1" fontId="22" fillId="2" borderId="0" xfId="0" applyNumberFormat="1" applyFont="1" applyFill="1"/>
    <xf numFmtId="0" fontId="7" fillId="2" borderId="18" xfId="0" applyFont="1" applyFill="1" applyBorder="1"/>
    <xf numFmtId="0" fontId="7" fillId="0" borderId="0" xfId="0" applyFont="1"/>
    <xf numFmtId="165" fontId="7" fillId="0" borderId="0" xfId="0" quotePrefix="1" applyNumberFormat="1" applyFont="1" applyAlignment="1">
      <alignment vertical="center"/>
    </xf>
    <xf numFmtId="0" fontId="27" fillId="0" borderId="0" xfId="0" quotePrefix="1" applyFont="1"/>
    <xf numFmtId="2" fontId="31" fillId="2" borderId="0" xfId="0" applyNumberFormat="1" applyFont="1" applyFill="1"/>
    <xf numFmtId="0" fontId="31" fillId="2" borderId="0" xfId="0" quotePrefix="1" applyFont="1" applyFill="1"/>
    <xf numFmtId="1" fontId="21" fillId="2" borderId="18" xfId="0" applyNumberFormat="1" applyFont="1" applyFill="1" applyBorder="1" applyAlignment="1">
      <alignment horizontal="right" vertical="center"/>
    </xf>
    <xf numFmtId="1" fontId="14" fillId="2" borderId="18" xfId="0" applyNumberFormat="1" applyFont="1" applyFill="1" applyBorder="1"/>
    <xf numFmtId="1" fontId="31" fillId="2" borderId="0" xfId="0" applyNumberFormat="1" applyFont="1" applyFill="1"/>
    <xf numFmtId="0" fontId="21" fillId="2" borderId="15" xfId="0" applyFont="1" applyFill="1" applyBorder="1"/>
    <xf numFmtId="2" fontId="21" fillId="2" borderId="0" xfId="0" applyNumberFormat="1" applyFont="1" applyFill="1"/>
    <xf numFmtId="0" fontId="19" fillId="0" borderId="0" xfId="0" applyFont="1"/>
    <xf numFmtId="0" fontId="21" fillId="2" borderId="5" xfId="0" applyFont="1" applyFill="1" applyBorder="1"/>
    <xf numFmtId="0" fontId="20" fillId="0" borderId="0" xfId="0" applyFont="1"/>
    <xf numFmtId="0" fontId="15" fillId="0" borderId="0" xfId="0" applyFont="1"/>
    <xf numFmtId="0" fontId="34" fillId="0" borderId="0" xfId="0" applyFont="1"/>
    <xf numFmtId="0" fontId="21" fillId="2" borderId="10" xfId="0" applyFont="1" applyFill="1" applyBorder="1"/>
    <xf numFmtId="0" fontId="21" fillId="2" borderId="11" xfId="0" applyFont="1" applyFill="1" applyBorder="1"/>
    <xf numFmtId="0" fontId="21" fillId="2" borderId="12" xfId="0" applyFont="1" applyFill="1" applyBorder="1"/>
    <xf numFmtId="0" fontId="18" fillId="2" borderId="15" xfId="0" applyFont="1" applyFill="1" applyBorder="1"/>
    <xf numFmtId="0" fontId="18" fillId="2" borderId="5" xfId="0" applyFont="1" applyFill="1" applyBorder="1"/>
    <xf numFmtId="0" fontId="7" fillId="2" borderId="0" xfId="0" applyFont="1" applyFill="1"/>
    <xf numFmtId="0" fontId="18" fillId="2" borderId="10" xfId="0" applyFont="1" applyFill="1" applyBorder="1"/>
    <xf numFmtId="0" fontId="18" fillId="2" borderId="11" xfId="0" applyFont="1" applyFill="1" applyBorder="1"/>
    <xf numFmtId="49" fontId="18" fillId="2" borderId="11" xfId="0" applyNumberFormat="1" applyFont="1" applyFill="1" applyBorder="1"/>
    <xf numFmtId="0" fontId="18" fillId="2" borderId="12" xfId="0" applyFont="1" applyFill="1" applyBorder="1"/>
    <xf numFmtId="0" fontId="7" fillId="0" borderId="0" xfId="0" applyFont="1" applyAlignment="1">
      <alignment vertical="top"/>
    </xf>
    <xf numFmtId="0" fontId="31" fillId="2" borderId="5" xfId="0" applyFont="1" applyFill="1" applyBorder="1"/>
    <xf numFmtId="0" fontId="38" fillId="0" borderId="0" xfId="0" applyFont="1"/>
    <xf numFmtId="0" fontId="31" fillId="2" borderId="11" xfId="0" applyFont="1" applyFill="1" applyBorder="1"/>
    <xf numFmtId="0" fontId="31" fillId="2" borderId="12" xfId="0" applyFont="1" applyFill="1" applyBorder="1"/>
    <xf numFmtId="0" fontId="40" fillId="2" borderId="4" xfId="0" applyFont="1" applyFill="1" applyBorder="1"/>
    <xf numFmtId="0" fontId="40" fillId="2" borderId="9" xfId="0" applyFont="1" applyFill="1" applyBorder="1"/>
    <xf numFmtId="0" fontId="0" fillId="2" borderId="0" xfId="0" applyFill="1"/>
    <xf numFmtId="0" fontId="38" fillId="0" borderId="6" xfId="0" applyFont="1" applyBorder="1"/>
    <xf numFmtId="166" fontId="6" fillId="2" borderId="18" xfId="0" applyNumberFormat="1" applyFont="1" applyFill="1" applyBorder="1"/>
    <xf numFmtId="10" fontId="31" fillId="2" borderId="0" xfId="0" applyNumberFormat="1" applyFont="1" applyFill="1"/>
    <xf numFmtId="0" fontId="0" fillId="2" borderId="5" xfId="0" applyFill="1" applyBorder="1"/>
    <xf numFmtId="0" fontId="39" fillId="2" borderId="0" xfId="0" applyFont="1" applyFill="1"/>
    <xf numFmtId="0" fontId="31" fillId="2" borderId="10" xfId="0" applyFont="1" applyFill="1" applyBorder="1"/>
    <xf numFmtId="3" fontId="14" fillId="2" borderId="18" xfId="0" applyNumberFormat="1" applyFont="1" applyFill="1" applyBorder="1" applyAlignment="1">
      <alignment horizontal="right" vertical="center"/>
    </xf>
    <xf numFmtId="2" fontId="14" fillId="2" borderId="18" xfId="0" applyNumberFormat="1" applyFont="1" applyFill="1" applyBorder="1"/>
    <xf numFmtId="166" fontId="5" fillId="2" borderId="18" xfId="0" applyNumberFormat="1" applyFont="1" applyFill="1" applyBorder="1"/>
    <xf numFmtId="9" fontId="31" fillId="2" borderId="0" xfId="443" applyFont="1" applyFill="1"/>
    <xf numFmtId="0" fontId="4" fillId="2" borderId="0" xfId="0" applyFont="1" applyFill="1"/>
    <xf numFmtId="2" fontId="32" fillId="2" borderId="0" xfId="0" applyNumberFormat="1" applyFont="1" applyFill="1"/>
    <xf numFmtId="2" fontId="32" fillId="2" borderId="0" xfId="443" applyNumberFormat="1" applyFont="1" applyFill="1" applyBorder="1"/>
    <xf numFmtId="1" fontId="32" fillId="2" borderId="0" xfId="0" applyNumberFormat="1" applyFont="1" applyFill="1"/>
    <xf numFmtId="166" fontId="3" fillId="0" borderId="0" xfId="0" applyNumberFormat="1" applyFont="1"/>
    <xf numFmtId="0" fontId="24" fillId="2" borderId="5" xfId="177" applyFill="1" applyBorder="1" applyAlignment="1" applyProtection="1"/>
    <xf numFmtId="1" fontId="21" fillId="2" borderId="18" xfId="0" applyNumberFormat="1" applyFont="1" applyFill="1" applyBorder="1"/>
    <xf numFmtId="0" fontId="3" fillId="0" borderId="0" xfId="0" applyFont="1" applyAlignment="1">
      <alignment vertical="top"/>
    </xf>
    <xf numFmtId="0" fontId="42" fillId="0" borderId="0" xfId="0" applyFont="1"/>
    <xf numFmtId="2" fontId="31" fillId="2" borderId="0" xfId="443" applyNumberFormat="1" applyFont="1" applyFill="1" applyBorder="1"/>
    <xf numFmtId="0" fontId="2" fillId="2" borderId="18" xfId="0" applyFont="1" applyFill="1" applyBorder="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xf numFmtId="0" fontId="1" fillId="0" borderId="0" xfId="0" applyFont="1"/>
  </cellXfs>
  <cellStyles count="4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BA010000}"/>
    <cellStyle name="Per cent" xfId="443"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677007</xdr:colOff>
      <xdr:row>115</xdr:row>
      <xdr:rowOff>78154</xdr:rowOff>
    </xdr:from>
    <xdr:to>
      <xdr:col>13</xdr:col>
      <xdr:colOff>591038</xdr:colOff>
      <xdr:row>154</xdr:row>
      <xdr:rowOff>40054</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11120315" y="21179692"/>
          <a:ext cx="7426569" cy="7962900"/>
        </a:xfrm>
        <a:prstGeom prst="rect">
          <a:avLst/>
        </a:prstGeom>
      </xdr:spPr>
    </xdr:pic>
    <xdr:clientData/>
  </xdr:twoCellAnchor>
  <xdr:twoCellAnchor editAs="oneCell">
    <xdr:from>
      <xdr:col>9</xdr:col>
      <xdr:colOff>224692</xdr:colOff>
      <xdr:row>152</xdr:row>
      <xdr:rowOff>18562</xdr:rowOff>
    </xdr:from>
    <xdr:to>
      <xdr:col>15</xdr:col>
      <xdr:colOff>87923</xdr:colOff>
      <xdr:row>200</xdr:row>
      <xdr:rowOff>120163</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10668000" y="26776485"/>
          <a:ext cx="9730154" cy="9948985"/>
        </a:xfrm>
        <a:prstGeom prst="rect">
          <a:avLst/>
        </a:prstGeom>
      </xdr:spPr>
    </xdr:pic>
    <xdr:clientData/>
  </xdr:twoCellAnchor>
  <xdr:twoCellAnchor editAs="oneCell">
    <xdr:from>
      <xdr:col>9</xdr:col>
      <xdr:colOff>380999</xdr:colOff>
      <xdr:row>8</xdr:row>
      <xdr:rowOff>97691</xdr:rowOff>
    </xdr:from>
    <xdr:to>
      <xdr:col>15</xdr:col>
      <xdr:colOff>1879600</xdr:colOff>
      <xdr:row>79</xdr:row>
      <xdr:rowOff>166077</xdr:rowOff>
    </xdr:to>
    <xdr:pic>
      <xdr:nvPicPr>
        <xdr:cNvPr id="10" name="Picture 9">
          <a:extLst>
            <a:ext uri="{FF2B5EF4-FFF2-40B4-BE49-F238E27FC236}">
              <a16:creationId xmlns:a16="http://schemas.microsoft.com/office/drawing/2014/main" id="{5AE05601-199D-BE8F-87BB-C4D761E8247B}"/>
            </a:ext>
          </a:extLst>
        </xdr:cNvPr>
        <xdr:cNvPicPr>
          <a:picLocks noChangeAspect="1"/>
        </xdr:cNvPicPr>
      </xdr:nvPicPr>
      <xdr:blipFill rotWithShape="1">
        <a:blip xmlns:r="http://schemas.openxmlformats.org/officeDocument/2006/relationships" r:embed="rId3"/>
        <a:srcRect l="6847" t="6082"/>
        <a:stretch/>
      </xdr:blipFill>
      <xdr:spPr>
        <a:xfrm>
          <a:off x="10820399" y="1735991"/>
          <a:ext cx="11341101" cy="14495586"/>
        </a:xfrm>
        <a:prstGeom prst="rect">
          <a:avLst/>
        </a:prstGeom>
      </xdr:spPr>
    </xdr:pic>
    <xdr:clientData/>
  </xdr:twoCellAnchor>
  <xdr:twoCellAnchor editAs="oneCell">
    <xdr:from>
      <xdr:col>9</xdr:col>
      <xdr:colOff>637930</xdr:colOff>
      <xdr:row>72</xdr:row>
      <xdr:rowOff>48848</xdr:rowOff>
    </xdr:from>
    <xdr:to>
      <xdr:col>12</xdr:col>
      <xdr:colOff>462084</xdr:colOff>
      <xdr:row>87</xdr:row>
      <xdr:rowOff>120208</xdr:rowOff>
    </xdr:to>
    <xdr:pic>
      <xdr:nvPicPr>
        <xdr:cNvPr id="6" name="Picture 5">
          <a:extLst>
            <a:ext uri="{FF2B5EF4-FFF2-40B4-BE49-F238E27FC236}">
              <a16:creationId xmlns:a16="http://schemas.microsoft.com/office/drawing/2014/main" id="{19A403BC-3BDD-D143-A565-318FCCEF64A4}"/>
            </a:ext>
          </a:extLst>
        </xdr:cNvPr>
        <xdr:cNvPicPr>
          <a:picLocks noChangeAspect="1"/>
        </xdr:cNvPicPr>
      </xdr:nvPicPr>
      <xdr:blipFill>
        <a:blip xmlns:r="http://schemas.openxmlformats.org/officeDocument/2006/relationships" r:embed="rId4"/>
        <a:stretch>
          <a:fillRect/>
        </a:stretch>
      </xdr:blipFill>
      <xdr:spPr>
        <a:xfrm>
          <a:off x="11077330" y="14691948"/>
          <a:ext cx="6364654" cy="3182860"/>
        </a:xfrm>
        <a:prstGeom prst="rect">
          <a:avLst/>
        </a:prstGeom>
      </xdr:spPr>
    </xdr:pic>
    <xdr:clientData/>
  </xdr:twoCellAnchor>
  <xdr:twoCellAnchor editAs="oneCell">
    <xdr:from>
      <xdr:col>9</xdr:col>
      <xdr:colOff>675054</xdr:colOff>
      <xdr:row>89</xdr:row>
      <xdr:rowOff>152400</xdr:rowOff>
    </xdr:from>
    <xdr:to>
      <xdr:col>12</xdr:col>
      <xdr:colOff>344605</xdr:colOff>
      <xdr:row>111</xdr:row>
      <xdr:rowOff>127000</xdr:rowOff>
    </xdr:to>
    <xdr:pic>
      <xdr:nvPicPr>
        <xdr:cNvPr id="8" name="Picture 7">
          <a:extLst>
            <a:ext uri="{FF2B5EF4-FFF2-40B4-BE49-F238E27FC236}">
              <a16:creationId xmlns:a16="http://schemas.microsoft.com/office/drawing/2014/main" id="{6A81B449-4D28-0F30-E415-9A1F8917E388}"/>
            </a:ext>
          </a:extLst>
        </xdr:cNvPr>
        <xdr:cNvPicPr>
          <a:picLocks noChangeAspect="1"/>
        </xdr:cNvPicPr>
      </xdr:nvPicPr>
      <xdr:blipFill>
        <a:blip xmlns:r="http://schemas.openxmlformats.org/officeDocument/2006/relationships" r:embed="rId5"/>
        <a:stretch>
          <a:fillRect/>
        </a:stretch>
      </xdr:blipFill>
      <xdr:spPr>
        <a:xfrm>
          <a:off x="11304954" y="18338800"/>
          <a:ext cx="6210051" cy="4686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reader.elsevier.com/reader/sd/pii/S0196890422000413?token=8BF4C440572144727C58CD7089F34A2F7883E48F7F9680F1FDE741B35B9BC98BEB862B2865D20314B73AB762EF9F0C83&amp;originRegion=eu-west-1&amp;originCreation=20221026113522" TargetMode="External"/><Relationship Id="rId1" Type="http://schemas.openxmlformats.org/officeDocument/2006/relationships/hyperlink" Target="http://www.hydrogen.energy.gov/h2a_prod_studi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4" sqref="C4"/>
    </sheetView>
  </sheetViews>
  <sheetFormatPr baseColWidth="10" defaultColWidth="10.7109375" defaultRowHeight="16"/>
  <cols>
    <col min="1" max="1" width="3.42578125" style="28" customWidth="1"/>
    <col min="2" max="2" width="11.42578125" style="20" customWidth="1"/>
    <col min="3" max="3" width="38.42578125" style="20" customWidth="1"/>
    <col min="4" max="16384" width="10.7109375" style="20"/>
  </cols>
  <sheetData>
    <row r="1" spans="1:3" s="26" customFormat="1">
      <c r="A1" s="24"/>
      <c r="B1" s="25"/>
      <c r="C1" s="25"/>
    </row>
    <row r="2" spans="1:3" ht="21">
      <c r="A2" s="1"/>
      <c r="B2" s="27" t="s">
        <v>9</v>
      </c>
      <c r="C2" s="27"/>
    </row>
    <row r="3" spans="1:3">
      <c r="A3" s="1"/>
      <c r="B3" s="8"/>
      <c r="C3" s="8"/>
    </row>
    <row r="4" spans="1:3">
      <c r="A4" s="1"/>
      <c r="B4" s="2" t="s">
        <v>10</v>
      </c>
      <c r="C4" s="3" t="s">
        <v>149</v>
      </c>
    </row>
    <row r="5" spans="1:3">
      <c r="A5" s="1"/>
      <c r="B5" s="4" t="s">
        <v>40</v>
      </c>
      <c r="C5" s="5" t="s">
        <v>114</v>
      </c>
    </row>
    <row r="6" spans="1:3">
      <c r="A6" s="1"/>
      <c r="B6" s="6" t="s">
        <v>12</v>
      </c>
      <c r="C6" s="7" t="s">
        <v>13</v>
      </c>
    </row>
    <row r="7" spans="1:3">
      <c r="A7" s="1"/>
      <c r="B7" s="8"/>
      <c r="C7" s="8"/>
    </row>
    <row r="8" spans="1:3">
      <c r="A8" s="1"/>
      <c r="B8" s="8"/>
      <c r="C8" s="8"/>
    </row>
    <row r="9" spans="1:3">
      <c r="A9" s="1"/>
      <c r="B9" s="60" t="s">
        <v>25</v>
      </c>
      <c r="C9" s="61"/>
    </row>
    <row r="10" spans="1:3">
      <c r="A10" s="1"/>
      <c r="B10" s="62"/>
      <c r="C10" s="63"/>
    </row>
    <row r="11" spans="1:3">
      <c r="A11" s="1"/>
      <c r="B11" s="62" t="s">
        <v>26</v>
      </c>
      <c r="C11" s="64" t="s">
        <v>27</v>
      </c>
    </row>
    <row r="12" spans="1:3" ht="17" thickBot="1">
      <c r="A12" s="1"/>
      <c r="B12" s="62"/>
      <c r="C12" s="12" t="s">
        <v>28</v>
      </c>
    </row>
    <row r="13" spans="1:3" ht="17" thickBot="1">
      <c r="A13" s="1"/>
      <c r="B13" s="62"/>
      <c r="C13" s="65" t="s">
        <v>29</v>
      </c>
    </row>
    <row r="14" spans="1:3">
      <c r="A14" s="1"/>
      <c r="B14" s="62"/>
      <c r="C14" s="63" t="s">
        <v>30</v>
      </c>
    </row>
    <row r="15" spans="1:3">
      <c r="A15" s="1"/>
      <c r="B15" s="62"/>
      <c r="C15" s="63"/>
    </row>
    <row r="16" spans="1:3">
      <c r="A16" s="1"/>
      <c r="B16" s="62" t="s">
        <v>31</v>
      </c>
      <c r="C16" s="66" t="s">
        <v>32</v>
      </c>
    </row>
    <row r="17" spans="1:3">
      <c r="A17" s="1"/>
      <c r="B17" s="62"/>
      <c r="C17" s="67" t="s">
        <v>33</v>
      </c>
    </row>
    <row r="18" spans="1:3">
      <c r="A18" s="1"/>
      <c r="B18" s="62"/>
      <c r="C18" s="68" t="s">
        <v>34</v>
      </c>
    </row>
    <row r="19" spans="1:3">
      <c r="A19" s="1"/>
      <c r="B19" s="62"/>
      <c r="C19" s="69" t="s">
        <v>35</v>
      </c>
    </row>
    <row r="20" spans="1:3">
      <c r="A20" s="1"/>
      <c r="B20" s="70"/>
      <c r="C20" s="71" t="s">
        <v>36</v>
      </c>
    </row>
    <row r="21" spans="1:3">
      <c r="A21" s="1"/>
      <c r="B21" s="70"/>
      <c r="C21" s="72" t="s">
        <v>37</v>
      </c>
    </row>
    <row r="22" spans="1:3">
      <c r="A22" s="1"/>
      <c r="B22" s="70"/>
      <c r="C22" s="73" t="s">
        <v>38</v>
      </c>
    </row>
    <row r="23" spans="1:3">
      <c r="B23" s="70"/>
      <c r="C23" s="74"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44"/>
  <sheetViews>
    <sheetView workbookViewId="0">
      <selection activeCell="E18" sqref="E18"/>
    </sheetView>
  </sheetViews>
  <sheetFormatPr baseColWidth="10" defaultColWidth="10.7109375" defaultRowHeight="16"/>
  <cols>
    <col min="1" max="2" width="3.42578125" style="32" customWidth="1"/>
    <col min="3" max="3" width="51.42578125" style="32" customWidth="1"/>
    <col min="4" max="4" width="9.42578125" style="32" customWidth="1"/>
    <col min="5" max="5" width="15.42578125" style="32" customWidth="1"/>
    <col min="6" max="6" width="4.42578125" style="32" customWidth="1"/>
    <col min="7" max="7" width="37.85546875" style="32" customWidth="1"/>
    <col min="8" max="8" width="5.140625" style="32" customWidth="1"/>
    <col min="9" max="9" width="42.42578125" style="32" customWidth="1"/>
    <col min="10" max="10" width="5.42578125" style="32" customWidth="1"/>
    <col min="11" max="16384" width="10.7109375" style="32"/>
  </cols>
  <sheetData>
    <row r="2" spans="1:11" ht="16" customHeight="1">
      <c r="B2" s="177" t="s">
        <v>90</v>
      </c>
      <c r="C2" s="178"/>
      <c r="D2" s="178"/>
      <c r="E2" s="179"/>
    </row>
    <row r="3" spans="1:11">
      <c r="B3" s="180"/>
      <c r="C3" s="181"/>
      <c r="D3" s="181"/>
      <c r="E3" s="182"/>
    </row>
    <row r="4" spans="1:11">
      <c r="B4" s="180"/>
      <c r="C4" s="181"/>
      <c r="D4" s="181"/>
      <c r="E4" s="182"/>
      <c r="G4" s="121"/>
      <c r="I4" s="121"/>
    </row>
    <row r="5" spans="1:11">
      <c r="B5" s="183"/>
      <c r="C5" s="184"/>
      <c r="D5" s="184"/>
      <c r="E5" s="185"/>
      <c r="G5" s="121"/>
      <c r="I5" s="121"/>
    </row>
    <row r="6" spans="1:11">
      <c r="G6" s="121"/>
    </row>
    <row r="7" spans="1:11" ht="17" thickBot="1"/>
    <row r="8" spans="1:11">
      <c r="B8" s="33"/>
      <c r="C8" s="19"/>
      <c r="D8" s="19"/>
      <c r="E8" s="19"/>
      <c r="F8" s="19"/>
      <c r="G8" s="19"/>
      <c r="H8" s="19"/>
      <c r="I8" s="19"/>
      <c r="J8" s="34"/>
    </row>
    <row r="9" spans="1:11" s="12" customFormat="1">
      <c r="B9" s="22"/>
      <c r="C9" s="15" t="s">
        <v>18</v>
      </c>
      <c r="D9" s="16" t="s">
        <v>7</v>
      </c>
      <c r="E9" s="14" t="s">
        <v>3</v>
      </c>
      <c r="F9" s="15"/>
      <c r="G9" s="15" t="s">
        <v>6</v>
      </c>
      <c r="H9" s="15"/>
      <c r="I9" s="15" t="s">
        <v>0</v>
      </c>
      <c r="J9" s="77"/>
    </row>
    <row r="10" spans="1:11" s="12" customFormat="1">
      <c r="B10" s="23"/>
      <c r="D10" s="30"/>
      <c r="J10" s="13"/>
    </row>
    <row r="11" spans="1:11" s="12" customFormat="1" ht="17" thickBot="1">
      <c r="B11" s="23"/>
      <c r="C11" s="12" t="s">
        <v>43</v>
      </c>
      <c r="D11" s="30"/>
      <c r="J11" s="13"/>
    </row>
    <row r="12" spans="1:11" s="12" customFormat="1" ht="17" thickBot="1">
      <c r="B12" s="23"/>
      <c r="C12" s="119" t="s">
        <v>91</v>
      </c>
      <c r="D12" s="125" t="s">
        <v>2</v>
      </c>
      <c r="E12" s="85">
        <f>'Research data'!F7</f>
        <v>1</v>
      </c>
      <c r="F12" s="35"/>
      <c r="G12" s="123" t="s">
        <v>93</v>
      </c>
      <c r="H12" s="29"/>
      <c r="I12" s="122" t="s">
        <v>95</v>
      </c>
      <c r="J12" s="13"/>
    </row>
    <row r="13" spans="1:11" ht="17" thickBot="1">
      <c r="A13" s="12"/>
      <c r="B13" s="23"/>
      <c r="C13" s="86" t="s">
        <v>53</v>
      </c>
      <c r="D13" s="125" t="s">
        <v>2</v>
      </c>
      <c r="E13" s="85">
        <f>'Research data'!F8</f>
        <v>0</v>
      </c>
      <c r="F13" s="35"/>
      <c r="G13" s="123" t="s">
        <v>94</v>
      </c>
      <c r="H13" s="29"/>
      <c r="I13" s="122" t="s">
        <v>95</v>
      </c>
      <c r="J13" s="13"/>
      <c r="K13" s="12"/>
    </row>
    <row r="14" spans="1:11" ht="17" thickBot="1">
      <c r="A14" s="12"/>
      <c r="B14" s="23"/>
      <c r="C14" s="86" t="s">
        <v>52</v>
      </c>
      <c r="D14" s="21" t="s">
        <v>2</v>
      </c>
      <c r="E14" s="85">
        <f>'Research data'!F9</f>
        <v>0.75311322300507955</v>
      </c>
      <c r="F14" s="35"/>
      <c r="G14" s="86" t="s">
        <v>47</v>
      </c>
      <c r="H14" s="29"/>
      <c r="I14" s="122" t="s">
        <v>95</v>
      </c>
      <c r="J14" s="13"/>
      <c r="K14" s="12"/>
    </row>
    <row r="15" spans="1:11" ht="17" thickBot="1">
      <c r="A15" s="88"/>
      <c r="B15" s="89"/>
      <c r="C15" s="117" t="s">
        <v>88</v>
      </c>
      <c r="D15" s="21" t="s">
        <v>55</v>
      </c>
      <c r="E15" s="85">
        <f>'Research data'!F10</f>
        <v>13580.96</v>
      </c>
      <c r="F15" s="86"/>
      <c r="G15" s="117" t="s">
        <v>89</v>
      </c>
      <c r="H15" s="86"/>
      <c r="I15" s="122" t="s">
        <v>95</v>
      </c>
      <c r="J15" s="90"/>
    </row>
    <row r="16" spans="1:11" ht="17" thickBot="1">
      <c r="A16" s="88"/>
      <c r="B16" s="89"/>
      <c r="C16" s="110" t="s">
        <v>71</v>
      </c>
      <c r="D16" s="21" t="s">
        <v>96</v>
      </c>
      <c r="E16" s="85">
        <f>'Research data'!F11</f>
        <v>8030</v>
      </c>
      <c r="F16" s="86"/>
      <c r="G16" s="86"/>
      <c r="H16" s="86"/>
      <c r="I16" s="122" t="s">
        <v>95</v>
      </c>
      <c r="J16" s="90"/>
    </row>
    <row r="17" spans="1:10" ht="17" thickBot="1">
      <c r="A17" s="88"/>
      <c r="B17" s="89"/>
      <c r="C17" s="186" t="s">
        <v>150</v>
      </c>
      <c r="D17" s="21" t="s">
        <v>55</v>
      </c>
      <c r="E17" s="85">
        <f>'Research data'!F12</f>
        <v>10228</v>
      </c>
      <c r="F17" s="86"/>
      <c r="G17" s="117"/>
      <c r="H17" s="86"/>
      <c r="I17" s="122" t="s">
        <v>95</v>
      </c>
      <c r="J17" s="90"/>
    </row>
    <row r="18" spans="1:10">
      <c r="B18" s="36"/>
      <c r="J18" s="78"/>
    </row>
    <row r="19" spans="1:10" ht="17" thickBot="1">
      <c r="B19" s="36"/>
      <c r="C19" s="12" t="s">
        <v>42</v>
      </c>
      <c r="J19" s="78"/>
    </row>
    <row r="20" spans="1:10" ht="17" thickBot="1">
      <c r="B20" s="36"/>
      <c r="C20" s="35" t="s">
        <v>21</v>
      </c>
      <c r="D20" s="21" t="s">
        <v>19</v>
      </c>
      <c r="E20" s="37">
        <f>'Research data'!F16</f>
        <v>8709781250</v>
      </c>
      <c r="F20" s="35"/>
      <c r="G20" s="35" t="s">
        <v>5</v>
      </c>
      <c r="H20" s="35"/>
      <c r="I20" s="122" t="s">
        <v>95</v>
      </c>
      <c r="J20" s="78"/>
    </row>
    <row r="21" spans="1:10" ht="15" customHeight="1" thickBot="1">
      <c r="B21" s="36"/>
      <c r="C21" s="35" t="s">
        <v>22</v>
      </c>
      <c r="D21" s="21" t="s">
        <v>49</v>
      </c>
      <c r="E21" s="37">
        <f>'Research data'!F17</f>
        <v>409120000</v>
      </c>
      <c r="F21" s="35"/>
      <c r="G21" s="112" t="s">
        <v>81</v>
      </c>
      <c r="H21" s="35"/>
      <c r="I21" s="122" t="s">
        <v>95</v>
      </c>
      <c r="J21" s="78"/>
    </row>
    <row r="22" spans="1:10" ht="17" thickBot="1">
      <c r="B22" s="104"/>
      <c r="C22" s="111" t="s">
        <v>75</v>
      </c>
      <c r="D22" s="106" t="s">
        <v>68</v>
      </c>
      <c r="E22" s="85">
        <v>0</v>
      </c>
      <c r="F22" s="107"/>
      <c r="G22" s="105" t="s">
        <v>69</v>
      </c>
      <c r="H22" s="107"/>
      <c r="I22" s="164" t="s">
        <v>92</v>
      </c>
      <c r="J22" s="109"/>
    </row>
    <row r="23" spans="1:10" ht="17" thickBot="1">
      <c r="B23" s="104"/>
      <c r="C23" s="111" t="s">
        <v>73</v>
      </c>
      <c r="D23" s="106"/>
      <c r="E23" s="85">
        <v>0</v>
      </c>
      <c r="F23" s="107"/>
      <c r="G23" s="111" t="s">
        <v>77</v>
      </c>
      <c r="H23" s="107"/>
      <c r="I23" s="176" t="s">
        <v>146</v>
      </c>
      <c r="J23" s="109"/>
    </row>
    <row r="24" spans="1:10" ht="17" thickBot="1">
      <c r="B24" s="104"/>
      <c r="C24" s="111" t="s">
        <v>74</v>
      </c>
      <c r="D24" s="106"/>
      <c r="E24" s="85">
        <v>0</v>
      </c>
      <c r="F24" s="107"/>
      <c r="G24" s="111" t="s">
        <v>78</v>
      </c>
      <c r="H24" s="107"/>
      <c r="I24" s="157" t="s">
        <v>92</v>
      </c>
      <c r="J24" s="109"/>
    </row>
    <row r="25" spans="1:10" ht="17" thickBot="1">
      <c r="B25" s="104"/>
      <c r="C25" s="114" t="s">
        <v>87</v>
      </c>
      <c r="D25" s="106"/>
      <c r="E25" s="85">
        <f>'Research data'!F18</f>
        <v>1227360000</v>
      </c>
      <c r="F25" s="107"/>
      <c r="G25" s="111" t="s">
        <v>79</v>
      </c>
      <c r="H25" s="107"/>
      <c r="I25" s="108" t="s">
        <v>70</v>
      </c>
      <c r="J25" s="109"/>
    </row>
    <row r="26" spans="1:10" ht="17" thickBot="1">
      <c r="B26" s="104"/>
      <c r="C26" s="111" t="s">
        <v>76</v>
      </c>
      <c r="D26" s="106"/>
      <c r="E26" s="85">
        <f>0</f>
        <v>0</v>
      </c>
      <c r="F26" s="107"/>
      <c r="G26" s="112" t="s">
        <v>80</v>
      </c>
      <c r="H26" s="107"/>
      <c r="I26" s="176" t="s">
        <v>146</v>
      </c>
      <c r="J26" s="109"/>
    </row>
    <row r="27" spans="1:10" ht="17" thickBot="1">
      <c r="A27" s="88"/>
      <c r="B27" s="89"/>
      <c r="C27" s="86" t="s">
        <v>56</v>
      </c>
      <c r="D27" s="21" t="s">
        <v>57</v>
      </c>
      <c r="E27" s="163">
        <v>0.04</v>
      </c>
      <c r="F27" s="86"/>
      <c r="G27" s="123" t="s">
        <v>104</v>
      </c>
      <c r="H27" s="86"/>
      <c r="I27" s="120" t="s">
        <v>148</v>
      </c>
      <c r="J27" s="90"/>
    </row>
    <row r="28" spans="1:10" ht="17" thickBot="1">
      <c r="A28" s="88"/>
      <c r="B28" s="89"/>
      <c r="C28" s="86" t="s">
        <v>58</v>
      </c>
      <c r="D28" s="21" t="s">
        <v>59</v>
      </c>
      <c r="E28" s="163">
        <v>1</v>
      </c>
      <c r="F28" s="86"/>
      <c r="G28" s="86"/>
      <c r="H28" s="86"/>
      <c r="I28" s="120" t="s">
        <v>92</v>
      </c>
      <c r="J28" s="90"/>
    </row>
    <row r="29" spans="1:10">
      <c r="A29" s="88"/>
      <c r="B29" s="89"/>
      <c r="C29" s="86"/>
      <c r="D29" s="21"/>
      <c r="E29" s="93"/>
      <c r="F29" s="86"/>
      <c r="G29" s="86"/>
      <c r="H29" s="86"/>
      <c r="I29" s="88"/>
      <c r="J29" s="90"/>
    </row>
    <row r="30" spans="1:10" ht="17" thickBot="1">
      <c r="A30" s="88"/>
      <c r="B30" s="89"/>
      <c r="C30" s="12" t="s">
        <v>4</v>
      </c>
      <c r="D30" s="79"/>
      <c r="E30" s="93"/>
      <c r="F30" s="88"/>
      <c r="H30" s="88"/>
      <c r="I30" s="88"/>
      <c r="J30" s="90"/>
    </row>
    <row r="31" spans="1:10" ht="17" thickBot="1">
      <c r="A31" s="88"/>
      <c r="B31" s="89"/>
      <c r="C31" s="86" t="s">
        <v>23</v>
      </c>
      <c r="D31" s="21" t="s">
        <v>1</v>
      </c>
      <c r="E31" s="91">
        <f>'Research data'!F22</f>
        <v>10</v>
      </c>
      <c r="F31" s="86"/>
      <c r="G31" s="86" t="s">
        <v>62</v>
      </c>
      <c r="H31" s="86"/>
      <c r="I31" s="122" t="s">
        <v>95</v>
      </c>
      <c r="J31" s="90"/>
    </row>
    <row r="32" spans="1:10" ht="17" thickBot="1">
      <c r="A32" s="88"/>
      <c r="B32" s="89"/>
      <c r="C32" s="86" t="s">
        <v>60</v>
      </c>
      <c r="D32" s="21" t="s">
        <v>1</v>
      </c>
      <c r="E32" s="91">
        <f>'Research data'!F23</f>
        <v>3</v>
      </c>
      <c r="F32" s="86"/>
      <c r="G32" s="86" t="s">
        <v>61</v>
      </c>
      <c r="H32" s="86"/>
      <c r="I32" s="87" t="s">
        <v>67</v>
      </c>
      <c r="J32" s="90"/>
    </row>
    <row r="33" spans="1:10" ht="17" thickBot="1">
      <c r="A33" s="88"/>
      <c r="B33" s="89"/>
      <c r="C33" s="86" t="s">
        <v>20</v>
      </c>
      <c r="D33" s="21" t="s">
        <v>109</v>
      </c>
      <c r="E33" s="163">
        <v>0</v>
      </c>
      <c r="F33" s="86"/>
      <c r="G33" s="86"/>
      <c r="H33" s="86"/>
      <c r="I33" s="176" t="s">
        <v>92</v>
      </c>
      <c r="J33" s="90"/>
    </row>
    <row r="34" spans="1:10" ht="17" thickBot="1">
      <c r="A34" s="88"/>
      <c r="B34" s="94"/>
      <c r="C34" s="95"/>
      <c r="D34" s="95"/>
      <c r="E34" s="95"/>
      <c r="F34" s="95"/>
      <c r="G34" s="95"/>
      <c r="H34" s="95"/>
      <c r="I34" s="95"/>
      <c r="J34" s="96"/>
    </row>
    <row r="35" spans="1:10">
      <c r="A35" s="88"/>
      <c r="B35" s="88"/>
      <c r="C35" s="88"/>
      <c r="D35" s="88"/>
      <c r="E35" s="88"/>
      <c r="F35" s="88"/>
      <c r="G35" s="88"/>
      <c r="H35" s="88"/>
      <c r="I35" s="88"/>
      <c r="J35" s="88"/>
    </row>
    <row r="36" spans="1:10">
      <c r="A36" s="88"/>
      <c r="B36" s="88"/>
      <c r="C36" s="88"/>
      <c r="D36" s="88"/>
      <c r="E36" s="88"/>
      <c r="F36" s="88"/>
      <c r="G36" s="88"/>
      <c r="H36" s="88"/>
      <c r="I36" s="88"/>
      <c r="J36" s="88"/>
    </row>
    <row r="37" spans="1:10">
      <c r="A37" s="88"/>
      <c r="B37" s="88"/>
      <c r="C37" s="88"/>
      <c r="D37" s="88"/>
      <c r="E37" s="88"/>
      <c r="F37" s="88"/>
      <c r="G37" s="88"/>
      <c r="H37" s="88"/>
      <c r="I37" s="88"/>
      <c r="J37" s="88"/>
    </row>
    <row r="38" spans="1:10">
      <c r="A38" s="88"/>
      <c r="B38" s="88"/>
      <c r="E38" s="88"/>
      <c r="F38" s="88"/>
      <c r="G38" s="88"/>
      <c r="H38" s="88"/>
      <c r="I38" s="88"/>
      <c r="J38" s="88"/>
    </row>
    <row r="39" spans="1:10">
      <c r="A39" s="88"/>
      <c r="B39" s="88"/>
      <c r="C39" s="88"/>
      <c r="D39" s="88"/>
      <c r="E39" s="88"/>
      <c r="F39" s="88"/>
      <c r="G39" s="88"/>
      <c r="H39" s="88"/>
      <c r="I39" s="88"/>
      <c r="J39" s="88"/>
    </row>
    <row r="40" spans="1:10">
      <c r="A40" s="88"/>
      <c r="B40" s="88"/>
      <c r="C40" s="88"/>
      <c r="D40" s="88"/>
      <c r="E40" s="88"/>
      <c r="F40" s="88"/>
      <c r="G40" s="88"/>
      <c r="H40" s="88"/>
      <c r="I40" s="88"/>
      <c r="J40" s="88"/>
    </row>
    <row r="41" spans="1:10">
      <c r="A41" s="88"/>
      <c r="B41" s="88"/>
      <c r="C41" s="88"/>
      <c r="D41" s="88"/>
      <c r="E41" s="88"/>
      <c r="F41" s="88"/>
      <c r="G41" s="88"/>
      <c r="H41" s="88"/>
      <c r="I41" s="88"/>
      <c r="J41" s="88"/>
    </row>
    <row r="42" spans="1:10">
      <c r="A42" s="88"/>
      <c r="B42" s="88"/>
      <c r="C42" s="88"/>
      <c r="D42" s="88"/>
      <c r="E42" s="88"/>
      <c r="F42" s="88"/>
      <c r="G42" s="88"/>
      <c r="H42" s="88"/>
      <c r="I42" s="88"/>
      <c r="J42" s="88"/>
    </row>
    <row r="43" spans="1:10">
      <c r="A43" s="88"/>
    </row>
    <row r="44" spans="1:10">
      <c r="A44" s="8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O24"/>
  <sheetViews>
    <sheetView tabSelected="1" workbookViewId="0">
      <selection activeCell="F11" sqref="F11"/>
    </sheetView>
  </sheetViews>
  <sheetFormatPr baseColWidth="10" defaultColWidth="10.7109375" defaultRowHeight="16"/>
  <cols>
    <col min="1" max="1" width="3.42578125" style="38" customWidth="1"/>
    <col min="2" max="2" width="3" style="38" customWidth="1"/>
    <col min="3" max="3" width="37.42578125" style="38" bestFit="1" customWidth="1"/>
    <col min="4" max="4" width="10" style="38" customWidth="1"/>
    <col min="5" max="5" width="3" style="38" customWidth="1"/>
    <col min="6" max="6" width="18.7109375" style="38" customWidth="1"/>
    <col min="7" max="7" width="2.42578125" style="38" customWidth="1"/>
    <col min="8" max="8" width="30.28515625" style="38" customWidth="1"/>
    <col min="9" max="9" width="2.42578125" style="38" customWidth="1"/>
    <col min="10" max="10" width="14.85546875" style="38" customWidth="1"/>
    <col min="11" max="11" width="2.140625" style="38" customWidth="1"/>
    <col min="12" max="12" width="27.28515625" style="38" customWidth="1"/>
    <col min="13" max="13" width="2.140625" style="38" customWidth="1"/>
    <col min="14" max="14" width="23.42578125" style="38" customWidth="1"/>
    <col min="15" max="15" width="22.42578125" style="38" customWidth="1"/>
    <col min="16" max="16384" width="10.7109375" style="38"/>
  </cols>
  <sheetData>
    <row r="2" spans="1:15" ht="17" thickBot="1"/>
    <row r="3" spans="1:15">
      <c r="B3" s="39"/>
      <c r="C3" s="40"/>
      <c r="D3" s="40"/>
      <c r="E3" s="40"/>
      <c r="F3" s="40"/>
      <c r="G3" s="40"/>
      <c r="H3" s="40"/>
      <c r="I3" s="40"/>
      <c r="J3" s="40"/>
      <c r="K3" s="40"/>
      <c r="L3" s="40"/>
      <c r="M3" s="40"/>
      <c r="N3" s="40"/>
      <c r="O3" s="131"/>
    </row>
    <row r="4" spans="1:15" s="12" customFormat="1">
      <c r="B4" s="23"/>
      <c r="C4" s="75" t="s">
        <v>18</v>
      </c>
      <c r="D4" s="75" t="s">
        <v>7</v>
      </c>
      <c r="E4" s="75"/>
      <c r="F4" s="75" t="s">
        <v>48</v>
      </c>
      <c r="G4" s="75"/>
      <c r="H4" s="59" t="s">
        <v>95</v>
      </c>
      <c r="I4" s="75"/>
      <c r="J4" s="75" t="s">
        <v>54</v>
      </c>
      <c r="K4" s="75"/>
      <c r="L4" s="75" t="s">
        <v>126</v>
      </c>
      <c r="M4" s="75"/>
      <c r="N4" s="75" t="s">
        <v>44</v>
      </c>
      <c r="O4" s="13"/>
    </row>
    <row r="5" spans="1:15" ht="18" customHeight="1">
      <c r="B5" s="41"/>
      <c r="C5" s="43"/>
      <c r="F5" s="42"/>
      <c r="G5" s="42"/>
      <c r="H5" s="42"/>
      <c r="I5" s="42"/>
      <c r="J5" s="132"/>
      <c r="N5" s="133"/>
      <c r="O5" s="134"/>
    </row>
    <row r="6" spans="1:15" ht="18" customHeight="1" thickBot="1">
      <c r="B6" s="41"/>
      <c r="C6" s="11" t="s">
        <v>43</v>
      </c>
      <c r="D6" s="11"/>
      <c r="E6" s="31"/>
      <c r="F6" s="9"/>
      <c r="G6" s="9"/>
      <c r="H6" s="9"/>
      <c r="I6" s="9"/>
      <c r="N6" s="135"/>
      <c r="O6" s="134"/>
    </row>
    <row r="7" spans="1:15" ht="17" thickBot="1">
      <c r="B7" s="41"/>
      <c r="C7" s="119" t="s">
        <v>91</v>
      </c>
      <c r="D7" s="124" t="s">
        <v>2</v>
      </c>
      <c r="E7" s="76"/>
      <c r="F7" s="84">
        <f>H7</f>
        <v>1</v>
      </c>
      <c r="G7" s="42"/>
      <c r="H7" s="84">
        <f>Notes!E21</f>
        <v>1</v>
      </c>
      <c r="I7" s="42"/>
      <c r="J7" s="44"/>
      <c r="N7" s="136"/>
      <c r="O7" s="134"/>
    </row>
    <row r="8" spans="1:15" ht="17" thickBot="1">
      <c r="B8" s="41"/>
      <c r="C8" s="86" t="s">
        <v>53</v>
      </c>
      <c r="D8" s="124" t="s">
        <v>2</v>
      </c>
      <c r="E8" s="76"/>
      <c r="F8" s="84">
        <f>H8</f>
        <v>0</v>
      </c>
      <c r="G8" s="42"/>
      <c r="H8" s="84">
        <f>Notes!E22</f>
        <v>0</v>
      </c>
      <c r="I8" s="42"/>
      <c r="J8" s="44"/>
      <c r="N8" s="136"/>
      <c r="O8" s="134"/>
    </row>
    <row r="9" spans="1:15" ht="17" thickBot="1">
      <c r="B9" s="41"/>
      <c r="C9" s="86" t="s">
        <v>52</v>
      </c>
      <c r="D9" s="83" t="s">
        <v>2</v>
      </c>
      <c r="E9" s="76"/>
      <c r="F9" s="84">
        <f>H9</f>
        <v>0.75311322300507955</v>
      </c>
      <c r="G9" s="42"/>
      <c r="H9" s="84">
        <f>Notes!E105</f>
        <v>0.75311322300507955</v>
      </c>
      <c r="I9" s="42"/>
      <c r="J9" s="44"/>
      <c r="N9" s="135"/>
      <c r="O9" s="134"/>
    </row>
    <row r="10" spans="1:15" ht="17" thickBot="1">
      <c r="B10" s="41"/>
      <c r="C10" s="117" t="s">
        <v>88</v>
      </c>
      <c r="D10" s="97" t="s">
        <v>55</v>
      </c>
      <c r="E10" s="76"/>
      <c r="F10" s="128">
        <f>ROUND(H10,2)</f>
        <v>13580.96</v>
      </c>
      <c r="G10" s="42"/>
      <c r="H10" s="172">
        <f>Notes!E111</f>
        <v>13580.95926026652</v>
      </c>
      <c r="I10" s="42"/>
      <c r="J10" s="44"/>
      <c r="N10" s="136"/>
      <c r="O10" s="134"/>
    </row>
    <row r="11" spans="1:15" ht="17" thickBot="1">
      <c r="A11" s="88"/>
      <c r="B11" s="89"/>
      <c r="C11" s="110" t="s">
        <v>71</v>
      </c>
      <c r="D11" s="21" t="s">
        <v>96</v>
      </c>
      <c r="E11" s="76"/>
      <c r="F11" s="129">
        <f>H11</f>
        <v>8030</v>
      </c>
      <c r="G11" s="86"/>
      <c r="H11" s="128">
        <f>Notes!E27</f>
        <v>8030</v>
      </c>
      <c r="I11" s="88"/>
      <c r="J11" s="44"/>
      <c r="K11" s="88"/>
      <c r="M11" s="88"/>
      <c r="N11" s="137"/>
      <c r="O11" s="134"/>
    </row>
    <row r="12" spans="1:15" ht="17" thickBot="1">
      <c r="A12" s="88"/>
      <c r="B12" s="89"/>
      <c r="C12" s="186" t="s">
        <v>150</v>
      </c>
      <c r="D12" s="97" t="s">
        <v>55</v>
      </c>
      <c r="E12" s="76"/>
      <c r="F12" s="128">
        <f>H12</f>
        <v>10228</v>
      </c>
      <c r="G12" s="42"/>
      <c r="H12" s="172">
        <f>Notes!E110</f>
        <v>10228</v>
      </c>
      <c r="I12" s="88"/>
      <c r="J12" s="44"/>
      <c r="K12" s="88"/>
      <c r="M12" s="88"/>
      <c r="N12" s="137"/>
      <c r="O12" s="134"/>
    </row>
    <row r="13" spans="1:15">
      <c r="B13" s="41"/>
      <c r="G13" s="86"/>
      <c r="H13" s="86"/>
      <c r="I13" s="42"/>
      <c r="J13" s="44"/>
      <c r="N13" s="137"/>
      <c r="O13" s="134"/>
    </row>
    <row r="14" spans="1:15">
      <c r="A14" s="88"/>
      <c r="B14" s="89"/>
      <c r="C14" s="31"/>
      <c r="D14" s="31"/>
      <c r="F14" s="10"/>
      <c r="G14" s="100"/>
      <c r="H14" s="100"/>
      <c r="I14" s="99"/>
      <c r="N14" s="133"/>
      <c r="O14" s="134"/>
    </row>
    <row r="15" spans="1:15" ht="17" thickBot="1">
      <c r="A15" s="88"/>
      <c r="B15" s="89"/>
      <c r="C15" s="11" t="s">
        <v>41</v>
      </c>
      <c r="D15" s="11"/>
      <c r="F15" s="10"/>
      <c r="G15" s="10"/>
      <c r="H15" s="10"/>
      <c r="I15" s="99"/>
      <c r="N15" s="136"/>
      <c r="O15" s="134"/>
    </row>
    <row r="16" spans="1:15" ht="17" thickBot="1">
      <c r="A16" s="88"/>
      <c r="B16" s="89"/>
      <c r="C16" s="35" t="s">
        <v>21</v>
      </c>
      <c r="D16" s="101" t="s">
        <v>19</v>
      </c>
      <c r="F16" s="162">
        <f>H16</f>
        <v>8709781250</v>
      </c>
      <c r="G16" s="99"/>
      <c r="H16" s="102">
        <f>Notes!E80</f>
        <v>8709781250</v>
      </c>
      <c r="N16" s="136"/>
      <c r="O16" s="134"/>
    </row>
    <row r="17" spans="1:15" ht="17" thickBot="1">
      <c r="A17" s="88"/>
      <c r="B17" s="89"/>
      <c r="C17" s="35" t="s">
        <v>22</v>
      </c>
      <c r="D17" s="103" t="s">
        <v>49</v>
      </c>
      <c r="F17" s="162">
        <f>H17</f>
        <v>409120000</v>
      </c>
      <c r="H17" s="102">
        <f>Notes!E33</f>
        <v>409120000</v>
      </c>
      <c r="I17" s="99"/>
      <c r="N17" s="86"/>
      <c r="O17" s="134"/>
    </row>
    <row r="18" spans="1:15" ht="17" thickBot="1">
      <c r="A18" s="88"/>
      <c r="B18" s="89"/>
      <c r="C18" s="113" t="s">
        <v>82</v>
      </c>
      <c r="D18" s="113" t="s">
        <v>19</v>
      </c>
      <c r="F18" s="162">
        <f>J18</f>
        <v>1227360000</v>
      </c>
      <c r="G18" s="92"/>
      <c r="H18" s="92"/>
      <c r="I18" s="92"/>
      <c r="J18" s="102">
        <f>Notes!E122</f>
        <v>1227360000</v>
      </c>
      <c r="N18" s="86"/>
      <c r="O18" s="134"/>
    </row>
    <row r="19" spans="1:15">
      <c r="B19" s="41"/>
      <c r="N19" s="135"/>
      <c r="O19" s="134"/>
    </row>
    <row r="20" spans="1:15">
      <c r="B20" s="41"/>
      <c r="N20" s="136"/>
      <c r="O20" s="134"/>
    </row>
    <row r="21" spans="1:15" ht="17" thickBot="1">
      <c r="A21" s="88"/>
      <c r="B21" s="89"/>
      <c r="C21" s="31" t="s">
        <v>4</v>
      </c>
      <c r="D21" s="31"/>
      <c r="F21" s="9"/>
      <c r="G21" s="10"/>
      <c r="H21" s="10"/>
      <c r="I21" s="10"/>
      <c r="N21" s="137"/>
      <c r="O21" s="134"/>
    </row>
    <row r="22" spans="1:15" ht="17" thickBot="1">
      <c r="A22" s="88"/>
      <c r="B22" s="89"/>
      <c r="C22" s="86" t="s">
        <v>23</v>
      </c>
      <c r="D22" s="97" t="s">
        <v>1</v>
      </c>
      <c r="F22" s="98">
        <f>H22</f>
        <v>10</v>
      </c>
      <c r="G22" s="99"/>
      <c r="H22" s="102">
        <f>Notes!E35</f>
        <v>10</v>
      </c>
      <c r="I22" s="100"/>
      <c r="N22" s="137"/>
      <c r="O22" s="134"/>
    </row>
    <row r="23" spans="1:15" ht="17" thickBot="1">
      <c r="A23" s="88"/>
      <c r="B23" s="89"/>
      <c r="C23" s="86" t="s">
        <v>60</v>
      </c>
      <c r="D23" s="97" t="s">
        <v>1</v>
      </c>
      <c r="F23" s="98">
        <f t="shared" ref="F23" si="0">J23</f>
        <v>3</v>
      </c>
      <c r="G23" s="100"/>
      <c r="H23" s="100"/>
      <c r="I23" s="100"/>
      <c r="J23" s="102">
        <f>Notes!E117</f>
        <v>3</v>
      </c>
      <c r="N23" s="137"/>
      <c r="O23" s="134"/>
    </row>
    <row r="24" spans="1:15" ht="17" thickBot="1">
      <c r="B24" s="138"/>
      <c r="C24" s="139"/>
      <c r="D24" s="139"/>
      <c r="E24" s="139"/>
      <c r="F24" s="139"/>
      <c r="G24" s="139"/>
      <c r="H24" s="139"/>
      <c r="I24" s="139"/>
      <c r="J24" s="139"/>
      <c r="K24" s="139"/>
      <c r="L24" s="139"/>
      <c r="M24" s="139"/>
      <c r="N24" s="139"/>
      <c r="O24" s="14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0"/>
  <sheetViews>
    <sheetView workbookViewId="0">
      <selection activeCell="E8" sqref="E8"/>
    </sheetView>
  </sheetViews>
  <sheetFormatPr baseColWidth="10" defaultColWidth="33.140625" defaultRowHeight="16"/>
  <cols>
    <col min="1" max="1" width="3.42578125" style="45" customWidth="1"/>
    <col min="2" max="2" width="6.42578125" style="45" customWidth="1"/>
    <col min="3" max="3" width="27.85546875" style="45" customWidth="1"/>
    <col min="4" max="4" width="16.140625" style="45" customWidth="1"/>
    <col min="5" max="5" width="10.140625" style="45" customWidth="1"/>
    <col min="6" max="7" width="13.140625" style="45" customWidth="1"/>
    <col min="8" max="8" width="12.42578125" style="49" customWidth="1"/>
    <col min="9" max="9" width="31.42578125" style="49" customWidth="1"/>
    <col min="10" max="10" width="98.42578125" style="45" customWidth="1"/>
    <col min="11" max="16384" width="33.140625" style="45"/>
  </cols>
  <sheetData>
    <row r="1" spans="2:10" ht="17" thickBot="1"/>
    <row r="2" spans="2:10">
      <c r="B2" s="46"/>
      <c r="C2" s="47"/>
      <c r="D2" s="47"/>
      <c r="E2" s="47"/>
      <c r="F2" s="47"/>
      <c r="G2" s="47"/>
      <c r="H2" s="50"/>
      <c r="I2" s="50"/>
      <c r="J2" s="141"/>
    </row>
    <row r="3" spans="2:10">
      <c r="B3" s="48"/>
      <c r="C3" s="12" t="s">
        <v>14</v>
      </c>
      <c r="D3" s="12"/>
      <c r="E3" s="12"/>
      <c r="F3" s="12"/>
      <c r="G3" s="12"/>
      <c r="H3" s="17"/>
      <c r="I3" s="17"/>
      <c r="J3" s="142"/>
    </row>
    <row r="4" spans="2:10">
      <c r="B4" s="48"/>
      <c r="J4" s="142"/>
    </row>
    <row r="5" spans="2:10">
      <c r="B5" s="51"/>
      <c r="C5" s="14" t="s">
        <v>15</v>
      </c>
      <c r="D5" s="14" t="s">
        <v>0</v>
      </c>
      <c r="E5" s="14" t="s">
        <v>11</v>
      </c>
      <c r="F5" s="14" t="s">
        <v>16</v>
      </c>
      <c r="G5" s="14" t="s">
        <v>45</v>
      </c>
      <c r="H5" s="18" t="s">
        <v>17</v>
      </c>
      <c r="I5" s="18" t="s">
        <v>46</v>
      </c>
      <c r="J5" s="77" t="s">
        <v>8</v>
      </c>
    </row>
    <row r="6" spans="2:10">
      <c r="B6" s="48"/>
      <c r="C6" s="12"/>
      <c r="D6" s="12"/>
      <c r="E6" s="12"/>
      <c r="F6" s="12"/>
      <c r="G6" s="12"/>
      <c r="H6" s="17"/>
      <c r="I6" s="17"/>
      <c r="J6" s="13"/>
    </row>
    <row r="7" spans="2:10">
      <c r="B7" s="48"/>
      <c r="C7" s="148" t="s">
        <v>106</v>
      </c>
      <c r="D7" s="88" t="s">
        <v>64</v>
      </c>
      <c r="E7" s="88" t="s">
        <v>50</v>
      </c>
      <c r="F7" s="45">
        <v>2015</v>
      </c>
      <c r="G7" s="45">
        <v>2010</v>
      </c>
      <c r="H7" s="82">
        <v>42328</v>
      </c>
      <c r="I7" s="49" t="s">
        <v>72</v>
      </c>
      <c r="J7" s="171" t="s">
        <v>65</v>
      </c>
    </row>
    <row r="8" spans="2:10">
      <c r="B8" s="48"/>
      <c r="C8" s="173" t="s">
        <v>130</v>
      </c>
      <c r="D8" s="174" t="s">
        <v>132</v>
      </c>
      <c r="E8" s="88"/>
      <c r="F8" s="45">
        <v>2022</v>
      </c>
      <c r="G8" s="45">
        <v>2022</v>
      </c>
      <c r="H8" s="82">
        <v>44835</v>
      </c>
      <c r="J8" s="171" t="s">
        <v>131</v>
      </c>
    </row>
    <row r="9" spans="2:10">
      <c r="B9" s="48"/>
      <c r="C9" s="143" t="s">
        <v>107</v>
      </c>
      <c r="D9" s="143" t="s">
        <v>95</v>
      </c>
      <c r="F9" s="45">
        <v>2020</v>
      </c>
      <c r="G9" s="45">
        <v>2018</v>
      </c>
      <c r="H9" s="118">
        <v>44256</v>
      </c>
      <c r="I9" s="49" t="s">
        <v>108</v>
      </c>
      <c r="J9" s="142" t="s">
        <v>98</v>
      </c>
    </row>
    <row r="10" spans="2:10" ht="17" thickBot="1">
      <c r="B10" s="144"/>
      <c r="C10" s="145"/>
      <c r="D10" s="145"/>
      <c r="E10" s="145"/>
      <c r="F10" s="145"/>
      <c r="G10" s="145"/>
      <c r="H10" s="146"/>
      <c r="I10" s="146"/>
      <c r="J10" s="147"/>
    </row>
  </sheetData>
  <phoneticPr fontId="35" type="noConversion"/>
  <hyperlinks>
    <hyperlink ref="J7" r:id="rId1" xr:uid="{B5AFD7A0-5493-8541-9E6A-D562C1368B87}"/>
    <hyperlink ref="J8" r:id="rId2" xr:uid="{F6B55C14-A45E-5948-870E-15A275B09657}"/>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tint="0.79998168889431442"/>
  </sheetPr>
  <dimension ref="A1:S205"/>
  <sheetViews>
    <sheetView topLeftCell="A70" zoomScaleNormal="100" workbookViewId="0">
      <selection activeCell="E110" sqref="E110"/>
    </sheetView>
  </sheetViews>
  <sheetFormatPr baseColWidth="10" defaultColWidth="10.7109375" defaultRowHeight="16"/>
  <cols>
    <col min="1" max="2" width="3.42578125" style="52" customWidth="1"/>
    <col min="3" max="3" width="9.42578125" style="52" customWidth="1"/>
    <col min="4" max="4" width="4" style="52" customWidth="1"/>
    <col min="5" max="5" width="15.28515625" style="52" customWidth="1"/>
    <col min="6" max="6" width="13.42578125" style="52" customWidth="1"/>
    <col min="7" max="7" width="38.42578125" style="52" customWidth="1"/>
    <col min="8" max="8" width="21.42578125" style="52" customWidth="1"/>
    <col min="9" max="11" width="10.7109375" style="52"/>
    <col min="12" max="12" width="52.140625" style="52" customWidth="1"/>
    <col min="13" max="13" width="10.7109375" style="52"/>
    <col min="14" max="14" width="15.7109375" style="52" customWidth="1"/>
    <col min="15" max="15" width="10.7109375" style="52"/>
    <col min="16" max="16" width="28.140625" style="52" customWidth="1"/>
    <col min="17" max="16384" width="10.7109375" style="52"/>
  </cols>
  <sheetData>
    <row r="1" spans="1:19" ht="17" thickBot="1"/>
    <row r="2" spans="1:19">
      <c r="B2" s="53"/>
      <c r="C2" s="54"/>
      <c r="D2" s="54"/>
      <c r="E2" s="54"/>
      <c r="F2" s="54"/>
      <c r="G2" s="54"/>
      <c r="H2" s="54"/>
      <c r="I2" s="54"/>
      <c r="J2" s="54"/>
      <c r="K2" s="54"/>
      <c r="L2" s="54"/>
      <c r="M2" s="54"/>
      <c r="N2" s="153"/>
      <c r="O2" s="153"/>
      <c r="P2" s="54"/>
      <c r="Q2" s="55"/>
      <c r="R2" s="155"/>
      <c r="S2" s="155"/>
    </row>
    <row r="3" spans="1:19">
      <c r="A3" s="56"/>
      <c r="B3" s="80"/>
      <c r="C3" s="59" t="s">
        <v>0</v>
      </c>
      <c r="D3" s="59" t="s">
        <v>51</v>
      </c>
      <c r="E3" s="59" t="s">
        <v>24</v>
      </c>
      <c r="F3" s="59"/>
      <c r="G3" s="59"/>
      <c r="H3" s="57"/>
      <c r="I3" s="57"/>
      <c r="J3" s="57"/>
      <c r="K3" s="57"/>
      <c r="L3" s="57"/>
      <c r="M3" s="57"/>
      <c r="N3" s="154"/>
      <c r="O3" s="154"/>
      <c r="P3" s="57"/>
      <c r="Q3" s="81"/>
      <c r="R3" s="155"/>
      <c r="S3" s="155"/>
    </row>
    <row r="4" spans="1:19">
      <c r="B4" s="58"/>
      <c r="Q4" s="149"/>
      <c r="R4" s="155"/>
      <c r="S4" s="155"/>
    </row>
    <row r="5" spans="1:19">
      <c r="B5" s="58"/>
      <c r="Q5" s="149"/>
      <c r="R5" s="155"/>
      <c r="S5" s="155"/>
    </row>
    <row r="6" spans="1:19">
      <c r="B6" s="58"/>
      <c r="C6" s="52" t="s">
        <v>95</v>
      </c>
      <c r="E6" s="52" t="s">
        <v>113</v>
      </c>
      <c r="Q6" s="149"/>
      <c r="R6" s="155"/>
      <c r="S6" s="155"/>
    </row>
    <row r="7" spans="1:19">
      <c r="B7" s="58"/>
      <c r="E7" s="52" t="s">
        <v>140</v>
      </c>
      <c r="Q7" s="149"/>
      <c r="R7" s="155"/>
      <c r="S7" s="155"/>
    </row>
    <row r="8" spans="1:19">
      <c r="B8" s="58"/>
      <c r="Q8" s="149"/>
      <c r="R8" s="155"/>
      <c r="S8" s="155"/>
    </row>
    <row r="9" spans="1:19">
      <c r="B9" s="58"/>
      <c r="C9" s="52" t="s">
        <v>144</v>
      </c>
      <c r="E9" s="56" t="s">
        <v>120</v>
      </c>
      <c r="Q9" s="149"/>
      <c r="R9" s="155"/>
      <c r="S9" s="155"/>
    </row>
    <row r="10" spans="1:19">
      <c r="B10" s="58"/>
      <c r="E10" s="126">
        <v>1</v>
      </c>
      <c r="F10" s="127" t="s">
        <v>2</v>
      </c>
      <c r="G10" s="52" t="s">
        <v>110</v>
      </c>
      <c r="Q10" s="149"/>
      <c r="R10" s="155"/>
      <c r="S10" s="155"/>
    </row>
    <row r="11" spans="1:19">
      <c r="B11" s="58"/>
      <c r="E11" s="126">
        <v>1.2</v>
      </c>
      <c r="F11" s="127" t="s">
        <v>2</v>
      </c>
      <c r="G11" s="52" t="s">
        <v>111</v>
      </c>
      <c r="Q11" s="149"/>
      <c r="R11" s="155"/>
      <c r="S11" s="155"/>
    </row>
    <row r="12" spans="1:19">
      <c r="B12" s="58"/>
      <c r="E12" s="126">
        <v>0.05</v>
      </c>
      <c r="F12" s="127" t="s">
        <v>2</v>
      </c>
      <c r="G12" s="52" t="s">
        <v>112</v>
      </c>
      <c r="Q12" s="149"/>
      <c r="R12" s="155"/>
      <c r="S12" s="155"/>
    </row>
    <row r="13" spans="1:19">
      <c r="B13" s="58"/>
      <c r="E13" s="126"/>
      <c r="Q13" s="149"/>
      <c r="R13" s="155"/>
      <c r="S13" s="155"/>
    </row>
    <row r="14" spans="1:19">
      <c r="B14" s="58"/>
      <c r="E14" s="165">
        <v>0.34</v>
      </c>
      <c r="F14" s="127"/>
      <c r="G14" s="52" t="s">
        <v>141</v>
      </c>
      <c r="Q14" s="149"/>
      <c r="R14" s="155"/>
      <c r="S14" s="155"/>
    </row>
    <row r="15" spans="1:19">
      <c r="B15" s="58"/>
      <c r="E15" s="126"/>
      <c r="F15" s="127"/>
      <c r="Q15" s="149"/>
      <c r="R15" s="155"/>
      <c r="S15" s="155"/>
    </row>
    <row r="16" spans="1:19">
      <c r="B16" s="58"/>
      <c r="E16" s="126">
        <f>E12/E14</f>
        <v>0.14705882352941177</v>
      </c>
      <c r="G16" s="52" t="s">
        <v>115</v>
      </c>
      <c r="Q16" s="149"/>
      <c r="R16" s="155"/>
      <c r="S16" s="155"/>
    </row>
    <row r="17" spans="2:19">
      <c r="B17" s="58"/>
      <c r="E17" s="126">
        <f>E10-E16</f>
        <v>0.8529411764705882</v>
      </c>
      <c r="G17" s="52" t="s">
        <v>119</v>
      </c>
      <c r="Q17" s="149"/>
      <c r="R17" s="155"/>
      <c r="S17" s="155"/>
    </row>
    <row r="18" spans="2:19">
      <c r="B18" s="58"/>
      <c r="E18" s="126"/>
      <c r="Q18" s="149"/>
      <c r="R18" s="155"/>
      <c r="S18" s="155"/>
    </row>
    <row r="19" spans="2:19">
      <c r="B19" s="58"/>
      <c r="E19" s="167" t="s">
        <v>142</v>
      </c>
      <c r="Q19" s="149"/>
      <c r="R19" s="155"/>
      <c r="S19" s="155"/>
    </row>
    <row r="20" spans="2:19">
      <c r="B20" s="58"/>
      <c r="E20" s="175">
        <f>E17/E11</f>
        <v>0.71078431372549022</v>
      </c>
      <c r="F20" s="127" t="s">
        <v>2</v>
      </c>
      <c r="G20" s="52" t="s">
        <v>118</v>
      </c>
      <c r="Q20" s="149"/>
      <c r="R20" s="155"/>
      <c r="S20" s="155"/>
    </row>
    <row r="21" spans="2:19">
      <c r="B21" s="58"/>
      <c r="E21" s="126">
        <v>1</v>
      </c>
      <c r="F21" s="52" t="s">
        <v>2</v>
      </c>
      <c r="G21" s="52" t="s">
        <v>111</v>
      </c>
      <c r="Q21" s="149"/>
      <c r="R21" s="155"/>
      <c r="S21" s="155"/>
    </row>
    <row r="22" spans="2:19">
      <c r="B22" s="58"/>
      <c r="E22" s="126">
        <v>0</v>
      </c>
      <c r="F22" s="52" t="s">
        <v>2</v>
      </c>
      <c r="G22" s="52" t="s">
        <v>112</v>
      </c>
      <c r="Q22" s="149"/>
      <c r="R22" s="155"/>
      <c r="S22" s="155"/>
    </row>
    <row r="23" spans="2:19">
      <c r="B23" s="58"/>
      <c r="Q23" s="149"/>
      <c r="R23" s="155"/>
      <c r="S23" s="155"/>
    </row>
    <row r="24" spans="2:19">
      <c r="B24" s="58"/>
      <c r="E24" s="52">
        <v>10228</v>
      </c>
      <c r="F24" s="52" t="s">
        <v>55</v>
      </c>
      <c r="G24" s="52" t="s">
        <v>97</v>
      </c>
      <c r="Q24" s="149"/>
      <c r="R24" s="155"/>
      <c r="S24" s="155"/>
    </row>
    <row r="25" spans="2:19">
      <c r="B25" s="58"/>
      <c r="E25" s="169"/>
      <c r="Q25" s="149"/>
      <c r="R25" s="155"/>
      <c r="S25" s="155"/>
    </row>
    <row r="26" spans="2:19">
      <c r="B26" s="58"/>
      <c r="Q26" s="149"/>
      <c r="R26" s="155"/>
      <c r="S26" s="155"/>
    </row>
    <row r="27" spans="2:19">
      <c r="B27" s="58"/>
      <c r="E27" s="56">
        <v>8030</v>
      </c>
      <c r="F27" s="52" t="s">
        <v>96</v>
      </c>
      <c r="G27" s="52" t="s">
        <v>71</v>
      </c>
      <c r="Q27" s="149"/>
      <c r="R27" s="155"/>
      <c r="S27" s="155"/>
    </row>
    <row r="28" spans="2:19">
      <c r="B28" s="58"/>
      <c r="Q28" s="149"/>
      <c r="R28" s="155"/>
      <c r="S28" s="155"/>
    </row>
    <row r="29" spans="2:19">
      <c r="B29" s="58"/>
      <c r="Q29" s="149"/>
      <c r="R29" s="155"/>
      <c r="S29" s="155"/>
    </row>
    <row r="30" spans="2:19">
      <c r="B30" s="58"/>
      <c r="E30" s="52">
        <v>1.2</v>
      </c>
      <c r="F30" s="52" t="s">
        <v>100</v>
      </c>
      <c r="G30" s="52" t="s">
        <v>99</v>
      </c>
      <c r="Q30" s="149"/>
      <c r="R30" s="155"/>
      <c r="S30" s="155"/>
    </row>
    <row r="31" spans="2:19">
      <c r="B31" s="58"/>
      <c r="E31" s="52">
        <f>E30*1000000*E24</f>
        <v>12273600000</v>
      </c>
      <c r="F31" s="52" t="s">
        <v>19</v>
      </c>
      <c r="G31" s="35" t="s">
        <v>21</v>
      </c>
      <c r="Q31" s="149"/>
      <c r="R31" s="155"/>
      <c r="S31" s="155"/>
    </row>
    <row r="32" spans="2:19">
      <c r="B32" s="58"/>
      <c r="E32" s="52">
        <f>0.04</f>
        <v>0.04</v>
      </c>
      <c r="F32" s="52" t="s">
        <v>103</v>
      </c>
      <c r="G32" s="52" t="s">
        <v>101</v>
      </c>
      <c r="Q32" s="149"/>
      <c r="R32" s="155"/>
      <c r="S32" s="155"/>
    </row>
    <row r="33" spans="2:19">
      <c r="B33" s="58"/>
      <c r="E33" s="56">
        <f>E32*1000000*E24</f>
        <v>409120000</v>
      </c>
      <c r="F33" s="52" t="s">
        <v>102</v>
      </c>
      <c r="G33" s="45" t="s">
        <v>22</v>
      </c>
      <c r="Q33" s="149"/>
      <c r="R33" s="155"/>
      <c r="S33" s="155"/>
    </row>
    <row r="34" spans="2:19">
      <c r="B34" s="58"/>
      <c r="E34" s="130"/>
      <c r="G34" s="45"/>
      <c r="Q34" s="149"/>
      <c r="R34" s="155"/>
      <c r="S34" s="155"/>
    </row>
    <row r="35" spans="2:19">
      <c r="B35" s="58"/>
      <c r="E35" s="169">
        <v>10</v>
      </c>
      <c r="F35" s="52" t="s">
        <v>105</v>
      </c>
      <c r="G35" s="143" t="s">
        <v>23</v>
      </c>
      <c r="Q35" s="149"/>
      <c r="R35" s="155"/>
      <c r="S35" s="155"/>
    </row>
    <row r="36" spans="2:19">
      <c r="B36" s="58"/>
      <c r="E36" s="130"/>
      <c r="G36" s="143"/>
      <c r="Q36" s="149"/>
      <c r="R36" s="155"/>
      <c r="S36" s="155"/>
    </row>
    <row r="37" spans="2:19">
      <c r="B37" s="58"/>
      <c r="E37" s="56">
        <v>0.96</v>
      </c>
      <c r="G37" s="166" t="s">
        <v>116</v>
      </c>
      <c r="Q37" s="149"/>
      <c r="R37" s="155"/>
      <c r="S37" s="155"/>
    </row>
    <row r="38" spans="2:19">
      <c r="B38" s="58"/>
      <c r="G38" s="52" t="s">
        <v>117</v>
      </c>
      <c r="Q38" s="149"/>
      <c r="R38" s="155"/>
      <c r="S38" s="155"/>
    </row>
    <row r="39" spans="2:19">
      <c r="B39" s="58"/>
      <c r="Q39" s="149"/>
      <c r="R39" s="155"/>
      <c r="S39" s="155"/>
    </row>
    <row r="40" spans="2:19">
      <c r="B40" s="58"/>
      <c r="Q40" s="149"/>
      <c r="R40" s="155"/>
      <c r="S40" s="155"/>
    </row>
    <row r="41" spans="2:19">
      <c r="B41" s="58"/>
      <c r="Q41" s="149"/>
      <c r="R41" s="155"/>
      <c r="S41" s="155"/>
    </row>
    <row r="42" spans="2:19">
      <c r="B42" s="58"/>
      <c r="Q42" s="149"/>
      <c r="R42" s="155"/>
      <c r="S42" s="155"/>
    </row>
    <row r="43" spans="2:19">
      <c r="B43" s="58"/>
      <c r="Q43" s="149"/>
      <c r="R43" s="155"/>
      <c r="S43" s="155"/>
    </row>
    <row r="44" spans="2:19">
      <c r="B44" s="58"/>
      <c r="Q44" s="149"/>
      <c r="R44" s="155"/>
      <c r="S44" s="155"/>
    </row>
    <row r="45" spans="2:19">
      <c r="B45" s="58"/>
      <c r="Q45" s="149"/>
      <c r="R45" s="155"/>
      <c r="S45" s="155"/>
    </row>
    <row r="46" spans="2:19">
      <c r="B46" s="58"/>
      <c r="Q46" s="149"/>
      <c r="R46" s="155"/>
      <c r="S46" s="155"/>
    </row>
    <row r="47" spans="2:19">
      <c r="B47" s="58"/>
      <c r="Q47" s="149"/>
      <c r="R47" s="155"/>
      <c r="S47" s="155"/>
    </row>
    <row r="48" spans="2:19">
      <c r="B48" s="58"/>
      <c r="Q48" s="149"/>
      <c r="R48" s="155"/>
      <c r="S48" s="155"/>
    </row>
    <row r="49" spans="2:19">
      <c r="B49" s="58"/>
      <c r="Q49" s="149"/>
      <c r="R49" s="155"/>
      <c r="S49" s="155"/>
    </row>
    <row r="50" spans="2:19">
      <c r="B50" s="58"/>
      <c r="Q50" s="149"/>
      <c r="R50" s="155"/>
      <c r="S50" s="155"/>
    </row>
    <row r="51" spans="2:19">
      <c r="B51" s="58"/>
      <c r="Q51" s="149"/>
      <c r="R51" s="155"/>
      <c r="S51" s="155"/>
    </row>
    <row r="52" spans="2:19">
      <c r="B52" s="58"/>
      <c r="Q52" s="149"/>
      <c r="R52" s="155"/>
      <c r="S52" s="155"/>
    </row>
    <row r="53" spans="2:19">
      <c r="B53" s="58"/>
      <c r="Q53" s="149"/>
      <c r="R53" s="155"/>
      <c r="S53" s="155"/>
    </row>
    <row r="54" spans="2:19">
      <c r="B54" s="58"/>
      <c r="Q54" s="149"/>
      <c r="R54" s="155"/>
      <c r="S54" s="155"/>
    </row>
    <row r="55" spans="2:19">
      <c r="B55" s="58"/>
      <c r="Q55" s="159"/>
      <c r="R55" s="155"/>
      <c r="S55" s="155"/>
    </row>
    <row r="56" spans="2:19">
      <c r="B56" s="58"/>
      <c r="Q56" s="159"/>
      <c r="R56" s="155"/>
      <c r="S56" s="155"/>
    </row>
    <row r="57" spans="2:19">
      <c r="B57" s="58"/>
      <c r="Q57" s="159"/>
      <c r="R57" s="155"/>
      <c r="S57" s="155"/>
    </row>
    <row r="58" spans="2:19">
      <c r="B58" s="58"/>
      <c r="Q58" s="159"/>
      <c r="R58" s="155"/>
      <c r="S58" s="155"/>
    </row>
    <row r="59" spans="2:19">
      <c r="B59" s="58"/>
      <c r="Q59" s="159"/>
      <c r="R59" s="155"/>
      <c r="S59" s="155"/>
    </row>
    <row r="60" spans="2:19">
      <c r="B60" s="58"/>
      <c r="Q60" s="159"/>
      <c r="R60" s="155"/>
      <c r="S60" s="155"/>
    </row>
    <row r="61" spans="2:19">
      <c r="B61" s="58"/>
      <c r="Q61" s="159"/>
      <c r="R61" s="155"/>
      <c r="S61" s="155"/>
    </row>
    <row r="62" spans="2:19">
      <c r="B62" s="58"/>
      <c r="Q62" s="159"/>
      <c r="R62" s="155"/>
      <c r="S62" s="155"/>
    </row>
    <row r="63" spans="2:19">
      <c r="B63" s="58"/>
      <c r="Q63" s="159"/>
      <c r="R63" s="155"/>
      <c r="S63" s="155"/>
    </row>
    <row r="64" spans="2:19">
      <c r="B64" s="58"/>
      <c r="Q64" s="159"/>
      <c r="R64" s="155"/>
      <c r="S64" s="155"/>
    </row>
    <row r="65" spans="2:19">
      <c r="B65" s="58"/>
      <c r="Q65" s="159"/>
      <c r="R65" s="155"/>
      <c r="S65" s="155"/>
    </row>
    <row r="66" spans="2:19">
      <c r="B66" s="58"/>
      <c r="Q66" s="159"/>
      <c r="R66" s="155"/>
      <c r="S66" s="155"/>
    </row>
    <row r="67" spans="2:19">
      <c r="B67" s="58"/>
      <c r="Q67" s="159"/>
      <c r="R67" s="155"/>
      <c r="S67" s="155"/>
    </row>
    <row r="68" spans="2:19">
      <c r="B68" s="58"/>
      <c r="Q68" s="159"/>
      <c r="R68" s="155"/>
      <c r="S68" s="155"/>
    </row>
    <row r="69" spans="2:19">
      <c r="B69" s="58"/>
      <c r="G69" s="165"/>
      <c r="Q69" s="149"/>
      <c r="R69" s="155"/>
      <c r="S69" s="155"/>
    </row>
    <row r="70" spans="2:19">
      <c r="B70" s="58"/>
      <c r="Q70" s="149"/>
      <c r="R70" s="155"/>
      <c r="S70" s="155"/>
    </row>
    <row r="71" spans="2:19">
      <c r="B71" s="58"/>
      <c r="Q71" s="149"/>
      <c r="R71" s="155"/>
      <c r="S71" s="155"/>
    </row>
    <row r="72" spans="2:19">
      <c r="B72" s="58"/>
      <c r="C72" s="52" t="s">
        <v>124</v>
      </c>
      <c r="Q72" s="149"/>
      <c r="R72" s="155"/>
      <c r="S72" s="155"/>
    </row>
    <row r="73" spans="2:19">
      <c r="B73" s="58"/>
      <c r="E73" s="52" t="s">
        <v>134</v>
      </c>
      <c r="Q73" s="149"/>
      <c r="R73" s="155"/>
      <c r="S73" s="155"/>
    </row>
    <row r="74" spans="2:19">
      <c r="B74" s="58"/>
      <c r="E74" s="52">
        <v>1090</v>
      </c>
      <c r="F74" s="52" t="s">
        <v>122</v>
      </c>
      <c r="G74" s="52" t="s">
        <v>121</v>
      </c>
      <c r="Q74" s="149"/>
      <c r="R74" s="155"/>
      <c r="S74" s="155"/>
    </row>
    <row r="75" spans="2:19">
      <c r="B75" s="58"/>
      <c r="E75" s="52">
        <v>1536</v>
      </c>
      <c r="F75" s="52" t="s">
        <v>122</v>
      </c>
      <c r="G75" s="52" t="s">
        <v>123</v>
      </c>
      <c r="Q75" s="149"/>
      <c r="R75" s="155"/>
      <c r="S75" s="155"/>
    </row>
    <row r="76" spans="2:19">
      <c r="B76" s="58"/>
      <c r="E76" s="165">
        <f>(E75-E74)/E75</f>
        <v>0.29036458333333331</v>
      </c>
      <c r="G76" s="52" t="s">
        <v>147</v>
      </c>
      <c r="Q76" s="149"/>
      <c r="R76" s="155"/>
      <c r="S76" s="155"/>
    </row>
    <row r="77" spans="2:19">
      <c r="B77" s="58"/>
      <c r="Q77" s="149"/>
      <c r="R77" s="155"/>
      <c r="S77" s="155"/>
    </row>
    <row r="78" spans="2:19">
      <c r="B78" s="58"/>
      <c r="E78" s="52" t="s">
        <v>125</v>
      </c>
      <c r="Q78" s="149"/>
      <c r="R78" s="155"/>
      <c r="S78" s="155"/>
    </row>
    <row r="79" spans="2:19">
      <c r="B79" s="58"/>
      <c r="E79" s="56">
        <f>E31*E76</f>
        <v>3563818750</v>
      </c>
      <c r="F79" s="52" t="s">
        <v>19</v>
      </c>
      <c r="G79" s="170" t="s">
        <v>127</v>
      </c>
      <c r="Q79" s="149"/>
      <c r="R79" s="155"/>
      <c r="S79" s="155"/>
    </row>
    <row r="80" spans="2:19">
      <c r="B80" s="58"/>
      <c r="E80" s="56">
        <f>E31-E79</f>
        <v>8709781250</v>
      </c>
      <c r="F80" s="52" t="s">
        <v>19</v>
      </c>
      <c r="G80" s="52" t="s">
        <v>128</v>
      </c>
      <c r="Q80" s="149"/>
      <c r="R80" s="155"/>
      <c r="S80" s="155"/>
    </row>
    <row r="81" spans="2:19">
      <c r="B81" s="58"/>
      <c r="E81" s="165"/>
      <c r="Q81" s="149"/>
      <c r="R81" s="155"/>
      <c r="S81" s="155"/>
    </row>
    <row r="82" spans="2:19">
      <c r="B82" s="58"/>
      <c r="Q82" s="149"/>
      <c r="R82" s="155"/>
      <c r="S82" s="155"/>
    </row>
    <row r="83" spans="2:19" ht="17" customHeight="1">
      <c r="B83" s="58"/>
      <c r="Q83" s="149"/>
      <c r="R83" s="155"/>
      <c r="S83" s="155"/>
    </row>
    <row r="84" spans="2:19" ht="17" customHeight="1">
      <c r="B84" s="58"/>
      <c r="Q84" s="149"/>
      <c r="R84" s="155"/>
      <c r="S84" s="155"/>
    </row>
    <row r="85" spans="2:19" ht="17" customHeight="1">
      <c r="B85" s="58"/>
      <c r="Q85" s="149"/>
      <c r="R85" s="155"/>
      <c r="S85" s="155"/>
    </row>
    <row r="86" spans="2:19" ht="17" customHeight="1">
      <c r="B86" s="58"/>
      <c r="Q86" s="149"/>
      <c r="R86" s="155"/>
      <c r="S86" s="155"/>
    </row>
    <row r="87" spans="2:19" ht="17" customHeight="1">
      <c r="B87" s="58"/>
      <c r="Q87" s="149"/>
      <c r="R87" s="155"/>
      <c r="S87" s="155"/>
    </row>
    <row r="88" spans="2:19" ht="17" customHeight="1">
      <c r="B88" s="58"/>
      <c r="Q88" s="149"/>
      <c r="R88" s="155"/>
      <c r="S88" s="155"/>
    </row>
    <row r="89" spans="2:19" ht="17" customHeight="1">
      <c r="B89" s="58"/>
      <c r="Q89" s="149"/>
      <c r="R89" s="155"/>
      <c r="S89" s="155"/>
    </row>
    <row r="90" spans="2:19" ht="17" customHeight="1">
      <c r="B90" s="58"/>
      <c r="C90" s="52" t="s">
        <v>145</v>
      </c>
      <c r="Q90" s="149"/>
      <c r="R90" s="155"/>
      <c r="S90" s="155"/>
    </row>
    <row r="91" spans="2:19" ht="17" customHeight="1">
      <c r="B91" s="58"/>
      <c r="Q91" s="149"/>
      <c r="R91" s="155"/>
      <c r="S91" s="155"/>
    </row>
    <row r="92" spans="2:19" ht="17" customHeight="1">
      <c r="B92" s="58"/>
      <c r="E92" s="52" t="s">
        <v>139</v>
      </c>
      <c r="Q92" s="149"/>
      <c r="R92" s="155"/>
      <c r="S92" s="155"/>
    </row>
    <row r="93" spans="2:19" ht="17" customHeight="1">
      <c r="B93" s="58"/>
      <c r="E93" s="52">
        <v>2.35</v>
      </c>
      <c r="F93" s="52" t="s">
        <v>133</v>
      </c>
      <c r="G93" s="52" t="s">
        <v>135</v>
      </c>
      <c r="Q93" s="149"/>
      <c r="R93" s="155"/>
      <c r="S93" s="155"/>
    </row>
    <row r="94" spans="2:19" ht="17" customHeight="1">
      <c r="B94" s="58"/>
      <c r="E94" s="52">
        <v>3.59</v>
      </c>
      <c r="F94" s="52" t="s">
        <v>133</v>
      </c>
      <c r="G94" s="52" t="s">
        <v>136</v>
      </c>
      <c r="Q94" s="149"/>
      <c r="R94" s="155"/>
      <c r="S94" s="155"/>
    </row>
    <row r="95" spans="2:19" ht="17" customHeight="1">
      <c r="B95" s="58"/>
      <c r="E95" s="165">
        <f>E94/E93</f>
        <v>1.527659574468085</v>
      </c>
      <c r="G95" s="52" t="s">
        <v>137</v>
      </c>
      <c r="Q95" s="149"/>
      <c r="R95" s="155"/>
      <c r="S95" s="155"/>
    </row>
    <row r="96" spans="2:19" ht="17" customHeight="1">
      <c r="B96" s="58"/>
      <c r="E96" s="165"/>
      <c r="Q96" s="149"/>
      <c r="R96" s="155"/>
      <c r="S96" s="155"/>
    </row>
    <row r="97" spans="1:19" ht="17" customHeight="1">
      <c r="B97" s="58"/>
      <c r="E97" s="126">
        <f>E10</f>
        <v>1</v>
      </c>
      <c r="F97" s="127" t="s">
        <v>2</v>
      </c>
      <c r="G97" s="52" t="s">
        <v>110</v>
      </c>
      <c r="Q97" s="149"/>
      <c r="R97" s="155"/>
      <c r="S97" s="155"/>
    </row>
    <row r="98" spans="1:19" ht="17" customHeight="1">
      <c r="B98" s="58"/>
      <c r="E98" s="126">
        <f>E11</f>
        <v>1.2</v>
      </c>
      <c r="F98" s="127" t="s">
        <v>2</v>
      </c>
      <c r="G98" s="52" t="s">
        <v>111</v>
      </c>
      <c r="Q98" s="149"/>
      <c r="R98" s="155"/>
      <c r="S98" s="155"/>
    </row>
    <row r="99" spans="1:19" ht="17" customHeight="1">
      <c r="B99" s="58"/>
      <c r="E99" s="126">
        <f>E12/E95</f>
        <v>3.2729805013927582E-2</v>
      </c>
      <c r="F99" s="127" t="s">
        <v>2</v>
      </c>
      <c r="G99" s="52" t="s">
        <v>138</v>
      </c>
      <c r="Q99" s="149"/>
      <c r="R99" s="155"/>
      <c r="S99" s="155"/>
    </row>
    <row r="100" spans="1:19" ht="17" customHeight="1">
      <c r="B100" s="58"/>
      <c r="E100" s="126"/>
      <c r="F100" s="127"/>
      <c r="Q100" s="149"/>
      <c r="R100" s="155"/>
      <c r="S100" s="155"/>
    </row>
    <row r="101" spans="1:19" ht="17" customHeight="1">
      <c r="B101" s="58"/>
      <c r="E101" s="126">
        <f>E99/E14</f>
        <v>9.6264132393904647E-2</v>
      </c>
      <c r="F101" s="52" t="s">
        <v>2</v>
      </c>
      <c r="G101" s="52" t="s">
        <v>115</v>
      </c>
      <c r="Q101" s="149"/>
      <c r="R101" s="155"/>
      <c r="S101" s="155"/>
    </row>
    <row r="102" spans="1:19" ht="17" customHeight="1">
      <c r="B102" s="58"/>
      <c r="E102" s="126">
        <f>E97-E101</f>
        <v>0.90373586760609537</v>
      </c>
      <c r="F102" s="52" t="s">
        <v>2</v>
      </c>
      <c r="G102" s="52" t="s">
        <v>119</v>
      </c>
      <c r="Q102" s="149"/>
      <c r="R102" s="155"/>
      <c r="S102" s="155"/>
    </row>
    <row r="103" spans="1:19" ht="17" customHeight="1">
      <c r="B103" s="58"/>
      <c r="E103" s="126"/>
      <c r="Q103" s="149"/>
      <c r="R103" s="155"/>
      <c r="S103" s="155"/>
    </row>
    <row r="104" spans="1:19" ht="17" customHeight="1">
      <c r="B104" s="58"/>
      <c r="E104" s="167" t="s">
        <v>143</v>
      </c>
      <c r="Q104" s="149"/>
      <c r="R104" s="155"/>
      <c r="S104" s="155"/>
    </row>
    <row r="105" spans="1:19" ht="17" customHeight="1">
      <c r="B105" s="58"/>
      <c r="E105" s="168">
        <f>E102/E98</f>
        <v>0.75311322300507955</v>
      </c>
      <c r="F105" s="127" t="s">
        <v>2</v>
      </c>
      <c r="G105" s="52" t="s">
        <v>118</v>
      </c>
      <c r="Q105" s="149"/>
      <c r="R105" s="155"/>
      <c r="S105" s="155"/>
    </row>
    <row r="106" spans="1:19" ht="17" customHeight="1">
      <c r="B106" s="58"/>
      <c r="E106" s="167">
        <v>1</v>
      </c>
      <c r="F106" s="52" t="s">
        <v>2</v>
      </c>
      <c r="G106" s="52" t="s">
        <v>111</v>
      </c>
      <c r="Q106" s="149"/>
      <c r="R106" s="155"/>
      <c r="S106" s="155"/>
    </row>
    <row r="107" spans="1:19" ht="17" customHeight="1">
      <c r="B107" s="58"/>
      <c r="E107" s="167">
        <v>0</v>
      </c>
      <c r="F107" s="52" t="s">
        <v>2</v>
      </c>
      <c r="G107" s="52" t="s">
        <v>112</v>
      </c>
      <c r="Q107" s="149"/>
      <c r="R107" s="155"/>
      <c r="S107" s="155"/>
    </row>
    <row r="108" spans="1:19" ht="17" customHeight="1">
      <c r="B108" s="58"/>
      <c r="E108" s="165"/>
      <c r="Q108" s="149"/>
      <c r="R108" s="155"/>
      <c r="S108" s="155"/>
    </row>
    <row r="109" spans="1:19">
      <c r="A109" s="115"/>
      <c r="B109" s="116"/>
      <c r="J109" s="155"/>
      <c r="Q109" s="149"/>
      <c r="R109" s="155"/>
      <c r="S109" s="155"/>
    </row>
    <row r="110" spans="1:19">
      <c r="A110" s="115"/>
      <c r="B110" s="116"/>
      <c r="E110" s="52">
        <f>E24</f>
        <v>10228</v>
      </c>
      <c r="F110" s="52" t="s">
        <v>55</v>
      </c>
      <c r="G110" s="52" t="s">
        <v>97</v>
      </c>
      <c r="J110" s="155"/>
      <c r="Q110" s="149"/>
      <c r="R110" s="155"/>
      <c r="S110" s="155"/>
    </row>
    <row r="111" spans="1:19">
      <c r="A111" s="115"/>
      <c r="B111" s="116"/>
      <c r="E111" s="169">
        <f>E110/E105</f>
        <v>13580.95926026652</v>
      </c>
      <c r="F111" s="52" t="s">
        <v>55</v>
      </c>
      <c r="G111" s="52" t="s">
        <v>88</v>
      </c>
      <c r="J111" s="155"/>
      <c r="Q111" s="149"/>
      <c r="R111" s="155"/>
      <c r="S111" s="155"/>
    </row>
    <row r="112" spans="1:19">
      <c r="A112" s="115"/>
      <c r="B112" s="116"/>
      <c r="E112" s="169"/>
      <c r="J112" s="155"/>
      <c r="Q112" s="149"/>
      <c r="R112" s="155"/>
      <c r="S112" s="155"/>
    </row>
    <row r="113" spans="1:19">
      <c r="A113" s="115"/>
      <c r="B113" s="116"/>
      <c r="Q113" s="149"/>
      <c r="R113" s="155"/>
      <c r="S113" s="155"/>
    </row>
    <row r="114" spans="1:19">
      <c r="A114" s="115"/>
      <c r="B114" s="116"/>
      <c r="C114" s="88" t="s">
        <v>64</v>
      </c>
      <c r="G114" s="158"/>
      <c r="Q114" s="149"/>
      <c r="R114" s="155"/>
      <c r="S114" s="155"/>
    </row>
    <row r="115" spans="1:19">
      <c r="A115" s="115"/>
      <c r="B115" s="116"/>
      <c r="C115" s="143"/>
      <c r="E115" s="52" t="s">
        <v>129</v>
      </c>
      <c r="Q115" s="149"/>
      <c r="R115" s="155"/>
      <c r="S115" s="155"/>
    </row>
    <row r="116" spans="1:19">
      <c r="A116" s="115"/>
      <c r="B116" s="116"/>
      <c r="L116" s="156"/>
      <c r="M116" s="150"/>
      <c r="N116" s="150"/>
      <c r="O116" s="150"/>
      <c r="Q116" s="149"/>
      <c r="R116" s="155"/>
      <c r="S116" s="155"/>
    </row>
    <row r="117" spans="1:19">
      <c r="A117" s="115"/>
      <c r="B117" s="116"/>
      <c r="E117" s="52">
        <v>3</v>
      </c>
      <c r="F117" s="52" t="s">
        <v>66</v>
      </c>
      <c r="G117" s="52" t="s">
        <v>63</v>
      </c>
      <c r="Q117" s="149"/>
      <c r="R117" s="155"/>
      <c r="S117" s="155"/>
    </row>
    <row r="118" spans="1:19">
      <c r="A118" s="115"/>
      <c r="B118" s="116"/>
      <c r="Q118" s="149"/>
      <c r="R118" s="155"/>
      <c r="S118" s="155"/>
    </row>
    <row r="119" spans="1:19">
      <c r="A119" s="115"/>
      <c r="B119" s="116"/>
      <c r="E119" s="52">
        <v>10</v>
      </c>
      <c r="F119" s="52" t="s">
        <v>57</v>
      </c>
      <c r="G119" s="52" t="s">
        <v>83</v>
      </c>
      <c r="Q119" s="149"/>
      <c r="R119" s="155"/>
      <c r="S119" s="155"/>
    </row>
    <row r="120" spans="1:19">
      <c r="A120" s="115"/>
      <c r="B120" s="116"/>
      <c r="E120" s="52">
        <f>E119/100</f>
        <v>0.1</v>
      </c>
      <c r="G120" s="52" t="s">
        <v>84</v>
      </c>
      <c r="Q120" s="149"/>
      <c r="R120" s="155"/>
      <c r="S120" s="155"/>
    </row>
    <row r="121" spans="1:19">
      <c r="A121" s="115"/>
      <c r="B121" s="116"/>
      <c r="E121" s="52">
        <f>E31</f>
        <v>12273600000</v>
      </c>
      <c r="F121" s="52" t="s">
        <v>19</v>
      </c>
      <c r="G121" s="52" t="s">
        <v>85</v>
      </c>
      <c r="Q121" s="149"/>
      <c r="R121" s="155"/>
      <c r="S121" s="155"/>
    </row>
    <row r="122" spans="1:19">
      <c r="A122" s="115"/>
      <c r="B122" s="116"/>
      <c r="E122" s="52">
        <f>E121*E120</f>
        <v>1227360000</v>
      </c>
      <c r="F122" s="52" t="s">
        <v>19</v>
      </c>
      <c r="G122" s="52" t="s">
        <v>86</v>
      </c>
      <c r="Q122" s="149"/>
      <c r="R122" s="155"/>
      <c r="S122" s="155"/>
    </row>
    <row r="123" spans="1:19">
      <c r="A123" s="115"/>
      <c r="B123" s="116"/>
      <c r="C123" s="56"/>
      <c r="Q123" s="149"/>
      <c r="R123" s="155"/>
      <c r="S123" s="155"/>
    </row>
    <row r="124" spans="1:19">
      <c r="A124" s="115"/>
      <c r="B124" s="116"/>
      <c r="Q124" s="149"/>
      <c r="R124" s="155"/>
      <c r="S124" s="155"/>
    </row>
    <row r="125" spans="1:19">
      <c r="A125" s="115"/>
      <c r="B125" s="116"/>
      <c r="Q125" s="149"/>
      <c r="R125" s="155"/>
      <c r="S125" s="155"/>
    </row>
    <row r="126" spans="1:19">
      <c r="A126" s="115"/>
      <c r="B126" s="116"/>
      <c r="Q126" s="149"/>
      <c r="R126" s="155"/>
      <c r="S126" s="155"/>
    </row>
    <row r="127" spans="1:19">
      <c r="A127" s="115"/>
      <c r="B127" s="116"/>
      <c r="Q127" s="149"/>
      <c r="R127" s="155"/>
      <c r="S127" s="155"/>
    </row>
    <row r="128" spans="1:19">
      <c r="A128" s="115"/>
      <c r="B128" s="116"/>
      <c r="Q128" s="149"/>
      <c r="R128" s="155"/>
      <c r="S128" s="155"/>
    </row>
    <row r="129" spans="1:19">
      <c r="A129" s="115"/>
      <c r="B129" s="116"/>
      <c r="Q129" s="149"/>
      <c r="R129" s="155"/>
      <c r="S129" s="155"/>
    </row>
    <row r="130" spans="1:19">
      <c r="A130" s="115"/>
      <c r="B130" s="116"/>
      <c r="Q130" s="149"/>
      <c r="R130" s="155"/>
      <c r="S130" s="155"/>
    </row>
    <row r="131" spans="1:19">
      <c r="A131" s="115"/>
      <c r="B131" s="116"/>
      <c r="Q131" s="149"/>
      <c r="R131" s="155"/>
      <c r="S131" s="155"/>
    </row>
    <row r="132" spans="1:19">
      <c r="A132" s="115"/>
      <c r="B132" s="116"/>
      <c r="Q132" s="149"/>
      <c r="R132" s="155"/>
      <c r="S132" s="155"/>
    </row>
    <row r="133" spans="1:19">
      <c r="A133" s="115"/>
      <c r="B133" s="116"/>
      <c r="Q133" s="149"/>
      <c r="R133" s="155"/>
      <c r="S133" s="155"/>
    </row>
    <row r="134" spans="1:19">
      <c r="A134" s="115"/>
      <c r="B134" s="116"/>
      <c r="Q134" s="149"/>
      <c r="R134" s="155"/>
      <c r="S134" s="155"/>
    </row>
    <row r="135" spans="1:19">
      <c r="A135" s="115"/>
      <c r="B135" s="116"/>
      <c r="Q135" s="149"/>
    </row>
    <row r="136" spans="1:19">
      <c r="A136" s="115"/>
      <c r="B136" s="116"/>
      <c r="Q136" s="149"/>
    </row>
    <row r="137" spans="1:19">
      <c r="A137" s="115"/>
      <c r="B137" s="116"/>
      <c r="Q137" s="149"/>
    </row>
    <row r="138" spans="1:19">
      <c r="A138" s="115"/>
      <c r="B138" s="116"/>
      <c r="Q138" s="149"/>
    </row>
    <row r="139" spans="1:19">
      <c r="A139" s="115"/>
      <c r="B139" s="116"/>
      <c r="C139" s="56"/>
      <c r="Q139" s="149"/>
    </row>
    <row r="140" spans="1:19">
      <c r="A140" s="115"/>
      <c r="B140" s="116"/>
      <c r="Q140" s="149"/>
    </row>
    <row r="141" spans="1:19">
      <c r="A141" s="115"/>
      <c r="B141" s="116"/>
      <c r="Q141" s="149"/>
    </row>
    <row r="142" spans="1:19">
      <c r="A142" s="115"/>
      <c r="B142" s="116"/>
      <c r="Q142" s="149"/>
    </row>
    <row r="143" spans="1:19">
      <c r="A143" s="115"/>
      <c r="B143" s="116"/>
      <c r="Q143" s="149"/>
    </row>
    <row r="144" spans="1:19">
      <c r="A144" s="115"/>
      <c r="B144" s="116"/>
      <c r="Q144" s="149"/>
    </row>
    <row r="145" spans="1:17">
      <c r="A145" s="115"/>
      <c r="B145" s="116"/>
      <c r="Q145" s="149"/>
    </row>
    <row r="146" spans="1:17">
      <c r="A146" s="115"/>
      <c r="B146" s="116"/>
      <c r="Q146" s="149"/>
    </row>
    <row r="147" spans="1:17">
      <c r="A147" s="115"/>
      <c r="B147" s="116"/>
      <c r="Q147" s="149"/>
    </row>
    <row r="148" spans="1:17">
      <c r="A148" s="115"/>
      <c r="B148" s="116"/>
      <c r="Q148" s="149"/>
    </row>
    <row r="149" spans="1:17">
      <c r="A149" s="115"/>
      <c r="B149" s="116"/>
      <c r="Q149" s="149"/>
    </row>
    <row r="150" spans="1:17">
      <c r="A150" s="115"/>
      <c r="B150" s="116"/>
      <c r="Q150" s="149"/>
    </row>
    <row r="151" spans="1:17">
      <c r="A151" s="115"/>
      <c r="B151" s="116"/>
      <c r="Q151" s="149"/>
    </row>
    <row r="152" spans="1:17">
      <c r="A152" s="115"/>
      <c r="B152" s="116"/>
      <c r="Q152" s="149"/>
    </row>
    <row r="153" spans="1:17">
      <c r="A153" s="115"/>
      <c r="B153" s="116"/>
      <c r="Q153" s="149"/>
    </row>
    <row r="154" spans="1:17">
      <c r="A154" s="115"/>
      <c r="B154" s="116"/>
      <c r="Q154" s="149"/>
    </row>
    <row r="155" spans="1:17">
      <c r="A155" s="115"/>
      <c r="B155" s="116"/>
      <c r="Q155" s="149"/>
    </row>
    <row r="156" spans="1:17">
      <c r="A156" s="115"/>
      <c r="B156" s="116"/>
      <c r="Q156" s="149"/>
    </row>
    <row r="157" spans="1:17">
      <c r="A157" s="115"/>
      <c r="B157" s="116"/>
      <c r="Q157" s="149"/>
    </row>
    <row r="158" spans="1:17">
      <c r="A158" s="115"/>
      <c r="B158" s="116"/>
      <c r="Q158" s="149"/>
    </row>
    <row r="159" spans="1:17">
      <c r="A159" s="115"/>
      <c r="B159" s="116"/>
      <c r="Q159" s="149"/>
    </row>
    <row r="160" spans="1:17">
      <c r="A160" s="115"/>
      <c r="B160" s="116"/>
      <c r="Q160" s="149"/>
    </row>
    <row r="161" spans="1:17">
      <c r="A161" s="115"/>
      <c r="B161" s="116"/>
      <c r="Q161" s="149"/>
    </row>
    <row r="162" spans="1:17">
      <c r="A162" s="115"/>
      <c r="B162" s="116"/>
      <c r="Q162" s="149"/>
    </row>
    <row r="163" spans="1:17">
      <c r="A163" s="115"/>
      <c r="B163" s="116"/>
      <c r="Q163" s="149"/>
    </row>
    <row r="164" spans="1:17">
      <c r="A164" s="115"/>
      <c r="B164" s="116"/>
      <c r="Q164" s="149"/>
    </row>
    <row r="165" spans="1:17">
      <c r="A165" s="115"/>
      <c r="B165" s="116"/>
      <c r="Q165" s="149"/>
    </row>
    <row r="166" spans="1:17">
      <c r="A166" s="115"/>
      <c r="B166" s="116"/>
      <c r="Q166" s="149"/>
    </row>
    <row r="167" spans="1:17">
      <c r="A167" s="115"/>
      <c r="B167" s="116"/>
      <c r="Q167" s="149"/>
    </row>
    <row r="168" spans="1:17">
      <c r="A168" s="115"/>
      <c r="B168" s="116"/>
      <c r="Q168" s="149"/>
    </row>
    <row r="169" spans="1:17">
      <c r="A169" s="115"/>
      <c r="B169" s="116"/>
      <c r="Q169" s="149"/>
    </row>
    <row r="170" spans="1:17">
      <c r="A170" s="115"/>
      <c r="B170" s="116"/>
      <c r="Q170" s="149"/>
    </row>
    <row r="171" spans="1:17">
      <c r="A171" s="115"/>
      <c r="B171" s="116"/>
      <c r="Q171" s="149"/>
    </row>
    <row r="172" spans="1:17">
      <c r="A172" s="115"/>
      <c r="B172" s="116"/>
      <c r="C172" s="56"/>
      <c r="Q172" s="149"/>
    </row>
    <row r="173" spans="1:17">
      <c r="A173" s="115"/>
      <c r="B173" s="116"/>
      <c r="Q173" s="149"/>
    </row>
    <row r="174" spans="1:17">
      <c r="A174" s="115"/>
      <c r="B174" s="116"/>
      <c r="Q174" s="149"/>
    </row>
    <row r="175" spans="1:17">
      <c r="A175" s="115"/>
      <c r="B175" s="116"/>
      <c r="Q175" s="149"/>
    </row>
    <row r="176" spans="1:17">
      <c r="A176" s="115"/>
      <c r="B176" s="116"/>
      <c r="Q176" s="149"/>
    </row>
    <row r="177" spans="1:17">
      <c r="A177" s="115"/>
      <c r="B177" s="116"/>
      <c r="Q177" s="149"/>
    </row>
    <row r="178" spans="1:17">
      <c r="A178" s="115"/>
      <c r="B178" s="116"/>
      <c r="Q178" s="149"/>
    </row>
    <row r="179" spans="1:17">
      <c r="A179" s="115"/>
      <c r="B179" s="116"/>
      <c r="Q179" s="149"/>
    </row>
    <row r="180" spans="1:17">
      <c r="A180" s="115"/>
      <c r="B180" s="116"/>
      <c r="Q180" s="149"/>
    </row>
    <row r="181" spans="1:17">
      <c r="A181" s="115"/>
      <c r="B181" s="116"/>
      <c r="Q181" s="149"/>
    </row>
    <row r="182" spans="1:17">
      <c r="A182" s="115"/>
      <c r="B182" s="116"/>
      <c r="Q182" s="149"/>
    </row>
    <row r="183" spans="1:17">
      <c r="A183" s="115"/>
      <c r="B183" s="116"/>
      <c r="Q183" s="149"/>
    </row>
    <row r="184" spans="1:17">
      <c r="A184" s="115"/>
      <c r="B184" s="116"/>
      <c r="Q184" s="149"/>
    </row>
    <row r="185" spans="1:17">
      <c r="A185" s="115"/>
      <c r="B185" s="116"/>
      <c r="Q185" s="149"/>
    </row>
    <row r="186" spans="1:17">
      <c r="A186" s="115"/>
      <c r="B186" s="116"/>
      <c r="Q186" s="149"/>
    </row>
    <row r="187" spans="1:17">
      <c r="A187" s="115"/>
      <c r="B187" s="116"/>
      <c r="Q187" s="149"/>
    </row>
    <row r="188" spans="1:17">
      <c r="A188" s="115"/>
      <c r="B188" s="116"/>
      <c r="Q188" s="149"/>
    </row>
    <row r="189" spans="1:17">
      <c r="A189" s="115"/>
      <c r="B189" s="116"/>
      <c r="Q189" s="149"/>
    </row>
    <row r="190" spans="1:17">
      <c r="A190" s="115"/>
      <c r="B190" s="116"/>
      <c r="Q190" s="149"/>
    </row>
    <row r="191" spans="1:17">
      <c r="A191" s="115"/>
      <c r="B191" s="116"/>
      <c r="Q191" s="149"/>
    </row>
    <row r="192" spans="1:17">
      <c r="A192" s="115"/>
      <c r="B192" s="116"/>
      <c r="Q192" s="149"/>
    </row>
    <row r="193" spans="1:17">
      <c r="A193" s="115"/>
      <c r="B193" s="116"/>
      <c r="Q193" s="149"/>
    </row>
    <row r="194" spans="1:17">
      <c r="A194" s="115"/>
      <c r="B194" s="116"/>
      <c r="Q194" s="149"/>
    </row>
    <row r="195" spans="1:17">
      <c r="A195" s="115"/>
      <c r="B195" s="116"/>
      <c r="Q195" s="149"/>
    </row>
    <row r="196" spans="1:17">
      <c r="A196" s="115"/>
      <c r="B196" s="116"/>
      <c r="Q196" s="149"/>
    </row>
    <row r="197" spans="1:17">
      <c r="A197" s="115"/>
      <c r="B197" s="116"/>
      <c r="Q197" s="149"/>
    </row>
    <row r="198" spans="1:17">
      <c r="B198" s="58"/>
      <c r="Q198" s="149"/>
    </row>
    <row r="199" spans="1:17">
      <c r="B199" s="58"/>
      <c r="Q199" s="149"/>
    </row>
    <row r="200" spans="1:17">
      <c r="B200" s="58"/>
      <c r="Q200" s="149"/>
    </row>
    <row r="201" spans="1:17">
      <c r="B201" s="58"/>
      <c r="Q201" s="149"/>
    </row>
    <row r="202" spans="1:17">
      <c r="B202" s="58"/>
      <c r="Q202" s="149"/>
    </row>
    <row r="203" spans="1:17">
      <c r="B203" s="58"/>
      <c r="E203" s="160"/>
      <c r="Q203" s="149"/>
    </row>
    <row r="204" spans="1:17">
      <c r="B204" s="58"/>
      <c r="Q204" s="149"/>
    </row>
    <row r="205" spans="1:17" ht="17" thickBot="1">
      <c r="B205" s="161"/>
      <c r="C205" s="151"/>
      <c r="D205" s="151"/>
      <c r="E205" s="151"/>
      <c r="F205" s="151"/>
      <c r="G205" s="151"/>
      <c r="H205" s="151"/>
      <c r="I205" s="151"/>
      <c r="J205" s="151"/>
      <c r="K205" s="151"/>
      <c r="L205" s="151"/>
      <c r="M205" s="151"/>
      <c r="N205" s="151"/>
      <c r="O205" s="151"/>
      <c r="P205" s="151"/>
      <c r="Q205" s="15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Kyra de Haan</cp:lastModifiedBy>
  <cp:lastPrinted>2015-02-13T09:40:54Z</cp:lastPrinted>
  <dcterms:created xsi:type="dcterms:W3CDTF">2011-10-26T09:05:09Z</dcterms:created>
  <dcterms:modified xsi:type="dcterms:W3CDTF">2024-02-15T10:01:54Z</dcterms:modified>
</cp:coreProperties>
</file>