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4"/>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energy/"/>
    </mc:Choice>
  </mc:AlternateContent>
  <xr:revisionPtr revIDLastSave="0" documentId="13_ncr:1_{F189C954-FB60-444A-B588-D66BC1E29E71}" xr6:coauthVersionLast="47" xr6:coauthVersionMax="47" xr10:uidLastSave="{00000000-0000-0000-0000-000000000000}"/>
  <bookViews>
    <workbookView xWindow="14480" yWindow="-33340" windowWidth="30080" windowHeight="3218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6" i="12" l="1"/>
  <c r="K8" i="13" l="1"/>
  <c r="D22" i="16"/>
  <c r="D21" i="16"/>
  <c r="D20" i="16"/>
  <c r="D29" i="16"/>
  <c r="F71" i="16"/>
  <c r="D71" i="16"/>
  <c r="D69" i="16"/>
  <c r="D54" i="16"/>
  <c r="E34" i="12" l="1"/>
  <c r="K15" i="13"/>
  <c r="G15" i="13" s="1"/>
  <c r="E33" i="12" s="1"/>
  <c r="I19" i="13"/>
  <c r="G19" i="13" s="1"/>
  <c r="E21" i="12" s="1"/>
  <c r="I18" i="13"/>
  <c r="I14" i="13" l="1"/>
  <c r="G14" i="13" s="1"/>
  <c r="E32" i="12" s="1"/>
  <c r="J7" i="13"/>
  <c r="G7" i="13" s="1"/>
  <c r="E11" i="12" s="1"/>
  <c r="G8" i="13"/>
  <c r="E12" i="12" s="1"/>
  <c r="G18" i="13"/>
  <c r="E20" i="12" s="1"/>
  <c r="D28" i="16"/>
  <c r="I21" i="13" l="1"/>
  <c r="G21" i="13" s="1"/>
  <c r="E26" i="12" s="1"/>
  <c r="D23" i="16"/>
  <c r="D24" i="16" s="1"/>
  <c r="I20" i="13" s="1"/>
  <c r="G20" i="13" s="1"/>
  <c r="E25" i="12" s="1"/>
  <c r="T56" i="16"/>
  <c r="T58" i="16" s="1"/>
  <c r="M63" i="16" s="1"/>
  <c r="D61" i="16" s="1"/>
  <c r="F61" i="16" s="1"/>
  <c r="N69" i="16"/>
  <c r="N70" i="16"/>
  <c r="N68" i="16"/>
  <c r="N71" i="16" l="1"/>
  <c r="D60" i="16" s="1"/>
  <c r="F60" i="16" s="1"/>
</calcChain>
</file>

<file path=xl/sharedStrings.xml><?xml version="1.0" encoding="utf-8"?>
<sst xmlns="http://schemas.openxmlformats.org/spreadsheetml/2006/main" count="311" uniqueCount="227">
  <si>
    <t>Source</t>
  </si>
  <si>
    <t>years</t>
  </si>
  <si>
    <t>%</t>
  </si>
  <si>
    <t>Technical lifetime</t>
  </si>
  <si>
    <t>Value</t>
  </si>
  <si>
    <t>Other</t>
  </si>
  <si>
    <t>Initial investment costs</t>
  </si>
  <si>
    <t>yes=1, no=0</t>
  </si>
  <si>
    <t>Definition</t>
  </si>
  <si>
    <t>Unit</t>
  </si>
  <si>
    <t>Link</t>
  </si>
  <si>
    <t>Cover Sheet</t>
  </si>
  <si>
    <t>Document</t>
  </si>
  <si>
    <t>Country</t>
  </si>
  <si>
    <t>Organization</t>
  </si>
  <si>
    <t>Quintel Intelligence</t>
  </si>
  <si>
    <t>Definition on the sources</t>
  </si>
  <si>
    <t>Technical lifetime of the plant</t>
  </si>
  <si>
    <t>euro/MWh</t>
  </si>
  <si>
    <t>Type</t>
  </si>
  <si>
    <t>Date published</t>
  </si>
  <si>
    <t>Date retrieved</t>
  </si>
  <si>
    <t>Attribute</t>
  </si>
  <si>
    <t>takes_part_in_ets</t>
  </si>
  <si>
    <t>variable_operation_and_maintenance_costs_per_full_load_hour</t>
  </si>
  <si>
    <t>technical_lifetime</t>
  </si>
  <si>
    <t>wacc</t>
  </si>
  <si>
    <t>Fixed operational and maintenance costs per year</t>
  </si>
  <si>
    <t>Variable operational and maintenance costs</t>
  </si>
  <si>
    <t>Technical</t>
  </si>
  <si>
    <t>Costs</t>
  </si>
  <si>
    <t>Parameter</t>
  </si>
  <si>
    <t>Results</t>
  </si>
  <si>
    <t>Author</t>
  </si>
  <si>
    <t>Legend</t>
  </si>
  <si>
    <t>Cells</t>
  </si>
  <si>
    <t>Intermediate (calculation)</t>
  </si>
  <si>
    <t>Result</t>
  </si>
  <si>
    <t>Manual input</t>
  </si>
  <si>
    <t>Reference to manual input or data input</t>
  </si>
  <si>
    <t>Tabs</t>
  </si>
  <si>
    <t>Introductory</t>
  </si>
  <si>
    <t>Dashboard</t>
  </si>
  <si>
    <t>Research data</t>
  </si>
  <si>
    <t>Sources</t>
  </si>
  <si>
    <t>Main calculations</t>
  </si>
  <si>
    <t>Additional calculations</t>
  </si>
  <si>
    <t>Output to csv</t>
  </si>
  <si>
    <t>Cost</t>
  </si>
  <si>
    <t>Comments</t>
  </si>
  <si>
    <t>Notes</t>
  </si>
  <si>
    <t>Subject year</t>
  </si>
  <si>
    <t>ETM Library URL</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</si>
  <si>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</si>
  <si>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storage.volume</t>
  </si>
  <si>
    <t xml:space="preserve">       storage.volume</t>
  </si>
  <si>
    <t>MWh</t>
  </si>
  <si>
    <t>NL</t>
  </si>
  <si>
    <t>Source: TNO- 2022-R11212</t>
  </si>
  <si>
    <t>Aanname van GasUnie is 50 GWH per dag injectievermogen staat gelijk aan 8 putten</t>
  </si>
  <si>
    <t>Productie snelheid is 2 keer zo hoog</t>
  </si>
  <si>
    <t>100 GWh --&gt; 8 putten --&gt;  1 dag</t>
  </si>
  <si>
    <t>12,5 GWh --&gt; 1 put --&gt; 1 dag</t>
  </si>
  <si>
    <t>Conversie van 0,85 van gasvolume naar waterstofvolume  (opvis)</t>
  </si>
  <si>
    <t>4 TWH --&gt; 1.2 bcm?</t>
  </si>
  <si>
    <t xml:space="preserve">1 bcm --&gt; 10,77 PJ </t>
  </si>
  <si>
    <t>3 TWh --&gt; 1 bcm</t>
  </si>
  <si>
    <t>1,2 bcm --&gt; 3,6 TWh</t>
  </si>
  <si>
    <t xml:space="preserve">1,5 mrd capex voor 4 TWh </t>
  </si>
  <si>
    <t>120 MJ/ kg</t>
  </si>
  <si>
    <t>33,3 kWh / kg</t>
  </si>
  <si>
    <t>4TWh/33,3 kWh = 121 Miloen kg</t>
  </si>
  <si>
    <t>4TWh = 14,4 PJ</t>
  </si>
  <si>
    <t xml:space="preserve">14,4 * 10^9 MJ </t>
  </si>
  <si>
    <r>
      <t>0.0167* 14</t>
    </r>
    <r>
      <rPr>
        <sz val="12"/>
        <color theme="1"/>
        <rFont val="Calibri"/>
        <family val="2"/>
        <scheme val="minor"/>
      </rPr>
      <t xml:space="preserve">,4 </t>
    </r>
    <r>
      <rPr>
        <b/>
        <sz val="12"/>
        <color theme="1"/>
        <rFont val="Calibri"/>
        <family val="2"/>
        <scheme val="minor"/>
      </rPr>
      <t xml:space="preserve"> = 240 miljoen euro aan waterstof</t>
    </r>
  </si>
  <si>
    <t>Kortcyclisch berekening</t>
  </si>
  <si>
    <t>4000GWH --&gt; 30 putten --&gt; 5 dagen</t>
  </si>
  <si>
    <t>800 GWh --&gt; 30 putten --&gt; 1 dag</t>
  </si>
  <si>
    <t>26,67 GWh --&gt; 1 put --&gt; 1 dag</t>
  </si>
  <si>
    <t>Seizoen berekening</t>
  </si>
  <si>
    <t>15000GWh --&gt; 60 putten --&gt; 00 dagen</t>
  </si>
  <si>
    <t>300 GWh --&gt; 60 putten --&lt; 1 dag</t>
  </si>
  <si>
    <t>5 GWh --&gt; 1 put --&gt; 1 dag</t>
  </si>
  <si>
    <t>Strategische berekening</t>
  </si>
  <si>
    <t>12000GWh --&gt; 54 putten --&gt; 80 dagen</t>
  </si>
  <si>
    <t>150 GWh --&gt; 54 putten --&gt; 1 dag</t>
  </si>
  <si>
    <t>2,777778 --&gt; 1 put --&gt; 1 dag</t>
  </si>
  <si>
    <t>OPVIS 2.0 : 1 put --&gt; 11GWH --&gt; 3,8 miljoen m^3 waterstof (productievermogen)</t>
  </si>
  <si>
    <t>https://repository.tno.nl/SingleDoc?find=UID%20767ae646-8e67-43ec-8596-ccf2b7ca383b</t>
  </si>
  <si>
    <t>TNO</t>
  </si>
  <si>
    <t>storage.capacity</t>
  </si>
  <si>
    <t>Assumptions based on  TNO- 2022-R11212 , OPVIS 1.0 and verification with experts</t>
  </si>
  <si>
    <t>1 well has capacity to produce and inject 12 Gwh per day</t>
  </si>
  <si>
    <t>hydrogen cushion gas</t>
  </si>
  <si>
    <t>Million euros</t>
  </si>
  <si>
    <t>TNO-02022-R11212</t>
  </si>
  <si>
    <t>Cushion gas costs calculation</t>
  </si>
  <si>
    <t>units</t>
  </si>
  <si>
    <t>GWh</t>
  </si>
  <si>
    <t>Energy capacity of hydrogen per kg</t>
  </si>
  <si>
    <t>Necessary kg per salt cavern</t>
  </si>
  <si>
    <t>Costs hydrogen per kg</t>
  </si>
  <si>
    <t>euro/kg</t>
  </si>
  <si>
    <t>Costs in necessary gas per gas field</t>
  </si>
  <si>
    <t>kWh/ kg</t>
  </si>
  <si>
    <t>Purification unit</t>
  </si>
  <si>
    <t>Amount</t>
  </si>
  <si>
    <t>Necessary cushion gas per gas field (8 Twh)</t>
  </si>
  <si>
    <t>1 gas field will have capacity of 8 - 20 TWh --&gt; for this node source analysis we assume 8</t>
  </si>
  <si>
    <t>16 wells for 15 TWh --&gt; 8 wells for 8 TWh</t>
  </si>
  <si>
    <t>Based on 8 TWh and numbers of TNO-2022-R11212, 8 wells per field</t>
  </si>
  <si>
    <t>15 MW compressors</t>
  </si>
  <si>
    <t>Wells</t>
  </si>
  <si>
    <t>Costs per unit</t>
  </si>
  <si>
    <t>Total</t>
  </si>
  <si>
    <t>Capacity related costs (96 GWh per day)</t>
  </si>
  <si>
    <t>Volume related costs ( 8 TWh)</t>
  </si>
  <si>
    <t>100 mln sm^3 needed for 15 TWh --&gt; 50 sm^3 necessary for 8 TWh</t>
  </si>
  <si>
    <t>Usage of gas fields will be for seasonal storage, according to TNO -2022-R11212 filling time is 100 days</t>
  </si>
  <si>
    <t>Capacity is therefore 96 GWh per day (∼1% of 8 TWh)</t>
  </si>
  <si>
    <t>We assume production and injection capacity are equal, this means more compresion capacity for injection needs to be installed</t>
  </si>
  <si>
    <t>Since TNO-2022-R11212 assumes injection  = 0.5* production, we assume twice as much compressors</t>
  </si>
  <si>
    <t>CAPEX (volume)</t>
  </si>
  <si>
    <t>CAPEX (capacity)</t>
  </si>
  <si>
    <t>7 needed for 15 TWh (TNO) --&gt; For injection capacity = volume capacity, we need 2* TNO assumptions --&gt; 7 needed for * TWh</t>
  </si>
  <si>
    <t>eur per kwh</t>
  </si>
  <si>
    <t>eur per kw</t>
  </si>
  <si>
    <t>96 GWh per day</t>
  </si>
  <si>
    <t xml:space="preserve">Lifetime </t>
  </si>
  <si>
    <t>OPEX</t>
  </si>
  <si>
    <t>5.2%</t>
  </si>
  <si>
    <t>CAPEX</t>
  </si>
  <si>
    <t>Source: Hystories WP 5 D5.40</t>
  </si>
  <si>
    <t>capacity.cost</t>
  </si>
  <si>
    <t>€/kW</t>
  </si>
  <si>
    <t>volume.cost</t>
  </si>
  <si>
    <t>€/kWh</t>
  </si>
  <si>
    <t>Fixed OPEX (annualy)</t>
  </si>
  <si>
    <t>Variable OPEX</t>
  </si>
  <si>
    <t>input.cost</t>
  </si>
  <si>
    <t>€/MWh</t>
  </si>
  <si>
    <t>output.cost</t>
  </si>
  <si>
    <t>Lifetime in/out</t>
  </si>
  <si>
    <t>Lifetime volume</t>
  </si>
  <si>
    <t>input efficiency</t>
  </si>
  <si>
    <t>output efficiency</t>
  </si>
  <si>
    <t>Lifetime</t>
  </si>
  <si>
    <t>Source: IEA Hydrogen tcp-task 42: Underground hydrogen storage</t>
  </si>
  <si>
    <t>https://hystories.eu/wp-content/uploads/2022/05/Hystories_D5.4-0-Assumptions-and-input-parameters-for-modelling-of-the-European-energy-system.pdf</t>
  </si>
  <si>
    <t>HyStories</t>
  </si>
  <si>
    <t>EU</t>
  </si>
  <si>
    <t>IEA</t>
  </si>
  <si>
    <t>Typical capacity (max)</t>
  </si>
  <si>
    <t xml:space="preserve">euro/MW </t>
  </si>
  <si>
    <t>euro/MW</t>
  </si>
  <si>
    <t>variable_opex.cost</t>
  </si>
  <si>
    <t>€/MW</t>
  </si>
  <si>
    <t xml:space="preserve">       capacity.volume</t>
  </si>
  <si>
    <t>MW</t>
  </si>
  <si>
    <t>8 TWh</t>
  </si>
  <si>
    <t>Typical capacity (min)</t>
  </si>
  <si>
    <t>Typical capaicty (regular)</t>
  </si>
  <si>
    <t>costs</t>
  </si>
  <si>
    <t>volumes</t>
  </si>
  <si>
    <t xml:space="preserve">      Initial investment costs volume</t>
  </si>
  <si>
    <t xml:space="preserve">      Initial investment costs capacity</t>
  </si>
  <si>
    <t>overall efficiency</t>
  </si>
  <si>
    <t>TNO 2022</t>
  </si>
  <si>
    <t>This node source analysis contains 3 sources, the source from Hystories has been deemed the most complete in costs. From IEA the common vlaue of gas fields, from TNO the typical volume of the wells.</t>
  </si>
  <si>
    <t>Kas Kranenburg</t>
  </si>
  <si>
    <t>capacity</t>
  </si>
  <si>
    <t>https://www.ieahydrogen.org/task/task-42-underground-hydrogen-storage/</t>
  </si>
  <si>
    <t>€/MW/year (4% of CAPEX)</t>
  </si>
  <si>
    <t>€/MWh/year (2% of CAPEX)</t>
  </si>
  <si>
    <t>Output of storage</t>
  </si>
  <si>
    <t>HyStories 2022</t>
  </si>
  <si>
    <t>IEA 2023</t>
  </si>
  <si>
    <t>IEA 2022</t>
  </si>
  <si>
    <t>Hystories 2022</t>
  </si>
  <si>
    <t>Storage volume of gas fields</t>
  </si>
  <si>
    <t>fixed_costs_per_mw_input_capacity</t>
  </si>
  <si>
    <t>storage.cost_per_mwh</t>
  </si>
  <si>
    <t xml:space="preserve">€/year (2% of CAPEX multiplied by standard volume) </t>
  </si>
  <si>
    <t>€/year (4% of CAPEX multiplied by standard volume)</t>
  </si>
  <si>
    <t>euro/year</t>
  </si>
  <si>
    <t>energy_hydrogen_storage_depleted_gas_field</t>
  </si>
  <si>
    <t>typical_input_capacity</t>
  </si>
  <si>
    <t xml:space="preserve">
Capacity of wells</t>
  </si>
  <si>
    <t>output.hydrogen</t>
  </si>
  <si>
    <t>availability</t>
  </si>
  <si>
    <t>-</t>
  </si>
  <si>
    <t>full_load_hours</t>
  </si>
  <si>
    <t>FLH/year</t>
  </si>
  <si>
    <t>initial_investment</t>
  </si>
  <si>
    <t>euro</t>
  </si>
  <si>
    <t>Quintel assumption: for hydrogen storage initial investments costs are calculated from two components, typical costs per input capacity and per storage volume</t>
  </si>
  <si>
    <t>ccs_investment</t>
  </si>
  <si>
    <t>CCS investment costs</t>
  </si>
  <si>
    <t>cost_of_installing</t>
  </si>
  <si>
    <t>Installation costs</t>
  </si>
  <si>
    <t>decommissioning_costs</t>
  </si>
  <si>
    <t>Decommissioning costs</t>
  </si>
  <si>
    <t>fixed_operation_and_maintenance_costs_per_year</t>
  </si>
  <si>
    <t>euro/FLH</t>
  </si>
  <si>
    <r>
      <t xml:space="preserve">Variable operation and maintenance costs per </t>
    </r>
    <r>
      <rPr>
        <sz val="12"/>
        <color theme="1"/>
        <rFont val="Calibri"/>
        <family val="2"/>
        <scheme val="minor"/>
      </rPr>
      <t>flh</t>
    </r>
  </si>
  <si>
    <t>variable_operation_and_maintenance_costs_for_ccs_per_full_load_hour</t>
  </si>
  <si>
    <t>Variable operational and maintenance costs for CCS per flh</t>
  </si>
  <si>
    <t>Weighted average cost of capital</t>
  </si>
  <si>
    <t>See https://docs.energytransitionmodel.com/main/cost-wacc/#new--immature-technologies-real-wacc-7</t>
  </si>
  <si>
    <t>construction_time</t>
  </si>
  <si>
    <t xml:space="preserve">Construction time of the plant </t>
  </si>
  <si>
    <t>free_co2_factor</t>
  </si>
  <si>
    <t>Quintel assumption</t>
  </si>
  <si>
    <t>construction time</t>
  </si>
  <si>
    <t>year</t>
  </si>
  <si>
    <t>5-7 years</t>
  </si>
  <si>
    <t xml:space="preserve">Quintel assumption </t>
  </si>
  <si>
    <t xml:space="preserve">Fixed operational and maintenance costs </t>
  </si>
  <si>
    <t>euro/y</t>
  </si>
  <si>
    <t>Verification after expert consultation</t>
  </si>
  <si>
    <t>fill and depletion time: 30 days</t>
  </si>
  <si>
    <t>Consultation experts</t>
  </si>
  <si>
    <t>€/flh ( based on full load capacity of 11111 MW)</t>
  </si>
  <si>
    <t>based on30 day depletion and filling time of gas fields</t>
  </si>
  <si>
    <t>hydrogen_output_capacity</t>
  </si>
  <si>
    <t>Equal to input capacity</t>
  </si>
  <si>
    <t>Quintel assumption, out of scope (Hystories 2022 does mention an output efficiency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</si>
</sst>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 &quot;€&quot;\ * #,##0.00_ ;_ &quot;€&quot;\ * \-#,##0.00_ ;_ &quot;€&quot;\ * &quot;-&quot;??_ ;_ @_ "/>
    <numFmt numFmtId="164" formatCode="0.0"/>
    <numFmt numFmtId="165" formatCode="0.000"/>
    <numFmt numFmtId="166" formatCode="0.0000000000000"/>
    <numFmt numFmtId="167" formatCode="0.0000"/>
  </numFmts>
  <fonts count="37">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sz val="12"/>
      <color rgb="FF000000"/>
      <name val="Calibri"/>
      <family val="2"/>
    </font>
    <font>
      <i/>
      <sz val="12"/>
      <color theme="1"/>
      <name val="Calibri"/>
      <family val="2"/>
      <scheme val="minor"/>
    </font>
    <font>
      <sz val="12"/>
      <color theme="1"/>
      <name val="Lettertype hoofdtekst"/>
      <family val="2"/>
    </font>
    <font>
      <u/>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
      <left style="medium">
        <color auto="1"/>
      </left>
      <right style="thin">
        <color indexed="64"/>
      </right>
      <top style="medium">
        <color auto="1"/>
      </top>
      <bottom style="medium">
        <color auto="1"/>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s>
  <cellStyleXfs count="251">
    <xf numFmtId="0" fontId="0"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alignment vertical="top"/>
      <protection locked="0"/>
    </xf>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44" fontId="35" fillId="0" borderId="0" applyFont="0" applyFill="0" applyBorder="0" applyAlignment="0" applyProtection="0"/>
  </cellStyleXfs>
  <cellXfs count="179">
    <xf numFmtId="0" fontId="0" fillId="0" borderId="0" xfId="0"/>
    <xf numFmtId="0" fontId="28" fillId="3" borderId="7" xfId="0" applyFont="1" applyFill="1" applyBorder="1"/>
    <xf numFmtId="0" fontId="29" fillId="3" borderId="16" xfId="0" applyFont="1" applyFill="1" applyBorder="1"/>
    <xf numFmtId="0" fontId="28" fillId="3" borderId="12" xfId="0" applyFont="1" applyFill="1" applyBorder="1"/>
    <xf numFmtId="0" fontId="30" fillId="3" borderId="7" xfId="0" applyFont="1" applyFill="1" applyBorder="1" applyAlignment="1">
      <alignment vertical="center"/>
    </xf>
    <xf numFmtId="49" fontId="28" fillId="2" borderId="8" xfId="0" applyNumberFormat="1" applyFont="1" applyFill="1" applyBorder="1" applyAlignment="1">
      <alignment horizontal="left"/>
    </xf>
    <xf numFmtId="0" fontId="30" fillId="3" borderId="1" xfId="0" applyFont="1" applyFill="1" applyBorder="1" applyAlignment="1">
      <alignment vertical="center"/>
    </xf>
    <xf numFmtId="0" fontId="28" fillId="3" borderId="13" xfId="0" applyFont="1" applyFill="1" applyBorder="1"/>
    <xf numFmtId="0" fontId="28" fillId="3" borderId="0" xfId="0" applyFont="1" applyFill="1"/>
    <xf numFmtId="0" fontId="27" fillId="2" borderId="0" xfId="0" applyFont="1" applyFill="1" applyAlignment="1">
      <alignment vertical="center"/>
    </xf>
    <xf numFmtId="1" fontId="27" fillId="2" borderId="0" xfId="0" applyNumberFormat="1" applyFont="1" applyFill="1" applyAlignment="1">
      <alignment vertical="center"/>
    </xf>
    <xf numFmtId="1" fontId="27" fillId="2" borderId="0" xfId="0" applyNumberFormat="1" applyFont="1" applyFill="1" applyAlignment="1">
      <alignment horizontal="right" vertical="center"/>
    </xf>
    <xf numFmtId="2" fontId="27" fillId="2" borderId="0" xfId="0" applyNumberFormat="1" applyFont="1" applyFill="1" applyAlignment="1">
      <alignment horizontal="right" vertical="center"/>
    </xf>
    <xf numFmtId="0" fontId="27" fillId="0" borderId="0" xfId="0" applyFont="1" applyAlignment="1">
      <alignment horizontal="left" vertical="center"/>
    </xf>
    <xf numFmtId="0" fontId="27" fillId="2" borderId="0" xfId="0" applyFont="1" applyFill="1"/>
    <xf numFmtId="0" fontId="27" fillId="2" borderId="5" xfId="0" applyFont="1" applyFill="1" applyBorder="1"/>
    <xf numFmtId="0" fontId="27" fillId="2" borderId="9" xfId="0" applyFont="1" applyFill="1" applyBorder="1"/>
    <xf numFmtId="49" fontId="27" fillId="2" borderId="0" xfId="0" applyNumberFormat="1" applyFont="1" applyFill="1"/>
    <xf numFmtId="49" fontId="27" fillId="2" borderId="9" xfId="0" applyNumberFormat="1" applyFont="1" applyFill="1" applyBorder="1"/>
    <xf numFmtId="0" fontId="27" fillId="2" borderId="4" xfId="0" applyFont="1" applyFill="1" applyBorder="1"/>
    <xf numFmtId="0" fontId="24" fillId="2" borderId="0" xfId="0" applyFont="1" applyFill="1"/>
    <xf numFmtId="0" fontId="27" fillId="2" borderId="6" xfId="0" applyFont="1" applyFill="1" applyBorder="1"/>
    <xf numFmtId="0" fontId="28" fillId="3" borderId="16" xfId="0" applyFont="1" applyFill="1" applyBorder="1"/>
    <xf numFmtId="0" fontId="28" fillId="3" borderId="2" xfId="0" applyFont="1" applyFill="1" applyBorder="1"/>
    <xf numFmtId="0" fontId="24" fillId="2" borderId="2" xfId="0" applyFont="1" applyFill="1" applyBorder="1"/>
    <xf numFmtId="0" fontId="31" fillId="3" borderId="0" xfId="0" applyFont="1" applyFill="1"/>
    <xf numFmtId="0" fontId="24" fillId="2" borderId="7" xfId="0" applyFont="1" applyFill="1" applyBorder="1"/>
    <xf numFmtId="0" fontId="27" fillId="2" borderId="18" xfId="0" applyFont="1" applyFill="1" applyBorder="1"/>
    <xf numFmtId="0" fontId="27" fillId="2" borderId="0" xfId="0" applyFont="1" applyFill="1" applyAlignment="1">
      <alignment horizontal="left" vertical="center"/>
    </xf>
    <xf numFmtId="0" fontId="23" fillId="2" borderId="0" xfId="0" applyFont="1" applyFill="1"/>
    <xf numFmtId="0" fontId="22" fillId="2" borderId="6" xfId="0" applyFont="1" applyFill="1" applyBorder="1"/>
    <xf numFmtId="0" fontId="22" fillId="2" borderId="0" xfId="0" applyFont="1" applyFill="1"/>
    <xf numFmtId="0" fontId="27" fillId="2" borderId="9" xfId="0" applyFont="1" applyFill="1" applyBorder="1" applyAlignment="1">
      <alignment vertical="center"/>
    </xf>
    <xf numFmtId="0" fontId="27" fillId="2" borderId="16" xfId="0" applyFont="1" applyFill="1" applyBorder="1"/>
    <xf numFmtId="0" fontId="27" fillId="2" borderId="7" xfId="0" applyFont="1" applyFill="1" applyBorder="1"/>
    <xf numFmtId="0" fontId="22" fillId="2" borderId="7" xfId="0" applyFont="1" applyFill="1" applyBorder="1"/>
    <xf numFmtId="49" fontId="22" fillId="2" borderId="0" xfId="0" applyNumberFormat="1" applyFont="1" applyFill="1"/>
    <xf numFmtId="0" fontId="22" fillId="2" borderId="3" xfId="0" applyFont="1" applyFill="1" applyBorder="1"/>
    <xf numFmtId="0" fontId="22" fillId="2" borderId="4" xfId="0" applyFont="1" applyFill="1" applyBorder="1"/>
    <xf numFmtId="49" fontId="22" fillId="2" borderId="4" xfId="0" applyNumberFormat="1" applyFont="1" applyFill="1" applyBorder="1"/>
    <xf numFmtId="0" fontId="22" fillId="2" borderId="15" xfId="0" applyFont="1" applyFill="1" applyBorder="1"/>
    <xf numFmtId="0" fontId="27" fillId="2" borderId="15" xfId="0" applyFont="1" applyFill="1" applyBorder="1"/>
    <xf numFmtId="0" fontId="21" fillId="2" borderId="0" xfId="0" applyFont="1" applyFill="1"/>
    <xf numFmtId="165" fontId="21" fillId="0" borderId="0" xfId="0" applyNumberFormat="1" applyFont="1" applyAlignment="1">
      <alignment vertical="center"/>
    </xf>
    <xf numFmtId="0" fontId="21" fillId="0" borderId="0" xfId="0" applyFont="1" applyAlignment="1">
      <alignment horizontal="left" vertical="center" indent="2"/>
    </xf>
    <xf numFmtId="0" fontId="21" fillId="0" borderId="0" xfId="0" applyFont="1" applyAlignment="1">
      <alignment horizontal="left" vertical="center"/>
    </xf>
    <xf numFmtId="0" fontId="21" fillId="2" borderId="3" xfId="0" applyFont="1" applyFill="1" applyBorder="1"/>
    <xf numFmtId="0" fontId="21" fillId="2" borderId="4" xfId="0" applyFont="1" applyFill="1" applyBorder="1"/>
    <xf numFmtId="0" fontId="21" fillId="2" borderId="6" xfId="0" applyFont="1" applyFill="1" applyBorder="1"/>
    <xf numFmtId="0" fontId="21" fillId="2" borderId="0" xfId="0" applyFont="1" applyFill="1" applyAlignment="1">
      <alignment horizontal="left" vertical="center"/>
    </xf>
    <xf numFmtId="1" fontId="21" fillId="2" borderId="0" xfId="0" applyNumberFormat="1" applyFont="1" applyFill="1" applyAlignment="1">
      <alignment vertical="center"/>
    </xf>
    <xf numFmtId="0" fontId="21" fillId="0" borderId="0" xfId="0" applyFont="1"/>
    <xf numFmtId="1" fontId="21" fillId="2" borderId="17" xfId="0" applyNumberFormat="1" applyFont="1" applyFill="1" applyBorder="1" applyAlignment="1">
      <alignment vertical="center"/>
    </xf>
    <xf numFmtId="165" fontId="21" fillId="2" borderId="0" xfId="0" applyNumberFormat="1" applyFont="1" applyFill="1" applyAlignment="1">
      <alignment vertical="center"/>
    </xf>
    <xf numFmtId="10" fontId="21" fillId="2" borderId="0" xfId="0" applyNumberFormat="1" applyFont="1" applyFill="1" applyAlignment="1">
      <alignment horizontal="left" vertical="center" indent="2"/>
    </xf>
    <xf numFmtId="2" fontId="21" fillId="2" borderId="0" xfId="0" applyNumberFormat="1" applyFont="1" applyFill="1" applyAlignment="1">
      <alignment horizontal="right" vertical="center"/>
    </xf>
    <xf numFmtId="164" fontId="21" fillId="2" borderId="17" xfId="0" applyNumberFormat="1" applyFont="1" applyFill="1" applyBorder="1" applyAlignment="1">
      <alignment horizontal="right" vertical="center"/>
    </xf>
    <xf numFmtId="1" fontId="21" fillId="2" borderId="0" xfId="0" applyNumberFormat="1" applyFont="1" applyFill="1" applyAlignment="1">
      <alignment horizontal="right" vertical="center"/>
    </xf>
    <xf numFmtId="1" fontId="21" fillId="2" borderId="17" xfId="0" applyNumberFormat="1" applyFont="1" applyFill="1" applyBorder="1" applyAlignment="1">
      <alignment horizontal="right" vertical="center"/>
    </xf>
    <xf numFmtId="10" fontId="21" fillId="0" borderId="0" xfId="0" applyNumberFormat="1" applyFont="1" applyAlignment="1">
      <alignment horizontal="left" vertical="center" indent="2"/>
    </xf>
    <xf numFmtId="164" fontId="21" fillId="2" borderId="19" xfId="0" applyNumberFormat="1" applyFont="1" applyFill="1" applyBorder="1" applyAlignment="1">
      <alignment horizontal="right" vertical="center"/>
    </xf>
    <xf numFmtId="0" fontId="21" fillId="0" borderId="0" xfId="0" applyFont="1" applyAlignment="1">
      <alignment wrapText="1"/>
    </xf>
    <xf numFmtId="2" fontId="21" fillId="2" borderId="17" xfId="0" applyNumberFormat="1" applyFont="1" applyFill="1" applyBorder="1" applyAlignment="1">
      <alignment horizontal="right" vertical="center"/>
    </xf>
    <xf numFmtId="0" fontId="21" fillId="0" borderId="0" xfId="0" applyFont="1" applyAlignment="1">
      <alignment horizontal="left" vertical="center" indent="4"/>
    </xf>
    <xf numFmtId="2" fontId="21" fillId="2" borderId="0" xfId="0" applyNumberFormat="1" applyFont="1" applyFill="1"/>
    <xf numFmtId="3" fontId="21" fillId="0" borderId="10" xfId="0" applyNumberFormat="1" applyFont="1" applyBorder="1" applyAlignment="1">
      <alignment horizontal="left" vertical="center" indent="3"/>
    </xf>
    <xf numFmtId="1" fontId="21" fillId="2" borderId="0" xfId="0" applyNumberFormat="1" applyFont="1" applyFill="1"/>
    <xf numFmtId="9" fontId="21" fillId="2" borderId="0" xfId="0" applyNumberFormat="1" applyFont="1" applyFill="1"/>
    <xf numFmtId="0" fontId="20" fillId="2" borderId="0" xfId="0" applyFont="1" applyFill="1"/>
    <xf numFmtId="0" fontId="19" fillId="2" borderId="0" xfId="0" applyFont="1" applyFill="1"/>
    <xf numFmtId="49" fontId="18" fillId="2" borderId="0" xfId="0" applyNumberFormat="1" applyFont="1" applyFill="1"/>
    <xf numFmtId="0" fontId="18" fillId="2" borderId="0" xfId="0" applyFont="1" applyFill="1"/>
    <xf numFmtId="0" fontId="16" fillId="0" borderId="0" xfId="0" applyFont="1" applyAlignment="1">
      <alignment horizontal="left" vertical="center"/>
    </xf>
    <xf numFmtId="0" fontId="16" fillId="2" borderId="0" xfId="0" applyFont="1" applyFill="1"/>
    <xf numFmtId="0" fontId="15" fillId="2" borderId="0" xfId="0" applyFont="1" applyFill="1"/>
    <xf numFmtId="0" fontId="14" fillId="2" borderId="0" xfId="0" applyFont="1" applyFill="1"/>
    <xf numFmtId="0" fontId="14" fillId="0" borderId="0" xfId="0" applyFont="1" applyAlignment="1">
      <alignment horizontal="left" vertical="center"/>
    </xf>
    <xf numFmtId="165" fontId="14" fillId="0" borderId="0" xfId="0" applyNumberFormat="1" applyFont="1" applyAlignment="1">
      <alignment vertical="center"/>
    </xf>
    <xf numFmtId="164" fontId="21" fillId="2" borderId="17" xfId="0" applyNumberFormat="1" applyFont="1" applyFill="1" applyBorder="1" applyAlignment="1">
      <alignment vertical="center"/>
    </xf>
    <xf numFmtId="17" fontId="22" fillId="2" borderId="0" xfId="0" applyNumberFormat="1" applyFont="1" applyFill="1"/>
    <xf numFmtId="0" fontId="21" fillId="2" borderId="17" xfId="0" applyFont="1" applyFill="1" applyBorder="1"/>
    <xf numFmtId="0" fontId="25" fillId="2" borderId="0" xfId="177" applyFill="1" applyBorder="1" applyAlignment="1" applyProtection="1"/>
    <xf numFmtId="0" fontId="33" fillId="12" borderId="17" xfId="0" applyFont="1" applyFill="1" applyBorder="1"/>
    <xf numFmtId="0" fontId="13" fillId="2" borderId="6" xfId="0" applyFont="1" applyFill="1" applyBorder="1"/>
    <xf numFmtId="0" fontId="13" fillId="2" borderId="0" xfId="0" applyFont="1" applyFill="1"/>
    <xf numFmtId="3" fontId="13" fillId="2" borderId="0" xfId="0" applyNumberFormat="1" applyFont="1" applyFill="1"/>
    <xf numFmtId="0" fontId="12" fillId="2" borderId="0" xfId="0" applyFont="1" applyFill="1"/>
    <xf numFmtId="0" fontId="11" fillId="2" borderId="0" xfId="0" applyFont="1" applyFill="1"/>
    <xf numFmtId="0" fontId="10" fillId="2" borderId="0" xfId="0" applyFont="1" applyFill="1"/>
    <xf numFmtId="0" fontId="9" fillId="2" borderId="0" xfId="0" applyFont="1" applyFill="1"/>
    <xf numFmtId="0" fontId="8" fillId="2" borderId="0" xfId="0" applyFont="1" applyFill="1"/>
    <xf numFmtId="164" fontId="21" fillId="2" borderId="0" xfId="0" applyNumberFormat="1" applyFont="1" applyFill="1" applyAlignment="1">
      <alignment vertical="center"/>
    </xf>
    <xf numFmtId="0" fontId="8" fillId="0" borderId="0" xfId="0" applyFont="1" applyAlignment="1">
      <alignment horizontal="left" vertical="center"/>
    </xf>
    <xf numFmtId="165" fontId="8" fillId="0" borderId="0" xfId="0" applyNumberFormat="1" applyFont="1" applyAlignment="1">
      <alignment vertical="center"/>
    </xf>
    <xf numFmtId="0" fontId="25" fillId="2" borderId="0" xfId="177" applyFill="1" applyAlignment="1" applyProtection="1"/>
    <xf numFmtId="2" fontId="8" fillId="2" borderId="17" xfId="0" applyNumberFormat="1" applyFont="1" applyFill="1" applyBorder="1" applyAlignment="1">
      <alignment horizontal="right" vertical="center"/>
    </xf>
    <xf numFmtId="0" fontId="6" fillId="2" borderId="0" xfId="0" applyFont="1" applyFill="1"/>
    <xf numFmtId="0" fontId="22" fillId="2" borderId="12" xfId="0" applyFont="1" applyFill="1" applyBorder="1"/>
    <xf numFmtId="0" fontId="22" fillId="2" borderId="8" xfId="0" applyFont="1" applyFill="1" applyBorder="1"/>
    <xf numFmtId="0" fontId="34" fillId="2" borderId="8" xfId="0" applyFont="1" applyFill="1" applyBorder="1"/>
    <xf numFmtId="0" fontId="27" fillId="2" borderId="8" xfId="0" applyFont="1" applyFill="1" applyBorder="1"/>
    <xf numFmtId="0" fontId="22" fillId="2" borderId="20" xfId="0" applyFont="1" applyFill="1" applyBorder="1"/>
    <xf numFmtId="0" fontId="22" fillId="4" borderId="8" xfId="0" applyFont="1" applyFill="1" applyBorder="1"/>
    <xf numFmtId="0" fontId="22" fillId="5" borderId="8" xfId="0" applyFont="1" applyFill="1" applyBorder="1"/>
    <xf numFmtId="0" fontId="22" fillId="6" borderId="8" xfId="0" applyFont="1" applyFill="1" applyBorder="1"/>
    <xf numFmtId="0" fontId="22" fillId="7" borderId="8" xfId="0" applyFont="1" applyFill="1" applyBorder="1"/>
    <xf numFmtId="0" fontId="22" fillId="8" borderId="8" xfId="0" applyFont="1" applyFill="1" applyBorder="1"/>
    <xf numFmtId="0" fontId="22" fillId="9" borderId="8" xfId="0" applyFont="1" applyFill="1" applyBorder="1"/>
    <xf numFmtId="0" fontId="22" fillId="10" borderId="8" xfId="0" applyFont="1" applyFill="1" applyBorder="1"/>
    <xf numFmtId="0" fontId="22" fillId="11" borderId="8" xfId="0" applyFont="1" applyFill="1" applyBorder="1"/>
    <xf numFmtId="0" fontId="24" fillId="2" borderId="1" xfId="0" applyFont="1" applyFill="1" applyBorder="1"/>
    <xf numFmtId="0" fontId="24" fillId="2" borderId="13" xfId="0" applyFont="1" applyFill="1" applyBorder="1"/>
    <xf numFmtId="0" fontId="33" fillId="0" borderId="17" xfId="0" applyFont="1" applyBorder="1"/>
    <xf numFmtId="0" fontId="33" fillId="0" borderId="19" xfId="0" applyFont="1" applyBorder="1"/>
    <xf numFmtId="0" fontId="33" fillId="12" borderId="21" xfId="0" applyFont="1" applyFill="1" applyBorder="1"/>
    <xf numFmtId="0" fontId="5" fillId="2" borderId="0" xfId="0" applyFont="1" applyFill="1"/>
    <xf numFmtId="0" fontId="5" fillId="2" borderId="17" xfId="0" applyFont="1" applyFill="1" applyBorder="1"/>
    <xf numFmtId="0" fontId="5" fillId="0" borderId="0" xfId="0" applyFont="1" applyAlignment="1">
      <alignment vertical="center"/>
    </xf>
    <xf numFmtId="0" fontId="33" fillId="3" borderId="0" xfId="0" applyFont="1" applyFill="1"/>
    <xf numFmtId="0" fontId="5" fillId="2" borderId="3" xfId="0" applyFont="1" applyFill="1" applyBorder="1"/>
    <xf numFmtId="0" fontId="5" fillId="2" borderId="14" xfId="0" applyFont="1" applyFill="1" applyBorder="1"/>
    <xf numFmtId="0" fontId="5" fillId="2" borderId="6" xfId="0" applyFont="1" applyFill="1" applyBorder="1"/>
    <xf numFmtId="0" fontId="5" fillId="2" borderId="5" xfId="0" applyFont="1" applyFill="1" applyBorder="1"/>
    <xf numFmtId="0" fontId="36" fillId="2" borderId="0" xfId="0" applyFont="1" applyFill="1"/>
    <xf numFmtId="0" fontId="36" fillId="2" borderId="6" xfId="0" applyFont="1" applyFill="1" applyBorder="1"/>
    <xf numFmtId="0" fontId="36" fillId="2" borderId="5" xfId="0" applyFont="1" applyFill="1" applyBorder="1"/>
    <xf numFmtId="0" fontId="5" fillId="2" borderId="11" xfId="0" applyFont="1" applyFill="1" applyBorder="1"/>
    <xf numFmtId="0" fontId="13" fillId="2" borderId="0" xfId="250" applyNumberFormat="1" applyFont="1" applyFill="1"/>
    <xf numFmtId="164" fontId="5" fillId="0" borderId="19" xfId="0" applyNumberFormat="1" applyFont="1" applyBorder="1"/>
    <xf numFmtId="2" fontId="5" fillId="0" borderId="17" xfId="0" applyNumberFormat="1" applyFont="1" applyBorder="1"/>
    <xf numFmtId="10" fontId="5" fillId="0" borderId="0" xfId="0" applyNumberFormat="1" applyFont="1" applyAlignment="1">
      <alignment horizontal="left" vertical="center" indent="2"/>
    </xf>
    <xf numFmtId="165" fontId="5" fillId="0" borderId="0" xfId="0" applyNumberFormat="1" applyFont="1" applyAlignment="1">
      <alignment vertical="center"/>
    </xf>
    <xf numFmtId="0" fontId="5" fillId="0" borderId="0" xfId="0" applyFont="1" applyAlignment="1">
      <alignment horizontal="left" vertical="center" indent="2"/>
    </xf>
    <xf numFmtId="0" fontId="27" fillId="0" borderId="9" xfId="0" applyFont="1" applyBorder="1"/>
    <xf numFmtId="164" fontId="5" fillId="0" borderId="17" xfId="0" applyNumberFormat="1" applyFont="1" applyBorder="1"/>
    <xf numFmtId="0" fontId="29" fillId="3" borderId="0" xfId="0" applyFont="1" applyFill="1"/>
    <xf numFmtId="164" fontId="23" fillId="2" borderId="0" xfId="0" applyNumberFormat="1" applyFont="1" applyFill="1"/>
    <xf numFmtId="0" fontId="28" fillId="2" borderId="0" xfId="0" applyFont="1" applyFill="1"/>
    <xf numFmtId="166" fontId="23" fillId="2" borderId="0" xfId="0" applyNumberFormat="1" applyFont="1" applyFill="1"/>
    <xf numFmtId="164" fontId="32" fillId="2" borderId="0" xfId="0" applyNumberFormat="1" applyFont="1" applyFill="1"/>
    <xf numFmtId="0" fontId="17" fillId="2" borderId="0" xfId="0" applyFont="1" applyFill="1"/>
    <xf numFmtId="165" fontId="4" fillId="0" borderId="0" xfId="0" applyNumberFormat="1" applyFont="1" applyAlignment="1">
      <alignment vertical="center"/>
    </xf>
    <xf numFmtId="0" fontId="4" fillId="2" borderId="0" xfId="0" applyFont="1" applyFill="1"/>
    <xf numFmtId="0" fontId="3" fillId="2" borderId="0" xfId="0" applyFont="1" applyFill="1"/>
    <xf numFmtId="0" fontId="3" fillId="0" borderId="0" xfId="0" applyFont="1"/>
    <xf numFmtId="0" fontId="33" fillId="12" borderId="16" xfId="0" applyFont="1" applyFill="1" applyBorder="1" applyAlignment="1">
      <alignment horizontal="left" vertical="top" wrapText="1"/>
    </xf>
    <xf numFmtId="0" fontId="33" fillId="12" borderId="2" xfId="0" applyFont="1" applyFill="1" applyBorder="1" applyAlignment="1">
      <alignment horizontal="left" vertical="top" wrapText="1"/>
    </xf>
    <xf numFmtId="0" fontId="33" fillId="12" borderId="12" xfId="0" applyFont="1" applyFill="1" applyBorder="1" applyAlignment="1">
      <alignment horizontal="left" vertical="top" wrapText="1"/>
    </xf>
    <xf numFmtId="0" fontId="33" fillId="12" borderId="7" xfId="0" applyFont="1" applyFill="1" applyBorder="1" applyAlignment="1">
      <alignment horizontal="left" vertical="top" wrapText="1"/>
    </xf>
    <xf numFmtId="0" fontId="33" fillId="12" borderId="0" xfId="0" applyFont="1" applyFill="1" applyAlignment="1">
      <alignment horizontal="left" vertical="top" wrapText="1"/>
    </xf>
    <xf numFmtId="0" fontId="33" fillId="12" borderId="8" xfId="0" applyFont="1" applyFill="1" applyBorder="1" applyAlignment="1">
      <alignment horizontal="left" vertical="top" wrapText="1"/>
    </xf>
    <xf numFmtId="0" fontId="33" fillId="12" borderId="1" xfId="0" applyFont="1" applyFill="1" applyBorder="1" applyAlignment="1">
      <alignment horizontal="left" vertical="top" wrapText="1"/>
    </xf>
    <xf numFmtId="0" fontId="33" fillId="12" borderId="9" xfId="0" applyFont="1" applyFill="1" applyBorder="1" applyAlignment="1">
      <alignment horizontal="left" vertical="top" wrapText="1"/>
    </xf>
    <xf numFmtId="0" fontId="33" fillId="12" borderId="13" xfId="0" applyFont="1" applyFill="1" applyBorder="1" applyAlignment="1">
      <alignment horizontal="left" vertical="top" wrapText="1"/>
    </xf>
    <xf numFmtId="0" fontId="7" fillId="2" borderId="0" xfId="0" applyFont="1" applyFill="1" applyAlignment="1">
      <alignment vertical="center"/>
    </xf>
    <xf numFmtId="0" fontId="7" fillId="2" borderId="0" xfId="0" applyFont="1" applyFill="1"/>
    <xf numFmtId="0" fontId="27" fillId="2" borderId="0" xfId="0" applyFont="1" applyFill="1" applyBorder="1"/>
    <xf numFmtId="0" fontId="5" fillId="0" borderId="0" xfId="0" applyFont="1" applyBorder="1"/>
    <xf numFmtId="0" fontId="28" fillId="0" borderId="0" xfId="0" applyFont="1" applyBorder="1"/>
    <xf numFmtId="0" fontId="5" fillId="0" borderId="0" xfId="0" applyFont="1" applyBorder="1" applyAlignment="1">
      <alignment wrapText="1"/>
    </xf>
    <xf numFmtId="0" fontId="2" fillId="0" borderId="0" xfId="0" applyFont="1" applyBorder="1"/>
    <xf numFmtId="0" fontId="33" fillId="12" borderId="0" xfId="0" applyFont="1" applyFill="1" applyBorder="1"/>
    <xf numFmtId="0" fontId="5" fillId="2" borderId="0" xfId="0" applyFont="1" applyFill="1" applyBorder="1"/>
    <xf numFmtId="0" fontId="5" fillId="0" borderId="0" xfId="0" applyFont="1" applyBorder="1" applyAlignment="1">
      <alignment vertical="center"/>
    </xf>
    <xf numFmtId="0" fontId="28" fillId="0" borderId="0" xfId="0" applyFont="1" applyBorder="1" applyAlignment="1">
      <alignment vertical="center"/>
    </xf>
    <xf numFmtId="167" fontId="5" fillId="0" borderId="0" xfId="0" applyNumberFormat="1" applyFont="1" applyBorder="1"/>
    <xf numFmtId="0" fontId="36" fillId="0" borderId="0" xfId="0" applyFont="1" applyBorder="1"/>
    <xf numFmtId="0" fontId="0" fillId="0" borderId="0" xfId="0" applyBorder="1"/>
    <xf numFmtId="0" fontId="33" fillId="3" borderId="0" xfId="0" applyFont="1" applyFill="1" applyBorder="1"/>
    <xf numFmtId="0" fontId="5" fillId="2" borderId="22" xfId="0" applyFont="1" applyFill="1" applyBorder="1"/>
    <xf numFmtId="0" fontId="5" fillId="2" borderId="10" xfId="0" applyFont="1" applyFill="1" applyBorder="1"/>
    <xf numFmtId="0" fontId="0" fillId="2" borderId="10" xfId="0" applyFill="1" applyBorder="1"/>
    <xf numFmtId="0" fontId="28" fillId="2" borderId="0" xfId="0" applyFont="1" applyFill="1" applyBorder="1"/>
    <xf numFmtId="164" fontId="5" fillId="2" borderId="0" xfId="0" applyNumberFormat="1" applyFont="1" applyFill="1" applyBorder="1"/>
    <xf numFmtId="0" fontId="0" fillId="2" borderId="0" xfId="0" applyFill="1" applyBorder="1"/>
    <xf numFmtId="0" fontId="29" fillId="2" borderId="0" xfId="0" applyFont="1" applyFill="1" applyBorder="1"/>
    <xf numFmtId="166" fontId="5" fillId="2" borderId="0" xfId="0" applyNumberFormat="1" applyFont="1" applyFill="1" applyBorder="1"/>
    <xf numFmtId="0" fontId="23" fillId="2" borderId="0" xfId="0" applyFont="1" applyFill="1" applyBorder="1"/>
    <xf numFmtId="0" fontId="29" fillId="2" borderId="9" xfId="0" applyFont="1" applyFill="1" applyBorder="1"/>
  </cellXfs>
  <cellStyles count="251">
    <cellStyle name="Currency" xfId="250"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335361</xdr:colOff>
      <xdr:row>75</xdr:row>
      <xdr:rowOff>180389</xdr:rowOff>
    </xdr:from>
    <xdr:to>
      <xdr:col>10</xdr:col>
      <xdr:colOff>3595047</xdr:colOff>
      <xdr:row>106</xdr:row>
      <xdr:rowOff>168286</xdr:rowOff>
    </xdr:to>
    <xdr:pic>
      <xdr:nvPicPr>
        <xdr:cNvPr id="5" name="Picture 4">
          <a:extLst>
            <a:ext uri="{FF2B5EF4-FFF2-40B4-BE49-F238E27FC236}">
              <a16:creationId xmlns:a16="http://schemas.microsoft.com/office/drawing/2014/main" id="{08B30AA4-246C-0A4B-9B5B-E8BA6A86CF16}"/>
            </a:ext>
          </a:extLst>
        </xdr:cNvPr>
        <xdr:cNvPicPr>
          <a:picLocks noChangeAspect="1"/>
        </xdr:cNvPicPr>
      </xdr:nvPicPr>
      <xdr:blipFill>
        <a:blip xmlns:r="http://schemas.openxmlformats.org/officeDocument/2006/relationships" r:embed="rId1"/>
        <a:stretch>
          <a:fillRect/>
        </a:stretch>
      </xdr:blipFill>
      <xdr:spPr>
        <a:xfrm>
          <a:off x="6863161" y="6492289"/>
          <a:ext cx="6510886" cy="6287097"/>
        </a:xfrm>
        <a:prstGeom prst="rect">
          <a:avLst/>
        </a:prstGeom>
      </xdr:spPr>
    </xdr:pic>
    <xdr:clientData/>
  </xdr:twoCellAnchor>
  <xdr:twoCellAnchor editAs="oneCell">
    <xdr:from>
      <xdr:col>14</xdr:col>
      <xdr:colOff>750037</xdr:colOff>
      <xdr:row>78</xdr:row>
      <xdr:rowOff>4824</xdr:rowOff>
    </xdr:from>
    <xdr:to>
      <xdr:col>18</xdr:col>
      <xdr:colOff>1896849</xdr:colOff>
      <xdr:row>93</xdr:row>
      <xdr:rowOff>96768</xdr:rowOff>
    </xdr:to>
    <xdr:pic>
      <xdr:nvPicPr>
        <xdr:cNvPr id="14" name="Picture 13">
          <a:extLst>
            <a:ext uri="{FF2B5EF4-FFF2-40B4-BE49-F238E27FC236}">
              <a16:creationId xmlns:a16="http://schemas.microsoft.com/office/drawing/2014/main" id="{BA3A7906-14E3-5641-B13B-55DCA37A8D1C}"/>
            </a:ext>
          </a:extLst>
        </xdr:cNvPr>
        <xdr:cNvPicPr>
          <a:picLocks noChangeAspect="1"/>
        </xdr:cNvPicPr>
      </xdr:nvPicPr>
      <xdr:blipFill>
        <a:blip xmlns:r="http://schemas.openxmlformats.org/officeDocument/2006/relationships" r:embed="rId2"/>
        <a:stretch>
          <a:fillRect/>
        </a:stretch>
      </xdr:blipFill>
      <xdr:spPr>
        <a:xfrm>
          <a:off x="18542737" y="6926324"/>
          <a:ext cx="4398012" cy="3139944"/>
        </a:xfrm>
        <a:prstGeom prst="rect">
          <a:avLst/>
        </a:prstGeom>
      </xdr:spPr>
    </xdr:pic>
    <xdr:clientData/>
  </xdr:twoCellAnchor>
  <xdr:twoCellAnchor editAs="oneCell">
    <xdr:from>
      <xdr:col>10</xdr:col>
      <xdr:colOff>3119055</xdr:colOff>
      <xdr:row>93</xdr:row>
      <xdr:rowOff>127238</xdr:rowOff>
    </xdr:from>
    <xdr:to>
      <xdr:col>14</xdr:col>
      <xdr:colOff>800905</xdr:colOff>
      <xdr:row>106</xdr:row>
      <xdr:rowOff>128158</xdr:rowOff>
    </xdr:to>
    <xdr:pic>
      <xdr:nvPicPr>
        <xdr:cNvPr id="17" name="Picture 16">
          <a:extLst>
            <a:ext uri="{FF2B5EF4-FFF2-40B4-BE49-F238E27FC236}">
              <a16:creationId xmlns:a16="http://schemas.microsoft.com/office/drawing/2014/main" id="{F45F11F0-FC11-F44D-BD15-A5C513612805}"/>
            </a:ext>
          </a:extLst>
        </xdr:cNvPr>
        <xdr:cNvPicPr>
          <a:picLocks noChangeAspect="1"/>
        </xdr:cNvPicPr>
      </xdr:nvPicPr>
      <xdr:blipFill>
        <a:blip xmlns:r="http://schemas.openxmlformats.org/officeDocument/2006/relationships" r:embed="rId3"/>
        <a:stretch>
          <a:fillRect/>
        </a:stretch>
      </xdr:blipFill>
      <xdr:spPr>
        <a:xfrm>
          <a:off x="12898055" y="10096738"/>
          <a:ext cx="5695550" cy="2642520"/>
        </a:xfrm>
        <a:prstGeom prst="rect">
          <a:avLst/>
        </a:prstGeom>
      </xdr:spPr>
    </xdr:pic>
    <xdr:clientData/>
  </xdr:twoCellAnchor>
  <xdr:twoCellAnchor editAs="oneCell">
    <xdr:from>
      <xdr:col>30</xdr:col>
      <xdr:colOff>153643</xdr:colOff>
      <xdr:row>114</xdr:row>
      <xdr:rowOff>71782</xdr:rowOff>
    </xdr:from>
    <xdr:to>
      <xdr:col>32</xdr:col>
      <xdr:colOff>4363231</xdr:colOff>
      <xdr:row>126</xdr:row>
      <xdr:rowOff>67917</xdr:rowOff>
    </xdr:to>
    <xdr:pic>
      <xdr:nvPicPr>
        <xdr:cNvPr id="18" name="Picture 17">
          <a:extLst>
            <a:ext uri="{FF2B5EF4-FFF2-40B4-BE49-F238E27FC236}">
              <a16:creationId xmlns:a16="http://schemas.microsoft.com/office/drawing/2014/main" id="{36428778-F655-764F-9923-B7A25D5B643C}"/>
            </a:ext>
          </a:extLst>
        </xdr:cNvPr>
        <xdr:cNvPicPr>
          <a:picLocks noChangeAspect="1"/>
        </xdr:cNvPicPr>
      </xdr:nvPicPr>
      <xdr:blipFill>
        <a:blip xmlns:r="http://schemas.openxmlformats.org/officeDocument/2006/relationships" r:embed="rId4"/>
        <a:stretch>
          <a:fillRect/>
        </a:stretch>
      </xdr:blipFill>
      <xdr:spPr>
        <a:xfrm>
          <a:off x="24430889" y="14262652"/>
          <a:ext cx="5829300" cy="2425700"/>
        </a:xfrm>
        <a:prstGeom prst="rect">
          <a:avLst/>
        </a:prstGeom>
      </xdr:spPr>
    </xdr:pic>
    <xdr:clientData/>
  </xdr:twoCellAnchor>
  <xdr:twoCellAnchor editAs="oneCell">
    <xdr:from>
      <xdr:col>10</xdr:col>
      <xdr:colOff>3053510</xdr:colOff>
      <xdr:row>80</xdr:row>
      <xdr:rowOff>54823</xdr:rowOff>
    </xdr:from>
    <xdr:to>
      <xdr:col>13</xdr:col>
      <xdr:colOff>797022</xdr:colOff>
      <xdr:row>93</xdr:row>
      <xdr:rowOff>95217</xdr:rowOff>
    </xdr:to>
    <xdr:pic>
      <xdr:nvPicPr>
        <xdr:cNvPr id="2" name="Picture 1">
          <a:extLst>
            <a:ext uri="{FF2B5EF4-FFF2-40B4-BE49-F238E27FC236}">
              <a16:creationId xmlns:a16="http://schemas.microsoft.com/office/drawing/2014/main" id="{8E5AB68C-DBF8-EE48-819E-67072B34CC72}"/>
            </a:ext>
          </a:extLst>
        </xdr:cNvPr>
        <xdr:cNvPicPr>
          <a:picLocks noChangeAspect="1"/>
        </xdr:cNvPicPr>
      </xdr:nvPicPr>
      <xdr:blipFill>
        <a:blip xmlns:r="http://schemas.openxmlformats.org/officeDocument/2006/relationships" r:embed="rId5"/>
        <a:stretch>
          <a:fillRect/>
        </a:stretch>
      </xdr:blipFill>
      <xdr:spPr>
        <a:xfrm>
          <a:off x="12832510" y="7382723"/>
          <a:ext cx="4855512" cy="2681994"/>
        </a:xfrm>
        <a:prstGeom prst="rect">
          <a:avLst/>
        </a:prstGeom>
      </xdr:spPr>
    </xdr:pic>
    <xdr:clientData/>
  </xdr:twoCellAnchor>
  <xdr:twoCellAnchor editAs="oneCell">
    <xdr:from>
      <xdr:col>8</xdr:col>
      <xdr:colOff>77706</xdr:colOff>
      <xdr:row>10</xdr:row>
      <xdr:rowOff>203223</xdr:rowOff>
    </xdr:from>
    <xdr:to>
      <xdr:col>10</xdr:col>
      <xdr:colOff>3399761</xdr:colOff>
      <xdr:row>30</xdr:row>
      <xdr:rowOff>86626</xdr:rowOff>
    </xdr:to>
    <xdr:pic>
      <xdr:nvPicPr>
        <xdr:cNvPr id="3" name="Picture 2">
          <a:extLst>
            <a:ext uri="{FF2B5EF4-FFF2-40B4-BE49-F238E27FC236}">
              <a16:creationId xmlns:a16="http://schemas.microsoft.com/office/drawing/2014/main" id="{AB940E98-F1B6-11D1-28E3-A575FA905CE3}"/>
            </a:ext>
          </a:extLst>
        </xdr:cNvPr>
        <xdr:cNvPicPr>
          <a:picLocks noChangeAspect="1"/>
        </xdr:cNvPicPr>
      </xdr:nvPicPr>
      <xdr:blipFill>
        <a:blip xmlns:r="http://schemas.openxmlformats.org/officeDocument/2006/relationships" r:embed="rId6"/>
        <a:stretch>
          <a:fillRect/>
        </a:stretch>
      </xdr:blipFill>
      <xdr:spPr>
        <a:xfrm>
          <a:off x="8228036" y="2296630"/>
          <a:ext cx="4940956" cy="4070216"/>
        </a:xfrm>
        <a:prstGeom prst="rect">
          <a:avLst/>
        </a:prstGeom>
      </xdr:spPr>
    </xdr:pic>
    <xdr:clientData/>
  </xdr:twoCellAnchor>
  <xdr:twoCellAnchor editAs="oneCell">
    <xdr:from>
      <xdr:col>10</xdr:col>
      <xdr:colOff>2735987</xdr:colOff>
      <xdr:row>32</xdr:row>
      <xdr:rowOff>70555</xdr:rowOff>
    </xdr:from>
    <xdr:to>
      <xdr:col>13</xdr:col>
      <xdr:colOff>592055</xdr:colOff>
      <xdr:row>48</xdr:row>
      <xdr:rowOff>102516</xdr:rowOff>
    </xdr:to>
    <xdr:pic>
      <xdr:nvPicPr>
        <xdr:cNvPr id="4" name="Picture 3">
          <a:extLst>
            <a:ext uri="{FF2B5EF4-FFF2-40B4-BE49-F238E27FC236}">
              <a16:creationId xmlns:a16="http://schemas.microsoft.com/office/drawing/2014/main" id="{5EBE6ADD-22C1-D142-9EDF-7F3DFECC3458}"/>
            </a:ext>
          </a:extLst>
        </xdr:cNvPr>
        <xdr:cNvPicPr>
          <a:picLocks noChangeAspect="1"/>
        </xdr:cNvPicPr>
      </xdr:nvPicPr>
      <xdr:blipFill>
        <a:blip xmlns:r="http://schemas.openxmlformats.org/officeDocument/2006/relationships" r:embed="rId7"/>
        <a:stretch>
          <a:fillRect/>
        </a:stretch>
      </xdr:blipFill>
      <xdr:spPr>
        <a:xfrm>
          <a:off x="12519691" y="5181913"/>
          <a:ext cx="4974339" cy="3293196"/>
        </a:xfrm>
        <a:prstGeom prst="rect">
          <a:avLst/>
        </a:prstGeom>
      </xdr:spPr>
    </xdr:pic>
    <xdr:clientData/>
  </xdr:twoCellAnchor>
  <xdr:twoCellAnchor editAs="oneCell">
    <xdr:from>
      <xdr:col>6</xdr:col>
      <xdr:colOff>313580</xdr:colOff>
      <xdr:row>33</xdr:row>
      <xdr:rowOff>164631</xdr:rowOff>
    </xdr:from>
    <xdr:to>
      <xdr:col>10</xdr:col>
      <xdr:colOff>1746692</xdr:colOff>
      <xdr:row>47</xdr:row>
      <xdr:rowOff>78397</xdr:rowOff>
    </xdr:to>
    <xdr:pic>
      <xdr:nvPicPr>
        <xdr:cNvPr id="6" name="Picture 5">
          <a:extLst>
            <a:ext uri="{FF2B5EF4-FFF2-40B4-BE49-F238E27FC236}">
              <a16:creationId xmlns:a16="http://schemas.microsoft.com/office/drawing/2014/main" id="{B5D9504D-3CD8-E1D1-00C3-9EB7D36556AF}"/>
            </a:ext>
          </a:extLst>
        </xdr:cNvPr>
        <xdr:cNvPicPr>
          <a:picLocks noChangeAspect="1"/>
        </xdr:cNvPicPr>
      </xdr:nvPicPr>
      <xdr:blipFill>
        <a:blip xmlns:r="http://schemas.openxmlformats.org/officeDocument/2006/relationships" r:embed="rId8"/>
        <a:stretch>
          <a:fillRect/>
        </a:stretch>
      </xdr:blipFill>
      <xdr:spPr>
        <a:xfrm>
          <a:off x="6836049" y="5479816"/>
          <a:ext cx="4694347" cy="276734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s://www.ieahydrogen.org/task/task-42-underground-hydrogen-storage/" TargetMode="External"/><Relationship Id="rId2" Type="http://schemas.openxmlformats.org/officeDocument/2006/relationships/hyperlink" Target="https://hystories.eu/wp-content/uploads/2022/05/Hystories_D5.4-0-Assumptions-and-input-parameters-for-modelling-of-the-European-energy-system.pdf" TargetMode="External"/><Relationship Id="rId1" Type="http://schemas.openxmlformats.org/officeDocument/2006/relationships/hyperlink" Target="https://repository.tno.nl/SingleDoc?find=UID%20767ae646-8e67-43ec-8596-ccf2b7ca383b"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4"/>
  <sheetViews>
    <sheetView workbookViewId="0">
      <selection activeCell="F8" sqref="F8"/>
    </sheetView>
  </sheetViews>
  <sheetFormatPr baseColWidth="10" defaultColWidth="10.7109375" defaultRowHeight="16"/>
  <cols>
    <col min="1" max="1" width="3.42578125" style="26" customWidth="1"/>
    <col min="2" max="2" width="11.7109375" style="20" customWidth="1"/>
    <col min="3" max="3" width="38.42578125" style="20" customWidth="1"/>
    <col min="4" max="16384" width="10.7109375" style="20"/>
  </cols>
  <sheetData>
    <row r="1" spans="1:3" s="24" customFormat="1">
      <c r="A1" s="22"/>
      <c r="B1" s="23"/>
      <c r="C1" s="23"/>
    </row>
    <row r="2" spans="1:3" ht="21">
      <c r="A2" s="1"/>
      <c r="B2" s="25" t="s">
        <v>11</v>
      </c>
      <c r="C2" s="25"/>
    </row>
    <row r="3" spans="1:3">
      <c r="A3" s="1"/>
      <c r="B3" s="8"/>
      <c r="C3" s="8"/>
    </row>
    <row r="4" spans="1:3">
      <c r="A4" s="1"/>
      <c r="B4" s="2" t="s">
        <v>12</v>
      </c>
      <c r="C4" s="3" t="s">
        <v>185</v>
      </c>
    </row>
    <row r="5" spans="1:3">
      <c r="A5" s="1"/>
      <c r="B5" s="4" t="s">
        <v>33</v>
      </c>
      <c r="C5" s="5" t="s">
        <v>169</v>
      </c>
    </row>
    <row r="6" spans="1:3">
      <c r="A6" s="1"/>
      <c r="B6" s="6" t="s">
        <v>14</v>
      </c>
      <c r="C6" s="7" t="s">
        <v>15</v>
      </c>
    </row>
    <row r="7" spans="1:3">
      <c r="A7" s="1"/>
      <c r="B7" s="8"/>
      <c r="C7" s="8"/>
    </row>
    <row r="8" spans="1:3">
      <c r="A8" s="1"/>
      <c r="B8" s="8"/>
      <c r="C8" s="8"/>
    </row>
    <row r="9" spans="1:3">
      <c r="A9" s="1"/>
      <c r="B9" s="33" t="s">
        <v>34</v>
      </c>
      <c r="C9" s="97"/>
    </row>
    <row r="10" spans="1:3">
      <c r="A10" s="1"/>
      <c r="B10" s="34"/>
      <c r="C10" s="98"/>
    </row>
    <row r="11" spans="1:3">
      <c r="A11" s="1"/>
      <c r="B11" s="34" t="s">
        <v>35</v>
      </c>
      <c r="C11" s="99" t="s">
        <v>36</v>
      </c>
    </row>
    <row r="12" spans="1:3" ht="17" thickBot="1">
      <c r="A12" s="1"/>
      <c r="B12" s="34"/>
      <c r="C12" s="100" t="s">
        <v>37</v>
      </c>
    </row>
    <row r="13" spans="1:3" ht="17" thickBot="1">
      <c r="A13" s="1"/>
      <c r="B13" s="34"/>
      <c r="C13" s="101" t="s">
        <v>38</v>
      </c>
    </row>
    <row r="14" spans="1:3">
      <c r="A14" s="1"/>
      <c r="B14" s="34"/>
      <c r="C14" s="98" t="s">
        <v>39</v>
      </c>
    </row>
    <row r="15" spans="1:3">
      <c r="A15" s="1"/>
      <c r="B15" s="34"/>
      <c r="C15" s="98"/>
    </row>
    <row r="16" spans="1:3">
      <c r="A16" s="1"/>
      <c r="B16" s="34" t="s">
        <v>40</v>
      </c>
      <c r="C16" s="102" t="s">
        <v>41</v>
      </c>
    </row>
    <row r="17" spans="1:3">
      <c r="A17" s="1"/>
      <c r="B17" s="34"/>
      <c r="C17" s="103" t="s">
        <v>42</v>
      </c>
    </row>
    <row r="18" spans="1:3">
      <c r="A18" s="1"/>
      <c r="B18" s="34"/>
      <c r="C18" s="104" t="s">
        <v>43</v>
      </c>
    </row>
    <row r="19" spans="1:3">
      <c r="A19" s="1"/>
      <c r="B19" s="34"/>
      <c r="C19" s="105" t="s">
        <v>44</v>
      </c>
    </row>
    <row r="20" spans="1:3">
      <c r="A20" s="1"/>
      <c r="B20" s="35"/>
      <c r="C20" s="106" t="s">
        <v>32</v>
      </c>
    </row>
    <row r="21" spans="1:3">
      <c r="A21" s="1"/>
      <c r="B21" s="35"/>
      <c r="C21" s="107" t="s">
        <v>45</v>
      </c>
    </row>
    <row r="22" spans="1:3">
      <c r="A22" s="1"/>
      <c r="B22" s="35"/>
      <c r="C22" s="108" t="s">
        <v>46</v>
      </c>
    </row>
    <row r="23" spans="1:3">
      <c r="B23" s="35"/>
      <c r="C23" s="109" t="s">
        <v>47</v>
      </c>
    </row>
    <row r="24" spans="1:3">
      <c r="B24" s="110"/>
      <c r="C24" s="111"/>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2:K54"/>
  <sheetViews>
    <sheetView tabSelected="1" workbookViewId="0">
      <selection activeCell="G64" sqref="G64"/>
    </sheetView>
  </sheetViews>
  <sheetFormatPr baseColWidth="10" defaultColWidth="10.7109375" defaultRowHeight="16"/>
  <cols>
    <col min="1" max="1" width="3.7109375" style="29" customWidth="1"/>
    <col min="2" max="2" width="3.42578125" style="29" customWidth="1"/>
    <col min="3" max="3" width="55.140625" style="29" customWidth="1"/>
    <col min="4" max="4" width="17.140625" style="29" customWidth="1"/>
    <col min="5" max="5" width="17.42578125" style="29" customWidth="1"/>
    <col min="6" max="6" width="4.42578125" style="29" customWidth="1"/>
    <col min="7" max="7" width="45" style="29" customWidth="1"/>
    <col min="8" max="8" width="5.140625" style="29" customWidth="1"/>
    <col min="9" max="9" width="42.42578125" style="29" customWidth="1"/>
    <col min="10" max="10" width="2.42578125" style="29" customWidth="1"/>
    <col min="11" max="16384" width="10.7109375" style="29"/>
  </cols>
  <sheetData>
    <row r="2" spans="1:11">
      <c r="B2" s="145" t="s">
        <v>53</v>
      </c>
      <c r="C2" s="146"/>
      <c r="D2" s="146"/>
      <c r="E2" s="147"/>
    </row>
    <row r="3" spans="1:11">
      <c r="B3" s="148"/>
      <c r="C3" s="149"/>
      <c r="D3" s="149"/>
      <c r="E3" s="150"/>
    </row>
    <row r="4" spans="1:11">
      <c r="B4" s="148"/>
      <c r="C4" s="149"/>
      <c r="D4" s="149"/>
      <c r="E4" s="150"/>
    </row>
    <row r="5" spans="1:11">
      <c r="B5" s="151"/>
      <c r="C5" s="152"/>
      <c r="D5" s="152"/>
      <c r="E5" s="153"/>
    </row>
    <row r="6" spans="1:11" ht="17" thickBot="1"/>
    <row r="7" spans="1:11">
      <c r="A7" s="115"/>
      <c r="B7" s="119"/>
      <c r="C7" s="19"/>
      <c r="D7" s="19"/>
      <c r="E7" s="19"/>
      <c r="F7" s="19"/>
      <c r="G7" s="19"/>
      <c r="H7" s="19"/>
      <c r="I7" s="19"/>
      <c r="J7" s="120"/>
      <c r="K7" s="115"/>
    </row>
    <row r="8" spans="1:11" s="14" customFormat="1">
      <c r="B8" s="41"/>
      <c r="C8" s="133" t="s">
        <v>22</v>
      </c>
      <c r="D8" s="178" t="s">
        <v>9</v>
      </c>
      <c r="E8" s="16" t="s">
        <v>4</v>
      </c>
      <c r="F8" s="16"/>
      <c r="G8" s="16" t="s">
        <v>8</v>
      </c>
      <c r="H8" s="16"/>
      <c r="I8" s="16" t="s">
        <v>0</v>
      </c>
      <c r="J8" s="27"/>
    </row>
    <row r="9" spans="1:11" s="14" customFormat="1">
      <c r="B9" s="21"/>
      <c r="C9" s="156"/>
      <c r="D9" s="175"/>
      <c r="E9" s="156"/>
      <c r="F9" s="156"/>
      <c r="G9" s="156"/>
      <c r="H9" s="156"/>
      <c r="I9" s="156"/>
      <c r="J9" s="15"/>
    </row>
    <row r="10" spans="1:11" s="14" customFormat="1" ht="17" thickBot="1">
      <c r="B10" s="21"/>
      <c r="C10" s="156" t="s">
        <v>29</v>
      </c>
      <c r="D10" s="175"/>
      <c r="E10" s="156"/>
      <c r="F10" s="156"/>
      <c r="G10" s="156"/>
      <c r="H10" s="156"/>
      <c r="I10" s="156"/>
      <c r="J10" s="15"/>
    </row>
    <row r="11" spans="1:11" ht="16" customHeight="1" thickBot="1">
      <c r="A11" s="115"/>
      <c r="B11" s="121"/>
      <c r="C11" s="157" t="s">
        <v>54</v>
      </c>
      <c r="D11" s="158" t="s">
        <v>56</v>
      </c>
      <c r="E11" s="134">
        <f>'Research data'!G7</f>
        <v>8000000</v>
      </c>
      <c r="F11" s="157"/>
      <c r="G11" s="157" t="s">
        <v>179</v>
      </c>
      <c r="H11" s="157"/>
      <c r="I11" s="112" t="s">
        <v>177</v>
      </c>
      <c r="J11" s="122"/>
      <c r="K11" s="115"/>
    </row>
    <row r="12" spans="1:11" ht="17" customHeight="1" thickBot="1">
      <c r="A12" s="115"/>
      <c r="B12" s="121"/>
      <c r="C12" s="157" t="s">
        <v>186</v>
      </c>
      <c r="D12" s="158" t="s">
        <v>158</v>
      </c>
      <c r="E12" s="134">
        <f>'Research data'!G8</f>
        <v>11111.11</v>
      </c>
      <c r="F12" s="157"/>
      <c r="G12" s="159" t="s">
        <v>187</v>
      </c>
      <c r="H12" s="157"/>
      <c r="I12" s="113" t="s">
        <v>167</v>
      </c>
      <c r="J12" s="122"/>
      <c r="K12" s="115"/>
    </row>
    <row r="13" spans="1:11" ht="16" customHeight="1" thickBot="1">
      <c r="A13" s="115"/>
      <c r="B13" s="121"/>
      <c r="C13" s="157" t="s">
        <v>188</v>
      </c>
      <c r="D13" s="158" t="s">
        <v>2</v>
      </c>
      <c r="E13" s="129">
        <v>1</v>
      </c>
      <c r="F13" s="157"/>
      <c r="G13" s="157" t="s">
        <v>174</v>
      </c>
      <c r="H13" s="157"/>
      <c r="I13" s="114" t="s">
        <v>226</v>
      </c>
      <c r="J13" s="122"/>
      <c r="K13" s="115"/>
    </row>
    <row r="14" spans="1:11" ht="17" thickBot="1">
      <c r="A14" s="115"/>
      <c r="B14" s="121"/>
      <c r="C14" s="157" t="s">
        <v>189</v>
      </c>
      <c r="D14" s="158" t="s">
        <v>190</v>
      </c>
      <c r="E14" s="129">
        <v>1</v>
      </c>
      <c r="F14" s="157"/>
      <c r="G14" s="157"/>
      <c r="H14" s="157"/>
      <c r="I14" s="82" t="s">
        <v>216</v>
      </c>
      <c r="J14" s="122"/>
      <c r="K14" s="115"/>
    </row>
    <row r="15" spans="1:11" ht="17" thickBot="1">
      <c r="A15" s="115"/>
      <c r="B15" s="121"/>
      <c r="C15" s="157" t="s">
        <v>191</v>
      </c>
      <c r="D15" s="158" t="s">
        <v>192</v>
      </c>
      <c r="E15" s="128">
        <v>8760</v>
      </c>
      <c r="F15" s="157"/>
      <c r="G15" s="157"/>
      <c r="H15" s="157"/>
      <c r="I15" s="82" t="s">
        <v>216</v>
      </c>
      <c r="J15" s="122"/>
      <c r="K15" s="115"/>
    </row>
    <row r="16" spans="1:11" ht="17" thickBot="1">
      <c r="A16" s="115"/>
      <c r="B16" s="121"/>
      <c r="C16" s="160" t="s">
        <v>224</v>
      </c>
      <c r="D16" s="158" t="s">
        <v>158</v>
      </c>
      <c r="E16" s="128">
        <f>E12*E13</f>
        <v>11111.11</v>
      </c>
      <c r="F16" s="157"/>
      <c r="G16" s="160"/>
      <c r="H16" s="157"/>
      <c r="I16" s="82" t="s">
        <v>225</v>
      </c>
      <c r="J16" s="122"/>
      <c r="K16" s="115"/>
    </row>
    <row r="17" spans="1:11">
      <c r="A17" s="115"/>
      <c r="B17" s="121"/>
      <c r="C17" s="162"/>
      <c r="D17" s="172"/>
      <c r="E17" s="176"/>
      <c r="F17" s="162"/>
      <c r="G17" s="177"/>
      <c r="H17" s="162"/>
      <c r="I17" s="162"/>
      <c r="J17" s="122"/>
      <c r="K17" s="115"/>
    </row>
    <row r="18" spans="1:11" ht="17" thickBot="1">
      <c r="A18" s="115"/>
      <c r="B18" s="121"/>
      <c r="C18" s="156" t="s">
        <v>48</v>
      </c>
      <c r="D18" s="172"/>
      <c r="E18" s="176"/>
      <c r="F18" s="162"/>
      <c r="G18" s="162"/>
      <c r="H18" s="162"/>
      <c r="I18" s="161"/>
      <c r="J18" s="122"/>
      <c r="K18" s="115"/>
    </row>
    <row r="19" spans="1:11" ht="17" thickBot="1">
      <c r="A19" s="115"/>
      <c r="B19" s="121"/>
      <c r="C19" s="157" t="s">
        <v>193</v>
      </c>
      <c r="D19" s="158" t="s">
        <v>194</v>
      </c>
      <c r="E19" s="134">
        <v>0</v>
      </c>
      <c r="F19" s="157"/>
      <c r="G19" s="157" t="s">
        <v>6</v>
      </c>
      <c r="H19" s="157"/>
      <c r="I19" s="116" t="s">
        <v>195</v>
      </c>
      <c r="J19" s="122"/>
      <c r="K19" s="115"/>
    </row>
    <row r="20" spans="1:11" ht="17" thickBot="1">
      <c r="A20" s="115"/>
      <c r="B20" s="121"/>
      <c r="C20" s="163" t="s">
        <v>180</v>
      </c>
      <c r="D20" s="158" t="s">
        <v>153</v>
      </c>
      <c r="E20" s="134">
        <f>'Research data'!G18</f>
        <v>1060000</v>
      </c>
      <c r="F20" s="157"/>
      <c r="G20" s="157"/>
      <c r="H20" s="157"/>
      <c r="I20" s="82" t="s">
        <v>178</v>
      </c>
      <c r="J20" s="122"/>
      <c r="K20" s="115"/>
    </row>
    <row r="21" spans="1:11" ht="17" thickBot="1">
      <c r="A21" s="115"/>
      <c r="B21" s="121"/>
      <c r="C21" s="163" t="s">
        <v>181</v>
      </c>
      <c r="D21" s="158" t="s">
        <v>18</v>
      </c>
      <c r="E21" s="134">
        <f>'Research data'!G19</f>
        <v>350</v>
      </c>
      <c r="F21" s="157"/>
      <c r="G21" s="157"/>
      <c r="H21" s="157"/>
      <c r="I21" s="82" t="s">
        <v>178</v>
      </c>
      <c r="J21" s="122"/>
      <c r="K21" s="115"/>
    </row>
    <row r="22" spans="1:11" ht="17" thickBot="1">
      <c r="A22" s="115"/>
      <c r="B22" s="121"/>
      <c r="C22" s="163" t="s">
        <v>196</v>
      </c>
      <c r="D22" s="164" t="s">
        <v>194</v>
      </c>
      <c r="E22" s="128">
        <v>0</v>
      </c>
      <c r="F22" s="157"/>
      <c r="G22" s="165" t="s">
        <v>197</v>
      </c>
      <c r="H22" s="157"/>
      <c r="I22" s="82" t="s">
        <v>216</v>
      </c>
      <c r="J22" s="122"/>
      <c r="K22" s="115"/>
    </row>
    <row r="23" spans="1:11" ht="17" thickBot="1">
      <c r="A23" s="115"/>
      <c r="B23" s="121"/>
      <c r="C23" s="163" t="s">
        <v>198</v>
      </c>
      <c r="D23" s="164" t="s">
        <v>194</v>
      </c>
      <c r="E23" s="128">
        <v>0</v>
      </c>
      <c r="F23" s="157"/>
      <c r="G23" s="165" t="s">
        <v>199</v>
      </c>
      <c r="H23" s="157"/>
      <c r="I23" s="82" t="s">
        <v>216</v>
      </c>
      <c r="J23" s="122"/>
      <c r="K23" s="115"/>
    </row>
    <row r="24" spans="1:11" ht="17" thickBot="1">
      <c r="A24" s="115"/>
      <c r="B24" s="121"/>
      <c r="C24" s="163" t="s">
        <v>200</v>
      </c>
      <c r="D24" s="164" t="s">
        <v>194</v>
      </c>
      <c r="E24" s="128">
        <v>0</v>
      </c>
      <c r="F24" s="157"/>
      <c r="G24" s="165" t="s">
        <v>201</v>
      </c>
      <c r="H24" s="157"/>
      <c r="I24" s="82" t="s">
        <v>216</v>
      </c>
      <c r="J24" s="122"/>
      <c r="K24" s="115"/>
    </row>
    <row r="25" spans="1:11" ht="17" thickBot="1">
      <c r="A25" s="115"/>
      <c r="B25" s="121"/>
      <c r="C25" s="163" t="s">
        <v>202</v>
      </c>
      <c r="D25" s="158" t="s">
        <v>184</v>
      </c>
      <c r="E25" s="128">
        <f>'Research data'!G20</f>
        <v>527111111.1111111</v>
      </c>
      <c r="F25" s="157"/>
      <c r="G25" s="157" t="s">
        <v>27</v>
      </c>
      <c r="H25" s="157"/>
      <c r="I25" s="82" t="s">
        <v>178</v>
      </c>
      <c r="J25" s="122"/>
      <c r="K25" s="115"/>
    </row>
    <row r="26" spans="1:11" ht="17" thickBot="1">
      <c r="A26" s="115"/>
      <c r="B26" s="121"/>
      <c r="C26" s="163" t="s">
        <v>24</v>
      </c>
      <c r="D26" s="164" t="s">
        <v>203</v>
      </c>
      <c r="E26" s="128">
        <f>'Research data'!G21</f>
        <v>50333.333333333336</v>
      </c>
      <c r="F26" s="157"/>
      <c r="G26" s="165" t="s">
        <v>204</v>
      </c>
      <c r="H26" s="157"/>
      <c r="I26" s="82" t="s">
        <v>178</v>
      </c>
      <c r="J26" s="122"/>
      <c r="K26" s="115"/>
    </row>
    <row r="27" spans="1:11" ht="17" thickBot="1">
      <c r="A27" s="123"/>
      <c r="B27" s="124"/>
      <c r="C27" s="163" t="s">
        <v>205</v>
      </c>
      <c r="D27" s="164" t="s">
        <v>203</v>
      </c>
      <c r="E27" s="128">
        <v>0</v>
      </c>
      <c r="F27" s="166"/>
      <c r="G27" s="157" t="s">
        <v>206</v>
      </c>
      <c r="H27" s="166"/>
      <c r="I27" s="82" t="s">
        <v>216</v>
      </c>
      <c r="J27" s="125"/>
      <c r="K27" s="123"/>
    </row>
    <row r="28" spans="1:11" ht="15" customHeight="1" thickBot="1">
      <c r="A28" s="115"/>
      <c r="B28" s="121"/>
      <c r="C28" s="157" t="s">
        <v>26</v>
      </c>
      <c r="D28" s="158" t="s">
        <v>2</v>
      </c>
      <c r="E28" s="129">
        <v>7.0000000000000007E-2</v>
      </c>
      <c r="F28" s="157"/>
      <c r="G28" s="157" t="s">
        <v>207</v>
      </c>
      <c r="H28" s="157"/>
      <c r="I28" s="113" t="s">
        <v>208</v>
      </c>
      <c r="J28" s="122"/>
      <c r="K28" s="115"/>
    </row>
    <row r="29" spans="1:11" ht="17" thickBot="1">
      <c r="A29" s="115"/>
      <c r="B29" s="121"/>
      <c r="C29" s="157" t="s">
        <v>23</v>
      </c>
      <c r="D29" s="158" t="s">
        <v>7</v>
      </c>
      <c r="E29" s="134">
        <v>0</v>
      </c>
      <c r="F29" s="157"/>
      <c r="G29" s="157"/>
      <c r="H29" s="157"/>
      <c r="I29" s="82" t="s">
        <v>216</v>
      </c>
      <c r="J29" s="122"/>
      <c r="K29" s="115"/>
    </row>
    <row r="30" spans="1:11">
      <c r="A30" s="115"/>
      <c r="B30" s="121"/>
      <c r="C30" s="162"/>
      <c r="D30" s="172"/>
      <c r="E30" s="173"/>
      <c r="F30" s="162"/>
      <c r="G30" s="162"/>
      <c r="H30" s="162"/>
      <c r="I30" s="167"/>
      <c r="J30" s="122"/>
      <c r="K30" s="115"/>
    </row>
    <row r="31" spans="1:11" ht="17" thickBot="1">
      <c r="A31" s="115"/>
      <c r="B31" s="121"/>
      <c r="C31" s="156" t="s">
        <v>5</v>
      </c>
      <c r="D31" s="172"/>
      <c r="E31" s="174"/>
      <c r="F31" s="162"/>
      <c r="G31" s="162"/>
      <c r="H31" s="162"/>
      <c r="I31" s="168"/>
      <c r="J31" s="122"/>
      <c r="K31" s="115"/>
    </row>
    <row r="32" spans="1:11" ht="17" thickBot="1">
      <c r="A32" s="115"/>
      <c r="B32" s="121"/>
      <c r="C32" s="157" t="s">
        <v>25</v>
      </c>
      <c r="D32" s="158" t="s">
        <v>1</v>
      </c>
      <c r="E32" s="134">
        <f>'Research data'!G14</f>
        <v>30</v>
      </c>
      <c r="F32" s="157"/>
      <c r="G32" s="157" t="s">
        <v>17</v>
      </c>
      <c r="H32" s="157"/>
      <c r="I32" s="82" t="s">
        <v>178</v>
      </c>
      <c r="J32" s="122"/>
      <c r="K32" s="115"/>
    </row>
    <row r="33" spans="1:11" ht="17" thickBot="1">
      <c r="A33" s="115"/>
      <c r="B33" s="121"/>
      <c r="C33" s="157" t="s">
        <v>209</v>
      </c>
      <c r="D33" s="158" t="s">
        <v>1</v>
      </c>
      <c r="E33" s="134">
        <f>'Research data'!G15</f>
        <v>6</v>
      </c>
      <c r="F33" s="157"/>
      <c r="G33" s="157" t="s">
        <v>210</v>
      </c>
      <c r="H33" s="157"/>
      <c r="I33" s="113" t="s">
        <v>167</v>
      </c>
      <c r="J33" s="122"/>
      <c r="K33" s="115"/>
    </row>
    <row r="34" spans="1:11" ht="17" thickBot="1">
      <c r="A34" s="115"/>
      <c r="B34" s="121"/>
      <c r="C34" s="157" t="s">
        <v>211</v>
      </c>
      <c r="D34" s="158" t="s">
        <v>190</v>
      </c>
      <c r="E34" s="134">
        <f>'Research data'!G16</f>
        <v>0</v>
      </c>
      <c r="F34" s="157"/>
      <c r="G34" s="157"/>
      <c r="H34" s="157"/>
      <c r="I34" s="116" t="s">
        <v>212</v>
      </c>
      <c r="J34" s="122"/>
      <c r="K34" s="115"/>
    </row>
    <row r="35" spans="1:11" ht="17" thickBot="1">
      <c r="A35" s="115"/>
      <c r="B35" s="169"/>
      <c r="C35" s="170"/>
      <c r="D35" s="170"/>
      <c r="E35" s="170"/>
      <c r="F35" s="170"/>
      <c r="G35" s="170"/>
      <c r="H35" s="170"/>
      <c r="I35" s="171"/>
      <c r="J35" s="126"/>
      <c r="K35" s="115"/>
    </row>
    <row r="36" spans="1:11">
      <c r="A36" s="115"/>
      <c r="B36" s="115"/>
      <c r="C36" s="115"/>
      <c r="D36" s="115"/>
      <c r="E36" s="115"/>
      <c r="F36" s="115"/>
      <c r="G36" s="115"/>
      <c r="H36" s="115"/>
      <c r="I36" s="118"/>
      <c r="J36" s="115"/>
      <c r="K36" s="115"/>
    </row>
    <row r="37" spans="1:11">
      <c r="A37" s="115"/>
    </row>
    <row r="38" spans="1:11">
      <c r="A38" s="115"/>
    </row>
    <row r="39" spans="1:11">
      <c r="B39" s="14"/>
      <c r="C39" s="135"/>
      <c r="D39" s="14"/>
      <c r="E39" s="14"/>
      <c r="F39" s="14"/>
      <c r="G39" s="14"/>
      <c r="H39" s="14"/>
      <c r="I39" s="14"/>
    </row>
    <row r="40" spans="1:11">
      <c r="B40" s="73"/>
      <c r="C40" s="137"/>
      <c r="D40" s="136"/>
      <c r="F40" s="90"/>
      <c r="H40" s="90"/>
    </row>
    <row r="41" spans="1:11">
      <c r="B41" s="90"/>
      <c r="C41" s="137"/>
      <c r="D41" s="136"/>
      <c r="F41" s="90"/>
      <c r="H41" s="90"/>
    </row>
    <row r="42" spans="1:11">
      <c r="C42" s="137"/>
      <c r="D42" s="138"/>
    </row>
    <row r="43" spans="1:11">
      <c r="B43" s="14"/>
      <c r="C43" s="137"/>
      <c r="D43" s="138"/>
    </row>
    <row r="44" spans="1:11">
      <c r="B44" s="154"/>
      <c r="C44" s="137"/>
      <c r="D44" s="136"/>
      <c r="H44" s="90"/>
    </row>
    <row r="45" spans="1:11">
      <c r="B45" s="154"/>
      <c r="C45" s="137"/>
      <c r="D45" s="136"/>
      <c r="F45" s="155"/>
      <c r="H45" s="90"/>
    </row>
    <row r="46" spans="1:11">
      <c r="B46" s="90"/>
      <c r="C46" s="137"/>
      <c r="D46" s="139"/>
      <c r="H46" s="90"/>
    </row>
    <row r="47" spans="1:11">
      <c r="B47" s="90"/>
      <c r="C47" s="137"/>
      <c r="D47" s="139"/>
      <c r="H47" s="90"/>
    </row>
    <row r="48" spans="1:11">
      <c r="C48" s="137"/>
      <c r="D48" s="136"/>
      <c r="H48" s="90"/>
    </row>
    <row r="49" spans="2:8">
      <c r="C49" s="137"/>
      <c r="D49" s="136"/>
      <c r="H49" s="118"/>
    </row>
    <row r="50" spans="2:8">
      <c r="C50" s="137"/>
      <c r="D50" s="136"/>
      <c r="H50" s="140"/>
    </row>
    <row r="51" spans="2:8">
      <c r="C51" s="137"/>
      <c r="D51" s="136"/>
    </row>
    <row r="52" spans="2:8">
      <c r="B52" s="14"/>
      <c r="C52" s="137"/>
      <c r="D52" s="136"/>
    </row>
    <row r="53" spans="2:8">
      <c r="C53" s="137"/>
      <c r="D53" s="136"/>
      <c r="H53" s="90"/>
    </row>
    <row r="54" spans="2:8">
      <c r="B54" s="90"/>
      <c r="C54" s="137"/>
      <c r="D54" s="136"/>
      <c r="F54" s="90"/>
      <c r="H54" s="140"/>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L22"/>
  <sheetViews>
    <sheetView workbookViewId="0">
      <selection activeCell="L9" sqref="L9"/>
    </sheetView>
  </sheetViews>
  <sheetFormatPr baseColWidth="10" defaultColWidth="10.7109375" defaultRowHeight="16"/>
  <cols>
    <col min="1" max="1" width="3.28515625" style="42" customWidth="1"/>
    <col min="2" max="2" width="2.42578125" style="42" customWidth="1"/>
    <col min="3" max="3" width="45.85546875" style="42" bestFit="1" customWidth="1"/>
    <col min="4" max="4" width="16.42578125" style="42" hidden="1" customWidth="1"/>
    <col min="5" max="5" width="13.85546875" style="42" hidden="1" customWidth="1"/>
    <col min="6" max="6" width="12.42578125" style="42" customWidth="1"/>
    <col min="7" max="7" width="13.7109375" style="42" customWidth="1"/>
    <col min="8" max="8" width="3" style="42" customWidth="1"/>
    <col min="9" max="9" width="20.7109375" style="42" customWidth="1"/>
    <col min="10" max="10" width="15.85546875" style="42" customWidth="1"/>
    <col min="11" max="11" width="18.140625" style="42" bestFit="1" customWidth="1"/>
    <col min="12" max="12" width="58" style="42" customWidth="1"/>
    <col min="13" max="16384" width="10.7109375" style="42"/>
  </cols>
  <sheetData>
    <row r="1" spans="2:12" ht="17" thickBot="1"/>
    <row r="2" spans="2:12">
      <c r="B2" s="46"/>
      <c r="C2" s="47"/>
      <c r="D2" s="47"/>
      <c r="E2" s="47"/>
      <c r="F2" s="47"/>
      <c r="G2" s="47"/>
      <c r="H2" s="47"/>
      <c r="I2" s="47"/>
      <c r="J2" s="47"/>
      <c r="K2" s="47"/>
      <c r="L2" s="47"/>
    </row>
    <row r="3" spans="2:12" s="14" customFormat="1">
      <c r="B3" s="21"/>
      <c r="C3" s="32" t="s">
        <v>31</v>
      </c>
      <c r="D3" s="9"/>
      <c r="E3" s="9"/>
      <c r="F3" s="32" t="s">
        <v>9</v>
      </c>
      <c r="G3" s="32" t="s">
        <v>32</v>
      </c>
      <c r="H3" s="32"/>
      <c r="I3" s="32" t="s">
        <v>175</v>
      </c>
      <c r="J3" s="32" t="s">
        <v>176</v>
      </c>
      <c r="K3" s="32" t="s">
        <v>221</v>
      </c>
      <c r="L3" s="32" t="s">
        <v>49</v>
      </c>
    </row>
    <row r="4" spans="2:12">
      <c r="B4" s="48"/>
      <c r="C4" s="49"/>
      <c r="D4" s="49"/>
      <c r="E4" s="49"/>
      <c r="F4" s="49"/>
      <c r="G4" s="50"/>
      <c r="H4" s="50"/>
      <c r="I4" s="50"/>
      <c r="J4" s="50"/>
      <c r="K4" s="9"/>
      <c r="L4" s="9"/>
    </row>
    <row r="5" spans="2:12" ht="17" thickBot="1">
      <c r="B5" s="48"/>
      <c r="C5" s="28" t="s">
        <v>29</v>
      </c>
      <c r="D5" s="28"/>
      <c r="E5" s="28"/>
      <c r="F5" s="28"/>
      <c r="G5" s="10"/>
      <c r="H5" s="10"/>
      <c r="I5" s="10"/>
      <c r="J5" s="10"/>
      <c r="L5" s="51"/>
    </row>
    <row r="6" spans="2:12" ht="17" thickBot="1">
      <c r="B6" s="48"/>
      <c r="C6" s="73"/>
      <c r="F6" s="73"/>
      <c r="G6" s="52"/>
      <c r="H6" s="53"/>
      <c r="I6" s="80"/>
      <c r="J6" s="53"/>
      <c r="L6" s="51"/>
    </row>
    <row r="7" spans="2:12" ht="16" customHeight="1" thickBot="1">
      <c r="B7" s="48"/>
      <c r="C7" s="72" t="s">
        <v>55</v>
      </c>
      <c r="D7" s="45"/>
      <c r="E7" s="45"/>
      <c r="F7" s="77" t="s">
        <v>56</v>
      </c>
      <c r="G7" s="52">
        <f>J7</f>
        <v>8000000</v>
      </c>
      <c r="J7" s="80">
        <f>Notes!D47</f>
        <v>8000000</v>
      </c>
      <c r="L7" s="51"/>
    </row>
    <row r="8" spans="2:12" ht="16" customHeight="1" thickBot="1">
      <c r="B8" s="48"/>
      <c r="C8" s="92" t="s">
        <v>157</v>
      </c>
      <c r="D8" s="45"/>
      <c r="E8" s="45"/>
      <c r="F8" s="93" t="s">
        <v>158</v>
      </c>
      <c r="G8" s="78">
        <f>ROUND(K8,2)</f>
        <v>11111.11</v>
      </c>
      <c r="I8" s="80"/>
      <c r="K8" s="80">
        <f>Notes!D69</f>
        <v>11111.111111111111</v>
      </c>
      <c r="L8" s="144" t="s">
        <v>223</v>
      </c>
    </row>
    <row r="9" spans="2:12" ht="16" customHeight="1" thickBot="1">
      <c r="B9" s="48"/>
      <c r="C9" s="92"/>
      <c r="D9" s="45"/>
      <c r="E9" s="45"/>
      <c r="F9" s="93"/>
      <c r="G9" s="80"/>
      <c r="I9" s="80"/>
      <c r="L9" s="51"/>
    </row>
    <row r="10" spans="2:12" ht="16" customHeight="1">
      <c r="B10" s="48"/>
      <c r="C10" s="76"/>
      <c r="D10" s="45"/>
      <c r="E10" s="45"/>
      <c r="F10" s="77"/>
      <c r="G10" s="91"/>
      <c r="L10" s="51"/>
    </row>
    <row r="11" spans="2:12" ht="18" customHeight="1">
      <c r="B11" s="48"/>
      <c r="C11" s="54"/>
      <c r="D11" s="54"/>
      <c r="E11" s="54"/>
      <c r="G11" s="55"/>
      <c r="H11" s="55"/>
      <c r="I11" s="55"/>
      <c r="J11" s="55"/>
      <c r="L11" s="51"/>
    </row>
    <row r="12" spans="2:12" ht="18" customHeight="1" thickBot="1">
      <c r="B12" s="48"/>
      <c r="C12" s="28" t="s">
        <v>5</v>
      </c>
      <c r="D12" s="28"/>
      <c r="E12" s="28"/>
      <c r="F12" s="28"/>
      <c r="G12" s="11"/>
      <c r="H12" s="11"/>
      <c r="I12" s="11"/>
      <c r="J12" s="11"/>
      <c r="L12" s="51"/>
    </row>
    <row r="13" spans="2:12" ht="18" customHeight="1" thickBot="1">
      <c r="B13" s="48"/>
      <c r="C13" s="44"/>
      <c r="D13" s="49"/>
      <c r="E13" s="49"/>
      <c r="F13" s="49"/>
      <c r="G13" s="56"/>
      <c r="H13" s="57"/>
      <c r="I13" s="57"/>
      <c r="J13" s="57"/>
      <c r="L13" s="51"/>
    </row>
    <row r="14" spans="2:12" ht="17" thickBot="1">
      <c r="B14" s="48"/>
      <c r="C14" s="44" t="s">
        <v>3</v>
      </c>
      <c r="D14" s="44"/>
      <c r="E14" s="44"/>
      <c r="F14" s="43" t="s">
        <v>1</v>
      </c>
      <c r="G14" s="58">
        <f>I14</f>
        <v>30</v>
      </c>
      <c r="H14" s="55"/>
      <c r="I14" s="62">
        <f>Notes!D30</f>
        <v>30</v>
      </c>
      <c r="L14" s="61"/>
    </row>
    <row r="15" spans="2:12" ht="17" thickBot="1">
      <c r="B15" s="48"/>
      <c r="C15" s="130" t="s">
        <v>213</v>
      </c>
      <c r="D15" s="59"/>
      <c r="E15" s="59"/>
      <c r="F15" s="131" t="s">
        <v>1</v>
      </c>
      <c r="G15" s="60">
        <f>K15</f>
        <v>6</v>
      </c>
      <c r="H15" s="55"/>
      <c r="I15" s="55"/>
      <c r="J15" s="55"/>
      <c r="K15" s="80">
        <f>Notes!D64</f>
        <v>6</v>
      </c>
      <c r="L15" s="61"/>
    </row>
    <row r="16" spans="2:12">
      <c r="B16" s="48"/>
      <c r="C16" s="28"/>
      <c r="D16" s="28"/>
      <c r="E16" s="28"/>
      <c r="F16" s="28"/>
      <c r="G16" s="12"/>
      <c r="H16" s="12"/>
      <c r="I16" s="12"/>
      <c r="J16" s="12"/>
      <c r="L16" s="61"/>
    </row>
    <row r="17" spans="2:12" ht="17" thickBot="1">
      <c r="B17" s="48"/>
      <c r="C17" s="13" t="s">
        <v>30</v>
      </c>
      <c r="D17" s="13"/>
      <c r="E17" s="13"/>
      <c r="F17" s="13"/>
      <c r="G17" s="12"/>
      <c r="H17" s="12"/>
      <c r="I17" s="12"/>
      <c r="J17" s="12"/>
      <c r="L17" s="51"/>
    </row>
    <row r="18" spans="2:12" ht="17" thickBot="1">
      <c r="B18" s="48"/>
      <c r="C18" s="92" t="s">
        <v>165</v>
      </c>
      <c r="D18" s="13"/>
      <c r="E18" s="13"/>
      <c r="F18" s="92" t="s">
        <v>154</v>
      </c>
      <c r="G18" s="62">
        <f>I18</f>
        <v>1060000</v>
      </c>
      <c r="H18" s="12"/>
      <c r="I18" s="95">
        <f>Notes!D15</f>
        <v>1060000</v>
      </c>
      <c r="J18" s="12"/>
      <c r="L18" s="51"/>
    </row>
    <row r="19" spans="2:12" ht="17" thickBot="1">
      <c r="B19" s="48"/>
      <c r="C19" s="92" t="s">
        <v>164</v>
      </c>
      <c r="D19" s="13"/>
      <c r="E19" s="13"/>
      <c r="F19" s="92" t="s">
        <v>18</v>
      </c>
      <c r="G19" s="62">
        <f>I19</f>
        <v>350</v>
      </c>
      <c r="H19" s="12"/>
      <c r="I19" s="95">
        <f>Notes!D16</f>
        <v>350</v>
      </c>
      <c r="J19" s="12"/>
      <c r="L19" s="51"/>
    </row>
    <row r="20" spans="2:12" ht="17" thickBot="1">
      <c r="B20" s="48"/>
      <c r="C20" s="132" t="s">
        <v>217</v>
      </c>
      <c r="D20" s="63"/>
      <c r="E20" s="63"/>
      <c r="F20" s="141" t="s">
        <v>218</v>
      </c>
      <c r="G20" s="62">
        <f>I20</f>
        <v>527111111.1111111</v>
      </c>
      <c r="H20" s="55"/>
      <c r="I20" s="62">
        <f>Notes!D24</f>
        <v>527111111.1111111</v>
      </c>
      <c r="J20" s="55"/>
      <c r="L20" s="51"/>
    </row>
    <row r="21" spans="2:12" ht="17" thickBot="1">
      <c r="B21" s="48"/>
      <c r="C21" s="44" t="s">
        <v>28</v>
      </c>
      <c r="D21" s="65"/>
      <c r="E21" s="65"/>
      <c r="F21" s="141" t="s">
        <v>203</v>
      </c>
      <c r="G21" s="62">
        <f>I21</f>
        <v>50333.333333333336</v>
      </c>
      <c r="H21" s="55"/>
      <c r="I21" s="62">
        <f>Notes!D29</f>
        <v>50333.333333333336</v>
      </c>
      <c r="J21" s="55"/>
      <c r="L21" s="51"/>
    </row>
    <row r="22" spans="2:12">
      <c r="B22" s="48"/>
      <c r="L22" s="51"/>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7"/>
  <sheetViews>
    <sheetView workbookViewId="0">
      <selection activeCell="J9" sqref="J9"/>
    </sheetView>
  </sheetViews>
  <sheetFormatPr baseColWidth="10" defaultColWidth="33.140625" defaultRowHeight="16"/>
  <cols>
    <col min="1" max="1" width="4.42578125" style="31" customWidth="1"/>
    <col min="2" max="2" width="3.7109375" style="31" customWidth="1"/>
    <col min="3" max="3" width="28.7109375" style="31" bestFit="1" customWidth="1"/>
    <col min="4" max="4" width="16.140625" style="31" customWidth="1"/>
    <col min="5" max="5" width="10.28515625" style="31" customWidth="1"/>
    <col min="6" max="7" width="13.28515625" style="31" customWidth="1"/>
    <col min="8" max="8" width="12.7109375" style="36" customWidth="1"/>
    <col min="9" max="9" width="33" style="36" customWidth="1"/>
    <col min="10" max="10" width="103.42578125" style="31" customWidth="1"/>
    <col min="11" max="16384" width="33.140625" style="31"/>
  </cols>
  <sheetData>
    <row r="1" spans="2:10" ht="17" thickBot="1"/>
    <row r="2" spans="2:10">
      <c r="B2" s="37"/>
      <c r="C2" s="38"/>
      <c r="D2" s="38"/>
      <c r="E2" s="38"/>
      <c r="F2" s="38"/>
      <c r="G2" s="38"/>
      <c r="H2" s="39"/>
      <c r="I2" s="39"/>
      <c r="J2" s="38"/>
    </row>
    <row r="3" spans="2:10">
      <c r="B3" s="30"/>
      <c r="C3" s="14" t="s">
        <v>16</v>
      </c>
      <c r="D3" s="14"/>
      <c r="E3" s="14"/>
      <c r="F3" s="14"/>
      <c r="G3" s="14"/>
      <c r="H3" s="17"/>
      <c r="I3" s="17"/>
    </row>
    <row r="4" spans="2:10">
      <c r="B4" s="30"/>
    </row>
    <row r="5" spans="2:10">
      <c r="B5" s="40"/>
      <c r="C5" s="16" t="s">
        <v>19</v>
      </c>
      <c r="D5" s="16" t="s">
        <v>0</v>
      </c>
      <c r="E5" s="16" t="s">
        <v>13</v>
      </c>
      <c r="F5" s="16" t="s">
        <v>20</v>
      </c>
      <c r="G5" s="16" t="s">
        <v>51</v>
      </c>
      <c r="H5" s="18" t="s">
        <v>21</v>
      </c>
      <c r="I5" s="18" t="s">
        <v>52</v>
      </c>
      <c r="J5" s="16" t="s">
        <v>10</v>
      </c>
    </row>
    <row r="6" spans="2:10">
      <c r="B6" s="30"/>
      <c r="C6" s="14"/>
      <c r="D6" s="14"/>
      <c r="E6" s="14"/>
      <c r="F6" s="14"/>
      <c r="G6" s="14"/>
      <c r="H6" s="17"/>
      <c r="I6" s="17"/>
      <c r="J6" s="14"/>
    </row>
    <row r="7" spans="2:10">
      <c r="B7" s="30"/>
      <c r="C7" s="90" t="s">
        <v>162</v>
      </c>
      <c r="D7" s="90" t="s">
        <v>149</v>
      </c>
      <c r="E7" s="90" t="s">
        <v>150</v>
      </c>
      <c r="F7" s="79">
        <v>44610</v>
      </c>
      <c r="G7" s="31">
        <v>2022</v>
      </c>
      <c r="I7" s="70"/>
      <c r="J7" s="81" t="s">
        <v>148</v>
      </c>
    </row>
    <row r="8" spans="2:10">
      <c r="B8" s="30"/>
      <c r="C8" s="90"/>
      <c r="D8" s="90"/>
      <c r="E8" s="90"/>
      <c r="F8" s="79"/>
      <c r="I8" s="70"/>
      <c r="J8" s="81"/>
    </row>
    <row r="9" spans="2:10">
      <c r="B9" s="30"/>
      <c r="C9" s="90" t="s">
        <v>163</v>
      </c>
      <c r="D9" s="90" t="s">
        <v>151</v>
      </c>
      <c r="E9" s="90" t="s">
        <v>150</v>
      </c>
      <c r="F9" s="79">
        <v>45017</v>
      </c>
      <c r="G9" s="31">
        <v>2023</v>
      </c>
      <c r="H9" s="31"/>
      <c r="I9" s="31"/>
      <c r="J9" s="81" t="s">
        <v>171</v>
      </c>
    </row>
    <row r="10" spans="2:10">
      <c r="B10" s="30"/>
      <c r="C10" s="90"/>
      <c r="D10" s="90"/>
      <c r="E10" s="90"/>
      <c r="F10" s="79"/>
      <c r="H10" s="31"/>
      <c r="I10" s="31"/>
      <c r="J10" s="69"/>
    </row>
    <row r="11" spans="2:10">
      <c r="B11" s="30"/>
      <c r="C11" s="90" t="s">
        <v>170</v>
      </c>
      <c r="D11" s="90" t="s">
        <v>89</v>
      </c>
      <c r="E11" s="90" t="s">
        <v>57</v>
      </c>
      <c r="F11" s="79">
        <v>44743</v>
      </c>
      <c r="G11" s="31">
        <v>2022</v>
      </c>
      <c r="H11" s="31"/>
      <c r="I11" s="31"/>
      <c r="J11" s="94" t="s">
        <v>88</v>
      </c>
    </row>
    <row r="12" spans="2:10">
      <c r="B12" s="30"/>
      <c r="C12" s="90"/>
      <c r="D12" s="90"/>
      <c r="E12" s="90"/>
      <c r="F12" s="79"/>
      <c r="I12" s="71"/>
    </row>
    <row r="13" spans="2:10">
      <c r="B13" s="30"/>
      <c r="C13" s="90"/>
      <c r="D13" s="90"/>
      <c r="E13" s="90"/>
      <c r="F13" s="79"/>
      <c r="H13" s="31"/>
      <c r="I13" s="71"/>
    </row>
    <row r="14" spans="2:10">
      <c r="B14" s="30"/>
      <c r="D14" s="75"/>
      <c r="H14" s="31"/>
      <c r="I14" s="31"/>
      <c r="J14" s="42"/>
    </row>
    <row r="15" spans="2:10">
      <c r="B15" s="30"/>
      <c r="C15" s="90"/>
      <c r="D15" s="90"/>
      <c r="E15" s="90"/>
      <c r="F15" s="79"/>
      <c r="H15" s="31"/>
      <c r="I15" s="31"/>
    </row>
    <row r="16" spans="2:10">
      <c r="B16" s="30"/>
      <c r="H16" s="31"/>
      <c r="I16" s="71"/>
      <c r="J16" s="69"/>
    </row>
    <row r="17" spans="2:10">
      <c r="B17" s="30"/>
      <c r="H17" s="31"/>
      <c r="I17" s="31"/>
    </row>
    <row r="18" spans="2:10">
      <c r="B18" s="30"/>
      <c r="H18" s="31"/>
      <c r="I18" s="31"/>
    </row>
    <row r="19" spans="2:10">
      <c r="B19" s="30"/>
      <c r="H19" s="31"/>
      <c r="I19" s="71"/>
      <c r="J19" s="69"/>
    </row>
    <row r="20" spans="2:10">
      <c r="B20" s="30"/>
      <c r="C20" s="90"/>
      <c r="D20" s="90"/>
      <c r="E20" s="90"/>
      <c r="F20" s="79"/>
      <c r="H20" s="31"/>
      <c r="I20" s="31"/>
    </row>
    <row r="21" spans="2:10">
      <c r="B21" s="30"/>
      <c r="H21" s="31"/>
      <c r="I21" s="31"/>
    </row>
    <row r="22" spans="2:10">
      <c r="B22" s="30"/>
      <c r="H22" s="31"/>
      <c r="I22" s="31"/>
    </row>
    <row r="23" spans="2:10">
      <c r="B23" s="30"/>
      <c r="H23" s="31"/>
      <c r="I23" s="71"/>
      <c r="J23" s="69"/>
    </row>
    <row r="24" spans="2:10">
      <c r="B24" s="30"/>
      <c r="H24" s="31"/>
      <c r="I24" s="31"/>
    </row>
    <row r="25" spans="2:10">
      <c r="B25" s="30"/>
      <c r="H25" s="31"/>
      <c r="I25" s="31"/>
    </row>
    <row r="26" spans="2:10">
      <c r="B26" s="30"/>
      <c r="H26" s="31"/>
      <c r="I26" s="31"/>
    </row>
    <row r="27" spans="2:10">
      <c r="B27" s="30"/>
      <c r="H27" s="31"/>
      <c r="I27" s="71"/>
      <c r="J27" s="69"/>
    </row>
  </sheetData>
  <hyperlinks>
    <hyperlink ref="J11" r:id="rId1" xr:uid="{4292B1B9-B763-D54C-BDA1-EDCD39EA10D4}"/>
    <hyperlink ref="J7" r:id="rId2" xr:uid="{9CED94A6-D758-A948-816F-C106E08ED0DF}"/>
    <hyperlink ref="J9" r:id="rId3" xr:uid="{37D201FD-BB81-6044-8015-C25A86B2FEF5}"/>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AG251"/>
  <sheetViews>
    <sheetView zoomScale="117" zoomScaleNormal="162" workbookViewId="0">
      <selection activeCell="D17" sqref="D17"/>
    </sheetView>
  </sheetViews>
  <sheetFormatPr baseColWidth="10" defaultColWidth="10.7109375" defaultRowHeight="16"/>
  <cols>
    <col min="1" max="1" width="5.42578125" style="42" customWidth="1"/>
    <col min="2" max="2" width="4.28515625" style="42" customWidth="1"/>
    <col min="3" max="3" width="56.28515625" style="42" bestFit="1" customWidth="1"/>
    <col min="4" max="4" width="15.140625" style="42" customWidth="1"/>
    <col min="5" max="5" width="22.28515625" style="42" bestFit="1" customWidth="1"/>
    <col min="6" max="10" width="10.7109375" style="42"/>
    <col min="11" max="11" width="69.85546875" style="42" customWidth="1"/>
    <col min="12" max="12" width="11.140625" style="42" customWidth="1"/>
    <col min="13" max="13" width="12.28515625" style="42" bestFit="1" customWidth="1"/>
    <col min="14" max="14" width="11.85546875" style="42" bestFit="1" customWidth="1"/>
    <col min="15" max="18" width="10.7109375" style="42"/>
    <col min="19" max="19" width="37" style="42" bestFit="1" customWidth="1"/>
    <col min="20" max="32" width="10.7109375" style="42"/>
    <col min="33" max="33" width="72.42578125" style="42" bestFit="1" customWidth="1"/>
    <col min="34" max="16384" width="10.7109375" style="42"/>
  </cols>
  <sheetData>
    <row r="1" spans="2:14" ht="17" thickBot="1"/>
    <row r="2" spans="2:14">
      <c r="B2" s="46"/>
      <c r="C2" s="47"/>
      <c r="D2" s="47"/>
      <c r="E2" s="47"/>
      <c r="F2" s="47"/>
      <c r="G2" s="47"/>
      <c r="H2" s="47"/>
      <c r="I2" s="47"/>
      <c r="J2" s="47"/>
      <c r="K2" s="47"/>
      <c r="L2" s="47"/>
      <c r="M2" s="47"/>
      <c r="N2" s="47"/>
    </row>
    <row r="3" spans="2:14" s="14" customFormat="1">
      <c r="B3" s="41"/>
      <c r="C3" s="16" t="s">
        <v>0</v>
      </c>
      <c r="D3" s="16" t="s">
        <v>50</v>
      </c>
      <c r="E3" s="16"/>
      <c r="F3" s="16"/>
      <c r="G3" s="16"/>
      <c r="H3" s="16"/>
      <c r="I3" s="16"/>
      <c r="J3" s="16"/>
      <c r="K3" s="16"/>
      <c r="L3" s="16"/>
      <c r="M3" s="16"/>
      <c r="N3" s="16"/>
    </row>
    <row r="4" spans="2:14" s="14" customFormat="1">
      <c r="B4" s="21"/>
      <c r="D4" s="90" t="s">
        <v>168</v>
      </c>
    </row>
    <row r="5" spans="2:14" s="14" customFormat="1">
      <c r="B5" s="21"/>
      <c r="D5" s="90"/>
    </row>
    <row r="6" spans="2:14" s="14" customFormat="1">
      <c r="B6" s="21"/>
    </row>
    <row r="7" spans="2:14" s="14" customFormat="1">
      <c r="B7" s="21"/>
    </row>
    <row r="8" spans="2:14" s="14" customFormat="1">
      <c r="B8" s="21"/>
      <c r="E8" s="90"/>
    </row>
    <row r="9" spans="2:14" s="14" customFormat="1">
      <c r="B9" s="21"/>
      <c r="E9" s="90"/>
    </row>
    <row r="10" spans="2:14" s="14" customFormat="1">
      <c r="B10" s="21"/>
    </row>
    <row r="11" spans="2:14" s="14" customFormat="1">
      <c r="B11" s="21"/>
    </row>
    <row r="12" spans="2:14" s="14" customFormat="1">
      <c r="B12" s="21"/>
      <c r="C12" s="14" t="s">
        <v>132</v>
      </c>
    </row>
    <row r="13" spans="2:14" s="14" customFormat="1">
      <c r="B13" s="21"/>
      <c r="C13" s="89"/>
    </row>
    <row r="14" spans="2:14" s="14" customFormat="1">
      <c r="B14" s="21"/>
      <c r="C14" s="89" t="s">
        <v>131</v>
      </c>
    </row>
    <row r="15" spans="2:14" s="14" customFormat="1">
      <c r="B15" s="21"/>
      <c r="C15" s="89" t="s">
        <v>133</v>
      </c>
      <c r="D15" s="89">
        <v>1060000</v>
      </c>
      <c r="E15" s="90" t="s">
        <v>156</v>
      </c>
    </row>
    <row r="16" spans="2:14" s="14" customFormat="1">
      <c r="B16" s="21"/>
      <c r="C16" s="89" t="s">
        <v>135</v>
      </c>
      <c r="D16" s="89">
        <v>350</v>
      </c>
      <c r="E16" s="90" t="s">
        <v>140</v>
      </c>
    </row>
    <row r="17" spans="2:5" s="14" customFormat="1">
      <c r="B17" s="21"/>
      <c r="C17" s="143" t="s">
        <v>133</v>
      </c>
    </row>
    <row r="18" spans="2:5" s="14" customFormat="1">
      <c r="B18" s="21"/>
    </row>
    <row r="19" spans="2:5" s="14" customFormat="1">
      <c r="B19" s="21"/>
      <c r="C19" s="89" t="s">
        <v>137</v>
      </c>
    </row>
    <row r="20" spans="2:5" s="14" customFormat="1">
      <c r="B20" s="21"/>
      <c r="C20" s="89" t="s">
        <v>133</v>
      </c>
      <c r="D20" s="89">
        <f>0.04*D15</f>
        <v>42400</v>
      </c>
      <c r="E20" s="90" t="s">
        <v>172</v>
      </c>
    </row>
    <row r="21" spans="2:5" s="14" customFormat="1">
      <c r="B21" s="21"/>
      <c r="C21" s="89" t="s">
        <v>135</v>
      </c>
      <c r="D21" s="89">
        <f>D16*0.02</f>
        <v>7</v>
      </c>
      <c r="E21" s="90" t="s">
        <v>173</v>
      </c>
    </row>
    <row r="22" spans="2:5" s="14" customFormat="1">
      <c r="B22" s="21"/>
      <c r="C22" s="96" t="s">
        <v>133</v>
      </c>
      <c r="D22" s="96">
        <f>D20*D69</f>
        <v>471111111.1111111</v>
      </c>
      <c r="E22" s="96" t="s">
        <v>183</v>
      </c>
    </row>
    <row r="23" spans="2:5" s="14" customFormat="1">
      <c r="B23" s="21"/>
      <c r="C23" s="96" t="s">
        <v>135</v>
      </c>
      <c r="D23" s="96">
        <f>D21*D55</f>
        <v>56000000</v>
      </c>
      <c r="E23" s="96" t="s">
        <v>182</v>
      </c>
    </row>
    <row r="24" spans="2:5" s="14" customFormat="1">
      <c r="B24" s="21"/>
      <c r="C24" s="117" t="s">
        <v>202</v>
      </c>
      <c r="D24" s="96">
        <f>SUM(D22,D23)</f>
        <v>527111111.1111111</v>
      </c>
      <c r="E24" s="96"/>
    </row>
    <row r="25" spans="2:5" s="14" customFormat="1">
      <c r="B25" s="21"/>
      <c r="C25" s="89" t="s">
        <v>138</v>
      </c>
      <c r="D25" s="89"/>
      <c r="E25" s="89"/>
    </row>
    <row r="26" spans="2:5" s="14" customFormat="1">
      <c r="B26" s="21"/>
      <c r="C26" s="89" t="s">
        <v>139</v>
      </c>
      <c r="D26" s="89">
        <v>1.86</v>
      </c>
      <c r="E26" s="89" t="s">
        <v>140</v>
      </c>
    </row>
    <row r="27" spans="2:5" s="14" customFormat="1">
      <c r="B27" s="21"/>
      <c r="C27" s="89" t="s">
        <v>141</v>
      </c>
      <c r="D27" s="89">
        <v>2.67</v>
      </c>
      <c r="E27" s="89" t="s">
        <v>140</v>
      </c>
    </row>
    <row r="28" spans="2:5" s="14" customFormat="1">
      <c r="B28" s="21"/>
      <c r="C28" s="90" t="s">
        <v>155</v>
      </c>
      <c r="D28" s="89">
        <f>D26+D27</f>
        <v>4.53</v>
      </c>
      <c r="E28" s="142" t="s">
        <v>140</v>
      </c>
    </row>
    <row r="29" spans="2:5" s="14" customFormat="1">
      <c r="B29" s="21"/>
      <c r="C29" s="117" t="s">
        <v>24</v>
      </c>
      <c r="D29" s="142">
        <f>D28*D69</f>
        <v>50333.333333333336</v>
      </c>
      <c r="E29" s="143" t="s">
        <v>222</v>
      </c>
    </row>
    <row r="30" spans="2:5" s="14" customFormat="1">
      <c r="B30" s="21"/>
      <c r="C30" s="89" t="s">
        <v>142</v>
      </c>
      <c r="D30" s="89">
        <v>30</v>
      </c>
      <c r="E30" s="89" t="s">
        <v>1</v>
      </c>
    </row>
    <row r="31" spans="2:5" s="14" customFormat="1">
      <c r="B31" s="21"/>
      <c r="C31" s="89" t="s">
        <v>143</v>
      </c>
      <c r="D31" s="89">
        <v>50</v>
      </c>
      <c r="E31" s="89" t="s">
        <v>1</v>
      </c>
    </row>
    <row r="32" spans="2:5" s="14" customFormat="1">
      <c r="B32" s="21"/>
      <c r="C32" s="89"/>
      <c r="D32" s="89"/>
      <c r="E32" s="89"/>
    </row>
    <row r="33" spans="2:7" s="14" customFormat="1">
      <c r="B33" s="21"/>
      <c r="C33" s="89" t="s">
        <v>144</v>
      </c>
      <c r="D33" s="89">
        <v>100</v>
      </c>
      <c r="E33" s="89" t="s">
        <v>2</v>
      </c>
    </row>
    <row r="34" spans="2:7" s="14" customFormat="1">
      <c r="B34" s="21"/>
      <c r="C34" s="89" t="s">
        <v>145</v>
      </c>
      <c r="D34" s="89">
        <v>97</v>
      </c>
      <c r="E34" s="89" t="s">
        <v>2</v>
      </c>
    </row>
    <row r="35" spans="2:7" s="14" customFormat="1">
      <c r="B35" s="21"/>
      <c r="C35" s="90" t="s">
        <v>166</v>
      </c>
      <c r="D35" s="89">
        <v>97</v>
      </c>
      <c r="E35" s="90" t="s">
        <v>2</v>
      </c>
    </row>
    <row r="36" spans="2:7" s="14" customFormat="1">
      <c r="B36" s="21"/>
      <c r="C36" s="14" t="s">
        <v>147</v>
      </c>
      <c r="D36" s="89"/>
      <c r="E36" s="89"/>
    </row>
    <row r="37" spans="2:7" s="14" customFormat="1">
      <c r="B37" s="21"/>
      <c r="C37" s="89" t="s">
        <v>131</v>
      </c>
      <c r="D37" s="89"/>
      <c r="E37" s="89"/>
    </row>
    <row r="38" spans="2:7" s="14" customFormat="1">
      <c r="B38" s="21"/>
      <c r="C38" s="89" t="s">
        <v>133</v>
      </c>
      <c r="D38" s="89">
        <v>645</v>
      </c>
      <c r="E38" s="89" t="s">
        <v>134</v>
      </c>
    </row>
    <row r="39" spans="2:7" s="14" customFormat="1">
      <c r="B39" s="21"/>
      <c r="C39" s="89" t="s">
        <v>135</v>
      </c>
      <c r="D39" s="89">
        <v>0.2</v>
      </c>
      <c r="E39" s="89" t="s">
        <v>136</v>
      </c>
    </row>
    <row r="40" spans="2:7" s="14" customFormat="1">
      <c r="B40" s="21"/>
      <c r="C40" s="89"/>
      <c r="D40" s="89"/>
      <c r="E40" s="89"/>
    </row>
    <row r="41" spans="2:7" s="14" customFormat="1">
      <c r="B41" s="21"/>
      <c r="C41" s="89" t="s">
        <v>137</v>
      </c>
      <c r="D41" s="89">
        <v>5.2</v>
      </c>
      <c r="E41" s="89" t="s">
        <v>2</v>
      </c>
    </row>
    <row r="42" spans="2:7" s="14" customFormat="1">
      <c r="B42" s="21"/>
      <c r="C42" s="89"/>
      <c r="D42" s="89"/>
      <c r="E42" s="89"/>
    </row>
    <row r="43" spans="2:7" s="14" customFormat="1">
      <c r="B43" s="21"/>
      <c r="C43" s="89" t="s">
        <v>146</v>
      </c>
      <c r="D43" s="89">
        <v>40</v>
      </c>
      <c r="E43" s="89" t="s">
        <v>1</v>
      </c>
    </row>
    <row r="44" spans="2:7" s="14" customFormat="1">
      <c r="B44" s="21"/>
      <c r="C44" s="89"/>
      <c r="D44" s="89"/>
      <c r="E44" s="89"/>
    </row>
    <row r="45" spans="2:7" s="14" customFormat="1">
      <c r="B45" s="21"/>
      <c r="C45" s="90" t="s">
        <v>152</v>
      </c>
      <c r="D45" s="89">
        <v>20000000</v>
      </c>
      <c r="E45" s="90" t="s">
        <v>56</v>
      </c>
    </row>
    <row r="46" spans="2:7" s="14" customFormat="1">
      <c r="B46" s="21"/>
      <c r="C46" s="90" t="s">
        <v>160</v>
      </c>
      <c r="D46" s="90">
        <v>100000</v>
      </c>
      <c r="E46" s="90" t="s">
        <v>56</v>
      </c>
      <c r="F46" s="90"/>
      <c r="G46" s="90"/>
    </row>
    <row r="47" spans="2:7" s="14" customFormat="1">
      <c r="B47" s="21"/>
      <c r="C47" s="90" t="s">
        <v>161</v>
      </c>
      <c r="D47" s="90">
        <v>8000000</v>
      </c>
      <c r="E47" s="90" t="s">
        <v>56</v>
      </c>
      <c r="F47" s="90"/>
      <c r="G47" s="90"/>
    </row>
    <row r="48" spans="2:7">
      <c r="B48" s="48"/>
      <c r="C48" s="90"/>
      <c r="D48" s="90"/>
      <c r="E48" s="90"/>
    </row>
    <row r="49" spans="2:33">
      <c r="B49" s="48"/>
      <c r="C49" s="90"/>
      <c r="D49" s="90"/>
      <c r="E49" s="90"/>
    </row>
    <row r="50" spans="2:33">
      <c r="B50" s="83"/>
      <c r="C50" s="90"/>
      <c r="D50" s="90"/>
      <c r="E50" s="90"/>
      <c r="F50" s="84"/>
      <c r="G50" s="84"/>
      <c r="H50" s="84"/>
    </row>
    <row r="51" spans="2:33">
      <c r="B51" s="83"/>
      <c r="C51" s="14" t="s">
        <v>58</v>
      </c>
      <c r="D51" s="84"/>
      <c r="E51" s="84"/>
      <c r="F51" s="84"/>
      <c r="G51" s="84"/>
      <c r="H51" s="84"/>
    </row>
    <row r="52" spans="2:33">
      <c r="B52" s="83"/>
      <c r="C52" s="84"/>
      <c r="D52" s="84"/>
      <c r="E52" s="84"/>
      <c r="F52" s="84"/>
      <c r="G52" s="84"/>
      <c r="H52" s="84"/>
      <c r="K52" s="86" t="s">
        <v>91</v>
      </c>
      <c r="L52" s="86"/>
      <c r="S52" s="14" t="s">
        <v>96</v>
      </c>
      <c r="T52" s="86"/>
      <c r="U52" s="86"/>
      <c r="V52" s="86"/>
      <c r="W52" s="86"/>
    </row>
    <row r="53" spans="2:33">
      <c r="B53" s="83"/>
      <c r="C53" s="84"/>
      <c r="D53" s="84"/>
      <c r="E53" s="84"/>
      <c r="F53" s="84"/>
      <c r="G53" s="84"/>
      <c r="H53" s="84"/>
      <c r="K53" s="87" t="s">
        <v>118</v>
      </c>
      <c r="L53" s="86"/>
      <c r="S53" s="86"/>
      <c r="T53" s="86" t="s">
        <v>93</v>
      </c>
      <c r="U53" s="86"/>
      <c r="V53" s="86" t="s">
        <v>97</v>
      </c>
      <c r="W53" s="86" t="s">
        <v>0</v>
      </c>
    </row>
    <row r="54" spans="2:33">
      <c r="B54" s="83"/>
      <c r="C54" s="86" t="s">
        <v>90</v>
      </c>
      <c r="D54" s="88">
        <f>4000</f>
        <v>4000</v>
      </c>
      <c r="E54" s="90" t="s">
        <v>158</v>
      </c>
      <c r="F54" s="88" t="s">
        <v>127</v>
      </c>
      <c r="G54" s="84"/>
      <c r="H54" s="84"/>
      <c r="K54" s="87" t="s">
        <v>108</v>
      </c>
      <c r="L54" s="86"/>
      <c r="S54" s="87" t="s">
        <v>107</v>
      </c>
      <c r="T54" s="86">
        <v>16000</v>
      </c>
      <c r="U54" s="86"/>
      <c r="V54" s="86" t="s">
        <v>98</v>
      </c>
      <c r="W54" s="86" t="s">
        <v>95</v>
      </c>
      <c r="AG54" s="84" t="s">
        <v>87</v>
      </c>
    </row>
    <row r="55" spans="2:33">
      <c r="B55" s="83"/>
      <c r="C55" s="86" t="s">
        <v>54</v>
      </c>
      <c r="D55" s="87">
        <v>8000000</v>
      </c>
      <c r="E55" s="90" t="s">
        <v>56</v>
      </c>
      <c r="F55" s="90" t="s">
        <v>159</v>
      </c>
      <c r="G55" s="84"/>
      <c r="H55" s="84"/>
      <c r="K55" s="87" t="s">
        <v>110</v>
      </c>
      <c r="L55" s="86"/>
      <c r="S55" s="86" t="s">
        <v>99</v>
      </c>
      <c r="T55" s="86">
        <v>33.299999999999997</v>
      </c>
      <c r="U55" s="86"/>
      <c r="V55" s="86" t="s">
        <v>104</v>
      </c>
      <c r="W55" s="86"/>
      <c r="AG55" s="84"/>
    </row>
    <row r="56" spans="2:33">
      <c r="B56" s="83"/>
      <c r="C56" s="84"/>
      <c r="D56" s="85"/>
      <c r="E56" s="85"/>
      <c r="F56" s="84"/>
      <c r="G56" s="84"/>
      <c r="H56" s="84"/>
      <c r="K56" s="86" t="s">
        <v>92</v>
      </c>
      <c r="L56" s="86"/>
      <c r="S56" s="86" t="s">
        <v>100</v>
      </c>
      <c r="T56" s="86">
        <f>(T54/T55)*1000000</f>
        <v>480480480.48048055</v>
      </c>
      <c r="U56" s="86"/>
      <c r="V56" s="86"/>
      <c r="W56" s="86"/>
      <c r="AG56" s="84" t="s">
        <v>59</v>
      </c>
    </row>
    <row r="57" spans="2:33">
      <c r="B57" s="83"/>
      <c r="C57" s="84"/>
      <c r="D57" s="85"/>
      <c r="E57" s="85"/>
      <c r="F57" s="84"/>
      <c r="G57" s="84"/>
      <c r="H57" s="84"/>
      <c r="K57" s="87" t="s">
        <v>119</v>
      </c>
      <c r="L57" s="86"/>
      <c r="M57" s="86"/>
      <c r="N57" s="86"/>
      <c r="O57" s="86"/>
      <c r="P57" s="86"/>
      <c r="R57" s="86"/>
      <c r="S57" s="86" t="s">
        <v>101</v>
      </c>
      <c r="T57" s="86">
        <v>2.7</v>
      </c>
      <c r="U57" s="86"/>
      <c r="V57" s="86" t="s">
        <v>102</v>
      </c>
      <c r="W57" s="86" t="s">
        <v>95</v>
      </c>
      <c r="AG57" s="84" t="s">
        <v>60</v>
      </c>
    </row>
    <row r="58" spans="2:33">
      <c r="B58" s="83"/>
      <c r="C58" s="84"/>
      <c r="D58" s="84"/>
      <c r="E58" s="84"/>
      <c r="F58" s="84"/>
      <c r="G58" s="84"/>
      <c r="H58" s="84"/>
      <c r="K58" s="87" t="s">
        <v>120</v>
      </c>
      <c r="R58" s="86"/>
      <c r="S58" s="86" t="s">
        <v>103</v>
      </c>
      <c r="T58" s="86">
        <f>(T56*T57)/1000000</f>
        <v>1297.2972972972975</v>
      </c>
      <c r="U58" s="86"/>
      <c r="V58" s="86" t="s">
        <v>94</v>
      </c>
      <c r="W58" s="86"/>
      <c r="AG58" s="84" t="s">
        <v>61</v>
      </c>
    </row>
    <row r="59" spans="2:33">
      <c r="B59" s="83"/>
      <c r="C59" s="84"/>
      <c r="D59" s="84"/>
      <c r="E59" s="84"/>
      <c r="F59" s="84"/>
      <c r="G59" s="84"/>
      <c r="H59" s="84"/>
      <c r="K59" s="87" t="s">
        <v>121</v>
      </c>
      <c r="R59" s="86"/>
      <c r="S59" s="86"/>
      <c r="AG59" s="84" t="s">
        <v>62</v>
      </c>
    </row>
    <row r="60" spans="2:33">
      <c r="B60" s="83"/>
      <c r="C60" s="87" t="s">
        <v>123</v>
      </c>
      <c r="D60" s="84">
        <f>N71</f>
        <v>693</v>
      </c>
      <c r="E60" s="87" t="s">
        <v>94</v>
      </c>
      <c r="F60" s="84">
        <f>D60/D54</f>
        <v>0.17324999999999999</v>
      </c>
      <c r="G60" s="88" t="s">
        <v>126</v>
      </c>
      <c r="H60" s="84"/>
      <c r="R60" s="86"/>
      <c r="S60" s="86"/>
      <c r="AG60" s="84" t="s">
        <v>63</v>
      </c>
    </row>
    <row r="61" spans="2:33">
      <c r="B61" s="83"/>
      <c r="C61" s="87" t="s">
        <v>122</v>
      </c>
      <c r="D61" s="84">
        <f>M63</f>
        <v>1297.2972972972975</v>
      </c>
      <c r="E61" s="87" t="s">
        <v>94</v>
      </c>
      <c r="F61" s="42">
        <f>D61/D55</f>
        <v>1.6216216216216218E-4</v>
      </c>
      <c r="G61" s="88" t="s">
        <v>125</v>
      </c>
      <c r="H61" s="84"/>
      <c r="R61" s="86"/>
      <c r="S61" s="86"/>
      <c r="AG61" s="84"/>
    </row>
    <row r="62" spans="2:33">
      <c r="B62" s="83"/>
      <c r="C62" s="84"/>
      <c r="D62" s="84"/>
      <c r="E62" s="84"/>
      <c r="F62" s="84"/>
      <c r="G62" s="84"/>
      <c r="H62" s="84"/>
      <c r="K62" s="14" t="s">
        <v>116</v>
      </c>
      <c r="L62" s="14"/>
      <c r="M62" s="86"/>
      <c r="N62" s="86"/>
      <c r="O62" s="86" t="s">
        <v>0</v>
      </c>
      <c r="P62" s="86"/>
      <c r="Q62" s="86"/>
      <c r="R62" s="86"/>
      <c r="S62" s="86"/>
      <c r="AG62" s="84" t="s">
        <v>64</v>
      </c>
    </row>
    <row r="63" spans="2:33">
      <c r="B63" s="83"/>
      <c r="C63" s="88" t="s">
        <v>128</v>
      </c>
      <c r="D63" s="84">
        <v>40</v>
      </c>
      <c r="E63" s="88" t="s">
        <v>1</v>
      </c>
      <c r="F63" s="84"/>
      <c r="G63" s="84"/>
      <c r="H63" s="84"/>
      <c r="K63" s="86" t="s">
        <v>93</v>
      </c>
      <c r="L63" s="86"/>
      <c r="M63" s="86">
        <f>T58</f>
        <v>1297.2972972972975</v>
      </c>
      <c r="N63" s="86" t="s">
        <v>94</v>
      </c>
      <c r="O63" s="86"/>
      <c r="P63" s="86"/>
      <c r="Q63" s="86"/>
      <c r="R63" s="14"/>
      <c r="S63" s="14"/>
      <c r="AG63" s="84" t="s">
        <v>65</v>
      </c>
    </row>
    <row r="64" spans="2:33">
      <c r="B64" s="83"/>
      <c r="C64" s="115" t="s">
        <v>213</v>
      </c>
      <c r="D64" s="127">
        <v>6</v>
      </c>
      <c r="E64" s="115" t="s">
        <v>214</v>
      </c>
      <c r="F64" s="115" t="s">
        <v>215</v>
      </c>
      <c r="G64" s="84"/>
      <c r="H64" s="84"/>
      <c r="K64" s="86"/>
      <c r="L64" s="86"/>
      <c r="M64" s="86"/>
      <c r="N64" s="86"/>
      <c r="O64" s="86"/>
      <c r="P64" s="86"/>
      <c r="Q64" s="86"/>
      <c r="S64" s="86"/>
      <c r="AG64" s="84" t="s">
        <v>66</v>
      </c>
    </row>
    <row r="65" spans="2:33" s="14" customFormat="1">
      <c r="B65" s="83"/>
      <c r="C65" s="88" t="s">
        <v>129</v>
      </c>
      <c r="D65" s="88" t="s">
        <v>130</v>
      </c>
      <c r="E65" s="88" t="s">
        <v>131</v>
      </c>
      <c r="F65" s="84"/>
      <c r="G65" s="84"/>
      <c r="H65" s="84"/>
      <c r="K65" s="86"/>
      <c r="L65" s="86"/>
      <c r="M65" s="86"/>
      <c r="N65" s="86"/>
      <c r="O65" s="86"/>
      <c r="P65" s="86"/>
      <c r="Q65" s="86"/>
      <c r="S65" s="86"/>
      <c r="AG65" s="84" t="s">
        <v>67</v>
      </c>
    </row>
    <row r="66" spans="2:33">
      <c r="B66" s="83"/>
      <c r="C66" s="84"/>
      <c r="D66" s="84"/>
      <c r="E66" s="84"/>
      <c r="F66" s="84"/>
      <c r="G66" s="84"/>
      <c r="H66" s="84"/>
      <c r="K66" s="86"/>
      <c r="L66" s="86"/>
      <c r="M66" s="86"/>
      <c r="N66" s="86"/>
      <c r="O66" s="86"/>
      <c r="P66" s="86"/>
      <c r="Q66" s="86"/>
      <c r="S66" s="86"/>
      <c r="AG66" s="84" t="s">
        <v>68</v>
      </c>
    </row>
    <row r="67" spans="2:33">
      <c r="B67" s="21"/>
      <c r="C67" s="14"/>
      <c r="D67" s="14"/>
      <c r="E67" s="14"/>
      <c r="F67" s="14"/>
      <c r="G67" s="14"/>
      <c r="H67" s="14"/>
      <c r="K67" s="14" t="s">
        <v>115</v>
      </c>
      <c r="L67" s="14" t="s">
        <v>106</v>
      </c>
      <c r="M67" s="87" t="s">
        <v>113</v>
      </c>
      <c r="N67" s="87" t="s">
        <v>114</v>
      </c>
      <c r="O67" s="14" t="s">
        <v>9</v>
      </c>
      <c r="P67" s="86" t="s">
        <v>0</v>
      </c>
      <c r="Q67" s="14"/>
      <c r="R67" s="14" t="s">
        <v>50</v>
      </c>
      <c r="S67" s="86"/>
      <c r="AG67" s="84" t="s">
        <v>69</v>
      </c>
    </row>
    <row r="68" spans="2:33">
      <c r="B68" s="83"/>
      <c r="C68" s="14" t="s">
        <v>219</v>
      </c>
      <c r="D68" s="84"/>
      <c r="E68" s="84"/>
      <c r="F68" s="88"/>
      <c r="G68" s="84"/>
      <c r="H68" s="84"/>
      <c r="K68" s="87" t="s">
        <v>112</v>
      </c>
      <c r="L68" s="86">
        <v>8</v>
      </c>
      <c r="M68" s="86">
        <v>25</v>
      </c>
      <c r="N68" s="42">
        <f>L68*M68</f>
        <v>200</v>
      </c>
      <c r="O68" s="86" t="s">
        <v>94</v>
      </c>
      <c r="P68" s="86" t="s">
        <v>95</v>
      </c>
      <c r="Q68" s="86"/>
      <c r="R68" s="87" t="s">
        <v>109</v>
      </c>
      <c r="AG68" s="84" t="s">
        <v>70</v>
      </c>
    </row>
    <row r="69" spans="2:33">
      <c r="B69" s="83"/>
      <c r="C69" s="86" t="s">
        <v>90</v>
      </c>
      <c r="D69" s="88">
        <f>D55/720</f>
        <v>11111.111111111111</v>
      </c>
      <c r="E69" s="90" t="s">
        <v>158</v>
      </c>
      <c r="F69" s="143" t="s">
        <v>220</v>
      </c>
      <c r="G69" s="84"/>
      <c r="H69" s="84"/>
      <c r="K69" s="87" t="s">
        <v>105</v>
      </c>
      <c r="L69" s="86">
        <v>1</v>
      </c>
      <c r="M69" s="86">
        <v>143</v>
      </c>
      <c r="N69" s="42">
        <f t="shared" ref="N69:N70" si="0">L69*M69</f>
        <v>143</v>
      </c>
      <c r="O69" s="86" t="s">
        <v>94</v>
      </c>
      <c r="P69" s="86" t="s">
        <v>95</v>
      </c>
      <c r="Q69" s="86"/>
      <c r="R69" s="87" t="s">
        <v>117</v>
      </c>
      <c r="AG69" s="84" t="s">
        <v>71</v>
      </c>
    </row>
    <row r="70" spans="2:33">
      <c r="B70" s="83"/>
      <c r="K70" s="87" t="s">
        <v>111</v>
      </c>
      <c r="L70" s="86">
        <v>7</v>
      </c>
      <c r="M70" s="86">
        <v>50</v>
      </c>
      <c r="N70" s="42">
        <f t="shared" si="0"/>
        <v>350</v>
      </c>
      <c r="O70" s="86" t="s">
        <v>94</v>
      </c>
      <c r="P70" s="86" t="s">
        <v>95</v>
      </c>
      <c r="Q70" s="86"/>
      <c r="R70" s="87" t="s">
        <v>124</v>
      </c>
      <c r="AG70" s="84" t="s">
        <v>72</v>
      </c>
    </row>
    <row r="71" spans="2:33">
      <c r="B71" s="83"/>
      <c r="C71" s="87" t="s">
        <v>123</v>
      </c>
      <c r="D71" s="84">
        <f>D60*D69/D54</f>
        <v>1925</v>
      </c>
      <c r="E71" s="87" t="s">
        <v>94</v>
      </c>
      <c r="F71" s="84">
        <f>D71/D69</f>
        <v>0.17324999999999999</v>
      </c>
      <c r="G71" s="88" t="s">
        <v>126</v>
      </c>
      <c r="H71" s="84"/>
      <c r="K71" s="14" t="s">
        <v>114</v>
      </c>
      <c r="L71" s="86"/>
      <c r="M71" s="87"/>
      <c r="N71" s="42">
        <f>SUM(N68:N70)</f>
        <v>693</v>
      </c>
      <c r="O71" s="86"/>
      <c r="P71" s="86"/>
      <c r="Q71" s="86"/>
      <c r="AG71" s="84" t="s">
        <v>73</v>
      </c>
    </row>
    <row r="72" spans="2:33">
      <c r="B72" s="83"/>
      <c r="C72" s="86"/>
      <c r="D72" s="84"/>
      <c r="E72" s="84"/>
      <c r="F72" s="84"/>
      <c r="G72" s="84"/>
      <c r="H72" s="84"/>
      <c r="AG72" s="14" t="s">
        <v>74</v>
      </c>
    </row>
    <row r="73" spans="2:33">
      <c r="B73" s="48"/>
      <c r="AG73" s="84"/>
    </row>
    <row r="74" spans="2:33">
      <c r="B74" s="48"/>
      <c r="C74" s="14"/>
      <c r="AG74" s="84"/>
    </row>
    <row r="75" spans="2:33">
      <c r="B75" s="48"/>
      <c r="AG75" s="84"/>
    </row>
    <row r="76" spans="2:33">
      <c r="B76" s="48"/>
      <c r="C76" s="75"/>
      <c r="F76" s="75"/>
      <c r="AG76" s="84" t="s">
        <v>75</v>
      </c>
    </row>
    <row r="77" spans="2:33">
      <c r="B77" s="48"/>
      <c r="AG77" s="84" t="s">
        <v>76</v>
      </c>
    </row>
    <row r="78" spans="2:33">
      <c r="B78" s="48"/>
      <c r="C78" s="75"/>
      <c r="AG78" s="84" t="s">
        <v>77</v>
      </c>
    </row>
    <row r="79" spans="2:33">
      <c r="B79" s="48"/>
      <c r="F79" s="75"/>
      <c r="AG79" s="84" t="s">
        <v>78</v>
      </c>
    </row>
    <row r="80" spans="2:33">
      <c r="B80" s="48"/>
      <c r="AG80" s="84"/>
    </row>
    <row r="81" spans="2:33">
      <c r="B81" s="48"/>
      <c r="AG81" s="84" t="s">
        <v>79</v>
      </c>
    </row>
    <row r="82" spans="2:33">
      <c r="B82" s="48"/>
      <c r="C82" s="75"/>
      <c r="F82" s="75"/>
      <c r="AG82" s="84" t="s">
        <v>80</v>
      </c>
    </row>
    <row r="83" spans="2:33">
      <c r="B83" s="48"/>
      <c r="C83" s="75"/>
      <c r="F83" s="75"/>
      <c r="AG83" s="84" t="s">
        <v>81</v>
      </c>
    </row>
    <row r="84" spans="2:33">
      <c r="B84" s="48"/>
      <c r="AG84" s="84" t="s">
        <v>82</v>
      </c>
    </row>
    <row r="85" spans="2:33">
      <c r="B85" s="48"/>
      <c r="AG85" s="84"/>
    </row>
    <row r="86" spans="2:33">
      <c r="B86" s="48"/>
      <c r="AG86" s="84" t="s">
        <v>83</v>
      </c>
    </row>
    <row r="87" spans="2:33">
      <c r="B87" s="48"/>
      <c r="AG87" s="84" t="s">
        <v>84</v>
      </c>
    </row>
    <row r="88" spans="2:33">
      <c r="B88" s="48"/>
      <c r="AG88" s="84" t="s">
        <v>85</v>
      </c>
    </row>
    <row r="89" spans="2:33">
      <c r="B89" s="48"/>
      <c r="AG89" s="84" t="s">
        <v>86</v>
      </c>
    </row>
    <row r="90" spans="2:33">
      <c r="B90" s="48"/>
    </row>
    <row r="91" spans="2:33">
      <c r="B91" s="48"/>
    </row>
    <row r="92" spans="2:33">
      <c r="B92" s="48"/>
    </row>
    <row r="93" spans="2:33">
      <c r="B93" s="48"/>
    </row>
    <row r="94" spans="2:33">
      <c r="B94" s="48"/>
    </row>
    <row r="95" spans="2:33">
      <c r="B95" s="48"/>
    </row>
    <row r="96" spans="2:33">
      <c r="B96" s="48"/>
    </row>
    <row r="97" spans="2:7">
      <c r="B97" s="48"/>
    </row>
    <row r="98" spans="2:7">
      <c r="B98" s="48"/>
    </row>
    <row r="99" spans="2:7">
      <c r="B99" s="48"/>
    </row>
    <row r="100" spans="2:7">
      <c r="B100" s="48"/>
    </row>
    <row r="101" spans="2:7">
      <c r="B101" s="48"/>
    </row>
    <row r="102" spans="2:7">
      <c r="B102" s="48"/>
    </row>
    <row r="103" spans="2:7">
      <c r="B103" s="48"/>
    </row>
    <row r="104" spans="2:7">
      <c r="B104" s="48"/>
    </row>
    <row r="105" spans="2:7">
      <c r="B105" s="48"/>
    </row>
    <row r="106" spans="2:7">
      <c r="B106" s="48"/>
    </row>
    <row r="107" spans="2:7">
      <c r="B107" s="48"/>
    </row>
    <row r="108" spans="2:7">
      <c r="B108" s="48"/>
    </row>
    <row r="109" spans="2:7">
      <c r="B109" s="48"/>
      <c r="G109" s="74"/>
    </row>
    <row r="110" spans="2:7">
      <c r="B110" s="48"/>
      <c r="G110" s="74"/>
    </row>
    <row r="111" spans="2:7">
      <c r="B111" s="48"/>
      <c r="G111" s="74"/>
    </row>
    <row r="112" spans="2:7">
      <c r="B112" s="48"/>
    </row>
    <row r="113" spans="2:8">
      <c r="B113" s="48"/>
      <c r="G113" s="74"/>
    </row>
    <row r="114" spans="2:8">
      <c r="B114" s="48"/>
    </row>
    <row r="115" spans="2:8">
      <c r="B115" s="48"/>
      <c r="G115" s="74"/>
      <c r="H115" s="74"/>
    </row>
    <row r="116" spans="2:8">
      <c r="B116" s="48"/>
    </row>
    <row r="117" spans="2:8">
      <c r="B117" s="48"/>
    </row>
    <row r="118" spans="2:8">
      <c r="B118" s="48"/>
    </row>
    <row r="119" spans="2:8">
      <c r="B119" s="48"/>
    </row>
    <row r="120" spans="2:8">
      <c r="B120" s="48"/>
    </row>
    <row r="121" spans="2:8">
      <c r="B121" s="48"/>
    </row>
    <row r="122" spans="2:8">
      <c r="B122" s="48"/>
    </row>
    <row r="123" spans="2:8">
      <c r="B123" s="48"/>
    </row>
    <row r="124" spans="2:8">
      <c r="B124" s="48"/>
    </row>
    <row r="125" spans="2:8">
      <c r="B125" s="48"/>
    </row>
    <row r="126" spans="2:8">
      <c r="B126" s="48"/>
    </row>
    <row r="127" spans="2:8">
      <c r="B127" s="48"/>
    </row>
    <row r="128" spans="2:8">
      <c r="B128" s="48"/>
    </row>
    <row r="129" spans="2:4">
      <c r="B129" s="48"/>
    </row>
    <row r="130" spans="2:4">
      <c r="B130" s="48"/>
      <c r="D130" s="64"/>
    </row>
    <row r="131" spans="2:4">
      <c r="B131" s="48"/>
      <c r="D131" s="66"/>
    </row>
    <row r="132" spans="2:4">
      <c r="B132" s="48"/>
      <c r="D132" s="64"/>
    </row>
    <row r="133" spans="2:4">
      <c r="B133" s="48"/>
      <c r="D133" s="64"/>
    </row>
    <row r="134" spans="2:4">
      <c r="B134" s="48"/>
      <c r="D134" s="64"/>
    </row>
    <row r="135" spans="2:4">
      <c r="B135" s="48"/>
      <c r="D135" s="64"/>
    </row>
    <row r="136" spans="2:4">
      <c r="B136" s="48"/>
      <c r="D136" s="64"/>
    </row>
    <row r="137" spans="2:4">
      <c r="B137" s="48"/>
      <c r="D137" s="64"/>
    </row>
    <row r="138" spans="2:4">
      <c r="B138" s="48"/>
      <c r="D138" s="64"/>
    </row>
    <row r="139" spans="2:4">
      <c r="B139" s="48"/>
      <c r="D139" s="64"/>
    </row>
    <row r="140" spans="2:4">
      <c r="B140" s="48"/>
    </row>
    <row r="141" spans="2:4">
      <c r="B141" s="48"/>
    </row>
    <row r="142" spans="2:4">
      <c r="B142" s="48"/>
    </row>
    <row r="143" spans="2:4">
      <c r="B143" s="48"/>
    </row>
    <row r="144" spans="2:4">
      <c r="B144" s="48"/>
    </row>
    <row r="145" spans="2:2">
      <c r="B145" s="48"/>
    </row>
    <row r="146" spans="2:2">
      <c r="B146" s="48"/>
    </row>
    <row r="147" spans="2:2">
      <c r="B147" s="48"/>
    </row>
    <row r="148" spans="2:2">
      <c r="B148" s="48"/>
    </row>
    <row r="149" spans="2:2">
      <c r="B149" s="48"/>
    </row>
    <row r="150" spans="2:2">
      <c r="B150" s="48"/>
    </row>
    <row r="151" spans="2:2">
      <c r="B151" s="48"/>
    </row>
    <row r="152" spans="2:2">
      <c r="B152" s="48"/>
    </row>
    <row r="153" spans="2:2">
      <c r="B153" s="48"/>
    </row>
    <row r="154" spans="2:2">
      <c r="B154" s="48"/>
    </row>
    <row r="155" spans="2:2">
      <c r="B155" s="48"/>
    </row>
    <row r="156" spans="2:2">
      <c r="B156" s="48"/>
    </row>
    <row r="157" spans="2:2">
      <c r="B157" s="48"/>
    </row>
    <row r="158" spans="2:2">
      <c r="B158" s="48"/>
    </row>
    <row r="159" spans="2:2">
      <c r="B159" s="48"/>
    </row>
    <row r="160" spans="2:2">
      <c r="B160" s="48"/>
    </row>
    <row r="161" spans="2:2">
      <c r="B161" s="48"/>
    </row>
    <row r="162" spans="2:2">
      <c r="B162" s="48"/>
    </row>
    <row r="163" spans="2:2">
      <c r="B163" s="48"/>
    </row>
    <row r="164" spans="2:2">
      <c r="B164" s="48"/>
    </row>
    <row r="165" spans="2:2">
      <c r="B165" s="48"/>
    </row>
    <row r="166" spans="2:2">
      <c r="B166" s="48"/>
    </row>
    <row r="167" spans="2:2">
      <c r="B167" s="48"/>
    </row>
    <row r="168" spans="2:2">
      <c r="B168" s="48"/>
    </row>
    <row r="169" spans="2:2">
      <c r="B169" s="48"/>
    </row>
    <row r="170" spans="2:2">
      <c r="B170" s="48"/>
    </row>
    <row r="171" spans="2:2">
      <c r="B171" s="48"/>
    </row>
    <row r="172" spans="2:2">
      <c r="B172" s="48"/>
    </row>
    <row r="173" spans="2:2">
      <c r="B173" s="48"/>
    </row>
    <row r="174" spans="2:2">
      <c r="B174" s="48"/>
    </row>
    <row r="175" spans="2:2">
      <c r="B175" s="48"/>
    </row>
    <row r="176" spans="2:2">
      <c r="B176" s="48"/>
    </row>
    <row r="177" spans="2:4">
      <c r="B177" s="48"/>
    </row>
    <row r="178" spans="2:4">
      <c r="B178" s="48"/>
    </row>
    <row r="179" spans="2:4">
      <c r="B179" s="48"/>
    </row>
    <row r="180" spans="2:4">
      <c r="B180" s="48"/>
    </row>
    <row r="181" spans="2:4">
      <c r="B181" s="48"/>
    </row>
    <row r="182" spans="2:4">
      <c r="B182" s="48"/>
    </row>
    <row r="183" spans="2:4">
      <c r="B183" s="48"/>
      <c r="D183" s="67"/>
    </row>
    <row r="184" spans="2:4">
      <c r="B184" s="48"/>
    </row>
    <row r="185" spans="2:4">
      <c r="B185" s="48"/>
    </row>
    <row r="186" spans="2:4">
      <c r="B186" s="48"/>
    </row>
    <row r="187" spans="2:4">
      <c r="B187" s="48"/>
    </row>
    <row r="188" spans="2:4">
      <c r="B188" s="48"/>
    </row>
    <row r="189" spans="2:4">
      <c r="B189" s="48"/>
    </row>
    <row r="190" spans="2:4">
      <c r="B190" s="48"/>
    </row>
    <row r="191" spans="2:4">
      <c r="B191" s="48"/>
    </row>
    <row r="192" spans="2:4">
      <c r="B192" s="48"/>
    </row>
    <row r="193" spans="2:2">
      <c r="B193" s="48"/>
    </row>
    <row r="194" spans="2:2">
      <c r="B194" s="48"/>
    </row>
    <row r="195" spans="2:2">
      <c r="B195" s="48"/>
    </row>
    <row r="196" spans="2:2">
      <c r="B196" s="48"/>
    </row>
    <row r="197" spans="2:2">
      <c r="B197" s="48"/>
    </row>
    <row r="198" spans="2:2">
      <c r="B198" s="48"/>
    </row>
    <row r="199" spans="2:2">
      <c r="B199" s="48"/>
    </row>
    <row r="200" spans="2:2">
      <c r="B200" s="48"/>
    </row>
    <row r="201" spans="2:2">
      <c r="B201" s="48"/>
    </row>
    <row r="202" spans="2:2">
      <c r="B202" s="48"/>
    </row>
    <row r="203" spans="2:2">
      <c r="B203" s="48"/>
    </row>
    <row r="204" spans="2:2">
      <c r="B204" s="48"/>
    </row>
    <row r="205" spans="2:2">
      <c r="B205" s="48"/>
    </row>
    <row r="206" spans="2:2">
      <c r="B206" s="48"/>
    </row>
    <row r="207" spans="2:2">
      <c r="B207" s="48"/>
    </row>
    <row r="208" spans="2:2">
      <c r="B208" s="48"/>
    </row>
    <row r="209" spans="2:2">
      <c r="B209" s="48"/>
    </row>
    <row r="210" spans="2:2">
      <c r="B210" s="48"/>
    </row>
    <row r="211" spans="2:2">
      <c r="B211" s="48"/>
    </row>
    <row r="212" spans="2:2">
      <c r="B212" s="48"/>
    </row>
    <row r="213" spans="2:2">
      <c r="B213" s="48"/>
    </row>
    <row r="214" spans="2:2">
      <c r="B214" s="48"/>
    </row>
    <row r="215" spans="2:2">
      <c r="B215" s="48"/>
    </row>
    <row r="216" spans="2:2">
      <c r="B216" s="48"/>
    </row>
    <row r="217" spans="2:2">
      <c r="B217" s="48"/>
    </row>
    <row r="218" spans="2:2">
      <c r="B218" s="48"/>
    </row>
    <row r="219" spans="2:2">
      <c r="B219" s="48"/>
    </row>
    <row r="220" spans="2:2">
      <c r="B220" s="48"/>
    </row>
    <row r="221" spans="2:2">
      <c r="B221" s="48"/>
    </row>
    <row r="222" spans="2:2">
      <c r="B222" s="48"/>
    </row>
    <row r="223" spans="2:2">
      <c r="B223" s="48"/>
    </row>
    <row r="224" spans="2:2">
      <c r="B224" s="48"/>
    </row>
    <row r="225" spans="2:5">
      <c r="B225" s="48"/>
    </row>
    <row r="226" spans="2:5">
      <c r="B226" s="48"/>
    </row>
    <row r="227" spans="2:5">
      <c r="B227" s="48"/>
    </row>
    <row r="228" spans="2:5">
      <c r="B228" s="48"/>
    </row>
    <row r="229" spans="2:5">
      <c r="B229" s="48"/>
    </row>
    <row r="230" spans="2:5">
      <c r="B230" s="48"/>
    </row>
    <row r="231" spans="2:5">
      <c r="B231" s="48"/>
    </row>
    <row r="232" spans="2:5">
      <c r="B232" s="48"/>
      <c r="C232" s="68"/>
      <c r="E232" s="68"/>
    </row>
    <row r="233" spans="2:5">
      <c r="B233" s="48"/>
      <c r="E233" s="68"/>
    </row>
    <row r="234" spans="2:5">
      <c r="B234" s="48"/>
    </row>
    <row r="235" spans="2:5">
      <c r="B235" s="48"/>
      <c r="C235" s="68"/>
    </row>
    <row r="236" spans="2:5">
      <c r="B236" s="48"/>
    </row>
    <row r="237" spans="2:5">
      <c r="B237" s="48"/>
    </row>
    <row r="238" spans="2:5">
      <c r="B238" s="48"/>
    </row>
    <row r="239" spans="2:5">
      <c r="B239" s="48"/>
    </row>
    <row r="240" spans="2:5">
      <c r="B240" s="48"/>
    </row>
    <row r="241" spans="2:2">
      <c r="B241" s="48"/>
    </row>
    <row r="242" spans="2:2">
      <c r="B242" s="48"/>
    </row>
    <row r="243" spans="2:2">
      <c r="B243" s="48"/>
    </row>
    <row r="244" spans="2:2">
      <c r="B244" s="48"/>
    </row>
    <row r="245" spans="2:2">
      <c r="B245" s="48"/>
    </row>
    <row r="246" spans="2:2">
      <c r="B246" s="48"/>
    </row>
    <row r="247" spans="2:2">
      <c r="B247" s="48"/>
    </row>
    <row r="248" spans="2:2">
      <c r="B248" s="48"/>
    </row>
    <row r="249" spans="2:2">
      <c r="B249" s="48"/>
    </row>
    <row r="250" spans="2:2">
      <c r="B250" s="48"/>
    </row>
    <row r="251" spans="2:2">
      <c r="B251" s="48"/>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2024-04-17T07:44:38Z</dcterms:modified>
</cp:coreProperties>
</file>