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414"/>
  <workbookPr showInkAnnotation="0" codeName="ThisWorkbook" autoCompressPictures="0"/>
  <mc:AlternateContent xmlns:mc="http://schemas.openxmlformats.org/markup-compatibility/2006">
    <mc:Choice Requires="x15">
      <x15ac:absPath xmlns:x15ac="http://schemas.microsoft.com/office/spreadsheetml/2010/11/ac" url="/Users/mathijsbijkerk/Projects/etdataset/nodes_source_analyses/energy/energy/"/>
    </mc:Choice>
  </mc:AlternateContent>
  <xr:revisionPtr revIDLastSave="0" documentId="13_ncr:1_{5FC49658-A4F7-A24C-921A-C3E8AAF1D233}" xr6:coauthVersionLast="47" xr6:coauthVersionMax="47" xr10:uidLastSave="{00000000-0000-0000-0000-000000000000}"/>
  <bookViews>
    <workbookView xWindow="-15600" yWindow="-33340" windowWidth="30080" windowHeight="32180" tabRatio="762" activeTab="1" xr2:uid="{00000000-000D-0000-FFFF-FFFF00000000}"/>
  </bookViews>
  <sheets>
    <sheet name="Cover sheet" sheetId="14" r:id="rId1"/>
    <sheet name="Dashboard" sheetId="12" r:id="rId2"/>
    <sheet name="Research data" sheetId="13" r:id="rId3"/>
    <sheet name="Sources" sheetId="15" r:id="rId4"/>
    <sheet name="Notes" sheetId="16"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E16" i="12" l="1"/>
  <c r="I18" i="13"/>
  <c r="D23" i="16"/>
  <c r="D25" i="16" s="1"/>
  <c r="G19" i="13"/>
  <c r="E26" i="12" s="1"/>
  <c r="I19" i="13"/>
  <c r="D31" i="16"/>
  <c r="I17" i="13"/>
  <c r="G17" i="13" s="1"/>
  <c r="I16" i="13"/>
  <c r="G16" i="13" s="1"/>
  <c r="D24" i="16"/>
  <c r="E33" i="12"/>
  <c r="G13" i="13"/>
  <c r="K13" i="13"/>
  <c r="I12" i="13" l="1"/>
  <c r="K8" i="13"/>
  <c r="G8" i="13" s="1"/>
  <c r="J7" i="13"/>
  <c r="G7" i="13" s="1"/>
  <c r="I6" i="13"/>
  <c r="G6" i="13" s="1"/>
  <c r="D30" i="16"/>
  <c r="D22" i="16"/>
  <c r="D26" i="16" l="1"/>
  <c r="G18" i="13"/>
  <c r="E25" i="12" s="1"/>
  <c r="E12" i="12"/>
  <c r="M73" i="16"/>
  <c r="M74" i="16"/>
  <c r="M72" i="16"/>
  <c r="M77" i="16" s="1"/>
  <c r="D60" i="16" s="1"/>
  <c r="S61" i="16" l="1"/>
  <c r="S63" i="16" s="1"/>
  <c r="K67" i="16" s="1"/>
  <c r="D61" i="16" s="1"/>
  <c r="E21" i="12"/>
  <c r="E20" i="12"/>
  <c r="E11" i="12"/>
  <c r="G12" i="13"/>
  <c r="E32" i="12" l="1"/>
</calcChain>
</file>

<file path=xl/sharedStrings.xml><?xml version="1.0" encoding="utf-8"?>
<sst xmlns="http://schemas.openxmlformats.org/spreadsheetml/2006/main" count="287" uniqueCount="204">
  <si>
    <t>Source</t>
  </si>
  <si>
    <t>years</t>
  </si>
  <si>
    <t>%</t>
  </si>
  <si>
    <t>Technical lifetime</t>
  </si>
  <si>
    <t>Value</t>
  </si>
  <si>
    <t>Other</t>
  </si>
  <si>
    <t>Initial investment costs</t>
  </si>
  <si>
    <t>yes=1, no=0</t>
  </si>
  <si>
    <t>Definition</t>
  </si>
  <si>
    <t>Unit</t>
  </si>
  <si>
    <t>Link</t>
  </si>
  <si>
    <t>Cover Sheet</t>
  </si>
  <si>
    <t>Document</t>
  </si>
  <si>
    <t>Country</t>
  </si>
  <si>
    <t>Organization</t>
  </si>
  <si>
    <t>Definition on the sources</t>
  </si>
  <si>
    <t xml:space="preserve">Construction time of the plant </t>
  </si>
  <si>
    <t>euro/MWh</t>
  </si>
  <si>
    <t>Type</t>
  </si>
  <si>
    <t>Date published</t>
  </si>
  <si>
    <t>Date retrieved</t>
  </si>
  <si>
    <t>Attribute</t>
  </si>
  <si>
    <t>takes_part_in_ets</t>
  </si>
  <si>
    <t>variable_operation_and_maintenance_costs_per_full_load_hour</t>
  </si>
  <si>
    <t>technical_lifetime</t>
  </si>
  <si>
    <t>wacc</t>
  </si>
  <si>
    <t>Fixed operational and maintenance costs per year</t>
  </si>
  <si>
    <t>Technical</t>
  </si>
  <si>
    <t>Costs</t>
  </si>
  <si>
    <t>Parameter</t>
  </si>
  <si>
    <t>Results</t>
  </si>
  <si>
    <t>Author</t>
  </si>
  <si>
    <t>Legend</t>
  </si>
  <si>
    <t>Cells</t>
  </si>
  <si>
    <t>Intermediate (calculation)</t>
  </si>
  <si>
    <t>Result</t>
  </si>
  <si>
    <t>Manual input</t>
  </si>
  <si>
    <t>Reference to manual input or data input</t>
  </si>
  <si>
    <t>Tabs</t>
  </si>
  <si>
    <t>Introductory</t>
  </si>
  <si>
    <t>Dashboard</t>
  </si>
  <si>
    <t>Research data</t>
  </si>
  <si>
    <t>Sources</t>
  </si>
  <si>
    <t>Main calculations</t>
  </si>
  <si>
    <t>Additional calculations</t>
  </si>
  <si>
    <t>Output to csv</t>
  </si>
  <si>
    <t>Cost</t>
  </si>
  <si>
    <t>Comments</t>
  </si>
  <si>
    <t>Notes</t>
  </si>
  <si>
    <t>Subject year</t>
  </si>
  <si>
    <t>ETM Library URL</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</si>
  <si>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</si>
  <si>
    <t>storage.volume</t>
  </si>
  <si>
    <t xml:space="preserve">       storage.volume</t>
  </si>
  <si>
    <t xml:space="preserve">       output.hydrogen</t>
  </si>
  <si>
    <t>MWh</t>
  </si>
  <si>
    <t>NL</t>
  </si>
  <si>
    <t>Source: TNO- 2022-R11212</t>
  </si>
  <si>
    <t>Assumptions based on  TNO- 2022-R11212 , OPVIS 1.0 and verification with experts</t>
  </si>
  <si>
    <t>1 salt cavern has a storage capacity of 0.25 TWh hydrogen gas</t>
  </si>
  <si>
    <t>1 salt cavern usually has 2 wells</t>
  </si>
  <si>
    <t>1 well has the capacity to produce and inject 12 GWh per day (0.5 GW * 24 h)</t>
  </si>
  <si>
    <t>Volume and capacity are split in modeling salt caverns</t>
  </si>
  <si>
    <t>hydrogen cushion gas</t>
  </si>
  <si>
    <t>Necessary kg per salt cavern</t>
  </si>
  <si>
    <t>Necessary cushion gas per salt cavern</t>
  </si>
  <si>
    <t>Costs in necessary gas per salt cavern</t>
  </si>
  <si>
    <t>units</t>
  </si>
  <si>
    <t>GWh</t>
  </si>
  <si>
    <t>kwh/ kg</t>
  </si>
  <si>
    <t>Energy capacity of hydrogen per kg</t>
  </si>
  <si>
    <t>Costs hydrogen per kg</t>
  </si>
  <si>
    <t>euro/kg</t>
  </si>
  <si>
    <t>TNO-02022-R11212</t>
  </si>
  <si>
    <t>Million euros</t>
  </si>
  <si>
    <t>Cushion gas costs calculation</t>
  </si>
  <si>
    <t xml:space="preserve">Salt factory </t>
  </si>
  <si>
    <t>?</t>
  </si>
  <si>
    <t>Land?</t>
  </si>
  <si>
    <t>Pipes?</t>
  </si>
  <si>
    <t>We assume production and injection capacity are equal, this means more compresion capacity for injection needs to be installed</t>
  </si>
  <si>
    <t>Since TNO-2022-R11212 assumes injection  = 0.5* production, we assume twice as much compressors</t>
  </si>
  <si>
    <t>Amount</t>
  </si>
  <si>
    <t>Costs per unit</t>
  </si>
  <si>
    <t>Total</t>
  </si>
  <si>
    <t>Wells</t>
  </si>
  <si>
    <t>Total costs</t>
  </si>
  <si>
    <t>Dehydration unit</t>
  </si>
  <si>
    <t>15 MW compressor</t>
  </si>
  <si>
    <t>Capacity related costs (24 GWh per day)</t>
  </si>
  <si>
    <t>Usage of salt caverns will be for flexible storage with a filling time of 10 days</t>
  </si>
  <si>
    <t>Capacity is therefore 24 GWh per day (∼10% of 0.25 TWh)</t>
  </si>
  <si>
    <t>unit</t>
  </si>
  <si>
    <t>per salt cavern 2 wells</t>
  </si>
  <si>
    <t>per 3 salt caverns 1 dehydration unit</t>
  </si>
  <si>
    <t>per salt cavern 1 compression unit is needed so production = injection</t>
  </si>
  <si>
    <t>1 unit is to large for 1 cavern</t>
  </si>
  <si>
    <t>storage.capacity</t>
  </si>
  <si>
    <t>CAPEX (capacity)</t>
  </si>
  <si>
    <t>CAPEX (volume)</t>
  </si>
  <si>
    <t>Volume related costs (250 GWh)</t>
  </si>
  <si>
    <t>brine discharge</t>
  </si>
  <si>
    <t>24 GWh per day</t>
  </si>
  <si>
    <t>CAPEX</t>
  </si>
  <si>
    <t xml:space="preserve">Lifetime </t>
  </si>
  <si>
    <t>Source: Hystories WP 5 D5.40</t>
  </si>
  <si>
    <t>volume.cost</t>
  </si>
  <si>
    <t>capacity.cost</t>
  </si>
  <si>
    <t>Fixed OPEX (annualy)</t>
  </si>
  <si>
    <t>Variable OPEX</t>
  </si>
  <si>
    <t>input.cost</t>
  </si>
  <si>
    <t>€/MWh</t>
  </si>
  <si>
    <t>output.cost</t>
  </si>
  <si>
    <t>€/kW</t>
  </si>
  <si>
    <t>€/kWh</t>
  </si>
  <si>
    <t>Lifetime in/out</t>
  </si>
  <si>
    <t>Lifetime volume</t>
  </si>
  <si>
    <t>input efficiency</t>
  </si>
  <si>
    <t>output efficiency</t>
  </si>
  <si>
    <t>Lifetime</t>
  </si>
  <si>
    <t>Source: IEA Hydrogen tcp-task 42: Underground hydrogen storage</t>
  </si>
  <si>
    <t>This node source analysis contains 3 sources, the source from Hystories has been deemed the most complelte, and therefore been implemented in the model.</t>
  </si>
  <si>
    <t>Since storage of hydrogen in salt cavernes is an immature technique, the other sources (IEA &amp; TNO)  been left in for completeness</t>
  </si>
  <si>
    <t>costs</t>
  </si>
  <si>
    <t>HyStories</t>
  </si>
  <si>
    <t>EU</t>
  </si>
  <si>
    <t>https://hystories.eu/wp-content/uploads/2022/05/Hystories_D5.4-0-Assumptions-and-input-parameters-for-modelling-of-the-European-energy-system.pdf</t>
  </si>
  <si>
    <t>volumes</t>
  </si>
  <si>
    <t>IEA</t>
  </si>
  <si>
    <t>https://www.ieahydrogen.org/task/task-42-underground-hydrogen-storage/</t>
  </si>
  <si>
    <t>capacity</t>
  </si>
  <si>
    <t>TNO</t>
  </si>
  <si>
    <t>https://repository.tno.nl/SingleDoc?find=UID%20767ae646-8e67-43ec-8596-ccf2b7ca383b</t>
  </si>
  <si>
    <t xml:space="preserve">MW </t>
  </si>
  <si>
    <t xml:space="preserve">      Initial investment costs capacity</t>
  </si>
  <si>
    <t xml:space="preserve">      Initial investment costs volume</t>
  </si>
  <si>
    <t>€/MW</t>
  </si>
  <si>
    <t>€/MW/year (3,8% of CAPEX)</t>
  </si>
  <si>
    <t>Typical capacity (min)</t>
  </si>
  <si>
    <t>0.1 TWh</t>
  </si>
  <si>
    <t>0.25 TWh</t>
  </si>
  <si>
    <t>Typical capacity (max)</t>
  </si>
  <si>
    <t xml:space="preserve">Typical capacity </t>
  </si>
  <si>
    <t>MW</t>
  </si>
  <si>
    <t xml:space="preserve"> </t>
  </si>
  <si>
    <t>IEA 2023</t>
  </si>
  <si>
    <t>TNO 2022</t>
  </si>
  <si>
    <t>HyStories 2022</t>
  </si>
  <si>
    <t xml:space="preserve">euro/MW </t>
  </si>
  <si>
    <t>Output of storage</t>
  </si>
  <si>
    <t>IEA 2022</t>
  </si>
  <si>
    <t>Hystories 2022</t>
  </si>
  <si>
    <t xml:space="preserve">
Capacity of wells</t>
  </si>
  <si>
    <t>Storage volume of gas fields</t>
  </si>
  <si>
    <t>fixed_costs_per_mw_input_capacity</t>
  </si>
  <si>
    <t>storage.cost_per_mwh</t>
  </si>
  <si>
    <t>€/year (3,8% of CAPEX)</t>
  </si>
  <si>
    <t>euro/year</t>
  </si>
  <si>
    <t>energy_hydrogen_storage_salt_cavern</t>
  </si>
  <si>
    <t>Kas Kranenburg</t>
  </si>
  <si>
    <t>Quintel</t>
  </si>
  <si>
    <t>construction_time</t>
  </si>
  <si>
    <t>free_co2_factor</t>
  </si>
  <si>
    <t>-</t>
  </si>
  <si>
    <t>Quintel assumption</t>
  </si>
  <si>
    <t>Technical lifetime of the plant</t>
  </si>
  <si>
    <t>initial_investment</t>
  </si>
  <si>
    <t>euro</t>
  </si>
  <si>
    <t>Quintel assumption: for hydrogen storage initial investments costs are calculated from two components, typical costs per input capacity and per storage volume</t>
  </si>
  <si>
    <t>Weighted average cost of capital</t>
  </si>
  <si>
    <t>ccs_investment</t>
  </si>
  <si>
    <t>cost_of_installing</t>
  </si>
  <si>
    <t>decommissioning_costs</t>
  </si>
  <si>
    <t>fixed_operation_and_maintenance_costs_per_year</t>
  </si>
  <si>
    <t>euro/FLH</t>
  </si>
  <si>
    <t>variable_operation_and_maintenance_costs_for_ccs_per_full_load_hour</t>
  </si>
  <si>
    <t>See https://docs.energytransitionmodel.com/main/cost-wacc/#new--immature-technologies-real-wacc-7</t>
  </si>
  <si>
    <t>typical_input_capacity</t>
  </si>
  <si>
    <r>
      <t xml:space="preserve">Variable operation and maintenance costs per </t>
    </r>
    <r>
      <rPr>
        <sz val="12"/>
        <color theme="1"/>
        <rFont val="Calibri"/>
        <family val="2"/>
        <scheme val="minor"/>
      </rPr>
      <t>flh</t>
    </r>
  </si>
  <si>
    <t>CCS investment costs</t>
  </si>
  <si>
    <t>Installation costs</t>
  </si>
  <si>
    <t>Decommissioning costs</t>
  </si>
  <si>
    <t>availability</t>
  </si>
  <si>
    <t>full_load_hours</t>
  </si>
  <si>
    <t>FLH/year</t>
  </si>
  <si>
    <t>Variable operational and maintenance costs for CCS per flh</t>
  </si>
  <si>
    <t>output.hydrogen</t>
  </si>
  <si>
    <t>Construction time</t>
  </si>
  <si>
    <t>(5-7 years)</t>
  </si>
  <si>
    <t>5-7 years</t>
  </si>
  <si>
    <t>euro/y</t>
  </si>
  <si>
    <t>volume_per_Mwh</t>
  </si>
  <si>
    <t>capacity_per_mw</t>
  </si>
  <si>
    <t>€/year</t>
  </si>
  <si>
    <t>euro/flh</t>
  </si>
  <si>
    <t>variabale_opex_cost</t>
  </si>
  <si>
    <t>€/flh ( based on full load capacity of 4000 MW)</t>
  </si>
  <si>
    <t>€/MWh/year (0,5 % of CAPEX)</t>
  </si>
  <si>
    <t>€/year (0,5 % of CAPEX)</t>
  </si>
  <si>
    <t>euro/MW</t>
  </si>
  <si>
    <t>Hystories 2022, TNO 2022</t>
  </si>
  <si>
    <t>hydrogen_output_capacity</t>
  </si>
  <si>
    <t>Equal to input capacity</t>
  </si>
  <si>
    <t xml:space="preserve">Quintel assumption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</si>
</sst>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0.000"/>
    <numFmt numFmtId="166" formatCode="0.0000000000000"/>
    <numFmt numFmtId="167" formatCode="0.0000"/>
  </numFmts>
  <fonts count="38">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sz val="12"/>
      <name val="Calibri"/>
      <family val="2"/>
      <scheme val="minor"/>
    </font>
    <font>
      <sz val="12"/>
      <color rgb="FF000000"/>
      <name val="Calibri"/>
      <family val="2"/>
    </font>
    <font>
      <i/>
      <sz val="12"/>
      <color theme="1"/>
      <name val="Calibri"/>
      <family val="2"/>
      <scheme val="minor"/>
    </font>
    <font>
      <u/>
      <sz val="12"/>
      <color theme="1"/>
      <name val="Calibri"/>
      <family val="2"/>
      <scheme val="minor"/>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FFFF"/>
        <bgColor rgb="FF000000"/>
      </patternFill>
    </fill>
  </fills>
  <borders count="22">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bottom style="medium">
        <color auto="1"/>
      </bottom>
      <diagonal/>
    </border>
    <border>
      <left style="medium">
        <color indexed="64"/>
      </left>
      <right style="medium">
        <color indexed="64"/>
      </right>
      <top style="medium">
        <color indexed="64"/>
      </top>
      <bottom/>
      <diagonal/>
    </border>
  </borders>
  <cellStyleXfs count="250">
    <xf numFmtId="0" fontId="0" fillId="0" borderId="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alignment vertical="top"/>
      <protection locked="0"/>
    </xf>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cellStyleXfs>
  <cellXfs count="183">
    <xf numFmtId="0" fontId="0" fillId="0" borderId="0" xfId="0"/>
    <xf numFmtId="0" fontId="30" fillId="3" borderId="7" xfId="0" applyFont="1" applyFill="1" applyBorder="1"/>
    <xf numFmtId="0" fontId="31" fillId="3" borderId="17" xfId="0" applyFont="1" applyFill="1" applyBorder="1"/>
    <xf numFmtId="0" fontId="32" fillId="3" borderId="7" xfId="0" applyFont="1" applyFill="1" applyBorder="1" applyAlignment="1">
      <alignment vertical="center"/>
    </xf>
    <xf numFmtId="0" fontId="32" fillId="3" borderId="1" xfId="0" applyFont="1" applyFill="1" applyBorder="1" applyAlignment="1">
      <alignment vertical="center"/>
    </xf>
    <xf numFmtId="0" fontId="30" fillId="3" borderId="0" xfId="0" applyFont="1" applyFill="1"/>
    <xf numFmtId="0" fontId="29" fillId="2" borderId="0" xfId="0" applyFont="1" applyFill="1" applyAlignment="1">
      <alignment vertical="center"/>
    </xf>
    <xf numFmtId="1" fontId="29" fillId="2" borderId="0" xfId="0" applyNumberFormat="1" applyFont="1" applyFill="1" applyAlignment="1">
      <alignment vertical="center"/>
    </xf>
    <xf numFmtId="1" fontId="29" fillId="2" borderId="0" xfId="0" applyNumberFormat="1" applyFont="1" applyFill="1" applyAlignment="1">
      <alignment horizontal="right" vertical="center"/>
    </xf>
    <xf numFmtId="2" fontId="29" fillId="2" borderId="0" xfId="0" applyNumberFormat="1" applyFont="1" applyFill="1" applyAlignment="1">
      <alignment horizontal="right" vertical="center"/>
    </xf>
    <xf numFmtId="0" fontId="29" fillId="0" borderId="0" xfId="0" applyFont="1" applyAlignment="1">
      <alignment horizontal="left" vertical="center"/>
    </xf>
    <xf numFmtId="0" fontId="29" fillId="2" borderId="0" xfId="0" applyFont="1" applyFill="1"/>
    <xf numFmtId="0" fontId="29" fillId="2" borderId="5" xfId="0" applyFont="1" applyFill="1" applyBorder="1"/>
    <xf numFmtId="0" fontId="29" fillId="2" borderId="9" xfId="0" applyFont="1" applyFill="1" applyBorder="1"/>
    <xf numFmtId="49" fontId="29" fillId="2" borderId="0" xfId="0" applyNumberFormat="1" applyFont="1" applyFill="1"/>
    <xf numFmtId="49" fontId="29" fillId="2" borderId="9" xfId="0" applyNumberFormat="1" applyFont="1" applyFill="1" applyBorder="1"/>
    <xf numFmtId="0" fontId="29" fillId="2" borderId="4" xfId="0" applyFont="1" applyFill="1" applyBorder="1"/>
    <xf numFmtId="0" fontId="26" fillId="2" borderId="0" xfId="0" applyFont="1" applyFill="1"/>
    <xf numFmtId="0" fontId="30" fillId="0" borderId="0" xfId="0" applyFont="1"/>
    <xf numFmtId="0" fontId="29" fillId="2" borderId="6" xfId="0" applyFont="1" applyFill="1" applyBorder="1"/>
    <xf numFmtId="0" fontId="30" fillId="3" borderId="17" xfId="0" applyFont="1" applyFill="1" applyBorder="1"/>
    <xf numFmtId="0" fontId="30" fillId="3" borderId="2" xfId="0" applyFont="1" applyFill="1" applyBorder="1"/>
    <xf numFmtId="0" fontId="26" fillId="2" borderId="2" xfId="0" applyFont="1" applyFill="1" applyBorder="1"/>
    <xf numFmtId="0" fontId="33" fillId="3" borderId="0" xfId="0" applyFont="1" applyFill="1"/>
    <xf numFmtId="0" fontId="26" fillId="2" borderId="7" xfId="0" applyFont="1" applyFill="1" applyBorder="1"/>
    <xf numFmtId="0" fontId="29" fillId="2" borderId="19" xfId="0" applyFont="1" applyFill="1" applyBorder="1"/>
    <xf numFmtId="0" fontId="29" fillId="2" borderId="0" xfId="0" applyFont="1" applyFill="1" applyAlignment="1">
      <alignment horizontal="left" vertical="center"/>
    </xf>
    <xf numFmtId="0" fontId="25" fillId="2" borderId="0" xfId="0" applyFont="1" applyFill="1"/>
    <xf numFmtId="0" fontId="25" fillId="2" borderId="3" xfId="0" applyFont="1" applyFill="1" applyBorder="1"/>
    <xf numFmtId="0" fontId="25" fillId="2" borderId="15" xfId="0" applyFont="1" applyFill="1" applyBorder="1"/>
    <xf numFmtId="0" fontId="25" fillId="2" borderId="6" xfId="0" applyFont="1" applyFill="1" applyBorder="1"/>
    <xf numFmtId="0" fontId="25" fillId="2" borderId="10" xfId="0" applyFont="1" applyFill="1" applyBorder="1"/>
    <xf numFmtId="0" fontId="25" fillId="2" borderId="11" xfId="0" applyFont="1" applyFill="1" applyBorder="1"/>
    <xf numFmtId="0" fontId="25" fillId="2" borderId="12" xfId="0" applyFont="1" applyFill="1" applyBorder="1"/>
    <xf numFmtId="0" fontId="34" fillId="2" borderId="0" xfId="177" applyFont="1" applyFill="1" applyBorder="1" applyAlignment="1" applyProtection="1"/>
    <xf numFmtId="0" fontId="24" fillId="2" borderId="6" xfId="0" applyFont="1" applyFill="1" applyBorder="1"/>
    <xf numFmtId="0" fontId="24" fillId="2" borderId="0" xfId="0" applyFont="1" applyFill="1"/>
    <xf numFmtId="0" fontId="29" fillId="2" borderId="9" xfId="0" applyFont="1" applyFill="1" applyBorder="1" applyAlignment="1">
      <alignment vertical="center"/>
    </xf>
    <xf numFmtId="0" fontId="29" fillId="2" borderId="17" xfId="0" applyFont="1" applyFill="1" applyBorder="1"/>
    <xf numFmtId="0" fontId="29" fillId="2" borderId="7" xfId="0" applyFont="1" applyFill="1" applyBorder="1"/>
    <xf numFmtId="0" fontId="24" fillId="2" borderId="7" xfId="0" applyFont="1" applyFill="1" applyBorder="1"/>
    <xf numFmtId="49" fontId="24" fillId="2" borderId="0" xfId="0" applyNumberFormat="1" applyFont="1" applyFill="1"/>
    <xf numFmtId="0" fontId="24" fillId="2" borderId="3" xfId="0" applyFont="1" applyFill="1" applyBorder="1"/>
    <xf numFmtId="0" fontId="24" fillId="2" borderId="4" xfId="0" applyFont="1" applyFill="1" applyBorder="1"/>
    <xf numFmtId="49" fontId="24" fillId="2" borderId="4" xfId="0" applyNumberFormat="1" applyFont="1" applyFill="1" applyBorder="1"/>
    <xf numFmtId="0" fontId="24" fillId="2" borderId="16" xfId="0" applyFont="1" applyFill="1" applyBorder="1"/>
    <xf numFmtId="0" fontId="25" fillId="2" borderId="5" xfId="0" applyFont="1" applyFill="1" applyBorder="1"/>
    <xf numFmtId="0" fontId="29" fillId="2" borderId="16" xfId="0" applyFont="1" applyFill="1" applyBorder="1"/>
    <xf numFmtId="0" fontId="31" fillId="2" borderId="9" xfId="0" applyFont="1" applyFill="1" applyBorder="1"/>
    <xf numFmtId="0" fontId="23" fillId="2" borderId="0" xfId="0" applyFont="1" applyFill="1"/>
    <xf numFmtId="165" fontId="23" fillId="0" borderId="0" xfId="0" applyNumberFormat="1" applyFont="1" applyAlignment="1">
      <alignment vertical="center"/>
    </xf>
    <xf numFmtId="0" fontId="23" fillId="0" borderId="0" xfId="0" applyFont="1" applyAlignment="1">
      <alignment horizontal="left" vertical="center" indent="2"/>
    </xf>
    <xf numFmtId="0" fontId="23" fillId="0" borderId="0" xfId="0" applyFont="1" applyAlignment="1">
      <alignment horizontal="left" vertical="center"/>
    </xf>
    <xf numFmtId="0" fontId="23" fillId="2" borderId="3" xfId="0" applyFont="1" applyFill="1" applyBorder="1"/>
    <xf numFmtId="0" fontId="23" fillId="2" borderId="4" xfId="0" applyFont="1" applyFill="1" applyBorder="1"/>
    <xf numFmtId="0" fontId="23" fillId="2" borderId="6" xfId="0" applyFont="1" applyFill="1" applyBorder="1"/>
    <xf numFmtId="0" fontId="23" fillId="2" borderId="0" xfId="0" applyFont="1" applyFill="1" applyAlignment="1">
      <alignment horizontal="left" vertical="center"/>
    </xf>
    <xf numFmtId="1" fontId="23" fillId="2" borderId="0" xfId="0" applyNumberFormat="1" applyFont="1" applyFill="1" applyAlignment="1">
      <alignment vertical="center"/>
    </xf>
    <xf numFmtId="0" fontId="23" fillId="0" borderId="0" xfId="0" applyFont="1"/>
    <xf numFmtId="1" fontId="23" fillId="2" borderId="18" xfId="0" applyNumberFormat="1" applyFont="1" applyFill="1" applyBorder="1" applyAlignment="1">
      <alignment vertical="center"/>
    </xf>
    <xf numFmtId="165" fontId="23" fillId="2" borderId="0" xfId="0" applyNumberFormat="1" applyFont="1" applyFill="1" applyAlignment="1">
      <alignment vertical="center"/>
    </xf>
    <xf numFmtId="10" fontId="23" fillId="2" borderId="0" xfId="0" applyNumberFormat="1" applyFont="1" applyFill="1" applyAlignment="1">
      <alignment horizontal="left" vertical="center" indent="2"/>
    </xf>
    <xf numFmtId="2" fontId="23" fillId="2" borderId="0" xfId="0" applyNumberFormat="1" applyFont="1" applyFill="1" applyAlignment="1">
      <alignment horizontal="right" vertical="center"/>
    </xf>
    <xf numFmtId="164" fontId="23" fillId="2" borderId="18" xfId="0" applyNumberFormat="1" applyFont="1" applyFill="1" applyBorder="1" applyAlignment="1">
      <alignment horizontal="right" vertical="center"/>
    </xf>
    <xf numFmtId="1" fontId="23" fillId="2" borderId="0" xfId="0" applyNumberFormat="1" applyFont="1" applyFill="1" applyAlignment="1">
      <alignment horizontal="right" vertical="center"/>
    </xf>
    <xf numFmtId="1" fontId="23" fillId="2" borderId="18" xfId="0" applyNumberFormat="1" applyFont="1" applyFill="1" applyBorder="1" applyAlignment="1">
      <alignment horizontal="right" vertical="center"/>
    </xf>
    <xf numFmtId="10" fontId="23" fillId="0" borderId="0" xfId="0" applyNumberFormat="1" applyFont="1" applyAlignment="1">
      <alignment horizontal="left" vertical="center" indent="2"/>
    </xf>
    <xf numFmtId="164" fontId="23" fillId="2" borderId="20" xfId="0" applyNumberFormat="1" applyFont="1" applyFill="1" applyBorder="1" applyAlignment="1">
      <alignment horizontal="right" vertical="center"/>
    </xf>
    <xf numFmtId="0" fontId="23" fillId="0" borderId="0" xfId="0" applyFont="1" applyAlignment="1">
      <alignment wrapText="1"/>
    </xf>
    <xf numFmtId="2" fontId="23" fillId="2" borderId="18" xfId="0" applyNumberFormat="1" applyFont="1" applyFill="1" applyBorder="1" applyAlignment="1">
      <alignment horizontal="right" vertical="center"/>
    </xf>
    <xf numFmtId="2" fontId="23" fillId="2" borderId="0" xfId="0" applyNumberFormat="1" applyFont="1" applyFill="1"/>
    <xf numFmtId="0" fontId="23" fillId="2" borderId="0" xfId="0" applyFont="1" applyFill="1" applyAlignment="1">
      <alignment horizontal="right"/>
    </xf>
    <xf numFmtId="1" fontId="23" fillId="2" borderId="0" xfId="0" applyNumberFormat="1" applyFont="1" applyFill="1"/>
    <xf numFmtId="9" fontId="23" fillId="2" borderId="0" xfId="0" applyNumberFormat="1" applyFont="1" applyFill="1"/>
    <xf numFmtId="0" fontId="22" fillId="2" borderId="0" xfId="0" applyFont="1" applyFill="1"/>
    <xf numFmtId="0" fontId="22" fillId="2" borderId="0" xfId="0" applyFont="1" applyFill="1" applyAlignment="1">
      <alignment horizontal="right"/>
    </xf>
    <xf numFmtId="0" fontId="21" fillId="2" borderId="0" xfId="0" applyFont="1" applyFill="1"/>
    <xf numFmtId="0" fontId="20" fillId="2" borderId="0" xfId="0" applyFont="1" applyFill="1"/>
    <xf numFmtId="0" fontId="19" fillId="0" borderId="0" xfId="0" applyFont="1" applyAlignment="1">
      <alignment horizontal="left" vertical="center"/>
    </xf>
    <xf numFmtId="0" fontId="19" fillId="2" borderId="0" xfId="0" applyFont="1" applyFill="1"/>
    <xf numFmtId="0" fontId="18" fillId="2" borderId="0" xfId="0" applyFont="1" applyFill="1"/>
    <xf numFmtId="0" fontId="17" fillId="2" borderId="0" xfId="0" applyFont="1" applyFill="1"/>
    <xf numFmtId="165" fontId="17" fillId="0" borderId="0" xfId="0" applyNumberFormat="1" applyFont="1" applyAlignment="1">
      <alignment vertical="center"/>
    </xf>
    <xf numFmtId="164" fontId="23" fillId="2" borderId="18" xfId="0" applyNumberFormat="1" applyFont="1" applyFill="1" applyBorder="1" applyAlignment="1">
      <alignment vertical="center"/>
    </xf>
    <xf numFmtId="0" fontId="23" fillId="2" borderId="18" xfId="0" applyFont="1" applyFill="1" applyBorder="1"/>
    <xf numFmtId="0" fontId="27" fillId="2" borderId="0" xfId="177" applyFill="1" applyBorder="1" applyAlignment="1" applyProtection="1"/>
    <xf numFmtId="0" fontId="35" fillId="12" borderId="18" xfId="0" applyFont="1" applyFill="1" applyBorder="1"/>
    <xf numFmtId="0" fontId="16" fillId="2" borderId="0" xfId="0" applyFont="1" applyFill="1"/>
    <xf numFmtId="0" fontId="15" fillId="2" borderId="0" xfId="0" applyFont="1" applyFill="1"/>
    <xf numFmtId="0" fontId="14" fillId="2" borderId="0" xfId="0" applyFont="1" applyFill="1"/>
    <xf numFmtId="0" fontId="13" fillId="2" borderId="0" xfId="0" applyFont="1" applyFill="1"/>
    <xf numFmtId="0" fontId="12" fillId="2" borderId="0" xfId="0" applyFont="1" applyFill="1"/>
    <xf numFmtId="12" fontId="23" fillId="2" borderId="0" xfId="0" applyNumberFormat="1" applyFont="1" applyFill="1"/>
    <xf numFmtId="3" fontId="12" fillId="2" borderId="0" xfId="0" applyNumberFormat="1" applyFont="1" applyFill="1"/>
    <xf numFmtId="0" fontId="11" fillId="2" borderId="0" xfId="0" applyFont="1" applyFill="1"/>
    <xf numFmtId="0" fontId="10" fillId="2" borderId="0" xfId="0" applyFont="1" applyFill="1"/>
    <xf numFmtId="0" fontId="9" fillId="2" borderId="0" xfId="0" applyFont="1" applyFill="1"/>
    <xf numFmtId="17" fontId="9" fillId="2" borderId="0" xfId="0" applyNumberFormat="1" applyFont="1" applyFill="1"/>
    <xf numFmtId="49" fontId="9" fillId="2" borderId="0" xfId="0" applyNumberFormat="1" applyFont="1" applyFill="1"/>
    <xf numFmtId="0" fontId="27" fillId="2" borderId="0" xfId="177" applyFill="1" applyAlignment="1" applyProtection="1"/>
    <xf numFmtId="0" fontId="9" fillId="0" borderId="0" xfId="0" applyFont="1" applyAlignment="1">
      <alignment horizontal="left" vertical="center"/>
    </xf>
    <xf numFmtId="165" fontId="9" fillId="0" borderId="0" xfId="0" applyNumberFormat="1" applyFont="1" applyAlignment="1">
      <alignment vertical="center"/>
    </xf>
    <xf numFmtId="0" fontId="9" fillId="0" borderId="0" xfId="0" applyFont="1" applyAlignment="1">
      <alignment horizontal="left" vertical="center" indent="4"/>
    </xf>
    <xf numFmtId="3" fontId="9" fillId="0" borderId="11" xfId="0" applyNumberFormat="1" applyFont="1" applyBorder="1" applyAlignment="1">
      <alignment horizontal="left" vertical="center" indent="3"/>
    </xf>
    <xf numFmtId="1" fontId="9" fillId="2" borderId="18" xfId="0" applyNumberFormat="1" applyFont="1" applyFill="1" applyBorder="1" applyAlignment="1">
      <alignment vertical="center"/>
    </xf>
    <xf numFmtId="165" fontId="23" fillId="2" borderId="18" xfId="0" applyNumberFormat="1" applyFont="1" applyFill="1" applyBorder="1" applyAlignment="1">
      <alignment vertical="center"/>
    </xf>
    <xf numFmtId="2" fontId="9" fillId="2" borderId="21" xfId="0" applyNumberFormat="1" applyFont="1" applyFill="1" applyBorder="1" applyAlignment="1">
      <alignment horizontal="right" vertical="center"/>
    </xf>
    <xf numFmtId="2" fontId="9" fillId="2" borderId="20" xfId="0" applyNumberFormat="1" applyFont="1" applyFill="1" applyBorder="1" applyAlignment="1">
      <alignment horizontal="right" vertical="center"/>
    </xf>
    <xf numFmtId="2" fontId="9" fillId="2" borderId="18" xfId="0" applyNumberFormat="1" applyFont="1" applyFill="1" applyBorder="1" applyAlignment="1">
      <alignment horizontal="right" vertical="center"/>
    </xf>
    <xf numFmtId="0" fontId="35" fillId="12" borderId="0" xfId="0" applyFont="1" applyFill="1"/>
    <xf numFmtId="0" fontId="7" fillId="2" borderId="0" xfId="0" applyFont="1" applyFill="1"/>
    <xf numFmtId="0" fontId="26" fillId="2" borderId="1" xfId="0" applyFont="1" applyFill="1" applyBorder="1"/>
    <xf numFmtId="0" fontId="26" fillId="2" borderId="14" xfId="0" applyFont="1" applyFill="1" applyBorder="1"/>
    <xf numFmtId="0" fontId="8" fillId="2" borderId="0" xfId="0" applyFont="1" applyFill="1" applyAlignment="1">
      <alignment vertical="center"/>
    </xf>
    <xf numFmtId="0" fontId="25" fillId="0" borderId="0" xfId="0" applyFont="1"/>
    <xf numFmtId="0" fontId="35" fillId="0" borderId="18" xfId="0" applyFont="1" applyBorder="1"/>
    <xf numFmtId="0" fontId="35" fillId="0" borderId="20" xfId="0" applyFont="1" applyBorder="1"/>
    <xf numFmtId="0" fontId="6" fillId="0" borderId="0" xfId="0" applyFont="1"/>
    <xf numFmtId="0" fontId="6" fillId="2" borderId="18" xfId="0" applyFont="1" applyFill="1" applyBorder="1"/>
    <xf numFmtId="0" fontId="31" fillId="3" borderId="0" xfId="0" applyFont="1" applyFill="1"/>
    <xf numFmtId="0" fontId="19" fillId="0" borderId="0" xfId="0" applyFont="1"/>
    <xf numFmtId="0" fontId="9" fillId="0" borderId="0" xfId="0" applyFont="1"/>
    <xf numFmtId="0" fontId="9" fillId="0" borderId="0" xfId="0" applyFont="1" applyAlignment="1">
      <alignment wrapText="1"/>
    </xf>
    <xf numFmtId="0" fontId="30" fillId="2" borderId="0" xfId="0" applyFont="1" applyFill="1"/>
    <xf numFmtId="0" fontId="8" fillId="0" borderId="0" xfId="0" applyFont="1" applyAlignment="1">
      <alignment vertical="center"/>
    </xf>
    <xf numFmtId="0" fontId="0" fillId="0" borderId="11" xfId="0" applyBorder="1"/>
    <xf numFmtId="0" fontId="35" fillId="3" borderId="0" xfId="0" applyFont="1" applyFill="1"/>
    <xf numFmtId="49" fontId="30" fillId="2" borderId="0" xfId="0" applyNumberFormat="1" applyFont="1" applyFill="1" applyAlignment="1">
      <alignment horizontal="left"/>
    </xf>
    <xf numFmtId="0" fontId="26" fillId="2" borderId="13" xfId="0" applyFont="1" applyFill="1" applyBorder="1"/>
    <xf numFmtId="0" fontId="26" fillId="2" borderId="8" xfId="0" applyFont="1" applyFill="1" applyBorder="1"/>
    <xf numFmtId="0" fontId="30" fillId="3" borderId="9" xfId="0" applyFont="1" applyFill="1" applyBorder="1"/>
    <xf numFmtId="0" fontId="36" fillId="2" borderId="0" xfId="0" applyFont="1" applyFill="1"/>
    <xf numFmtId="0" fontId="24" fillId="4" borderId="0" xfId="0" applyFont="1" applyFill="1"/>
    <xf numFmtId="0" fontId="24" fillId="5" borderId="0" xfId="0" applyFont="1" applyFill="1"/>
    <xf numFmtId="0" fontId="24" fillId="6" borderId="0" xfId="0" applyFont="1" applyFill="1"/>
    <xf numFmtId="0" fontId="24" fillId="7" borderId="0" xfId="0" applyFont="1" applyFill="1"/>
    <xf numFmtId="0" fontId="24" fillId="8" borderId="0" xfId="0" applyFont="1" applyFill="1"/>
    <xf numFmtId="0" fontId="24" fillId="9" borderId="0" xfId="0" applyFont="1" applyFill="1"/>
    <xf numFmtId="0" fontId="24" fillId="10" borderId="0" xfId="0" applyFont="1" applyFill="1"/>
    <xf numFmtId="0" fontId="24" fillId="11" borderId="0" xfId="0" applyFont="1" applyFill="1"/>
    <xf numFmtId="0" fontId="24" fillId="2" borderId="2" xfId="0" applyFont="1" applyFill="1" applyBorder="1"/>
    <xf numFmtId="0" fontId="26" fillId="2" borderId="9" xfId="0" applyFont="1" applyFill="1" applyBorder="1"/>
    <xf numFmtId="0" fontId="24" fillId="2" borderId="18" xfId="0" applyFont="1" applyFill="1" applyBorder="1"/>
    <xf numFmtId="0" fontId="37" fillId="2" borderId="6" xfId="0" applyFont="1" applyFill="1" applyBorder="1"/>
    <xf numFmtId="0" fontId="37" fillId="0" borderId="0" xfId="0" applyFont="1"/>
    <xf numFmtId="0" fontId="37" fillId="2" borderId="5" xfId="0" applyFont="1" applyFill="1" applyBorder="1"/>
    <xf numFmtId="0" fontId="37" fillId="2" borderId="0" xfId="0" applyFont="1" applyFill="1"/>
    <xf numFmtId="0" fontId="6" fillId="0" borderId="0" xfId="0" applyFont="1" applyAlignment="1">
      <alignment vertical="center"/>
    </xf>
    <xf numFmtId="0" fontId="30" fillId="0" borderId="0" xfId="0" applyFont="1" applyAlignment="1">
      <alignment vertical="center"/>
    </xf>
    <xf numFmtId="167" fontId="6" fillId="0" borderId="0" xfId="0" applyNumberFormat="1" applyFont="1"/>
    <xf numFmtId="0" fontId="35" fillId="12" borderId="21" xfId="0" applyFont="1" applyFill="1" applyBorder="1"/>
    <xf numFmtId="0" fontId="5" fillId="2" borderId="18" xfId="0" applyFont="1" applyFill="1" applyBorder="1"/>
    <xf numFmtId="0" fontId="5" fillId="2" borderId="0" xfId="0" applyFont="1" applyFill="1"/>
    <xf numFmtId="165" fontId="5" fillId="0" borderId="0" xfId="0" applyNumberFormat="1" applyFont="1" applyAlignment="1">
      <alignment vertical="center"/>
    </xf>
    <xf numFmtId="0" fontId="5" fillId="0" borderId="0" xfId="0" applyFont="1" applyAlignment="1">
      <alignment wrapText="1"/>
    </xf>
    <xf numFmtId="0" fontId="5" fillId="0" borderId="0" xfId="0" applyFont="1" applyAlignment="1">
      <alignment vertical="center"/>
    </xf>
    <xf numFmtId="164" fontId="25" fillId="0" borderId="20" xfId="0" applyNumberFormat="1" applyFont="1" applyBorder="1"/>
    <xf numFmtId="0" fontId="29" fillId="0" borderId="4" xfId="0" applyFont="1" applyBorder="1"/>
    <xf numFmtId="164" fontId="25" fillId="0" borderId="18" xfId="0" applyNumberFormat="1" applyFont="1" applyBorder="1"/>
    <xf numFmtId="2" fontId="25" fillId="0" borderId="18" xfId="0" applyNumberFormat="1" applyFont="1" applyBorder="1"/>
    <xf numFmtId="166" fontId="25" fillId="0" borderId="0" xfId="0" applyNumberFormat="1" applyFont="1"/>
    <xf numFmtId="164" fontId="6" fillId="0" borderId="18" xfId="0" applyNumberFormat="1" applyFont="1" applyBorder="1"/>
    <xf numFmtId="164" fontId="5" fillId="0" borderId="20" xfId="0" applyNumberFormat="1" applyFont="1" applyBorder="1"/>
    <xf numFmtId="164" fontId="25" fillId="0" borderId="0" xfId="0" applyNumberFormat="1" applyFont="1"/>
    <xf numFmtId="164" fontId="5" fillId="0" borderId="18" xfId="0" applyNumberFormat="1" applyFont="1" applyBorder="1"/>
    <xf numFmtId="0" fontId="25" fillId="0" borderId="11" xfId="0" applyFont="1" applyBorder="1"/>
    <xf numFmtId="0" fontId="30" fillId="12" borderId="20" xfId="0" applyFont="1" applyFill="1" applyBorder="1"/>
    <xf numFmtId="165" fontId="4" fillId="0" borderId="0" xfId="0" applyNumberFormat="1" applyFont="1" applyAlignment="1">
      <alignment vertical="center"/>
    </xf>
    <xf numFmtId="0" fontId="4" fillId="2" borderId="0" xfId="0" applyFont="1" applyFill="1"/>
    <xf numFmtId="0" fontId="3" fillId="2" borderId="0" xfId="0" applyFont="1" applyFill="1"/>
    <xf numFmtId="0" fontId="3" fillId="0" borderId="0" xfId="0" applyFont="1" applyAlignment="1">
      <alignment horizontal="left" vertical="center"/>
    </xf>
    <xf numFmtId="0" fontId="2" fillId="0" borderId="0" xfId="0" applyFont="1"/>
    <xf numFmtId="0" fontId="35" fillId="12" borderId="17" xfId="0" applyFont="1" applyFill="1" applyBorder="1" applyAlignment="1">
      <alignment horizontal="left" vertical="top" wrapText="1"/>
    </xf>
    <xf numFmtId="0" fontId="35" fillId="12" borderId="2" xfId="0" applyFont="1" applyFill="1" applyBorder="1" applyAlignment="1">
      <alignment horizontal="left" vertical="top" wrapText="1"/>
    </xf>
    <xf numFmtId="0" fontId="35" fillId="12" borderId="13" xfId="0" applyFont="1" applyFill="1" applyBorder="1" applyAlignment="1">
      <alignment horizontal="left" vertical="top" wrapText="1"/>
    </xf>
    <xf numFmtId="0" fontId="35" fillId="12" borderId="7" xfId="0" applyFont="1" applyFill="1" applyBorder="1" applyAlignment="1">
      <alignment horizontal="left" vertical="top" wrapText="1"/>
    </xf>
    <xf numFmtId="0" fontId="35" fillId="12" borderId="0" xfId="0" applyFont="1" applyFill="1" applyAlignment="1">
      <alignment horizontal="left" vertical="top" wrapText="1"/>
    </xf>
    <xf numFmtId="0" fontId="35" fillId="12" borderId="8" xfId="0" applyFont="1" applyFill="1" applyBorder="1" applyAlignment="1">
      <alignment horizontal="left" vertical="top" wrapText="1"/>
    </xf>
    <xf numFmtId="0" fontId="35" fillId="12" borderId="1" xfId="0" applyFont="1" applyFill="1" applyBorder="1" applyAlignment="1">
      <alignment horizontal="left" vertical="top" wrapText="1"/>
    </xf>
    <xf numFmtId="0" fontId="35" fillId="12" borderId="9" xfId="0" applyFont="1" applyFill="1" applyBorder="1" applyAlignment="1">
      <alignment horizontal="left" vertical="top" wrapText="1"/>
    </xf>
    <xf numFmtId="0" fontId="35" fillId="12" borderId="14" xfId="0" applyFont="1" applyFill="1" applyBorder="1" applyAlignment="1">
      <alignment horizontal="left" vertical="top" wrapText="1"/>
    </xf>
    <xf numFmtId="164" fontId="25" fillId="2" borderId="0" xfId="0" applyNumberFormat="1" applyFont="1" applyFill="1"/>
    <xf numFmtId="0" fontId="1" fillId="2" borderId="18" xfId="0" applyFont="1" applyFill="1" applyBorder="1"/>
  </cellXfs>
  <cellStyles count="250">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7</xdr:col>
      <xdr:colOff>162472</xdr:colOff>
      <xdr:row>84</xdr:row>
      <xdr:rowOff>14131</xdr:rowOff>
    </xdr:from>
    <xdr:to>
      <xdr:col>8</xdr:col>
      <xdr:colOff>5866664</xdr:colOff>
      <xdr:row>114</xdr:row>
      <xdr:rowOff>185894</xdr:rowOff>
    </xdr:to>
    <xdr:pic>
      <xdr:nvPicPr>
        <xdr:cNvPr id="9" name="Picture 8">
          <a:extLst>
            <a:ext uri="{FF2B5EF4-FFF2-40B4-BE49-F238E27FC236}">
              <a16:creationId xmlns:a16="http://schemas.microsoft.com/office/drawing/2014/main" id="{6A2E2C04-E4E1-B847-8389-017D2AB1C766}"/>
            </a:ext>
          </a:extLst>
        </xdr:cNvPr>
        <xdr:cNvPicPr>
          <a:picLocks noChangeAspect="1"/>
        </xdr:cNvPicPr>
      </xdr:nvPicPr>
      <xdr:blipFill>
        <a:blip xmlns:r="http://schemas.openxmlformats.org/officeDocument/2006/relationships" r:embed="rId1"/>
        <a:stretch>
          <a:fillRect/>
        </a:stretch>
      </xdr:blipFill>
      <xdr:spPr>
        <a:xfrm>
          <a:off x="10230665" y="7190396"/>
          <a:ext cx="6515156" cy="6139232"/>
        </a:xfrm>
        <a:prstGeom prst="rect">
          <a:avLst/>
        </a:prstGeom>
      </xdr:spPr>
    </xdr:pic>
    <xdr:clientData/>
  </xdr:twoCellAnchor>
  <xdr:twoCellAnchor editAs="oneCell">
    <xdr:from>
      <xdr:col>8</xdr:col>
      <xdr:colOff>45534</xdr:colOff>
      <xdr:row>66</xdr:row>
      <xdr:rowOff>82938</xdr:rowOff>
    </xdr:from>
    <xdr:to>
      <xdr:col>8</xdr:col>
      <xdr:colOff>5057220</xdr:colOff>
      <xdr:row>83</xdr:row>
      <xdr:rowOff>33882</xdr:rowOff>
    </xdr:to>
    <xdr:pic>
      <xdr:nvPicPr>
        <xdr:cNvPr id="10" name="Picture 9">
          <a:extLst>
            <a:ext uri="{FF2B5EF4-FFF2-40B4-BE49-F238E27FC236}">
              <a16:creationId xmlns:a16="http://schemas.microsoft.com/office/drawing/2014/main" id="{DD2FD545-9226-AD47-8929-325F8BBDAB07}"/>
            </a:ext>
          </a:extLst>
        </xdr:cNvPr>
        <xdr:cNvPicPr>
          <a:picLocks noChangeAspect="1"/>
        </xdr:cNvPicPr>
      </xdr:nvPicPr>
      <xdr:blipFill>
        <a:blip xmlns:r="http://schemas.openxmlformats.org/officeDocument/2006/relationships" r:embed="rId2"/>
        <a:stretch>
          <a:fillRect/>
        </a:stretch>
      </xdr:blipFill>
      <xdr:spPr>
        <a:xfrm>
          <a:off x="10924691" y="3678721"/>
          <a:ext cx="5011686" cy="3332510"/>
        </a:xfrm>
        <a:prstGeom prst="rect">
          <a:avLst/>
        </a:prstGeom>
      </xdr:spPr>
    </xdr:pic>
    <xdr:clientData/>
  </xdr:twoCellAnchor>
  <xdr:twoCellAnchor editAs="oneCell">
    <xdr:from>
      <xdr:col>8</xdr:col>
      <xdr:colOff>5395676</xdr:colOff>
      <xdr:row>97</xdr:row>
      <xdr:rowOff>10160</xdr:rowOff>
    </xdr:from>
    <xdr:to>
      <xdr:col>9</xdr:col>
      <xdr:colOff>1911119</xdr:colOff>
      <xdr:row>111</xdr:row>
      <xdr:rowOff>59778</xdr:rowOff>
    </xdr:to>
    <xdr:pic>
      <xdr:nvPicPr>
        <xdr:cNvPr id="13" name="Picture 12">
          <a:extLst>
            <a:ext uri="{FF2B5EF4-FFF2-40B4-BE49-F238E27FC236}">
              <a16:creationId xmlns:a16="http://schemas.microsoft.com/office/drawing/2014/main" id="{6B1BB969-8BAB-B149-A5EE-2B29374CC158}"/>
            </a:ext>
          </a:extLst>
        </xdr:cNvPr>
        <xdr:cNvPicPr>
          <a:picLocks noChangeAspect="1"/>
        </xdr:cNvPicPr>
      </xdr:nvPicPr>
      <xdr:blipFill>
        <a:blip xmlns:r="http://schemas.openxmlformats.org/officeDocument/2006/relationships" r:embed="rId3"/>
        <a:stretch>
          <a:fillRect/>
        </a:stretch>
      </xdr:blipFill>
      <xdr:spPr>
        <a:xfrm>
          <a:off x="16274833" y="9772329"/>
          <a:ext cx="4839298" cy="2834437"/>
        </a:xfrm>
        <a:prstGeom prst="rect">
          <a:avLst/>
        </a:prstGeom>
      </xdr:spPr>
    </xdr:pic>
    <xdr:clientData/>
  </xdr:twoCellAnchor>
  <xdr:twoCellAnchor editAs="oneCell">
    <xdr:from>
      <xdr:col>8</xdr:col>
      <xdr:colOff>5446289</xdr:colOff>
      <xdr:row>81</xdr:row>
      <xdr:rowOff>106405</xdr:rowOff>
    </xdr:from>
    <xdr:to>
      <xdr:col>10</xdr:col>
      <xdr:colOff>129070</xdr:colOff>
      <xdr:row>94</xdr:row>
      <xdr:rowOff>86325</xdr:rowOff>
    </xdr:to>
    <xdr:pic>
      <xdr:nvPicPr>
        <xdr:cNvPr id="14" name="Picture 13">
          <a:extLst>
            <a:ext uri="{FF2B5EF4-FFF2-40B4-BE49-F238E27FC236}">
              <a16:creationId xmlns:a16="http://schemas.microsoft.com/office/drawing/2014/main" id="{99ED86E2-57A7-6BD0-0BE6-0ED9C14DA8FA}"/>
            </a:ext>
          </a:extLst>
        </xdr:cNvPr>
        <xdr:cNvPicPr>
          <a:picLocks noChangeAspect="1"/>
        </xdr:cNvPicPr>
      </xdr:nvPicPr>
      <xdr:blipFill>
        <a:blip xmlns:r="http://schemas.openxmlformats.org/officeDocument/2006/relationships" r:embed="rId4"/>
        <a:stretch>
          <a:fillRect/>
        </a:stretch>
      </xdr:blipFill>
      <xdr:spPr>
        <a:xfrm>
          <a:off x="16325446" y="6685923"/>
          <a:ext cx="5669046" cy="2565824"/>
        </a:xfrm>
        <a:prstGeom prst="rect">
          <a:avLst/>
        </a:prstGeom>
      </xdr:spPr>
    </xdr:pic>
    <xdr:clientData/>
  </xdr:twoCellAnchor>
  <xdr:twoCellAnchor editAs="oneCell">
    <xdr:from>
      <xdr:col>5</xdr:col>
      <xdr:colOff>899975</xdr:colOff>
      <xdr:row>10</xdr:row>
      <xdr:rowOff>169873</xdr:rowOff>
    </xdr:from>
    <xdr:to>
      <xdr:col>8</xdr:col>
      <xdr:colOff>2606789</xdr:colOff>
      <xdr:row>31</xdr:row>
      <xdr:rowOff>17593</xdr:rowOff>
    </xdr:to>
    <xdr:pic>
      <xdr:nvPicPr>
        <xdr:cNvPr id="3" name="Picture 2">
          <a:extLst>
            <a:ext uri="{FF2B5EF4-FFF2-40B4-BE49-F238E27FC236}">
              <a16:creationId xmlns:a16="http://schemas.microsoft.com/office/drawing/2014/main" id="{83957FD2-5431-E242-E9A4-EC6A7D974054}"/>
            </a:ext>
          </a:extLst>
        </xdr:cNvPr>
        <xdr:cNvPicPr>
          <a:picLocks noChangeAspect="1"/>
        </xdr:cNvPicPr>
      </xdr:nvPicPr>
      <xdr:blipFill>
        <a:blip xmlns:r="http://schemas.openxmlformats.org/officeDocument/2006/relationships" r:embed="rId5"/>
        <a:stretch>
          <a:fillRect/>
        </a:stretch>
      </xdr:blipFill>
      <xdr:spPr>
        <a:xfrm>
          <a:off x="8621125" y="2204121"/>
          <a:ext cx="4876195" cy="4096038"/>
        </a:xfrm>
        <a:prstGeom prst="rect">
          <a:avLst/>
        </a:prstGeom>
      </xdr:spPr>
    </xdr:pic>
    <xdr:clientData/>
  </xdr:twoCellAnchor>
  <xdr:twoCellAnchor editAs="oneCell">
    <xdr:from>
      <xdr:col>8</xdr:col>
      <xdr:colOff>4198279</xdr:colOff>
      <xdr:row>38</xdr:row>
      <xdr:rowOff>105159</xdr:rowOff>
    </xdr:from>
    <xdr:to>
      <xdr:col>9</xdr:col>
      <xdr:colOff>840771</xdr:colOff>
      <xdr:row>54</xdr:row>
      <xdr:rowOff>162687</xdr:rowOff>
    </xdr:to>
    <xdr:pic>
      <xdr:nvPicPr>
        <xdr:cNvPr id="4" name="Picture 3">
          <a:extLst>
            <a:ext uri="{FF2B5EF4-FFF2-40B4-BE49-F238E27FC236}">
              <a16:creationId xmlns:a16="http://schemas.microsoft.com/office/drawing/2014/main" id="{423D17DE-3088-4E76-E940-08972F4C9C81}"/>
            </a:ext>
          </a:extLst>
        </xdr:cNvPr>
        <xdr:cNvPicPr>
          <a:picLocks noChangeAspect="1"/>
        </xdr:cNvPicPr>
      </xdr:nvPicPr>
      <xdr:blipFill>
        <a:blip xmlns:r="http://schemas.openxmlformats.org/officeDocument/2006/relationships" r:embed="rId6"/>
        <a:stretch>
          <a:fillRect/>
        </a:stretch>
      </xdr:blipFill>
      <xdr:spPr>
        <a:xfrm>
          <a:off x="15094394" y="6188216"/>
          <a:ext cx="4974339" cy="3293196"/>
        </a:xfrm>
        <a:prstGeom prst="rect">
          <a:avLst/>
        </a:prstGeom>
      </xdr:spPr>
    </xdr:pic>
    <xdr:clientData/>
  </xdr:twoCellAnchor>
  <xdr:twoCellAnchor editAs="oneCell">
    <xdr:from>
      <xdr:col>6</xdr:col>
      <xdr:colOff>137516</xdr:colOff>
      <xdr:row>37</xdr:row>
      <xdr:rowOff>2</xdr:rowOff>
    </xdr:from>
    <xdr:to>
      <xdr:col>8</xdr:col>
      <xdr:colOff>3884961</xdr:colOff>
      <xdr:row>52</xdr:row>
      <xdr:rowOff>129427</xdr:rowOff>
    </xdr:to>
    <xdr:pic>
      <xdr:nvPicPr>
        <xdr:cNvPr id="5" name="Picture 4">
          <a:extLst>
            <a:ext uri="{FF2B5EF4-FFF2-40B4-BE49-F238E27FC236}">
              <a16:creationId xmlns:a16="http://schemas.microsoft.com/office/drawing/2014/main" id="{D5F20AE2-8CB9-94E2-9806-12CA69B1CA3B}"/>
            </a:ext>
          </a:extLst>
        </xdr:cNvPr>
        <xdr:cNvPicPr>
          <a:picLocks noChangeAspect="1"/>
        </xdr:cNvPicPr>
      </xdr:nvPicPr>
      <xdr:blipFill>
        <a:blip xmlns:r="http://schemas.openxmlformats.org/officeDocument/2006/relationships" r:embed="rId7"/>
        <a:stretch>
          <a:fillRect/>
        </a:stretch>
      </xdr:blipFill>
      <xdr:spPr>
        <a:xfrm>
          <a:off x="9415796" y="5880830"/>
          <a:ext cx="5365280" cy="316286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Projects/etdataset/nodes_source_analyses/energy/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hyperlink" Target="https://repository.tno.nl/SingleDoc?find=UID%20767ae646-8e67-43ec-8596-ccf2b7ca383b"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0"/>
  </sheetPr>
  <dimension ref="A1:D24"/>
  <sheetViews>
    <sheetView workbookViewId="0">
      <selection activeCell="G17" sqref="G17"/>
    </sheetView>
  </sheetViews>
  <sheetFormatPr baseColWidth="10" defaultColWidth="10.7109375" defaultRowHeight="16"/>
  <cols>
    <col min="1" max="1" width="3.42578125" style="24" customWidth="1"/>
    <col min="2" max="2" width="11.7109375" style="17" customWidth="1"/>
    <col min="3" max="3" width="38.42578125" style="17" customWidth="1"/>
    <col min="4" max="4" width="5.7109375" style="17" customWidth="1"/>
    <col min="5" max="16384" width="10.7109375" style="17"/>
  </cols>
  <sheetData>
    <row r="1" spans="1:4" s="22" customFormat="1">
      <c r="A1" s="20"/>
      <c r="B1" s="21"/>
      <c r="C1" s="21"/>
    </row>
    <row r="2" spans="1:4" ht="21">
      <c r="A2" s="1"/>
      <c r="B2" s="23" t="s">
        <v>11</v>
      </c>
      <c r="C2" s="23"/>
    </row>
    <row r="3" spans="1:4">
      <c r="A3" s="1"/>
      <c r="B3" s="5"/>
      <c r="C3" s="5"/>
    </row>
    <row r="4" spans="1:4">
      <c r="A4" s="1"/>
      <c r="B4" s="2" t="s">
        <v>12</v>
      </c>
      <c r="C4" s="21" t="s">
        <v>158</v>
      </c>
      <c r="D4" s="128"/>
    </row>
    <row r="5" spans="1:4">
      <c r="A5" s="1"/>
      <c r="B5" s="3" t="s">
        <v>31</v>
      </c>
      <c r="C5" s="127" t="s">
        <v>159</v>
      </c>
      <c r="D5" s="129"/>
    </row>
    <row r="6" spans="1:4">
      <c r="A6" s="1"/>
      <c r="B6" s="4" t="s">
        <v>14</v>
      </c>
      <c r="C6" s="130" t="s">
        <v>160</v>
      </c>
      <c r="D6" s="112"/>
    </row>
    <row r="7" spans="1:4">
      <c r="A7" s="1"/>
      <c r="B7" s="5"/>
      <c r="C7" s="5"/>
    </row>
    <row r="8" spans="1:4">
      <c r="A8" s="1"/>
      <c r="B8" s="5"/>
      <c r="C8" s="5"/>
    </row>
    <row r="9" spans="1:4">
      <c r="A9" s="1"/>
      <c r="B9" s="38" t="s">
        <v>32</v>
      </c>
      <c r="C9" s="140"/>
      <c r="D9" s="128"/>
    </row>
    <row r="10" spans="1:4">
      <c r="A10" s="1"/>
      <c r="B10" s="39"/>
      <c r="C10" s="36"/>
      <c r="D10" s="129"/>
    </row>
    <row r="11" spans="1:4">
      <c r="A11" s="1"/>
      <c r="B11" s="39" t="s">
        <v>33</v>
      </c>
      <c r="C11" s="131" t="s">
        <v>34</v>
      </c>
      <c r="D11" s="129"/>
    </row>
    <row r="12" spans="1:4" ht="17" thickBot="1">
      <c r="A12" s="1"/>
      <c r="B12" s="39"/>
      <c r="C12" s="11" t="s">
        <v>35</v>
      </c>
      <c r="D12" s="129"/>
    </row>
    <row r="13" spans="1:4" ht="17" thickBot="1">
      <c r="A13" s="1"/>
      <c r="B13" s="39"/>
      <c r="C13" s="142" t="s">
        <v>36</v>
      </c>
      <c r="D13" s="129"/>
    </row>
    <row r="14" spans="1:4">
      <c r="A14" s="1"/>
      <c r="B14" s="39"/>
      <c r="C14" s="36" t="s">
        <v>37</v>
      </c>
      <c r="D14" s="129"/>
    </row>
    <row r="15" spans="1:4">
      <c r="A15" s="1"/>
      <c r="B15" s="39"/>
      <c r="C15" s="36"/>
      <c r="D15" s="129"/>
    </row>
    <row r="16" spans="1:4">
      <c r="A16" s="1"/>
      <c r="B16" s="39" t="s">
        <v>38</v>
      </c>
      <c r="C16" s="132" t="s">
        <v>39</v>
      </c>
      <c r="D16" s="129"/>
    </row>
    <row r="17" spans="1:4">
      <c r="A17" s="1"/>
      <c r="B17" s="39"/>
      <c r="C17" s="133" t="s">
        <v>40</v>
      </c>
      <c r="D17" s="129"/>
    </row>
    <row r="18" spans="1:4">
      <c r="A18" s="1"/>
      <c r="B18" s="39"/>
      <c r="C18" s="134" t="s">
        <v>41</v>
      </c>
      <c r="D18" s="129"/>
    </row>
    <row r="19" spans="1:4">
      <c r="A19" s="1"/>
      <c r="B19" s="39"/>
      <c r="C19" s="135" t="s">
        <v>42</v>
      </c>
      <c r="D19" s="129"/>
    </row>
    <row r="20" spans="1:4">
      <c r="A20" s="1"/>
      <c r="B20" s="40"/>
      <c r="C20" s="136" t="s">
        <v>30</v>
      </c>
      <c r="D20" s="129"/>
    </row>
    <row r="21" spans="1:4">
      <c r="A21" s="1"/>
      <c r="B21" s="40"/>
      <c r="C21" s="137" t="s">
        <v>43</v>
      </c>
      <c r="D21" s="129"/>
    </row>
    <row r="22" spans="1:4">
      <c r="A22" s="1"/>
      <c r="B22" s="40"/>
      <c r="C22" s="138" t="s">
        <v>44</v>
      </c>
      <c r="D22" s="129"/>
    </row>
    <row r="23" spans="1:4">
      <c r="B23" s="40"/>
      <c r="C23" s="139" t="s">
        <v>45</v>
      </c>
      <c r="D23" s="129"/>
    </row>
    <row r="24" spans="1:4">
      <c r="B24" s="111"/>
      <c r="C24" s="141"/>
      <c r="D24" s="112"/>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B1:J42"/>
  <sheetViews>
    <sheetView tabSelected="1" zoomScaleNormal="100" workbookViewId="0">
      <selection activeCell="H35" sqref="H35"/>
    </sheetView>
  </sheetViews>
  <sheetFormatPr baseColWidth="10" defaultColWidth="10.7109375" defaultRowHeight="16"/>
  <cols>
    <col min="1" max="1" width="3.7109375" style="27" customWidth="1"/>
    <col min="2" max="2" width="3.42578125" style="27" customWidth="1"/>
    <col min="3" max="3" width="55.140625" style="27" customWidth="1"/>
    <col min="4" max="4" width="17.140625" style="27" customWidth="1"/>
    <col min="5" max="5" width="17.42578125" style="27" customWidth="1"/>
    <col min="6" max="6" width="4.42578125" style="27" customWidth="1"/>
    <col min="7" max="7" width="45" style="27" customWidth="1"/>
    <col min="8" max="8" width="5.140625" style="27" customWidth="1"/>
    <col min="9" max="9" width="42.42578125" style="27" customWidth="1"/>
    <col min="10" max="10" width="2.42578125" style="27" customWidth="1"/>
    <col min="11" max="16384" width="10.7109375" style="27"/>
  </cols>
  <sheetData>
    <row r="1" spans="2:10">
      <c r="E1" s="114"/>
    </row>
    <row r="2" spans="2:10">
      <c r="B2" s="172" t="s">
        <v>51</v>
      </c>
      <c r="C2" s="173"/>
      <c r="D2" s="173"/>
      <c r="E2" s="174"/>
    </row>
    <row r="3" spans="2:10">
      <c r="B3" s="175"/>
      <c r="C3" s="176"/>
      <c r="D3" s="176"/>
      <c r="E3" s="177"/>
    </row>
    <row r="4" spans="2:10">
      <c r="B4" s="175"/>
      <c r="C4" s="176"/>
      <c r="D4" s="176"/>
      <c r="E4" s="177"/>
    </row>
    <row r="5" spans="2:10">
      <c r="B5" s="178"/>
      <c r="C5" s="179"/>
      <c r="D5" s="179"/>
      <c r="E5" s="180"/>
    </row>
    <row r="6" spans="2:10" ht="17" thickBot="1">
      <c r="E6" s="114"/>
    </row>
    <row r="7" spans="2:10">
      <c r="B7" s="28"/>
      <c r="C7" s="16"/>
      <c r="D7" s="16"/>
      <c r="E7" s="157"/>
      <c r="F7" s="16"/>
      <c r="G7" s="16"/>
      <c r="H7" s="16"/>
      <c r="I7" s="16"/>
      <c r="J7" s="29"/>
    </row>
    <row r="8" spans="2:10" s="11" customFormat="1">
      <c r="B8" s="47"/>
      <c r="C8" s="13" t="s">
        <v>21</v>
      </c>
      <c r="D8" s="48" t="s">
        <v>9</v>
      </c>
      <c r="E8" s="13" t="s">
        <v>4</v>
      </c>
      <c r="F8" s="13"/>
      <c r="G8" s="13" t="s">
        <v>8</v>
      </c>
      <c r="H8" s="13"/>
      <c r="I8" s="13" t="s">
        <v>0</v>
      </c>
      <c r="J8" s="25"/>
    </row>
    <row r="9" spans="2:10" s="11" customFormat="1">
      <c r="B9" s="19"/>
      <c r="D9" s="119"/>
      <c r="J9" s="12"/>
    </row>
    <row r="10" spans="2:10" s="11" customFormat="1" ht="17" thickBot="1">
      <c r="B10" s="19"/>
      <c r="C10" s="11" t="s">
        <v>27</v>
      </c>
      <c r="D10" s="119"/>
      <c r="J10" s="12"/>
    </row>
    <row r="11" spans="2:10" ht="16" customHeight="1" thickBot="1">
      <c r="B11" s="30"/>
      <c r="C11" s="120" t="s">
        <v>52</v>
      </c>
      <c r="D11" s="18" t="s">
        <v>55</v>
      </c>
      <c r="E11" s="158">
        <f>'Research data'!G7</f>
        <v>250000</v>
      </c>
      <c r="F11" s="114"/>
      <c r="G11" s="121" t="s">
        <v>153</v>
      </c>
      <c r="H11" s="114"/>
      <c r="I11" s="115" t="s">
        <v>150</v>
      </c>
      <c r="J11" s="46"/>
    </row>
    <row r="12" spans="2:10" ht="16" customHeight="1" thickBot="1">
      <c r="B12" s="30"/>
      <c r="C12" s="117" t="s">
        <v>177</v>
      </c>
      <c r="D12" s="18" t="s">
        <v>143</v>
      </c>
      <c r="E12" s="158">
        <f>'Research data'!G8</f>
        <v>1000</v>
      </c>
      <c r="F12" s="114"/>
      <c r="G12" s="122" t="s">
        <v>152</v>
      </c>
      <c r="H12" s="114"/>
      <c r="I12" s="116" t="s">
        <v>146</v>
      </c>
      <c r="J12" s="46"/>
    </row>
    <row r="13" spans="2:10" ht="16" customHeight="1" thickBot="1">
      <c r="B13" s="30"/>
      <c r="C13" s="117" t="s">
        <v>186</v>
      </c>
      <c r="D13" s="18" t="s">
        <v>2</v>
      </c>
      <c r="E13" s="159">
        <v>1</v>
      </c>
      <c r="F13" s="114"/>
      <c r="G13" s="121" t="s">
        <v>149</v>
      </c>
      <c r="H13" s="114"/>
      <c r="I13" s="150" t="s">
        <v>151</v>
      </c>
      <c r="J13" s="46"/>
    </row>
    <row r="14" spans="2:10" ht="16" customHeight="1" thickBot="1">
      <c r="B14" s="30"/>
      <c r="C14" s="117" t="s">
        <v>182</v>
      </c>
      <c r="D14" s="18" t="s">
        <v>163</v>
      </c>
      <c r="E14" s="159">
        <v>1</v>
      </c>
      <c r="F14" s="114"/>
      <c r="G14" s="121"/>
      <c r="H14" s="114"/>
      <c r="I14" s="151" t="s">
        <v>164</v>
      </c>
      <c r="J14" s="46"/>
    </row>
    <row r="15" spans="2:10" ht="16" customHeight="1" thickBot="1">
      <c r="B15" s="30"/>
      <c r="C15" s="117" t="s">
        <v>183</v>
      </c>
      <c r="D15" s="18" t="s">
        <v>184</v>
      </c>
      <c r="E15" s="156">
        <v>8760</v>
      </c>
      <c r="F15" s="114"/>
      <c r="G15" s="121"/>
      <c r="H15" s="114"/>
      <c r="I15" s="151" t="s">
        <v>164</v>
      </c>
      <c r="J15" s="46"/>
    </row>
    <row r="16" spans="2:10" ht="16" customHeight="1" thickBot="1">
      <c r="B16" s="30"/>
      <c r="C16" s="171" t="s">
        <v>201</v>
      </c>
      <c r="D16" s="18" t="s">
        <v>143</v>
      </c>
      <c r="E16" s="156">
        <f>E12*E13</f>
        <v>1000</v>
      </c>
      <c r="F16" s="114"/>
      <c r="G16" s="171"/>
      <c r="H16" s="114"/>
      <c r="I16" s="182" t="s">
        <v>202</v>
      </c>
      <c r="J16" s="46"/>
    </row>
    <row r="17" spans="2:10">
      <c r="B17" s="30"/>
      <c r="D17" s="123"/>
      <c r="E17" s="160"/>
      <c r="J17" s="46"/>
    </row>
    <row r="18" spans="2:10" ht="17" thickBot="1">
      <c r="B18" s="30"/>
      <c r="C18" s="11" t="s">
        <v>46</v>
      </c>
      <c r="D18" s="123"/>
      <c r="E18" s="160"/>
      <c r="I18" s="109"/>
      <c r="J18" s="46"/>
    </row>
    <row r="19" spans="2:10" ht="17" thickBot="1">
      <c r="B19" s="30"/>
      <c r="C19" s="117" t="s">
        <v>166</v>
      </c>
      <c r="D19" s="18" t="s">
        <v>167</v>
      </c>
      <c r="E19" s="161">
        <v>0</v>
      </c>
      <c r="F19" s="117"/>
      <c r="G19" s="117" t="s">
        <v>6</v>
      </c>
      <c r="H19" s="117"/>
      <c r="I19" s="118" t="s">
        <v>168</v>
      </c>
      <c r="J19" s="46"/>
    </row>
    <row r="20" spans="2:10" ht="17" thickBot="1">
      <c r="B20" s="30"/>
      <c r="C20" s="124" t="s">
        <v>154</v>
      </c>
      <c r="D20" s="18" t="s">
        <v>148</v>
      </c>
      <c r="E20" s="158">
        <f>'Research data'!G16</f>
        <v>260000</v>
      </c>
      <c r="F20" s="114"/>
      <c r="G20" s="114"/>
      <c r="H20" s="114"/>
      <c r="I20" s="86" t="s">
        <v>151</v>
      </c>
      <c r="J20" s="46"/>
    </row>
    <row r="21" spans="2:10" ht="17" thickBot="1">
      <c r="B21" s="30"/>
      <c r="C21" s="124" t="s">
        <v>155</v>
      </c>
      <c r="D21" s="18" t="s">
        <v>17</v>
      </c>
      <c r="E21" s="158">
        <f>'Research data'!G17</f>
        <v>550</v>
      </c>
      <c r="F21" s="114"/>
      <c r="G21" s="114"/>
      <c r="H21" s="114"/>
      <c r="I21" s="86" t="s">
        <v>151</v>
      </c>
      <c r="J21" s="46"/>
    </row>
    <row r="22" spans="2:10" ht="17" thickBot="1">
      <c r="B22" s="30"/>
      <c r="C22" s="147" t="s">
        <v>170</v>
      </c>
      <c r="D22" s="148" t="s">
        <v>167</v>
      </c>
      <c r="E22" s="162">
        <v>0</v>
      </c>
      <c r="F22" s="114"/>
      <c r="G22" s="149" t="s">
        <v>179</v>
      </c>
      <c r="H22" s="114"/>
      <c r="I22" s="151" t="s">
        <v>164</v>
      </c>
      <c r="J22" s="46"/>
    </row>
    <row r="23" spans="2:10" ht="17" thickBot="1">
      <c r="B23" s="30"/>
      <c r="C23" s="147" t="s">
        <v>171</v>
      </c>
      <c r="D23" s="148" t="s">
        <v>167</v>
      </c>
      <c r="E23" s="162">
        <v>0</v>
      </c>
      <c r="F23" s="114"/>
      <c r="G23" s="149" t="s">
        <v>180</v>
      </c>
      <c r="H23" s="114"/>
      <c r="I23" s="151" t="s">
        <v>164</v>
      </c>
      <c r="J23" s="46"/>
    </row>
    <row r="24" spans="2:10" ht="17" thickBot="1">
      <c r="B24" s="30"/>
      <c r="C24" s="147" t="s">
        <v>172</v>
      </c>
      <c r="D24" s="148" t="s">
        <v>167</v>
      </c>
      <c r="E24" s="162">
        <v>0</v>
      </c>
      <c r="F24" s="114"/>
      <c r="G24" s="149" t="s">
        <v>181</v>
      </c>
      <c r="H24" s="114"/>
      <c r="I24" s="151" t="s">
        <v>164</v>
      </c>
      <c r="J24" s="46"/>
    </row>
    <row r="25" spans="2:10" ht="17" thickBot="1">
      <c r="B25" s="30"/>
      <c r="C25" s="155" t="s">
        <v>173</v>
      </c>
      <c r="D25" s="18" t="s">
        <v>157</v>
      </c>
      <c r="E25" s="156">
        <f>'Research data'!G18</f>
        <v>10567500</v>
      </c>
      <c r="F25" s="114"/>
      <c r="G25" s="117" t="s">
        <v>26</v>
      </c>
      <c r="H25" s="114"/>
      <c r="I25" s="86" t="s">
        <v>151</v>
      </c>
      <c r="J25" s="46"/>
    </row>
    <row r="26" spans="2:10" ht="17" thickBot="1">
      <c r="B26" s="30"/>
      <c r="C26" s="147" t="s">
        <v>23</v>
      </c>
      <c r="D26" s="148" t="s">
        <v>174</v>
      </c>
      <c r="E26" s="156">
        <f>ROUND('Research data'!G19,3)</f>
        <v>3030</v>
      </c>
      <c r="F26" s="114"/>
      <c r="G26" s="149" t="s">
        <v>178</v>
      </c>
      <c r="H26" s="114"/>
      <c r="I26" s="86" t="s">
        <v>200</v>
      </c>
      <c r="J26" s="46"/>
    </row>
    <row r="27" spans="2:10" s="146" customFormat="1" ht="17" thickBot="1">
      <c r="B27" s="143"/>
      <c r="C27" s="147" t="s">
        <v>175</v>
      </c>
      <c r="D27" s="148" t="s">
        <v>174</v>
      </c>
      <c r="E27" s="162">
        <v>0</v>
      </c>
      <c r="F27" s="144"/>
      <c r="G27" s="117" t="s">
        <v>185</v>
      </c>
      <c r="H27" s="144"/>
      <c r="I27" s="166" t="s">
        <v>164</v>
      </c>
      <c r="J27" s="145"/>
    </row>
    <row r="28" spans="2:10" ht="17" thickBot="1">
      <c r="B28" s="30"/>
      <c r="C28" s="121" t="s">
        <v>25</v>
      </c>
      <c r="D28" s="18" t="s">
        <v>2</v>
      </c>
      <c r="E28" s="159">
        <v>7.0000000000000007E-2</v>
      </c>
      <c r="F28" s="114"/>
      <c r="G28" s="117" t="s">
        <v>169</v>
      </c>
      <c r="H28" s="114"/>
      <c r="I28" s="116" t="s">
        <v>176</v>
      </c>
      <c r="J28" s="46"/>
    </row>
    <row r="29" spans="2:10" ht="17" thickBot="1">
      <c r="B29" s="30"/>
      <c r="C29" s="121" t="s">
        <v>22</v>
      </c>
      <c r="D29" s="18" t="s">
        <v>7</v>
      </c>
      <c r="E29" s="158">
        <v>0</v>
      </c>
      <c r="F29" s="114"/>
      <c r="G29" s="114"/>
      <c r="H29" s="114"/>
      <c r="I29" s="86" t="s">
        <v>203</v>
      </c>
      <c r="J29" s="46"/>
    </row>
    <row r="30" spans="2:10">
      <c r="B30" s="30"/>
      <c r="C30" s="96"/>
      <c r="D30" s="123"/>
      <c r="E30" s="163"/>
      <c r="I30"/>
      <c r="J30" s="46"/>
    </row>
    <row r="31" spans="2:10" ht="17" thickBot="1">
      <c r="B31" s="30"/>
      <c r="C31" s="11" t="s">
        <v>5</v>
      </c>
      <c r="D31" s="123"/>
      <c r="E31"/>
      <c r="I31" s="126"/>
      <c r="J31" s="46"/>
    </row>
    <row r="32" spans="2:10" ht="18" customHeight="1" thickBot="1">
      <c r="B32" s="30"/>
      <c r="C32" s="121" t="s">
        <v>24</v>
      </c>
      <c r="D32" s="18" t="s">
        <v>1</v>
      </c>
      <c r="E32" s="158">
        <f>'Research data'!G12</f>
        <v>30</v>
      </c>
      <c r="F32" s="114"/>
      <c r="G32" s="117" t="s">
        <v>165</v>
      </c>
      <c r="H32" s="114"/>
      <c r="I32" s="86" t="s">
        <v>151</v>
      </c>
      <c r="J32" s="46"/>
    </row>
    <row r="33" spans="2:10" ht="18" customHeight="1" thickBot="1">
      <c r="B33" s="30"/>
      <c r="C33" s="117" t="s">
        <v>161</v>
      </c>
      <c r="D33" s="18" t="s">
        <v>1</v>
      </c>
      <c r="E33" s="164">
        <f>'Research data'!G13</f>
        <v>6</v>
      </c>
      <c r="F33" s="117"/>
      <c r="G33" s="117" t="s">
        <v>16</v>
      </c>
      <c r="H33" s="117"/>
      <c r="I33" s="151" t="s">
        <v>146</v>
      </c>
      <c r="J33" s="46"/>
    </row>
    <row r="34" spans="2:10" ht="17" thickBot="1">
      <c r="B34" s="30"/>
      <c r="C34" s="117" t="s">
        <v>162</v>
      </c>
      <c r="D34" s="18" t="s">
        <v>163</v>
      </c>
      <c r="E34" s="161">
        <v>0</v>
      </c>
      <c r="F34" s="117"/>
      <c r="G34" s="117"/>
      <c r="H34" s="117"/>
      <c r="I34" s="118" t="s">
        <v>164</v>
      </c>
      <c r="J34" s="46"/>
    </row>
    <row r="35" spans="2:10" ht="15" customHeight="1" thickBot="1">
      <c r="B35" s="31"/>
      <c r="C35" s="32"/>
      <c r="D35" s="32"/>
      <c r="E35" s="165"/>
      <c r="F35" s="32"/>
      <c r="G35" s="32"/>
      <c r="H35" s="32"/>
      <c r="I35" s="125"/>
      <c r="J35" s="33"/>
    </row>
    <row r="36" spans="2:10">
      <c r="I36" s="109"/>
    </row>
    <row r="41" spans="2:10">
      <c r="C41" s="113"/>
    </row>
    <row r="42" spans="2:10">
      <c r="C42" s="113"/>
      <c r="E42" s="181"/>
    </row>
  </sheetData>
  <mergeCells count="1">
    <mergeCell ref="B2:E5"/>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B1:L29"/>
  <sheetViews>
    <sheetView workbookViewId="0">
      <selection activeCell="F18" sqref="F18"/>
    </sheetView>
  </sheetViews>
  <sheetFormatPr baseColWidth="10" defaultColWidth="10.7109375" defaultRowHeight="16"/>
  <cols>
    <col min="1" max="1" width="3.28515625" style="49" customWidth="1"/>
    <col min="2" max="2" width="2.42578125" style="49" customWidth="1"/>
    <col min="3" max="3" width="45.85546875" style="49" bestFit="1" customWidth="1"/>
    <col min="4" max="4" width="16.42578125" style="49" hidden="1" customWidth="1"/>
    <col min="5" max="5" width="13.85546875" style="49" hidden="1" customWidth="1"/>
    <col min="6" max="6" width="12.42578125" style="49" customWidth="1"/>
    <col min="7" max="7" width="13.7109375" style="49" customWidth="1"/>
    <col min="8" max="8" width="3" style="49" customWidth="1"/>
    <col min="9" max="9" width="20.7109375" style="49" customWidth="1"/>
    <col min="10" max="10" width="7.140625" style="49" bestFit="1" customWidth="1"/>
    <col min="11" max="11" width="5.7109375" style="49" bestFit="1" customWidth="1"/>
    <col min="12" max="12" width="58" style="49" customWidth="1"/>
    <col min="13" max="16384" width="10.7109375" style="49"/>
  </cols>
  <sheetData>
    <row r="1" spans="2:12" ht="17" thickBot="1"/>
    <row r="2" spans="2:12">
      <c r="B2" s="53"/>
      <c r="C2" s="54"/>
      <c r="D2" s="54"/>
      <c r="E2" s="54"/>
      <c r="F2" s="54"/>
      <c r="G2" s="54"/>
      <c r="H2" s="54"/>
      <c r="I2" s="54"/>
      <c r="J2" s="54"/>
      <c r="K2" s="54"/>
      <c r="L2" s="54"/>
    </row>
    <row r="3" spans="2:12" s="11" customFormat="1">
      <c r="B3" s="19"/>
      <c r="C3" s="37" t="s">
        <v>29</v>
      </c>
      <c r="D3" s="6"/>
      <c r="E3" s="6"/>
      <c r="F3" s="37" t="s">
        <v>9</v>
      </c>
      <c r="G3" s="37" t="s">
        <v>30</v>
      </c>
      <c r="H3" s="37"/>
      <c r="I3" s="37" t="s">
        <v>147</v>
      </c>
      <c r="J3" s="37" t="s">
        <v>145</v>
      </c>
      <c r="K3" s="37" t="s">
        <v>146</v>
      </c>
      <c r="L3" s="37" t="s">
        <v>47</v>
      </c>
    </row>
    <row r="4" spans="2:12">
      <c r="B4" s="55"/>
      <c r="C4" s="56"/>
      <c r="D4" s="56"/>
      <c r="E4" s="56"/>
      <c r="F4" s="56"/>
      <c r="G4" s="57"/>
      <c r="H4" s="57"/>
      <c r="I4" s="57"/>
      <c r="J4" s="57"/>
      <c r="K4" s="6"/>
      <c r="L4" s="6"/>
    </row>
    <row r="5" spans="2:12" ht="17" thickBot="1">
      <c r="B5" s="55"/>
      <c r="C5" s="26" t="s">
        <v>27</v>
      </c>
      <c r="D5" s="26"/>
      <c r="E5" s="26"/>
      <c r="F5" s="26"/>
      <c r="G5" s="7"/>
      <c r="H5" s="7"/>
      <c r="I5" s="7"/>
      <c r="J5" s="7"/>
      <c r="L5" s="58"/>
    </row>
    <row r="6" spans="2:12" ht="17" thickBot="1">
      <c r="B6" s="55"/>
      <c r="C6" s="79" t="s">
        <v>54</v>
      </c>
      <c r="F6" s="79" t="s">
        <v>2</v>
      </c>
      <c r="G6" s="59">
        <f>I6</f>
        <v>100</v>
      </c>
      <c r="H6" s="60"/>
      <c r="I6" s="105">
        <f>Notes!D34</f>
        <v>100</v>
      </c>
      <c r="J6" s="60"/>
      <c r="L6" s="58"/>
    </row>
    <row r="7" spans="2:12" ht="16" customHeight="1" thickBot="1">
      <c r="B7" s="55"/>
      <c r="C7" s="78" t="s">
        <v>53</v>
      </c>
      <c r="D7" s="52"/>
      <c r="E7" s="52"/>
      <c r="F7" s="82" t="s">
        <v>55</v>
      </c>
      <c r="G7" s="104">
        <f>J7</f>
        <v>250000</v>
      </c>
      <c r="J7" s="84">
        <f>Notes!D46</f>
        <v>250000</v>
      </c>
      <c r="L7" s="58"/>
    </row>
    <row r="8" spans="2:12" ht="16" customHeight="1" thickBot="1">
      <c r="B8" s="55"/>
      <c r="C8" s="120" t="s">
        <v>52</v>
      </c>
      <c r="D8" s="52"/>
      <c r="E8" s="52"/>
      <c r="F8" s="101" t="s">
        <v>133</v>
      </c>
      <c r="G8" s="83">
        <f>K8</f>
        <v>1000</v>
      </c>
      <c r="K8" s="84">
        <f>Notes!D56</f>
        <v>1000</v>
      </c>
      <c r="L8" s="58"/>
    </row>
    <row r="9" spans="2:12" ht="18" customHeight="1">
      <c r="B9" s="55"/>
      <c r="C9" s="61"/>
      <c r="D9" s="61"/>
      <c r="E9" s="61"/>
      <c r="G9" s="62"/>
      <c r="H9" s="62"/>
      <c r="I9" s="62"/>
      <c r="J9" s="62"/>
      <c r="L9" s="58"/>
    </row>
    <row r="10" spans="2:12" ht="18" customHeight="1" thickBot="1">
      <c r="B10" s="55"/>
      <c r="C10" s="26" t="s">
        <v>5</v>
      </c>
      <c r="D10" s="26"/>
      <c r="E10" s="26"/>
      <c r="F10" s="26"/>
      <c r="G10" s="8"/>
      <c r="H10" s="8"/>
      <c r="I10" s="8"/>
      <c r="J10" s="8"/>
      <c r="L10" s="58"/>
    </row>
    <row r="11" spans="2:12" ht="18" customHeight="1" thickBot="1">
      <c r="B11" s="55"/>
      <c r="C11" s="51"/>
      <c r="D11" s="56"/>
      <c r="E11" s="56"/>
      <c r="F11" s="56"/>
      <c r="G11" s="63"/>
      <c r="H11" s="64"/>
      <c r="I11" s="64"/>
      <c r="J11" s="64"/>
      <c r="L11" s="58"/>
    </row>
    <row r="12" spans="2:12" ht="17" thickBot="1">
      <c r="B12" s="55"/>
      <c r="C12" s="51" t="s">
        <v>3</v>
      </c>
      <c r="D12" s="51"/>
      <c r="E12" s="51"/>
      <c r="F12" s="50" t="s">
        <v>1</v>
      </c>
      <c r="G12" s="65">
        <f>I12</f>
        <v>30</v>
      </c>
      <c r="H12" s="62"/>
      <c r="I12" s="69">
        <f>Notes!D32</f>
        <v>30</v>
      </c>
      <c r="L12" s="68"/>
    </row>
    <row r="13" spans="2:12" ht="18" thickBot="1">
      <c r="B13" s="55"/>
      <c r="C13" s="117" t="s">
        <v>161</v>
      </c>
      <c r="D13" s="66"/>
      <c r="E13" s="66"/>
      <c r="F13" s="153" t="s">
        <v>1</v>
      </c>
      <c r="G13" s="67">
        <f>K13</f>
        <v>6</v>
      </c>
      <c r="H13" s="62"/>
      <c r="I13" s="62"/>
      <c r="J13" s="62"/>
      <c r="K13" s="69">
        <f>Notes!D64</f>
        <v>6</v>
      </c>
      <c r="L13" s="154" t="s">
        <v>189</v>
      </c>
    </row>
    <row r="14" spans="2:12">
      <c r="B14" s="55"/>
      <c r="C14" s="26"/>
      <c r="D14" s="26"/>
      <c r="E14" s="26"/>
      <c r="F14" s="26"/>
      <c r="G14" s="9"/>
      <c r="H14" s="9"/>
      <c r="I14" s="9"/>
      <c r="J14" s="9"/>
      <c r="L14" s="68"/>
    </row>
    <row r="15" spans="2:12" ht="17" thickBot="1">
      <c r="B15" s="55"/>
      <c r="C15" s="10" t="s">
        <v>28</v>
      </c>
      <c r="D15" s="10"/>
      <c r="E15" s="10"/>
      <c r="F15" s="10"/>
      <c r="G15" s="9"/>
      <c r="H15" s="9"/>
      <c r="I15" s="9"/>
      <c r="J15" s="9"/>
      <c r="L15" s="58"/>
    </row>
    <row r="16" spans="2:12" ht="17" thickBot="1">
      <c r="B16" s="55"/>
      <c r="C16" s="100" t="s">
        <v>134</v>
      </c>
      <c r="D16" s="10"/>
      <c r="E16" s="10"/>
      <c r="F16" s="170" t="s">
        <v>199</v>
      </c>
      <c r="G16" s="69">
        <f>I16</f>
        <v>260000</v>
      </c>
      <c r="H16" s="9"/>
      <c r="I16" s="106">
        <f>Notes!D15</f>
        <v>260000</v>
      </c>
      <c r="J16" s="9"/>
      <c r="L16" s="58"/>
    </row>
    <row r="17" spans="2:12" ht="17" thickBot="1">
      <c r="B17" s="55"/>
      <c r="C17" s="100" t="s">
        <v>135</v>
      </c>
      <c r="D17" s="10"/>
      <c r="E17" s="10"/>
      <c r="F17" s="170" t="s">
        <v>17</v>
      </c>
      <c r="G17" s="69">
        <f>I17</f>
        <v>550</v>
      </c>
      <c r="H17" s="9"/>
      <c r="I17" s="108">
        <f>Notes!D16</f>
        <v>550</v>
      </c>
      <c r="J17" s="9"/>
      <c r="L17" s="58"/>
    </row>
    <row r="18" spans="2:12" ht="17" thickBot="1">
      <c r="B18" s="55"/>
      <c r="C18" s="152" t="s">
        <v>173</v>
      </c>
      <c r="D18" s="102"/>
      <c r="E18" s="102"/>
      <c r="F18" s="153" t="s">
        <v>190</v>
      </c>
      <c r="G18" s="69">
        <f t="shared" ref="G18" si="0">I18</f>
        <v>10567500</v>
      </c>
      <c r="H18" s="62"/>
      <c r="I18" s="108">
        <f>Notes!D26</f>
        <v>10567500</v>
      </c>
      <c r="J18" s="62"/>
      <c r="L18" s="58"/>
    </row>
    <row r="19" spans="2:12" ht="17" thickBot="1">
      <c r="B19" s="55"/>
      <c r="C19" s="147" t="s">
        <v>23</v>
      </c>
      <c r="D19" s="103"/>
      <c r="E19" s="103"/>
      <c r="F19" s="167" t="s">
        <v>194</v>
      </c>
      <c r="G19" s="69">
        <f>I19</f>
        <v>3030.0000000000005</v>
      </c>
      <c r="H19" s="62"/>
      <c r="I19" s="107">
        <f>Notes!D31</f>
        <v>3030.0000000000005</v>
      </c>
      <c r="J19" s="62"/>
      <c r="L19" s="58"/>
    </row>
    <row r="20" spans="2:12">
      <c r="B20" s="55"/>
      <c r="J20" s="62"/>
      <c r="L20" s="58"/>
    </row>
    <row r="21" spans="2:12">
      <c r="B21" s="55"/>
      <c r="L21" s="58"/>
    </row>
    <row r="29" spans="2:12">
      <c r="I29" s="96" t="s">
        <v>144</v>
      </c>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B1:J25"/>
  <sheetViews>
    <sheetView workbookViewId="0">
      <selection activeCell="J12" sqref="J12"/>
    </sheetView>
  </sheetViews>
  <sheetFormatPr baseColWidth="10" defaultColWidth="33.140625" defaultRowHeight="16"/>
  <cols>
    <col min="1" max="1" width="4.42578125" style="36" customWidth="1"/>
    <col min="2" max="2" width="3.7109375" style="36" customWidth="1"/>
    <col min="3" max="3" width="29" style="36" bestFit="1" customWidth="1"/>
    <col min="4" max="4" width="16.140625" style="36" customWidth="1"/>
    <col min="5" max="5" width="10.28515625" style="36" customWidth="1"/>
    <col min="6" max="7" width="13.28515625" style="36" customWidth="1"/>
    <col min="8" max="8" width="12.7109375" style="41" customWidth="1"/>
    <col min="9" max="9" width="33" style="41" customWidth="1"/>
    <col min="10" max="10" width="103.42578125" style="36" customWidth="1"/>
    <col min="11" max="16384" width="33.140625" style="36"/>
  </cols>
  <sheetData>
    <row r="1" spans="2:10" ht="17" thickBot="1"/>
    <row r="2" spans="2:10">
      <c r="B2" s="42"/>
      <c r="C2" s="43"/>
      <c r="D2" s="43"/>
      <c r="E2" s="43"/>
      <c r="F2" s="43"/>
      <c r="G2" s="43"/>
      <c r="H2" s="44"/>
      <c r="I2" s="44"/>
      <c r="J2" s="43"/>
    </row>
    <row r="3" spans="2:10">
      <c r="B3" s="35"/>
      <c r="C3" s="11" t="s">
        <v>15</v>
      </c>
      <c r="D3" s="11"/>
      <c r="E3" s="11"/>
      <c r="F3" s="11"/>
      <c r="G3" s="11"/>
      <c r="H3" s="14"/>
      <c r="I3" s="14"/>
    </row>
    <row r="4" spans="2:10">
      <c r="B4" s="35"/>
    </row>
    <row r="5" spans="2:10">
      <c r="B5" s="45"/>
      <c r="C5" s="13" t="s">
        <v>18</v>
      </c>
      <c r="D5" s="13" t="s">
        <v>0</v>
      </c>
      <c r="E5" s="13" t="s">
        <v>13</v>
      </c>
      <c r="F5" s="13" t="s">
        <v>19</v>
      </c>
      <c r="G5" s="13" t="s">
        <v>49</v>
      </c>
      <c r="H5" s="15" t="s">
        <v>20</v>
      </c>
      <c r="I5" s="15" t="s">
        <v>50</v>
      </c>
      <c r="J5" s="13" t="s">
        <v>10</v>
      </c>
    </row>
    <row r="6" spans="2:10">
      <c r="B6" s="35"/>
      <c r="C6" s="11"/>
      <c r="D6" s="11"/>
      <c r="E6" s="11"/>
      <c r="F6" s="11"/>
      <c r="G6" s="11"/>
      <c r="H6" s="14"/>
      <c r="I6" s="14"/>
      <c r="J6" s="11"/>
    </row>
    <row r="7" spans="2:10">
      <c r="B7" s="35"/>
      <c r="C7" s="11"/>
      <c r="D7" s="11"/>
      <c r="E7" s="11"/>
      <c r="F7" s="11"/>
      <c r="G7" s="11"/>
      <c r="H7" s="14"/>
      <c r="I7" s="14"/>
      <c r="J7" s="11"/>
    </row>
    <row r="8" spans="2:10">
      <c r="B8" s="35"/>
      <c r="C8" s="96" t="s">
        <v>123</v>
      </c>
      <c r="D8" s="96" t="s">
        <v>124</v>
      </c>
      <c r="E8" s="96" t="s">
        <v>125</v>
      </c>
      <c r="F8" s="97">
        <v>44610</v>
      </c>
      <c r="G8" s="96">
        <v>2022</v>
      </c>
      <c r="H8" s="98"/>
      <c r="I8" s="98"/>
      <c r="J8" s="85" t="s">
        <v>126</v>
      </c>
    </row>
    <row r="9" spans="2:10">
      <c r="B9" s="35"/>
      <c r="C9" s="96"/>
      <c r="D9" s="96"/>
      <c r="E9" s="96"/>
      <c r="F9" s="97"/>
      <c r="G9" s="96"/>
      <c r="H9" s="98"/>
      <c r="I9" s="98"/>
      <c r="J9" s="85"/>
    </row>
    <row r="10" spans="2:10">
      <c r="B10" s="35"/>
      <c r="C10" s="96" t="s">
        <v>127</v>
      </c>
      <c r="D10" s="96" t="s">
        <v>128</v>
      </c>
      <c r="E10" s="96" t="s">
        <v>125</v>
      </c>
      <c r="F10" s="97">
        <v>45017</v>
      </c>
      <c r="G10" s="96">
        <v>2023</v>
      </c>
      <c r="H10" s="96"/>
      <c r="I10" s="96"/>
      <c r="J10" s="34" t="s">
        <v>129</v>
      </c>
    </row>
    <row r="11" spans="2:10">
      <c r="B11" s="35"/>
      <c r="C11" s="96"/>
      <c r="D11" s="96"/>
      <c r="E11" s="96"/>
      <c r="F11" s="97"/>
      <c r="G11" s="96"/>
      <c r="H11" s="96"/>
      <c r="I11" s="96"/>
      <c r="J11" s="96"/>
    </row>
    <row r="12" spans="2:10">
      <c r="B12" s="35"/>
      <c r="C12" s="96" t="s">
        <v>130</v>
      </c>
      <c r="D12" s="96" t="s">
        <v>131</v>
      </c>
      <c r="E12" s="96" t="s">
        <v>56</v>
      </c>
      <c r="F12" s="97">
        <v>44743</v>
      </c>
      <c r="G12" s="96">
        <v>2022</v>
      </c>
      <c r="H12" s="96"/>
      <c r="I12" s="96"/>
      <c r="J12" s="99" t="s">
        <v>132</v>
      </c>
    </row>
    <row r="13" spans="2:10">
      <c r="B13" s="35"/>
      <c r="C13" s="96"/>
      <c r="D13" s="96"/>
      <c r="E13" s="96"/>
      <c r="F13" s="97"/>
      <c r="G13" s="96"/>
      <c r="H13" s="98"/>
      <c r="I13" s="98"/>
      <c r="J13" s="85"/>
    </row>
    <row r="14" spans="2:10">
      <c r="B14" s="35"/>
      <c r="C14" s="96"/>
      <c r="D14" s="96"/>
      <c r="E14" s="96"/>
      <c r="F14" s="97"/>
      <c r="G14" s="96"/>
      <c r="H14" s="98"/>
      <c r="I14" s="98"/>
      <c r="J14" s="85"/>
    </row>
    <row r="15" spans="2:10">
      <c r="B15" s="35"/>
      <c r="C15" s="96"/>
      <c r="D15" s="96"/>
      <c r="E15" s="96"/>
      <c r="F15" s="97"/>
      <c r="G15" s="96"/>
      <c r="H15" s="96"/>
      <c r="I15" s="96"/>
      <c r="J15" s="34"/>
    </row>
    <row r="16" spans="2:10">
      <c r="B16" s="35"/>
      <c r="C16" s="96"/>
      <c r="D16" s="96"/>
      <c r="E16" s="96"/>
      <c r="F16" s="97"/>
      <c r="G16" s="96"/>
      <c r="H16" s="96"/>
      <c r="I16" s="96"/>
      <c r="J16" s="96"/>
    </row>
    <row r="17" spans="2:10">
      <c r="B17" s="35"/>
      <c r="C17" s="96"/>
      <c r="D17" s="96"/>
      <c r="E17" s="96"/>
      <c r="F17" s="97"/>
      <c r="G17" s="96"/>
      <c r="H17" s="96"/>
      <c r="I17" s="96"/>
      <c r="J17" s="99"/>
    </row>
    <row r="18" spans="2:10">
      <c r="B18" s="35"/>
      <c r="C18" s="11"/>
      <c r="D18" s="11"/>
      <c r="E18" s="11"/>
      <c r="F18" s="11"/>
      <c r="G18" s="11"/>
      <c r="H18" s="14"/>
      <c r="I18" s="14"/>
      <c r="J18" s="11"/>
    </row>
    <row r="19" spans="2:10">
      <c r="B19" s="35"/>
      <c r="C19" s="96"/>
      <c r="D19" s="96"/>
      <c r="E19" s="96"/>
      <c r="F19" s="97"/>
      <c r="G19" s="96"/>
      <c r="H19" s="98"/>
      <c r="I19" s="98"/>
      <c r="J19" s="85"/>
    </row>
    <row r="20" spans="2:10">
      <c r="B20" s="35"/>
      <c r="C20" s="96"/>
      <c r="D20" s="96"/>
      <c r="E20" s="96"/>
      <c r="F20" s="97"/>
      <c r="G20" s="96"/>
      <c r="H20" s="98"/>
      <c r="I20" s="98"/>
      <c r="J20" s="85"/>
    </row>
    <row r="21" spans="2:10">
      <c r="B21" s="35"/>
      <c r="C21" s="96"/>
      <c r="D21" s="96"/>
      <c r="E21" s="96"/>
      <c r="F21" s="97"/>
      <c r="G21" s="96"/>
      <c r="H21" s="96"/>
      <c r="I21" s="96"/>
      <c r="J21" s="34"/>
    </row>
    <row r="22" spans="2:10">
      <c r="B22" s="35"/>
      <c r="C22" s="96"/>
      <c r="D22" s="96"/>
      <c r="E22" s="96"/>
      <c r="F22" s="97"/>
      <c r="G22" s="96"/>
      <c r="H22" s="96"/>
      <c r="I22" s="96"/>
      <c r="J22" s="96"/>
    </row>
    <row r="23" spans="2:10">
      <c r="B23" s="35"/>
      <c r="C23" s="96"/>
      <c r="D23" s="96"/>
      <c r="E23" s="96"/>
      <c r="F23" s="97"/>
      <c r="G23" s="96"/>
      <c r="H23" s="96"/>
      <c r="I23" s="96"/>
      <c r="J23" s="99"/>
    </row>
    <row r="24" spans="2:10">
      <c r="B24" s="35"/>
      <c r="H24" s="36"/>
      <c r="I24" s="36"/>
    </row>
    <row r="25" spans="2:10">
      <c r="B25" s="35"/>
      <c r="H25" s="36"/>
      <c r="I25" s="77"/>
      <c r="J25" s="76"/>
    </row>
  </sheetData>
  <hyperlinks>
    <hyperlink ref="J12" r:id="rId1" xr:uid="{94BB886A-B250-BA40-8266-986D295054AB}"/>
  </hyperlinks>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AI255"/>
  <sheetViews>
    <sheetView topLeftCell="A7" zoomScale="106" zoomScaleNormal="80" workbookViewId="0">
      <selection activeCell="D25" sqref="D25"/>
    </sheetView>
  </sheetViews>
  <sheetFormatPr baseColWidth="10" defaultColWidth="10.7109375" defaultRowHeight="16"/>
  <cols>
    <col min="1" max="1" width="5.42578125" style="49" customWidth="1"/>
    <col min="2" max="2" width="4.28515625" style="49" customWidth="1"/>
    <col min="3" max="3" width="58.28515625" style="49" bestFit="1" customWidth="1"/>
    <col min="4" max="4" width="17.28515625" style="49" bestFit="1" customWidth="1"/>
    <col min="5" max="5" width="21.7109375" style="49" bestFit="1" customWidth="1"/>
    <col min="6" max="6" width="20.28515625" style="49" bestFit="1" customWidth="1"/>
    <col min="7" max="8" width="10.7109375" style="49"/>
    <col min="9" max="9" width="109.28515625" style="49" bestFit="1" customWidth="1"/>
    <col min="10" max="10" width="35" style="49" bestFit="1" customWidth="1"/>
    <col min="11" max="12" width="12.140625" style="49" bestFit="1" customWidth="1"/>
    <col min="13" max="13" width="10.7109375" style="49"/>
    <col min="14" max="14" width="19.28515625" style="49" bestFit="1" customWidth="1"/>
    <col min="15" max="17" width="10.7109375" style="49"/>
    <col min="18" max="18" width="32.7109375" style="49" bestFit="1" customWidth="1"/>
    <col min="19" max="33" width="10.7109375" style="49"/>
    <col min="34" max="34" width="55.42578125" style="49" bestFit="1" customWidth="1"/>
    <col min="35" max="16384" width="10.7109375" style="49"/>
  </cols>
  <sheetData>
    <row r="1" spans="2:34" ht="17" thickBot="1"/>
    <row r="2" spans="2:34">
      <c r="B2" s="53"/>
      <c r="C2" s="54"/>
      <c r="D2" s="54"/>
      <c r="E2" s="54"/>
      <c r="F2" s="54"/>
      <c r="G2" s="54"/>
      <c r="H2" s="54"/>
      <c r="I2" s="54"/>
      <c r="J2" s="54"/>
      <c r="K2" s="54"/>
      <c r="L2" s="54"/>
      <c r="M2" s="54"/>
    </row>
    <row r="3" spans="2:34" s="11" customFormat="1">
      <c r="B3" s="47"/>
      <c r="C3" s="13" t="s">
        <v>0</v>
      </c>
      <c r="D3" s="13" t="s">
        <v>48</v>
      </c>
      <c r="E3" s="13"/>
      <c r="F3" s="13"/>
      <c r="G3" s="13"/>
      <c r="H3" s="13"/>
      <c r="I3" s="13"/>
      <c r="J3" s="13"/>
      <c r="K3" s="13"/>
      <c r="L3" s="13"/>
      <c r="M3" s="13"/>
      <c r="AH3" s="89"/>
    </row>
    <row r="4" spans="2:34" s="11" customFormat="1">
      <c r="B4" s="19"/>
      <c r="D4" s="96" t="s">
        <v>121</v>
      </c>
      <c r="AH4" s="89"/>
    </row>
    <row r="5" spans="2:34" s="11" customFormat="1">
      <c r="B5" s="19"/>
      <c r="D5" s="96" t="s">
        <v>122</v>
      </c>
      <c r="AH5" s="89"/>
    </row>
    <row r="6" spans="2:34" s="11" customFormat="1">
      <c r="B6" s="19"/>
      <c r="AH6" s="89"/>
    </row>
    <row r="7" spans="2:34" s="11" customFormat="1">
      <c r="B7" s="19"/>
      <c r="AH7" s="89"/>
    </row>
    <row r="8" spans="2:34" s="11" customFormat="1">
      <c r="B8" s="19"/>
      <c r="AH8" s="89"/>
    </row>
    <row r="9" spans="2:34" s="11" customFormat="1">
      <c r="B9" s="19"/>
      <c r="AH9" s="89"/>
    </row>
    <row r="10" spans="2:34" s="11" customFormat="1">
      <c r="B10" s="19"/>
      <c r="AH10" s="89"/>
    </row>
    <row r="11" spans="2:34" s="11" customFormat="1">
      <c r="B11" s="19"/>
      <c r="AH11" s="89"/>
    </row>
    <row r="12" spans="2:34" s="11" customFormat="1">
      <c r="B12" s="19"/>
      <c r="C12" s="11" t="s">
        <v>105</v>
      </c>
      <c r="AH12" s="89"/>
    </row>
    <row r="13" spans="2:34" s="11" customFormat="1">
      <c r="B13" s="19"/>
      <c r="C13" s="95"/>
      <c r="AH13" s="89"/>
    </row>
    <row r="14" spans="2:34" s="11" customFormat="1">
      <c r="B14" s="19"/>
      <c r="C14" s="95" t="s">
        <v>103</v>
      </c>
      <c r="AH14" s="89"/>
    </row>
    <row r="15" spans="2:34" s="11" customFormat="1">
      <c r="B15" s="19"/>
      <c r="C15" s="95" t="s">
        <v>107</v>
      </c>
      <c r="D15" s="95">
        <v>260000</v>
      </c>
      <c r="E15" s="96" t="s">
        <v>136</v>
      </c>
      <c r="AH15" s="89"/>
    </row>
    <row r="16" spans="2:34" s="11" customFormat="1">
      <c r="B16" s="19"/>
      <c r="C16" s="95" t="s">
        <v>106</v>
      </c>
      <c r="D16" s="95">
        <v>550</v>
      </c>
      <c r="E16" s="96" t="s">
        <v>111</v>
      </c>
      <c r="AH16" s="89"/>
    </row>
    <row r="17" spans="2:34" s="11" customFormat="1">
      <c r="B17" s="19"/>
      <c r="C17" s="152"/>
      <c r="D17" s="95"/>
      <c r="E17" s="96"/>
      <c r="AH17" s="89"/>
    </row>
    <row r="18" spans="2:34" s="11" customFormat="1">
      <c r="B18" s="19"/>
      <c r="C18" s="152"/>
      <c r="D18" s="95"/>
      <c r="E18" s="96"/>
      <c r="AH18" s="89"/>
    </row>
    <row r="19" spans="2:34" s="11" customFormat="1">
      <c r="B19" s="19"/>
      <c r="AH19" s="89"/>
    </row>
    <row r="20" spans="2:34" s="11" customFormat="1">
      <c r="B20" s="19"/>
      <c r="AH20" s="89"/>
    </row>
    <row r="21" spans="2:34" s="11" customFormat="1">
      <c r="B21" s="19"/>
      <c r="C21" s="95" t="s">
        <v>108</v>
      </c>
      <c r="AH21" s="89"/>
    </row>
    <row r="22" spans="2:34" s="11" customFormat="1">
      <c r="B22" s="19"/>
      <c r="C22" s="152" t="s">
        <v>192</v>
      </c>
      <c r="D22" s="95">
        <f>0.038*D15</f>
        <v>9880</v>
      </c>
      <c r="E22" s="96" t="s">
        <v>137</v>
      </c>
      <c r="F22" s="95"/>
      <c r="AH22" s="89"/>
    </row>
    <row r="23" spans="2:34" s="11" customFormat="1">
      <c r="B23" s="19"/>
      <c r="C23" s="152" t="s">
        <v>191</v>
      </c>
      <c r="D23" s="95">
        <f>0.005*D16</f>
        <v>2.75</v>
      </c>
      <c r="E23" s="169" t="s">
        <v>197</v>
      </c>
      <c r="F23" s="95"/>
      <c r="AH23" s="89"/>
    </row>
    <row r="24" spans="2:34" s="11" customFormat="1">
      <c r="B24" s="19"/>
      <c r="C24" s="95" t="s">
        <v>107</v>
      </c>
      <c r="D24" s="95">
        <f>D22*D56</f>
        <v>9880000</v>
      </c>
      <c r="E24" s="110" t="s">
        <v>156</v>
      </c>
      <c r="F24" s="95"/>
      <c r="AH24" s="89"/>
    </row>
    <row r="25" spans="2:34" s="11" customFormat="1">
      <c r="B25" s="19"/>
      <c r="C25" s="95" t="s">
        <v>106</v>
      </c>
      <c r="D25" s="95">
        <f>D23*D57</f>
        <v>687500</v>
      </c>
      <c r="E25" s="169" t="s">
        <v>198</v>
      </c>
      <c r="F25" s="95"/>
      <c r="AH25" s="89"/>
    </row>
    <row r="26" spans="2:34" s="11" customFormat="1">
      <c r="B26" s="19"/>
      <c r="C26" s="152" t="s">
        <v>173</v>
      </c>
      <c r="D26" s="152">
        <f>SUM(D24:D25)</f>
        <v>10567500</v>
      </c>
      <c r="E26" s="152" t="s">
        <v>193</v>
      </c>
      <c r="F26" s="95"/>
      <c r="AH26" s="89"/>
    </row>
    <row r="27" spans="2:34" s="11" customFormat="1">
      <c r="B27" s="19"/>
      <c r="C27" s="95" t="s">
        <v>109</v>
      </c>
      <c r="D27" s="95"/>
      <c r="E27" s="95"/>
      <c r="F27" s="95"/>
      <c r="AH27" s="89"/>
    </row>
    <row r="28" spans="2:34" s="11" customFormat="1">
      <c r="B28" s="19"/>
      <c r="C28" s="95" t="s">
        <v>110</v>
      </c>
      <c r="D28" s="95">
        <v>2.37</v>
      </c>
      <c r="E28" s="95" t="s">
        <v>111</v>
      </c>
      <c r="F28" s="95"/>
      <c r="AH28" s="89"/>
    </row>
    <row r="29" spans="2:34" s="11" customFormat="1">
      <c r="B29" s="19"/>
      <c r="C29" s="95" t="s">
        <v>112</v>
      </c>
      <c r="D29" s="95">
        <v>0.66</v>
      </c>
      <c r="E29" s="95" t="s">
        <v>111</v>
      </c>
      <c r="F29" s="95"/>
      <c r="AH29" s="89"/>
    </row>
    <row r="30" spans="2:34" s="11" customFormat="1">
      <c r="B30" s="19"/>
      <c r="C30" s="168" t="s">
        <v>195</v>
      </c>
      <c r="D30" s="95">
        <f>D28+D29</f>
        <v>3.0300000000000002</v>
      </c>
      <c r="E30" s="95" t="s">
        <v>111</v>
      </c>
      <c r="F30" s="95"/>
      <c r="AH30" s="89"/>
    </row>
    <row r="31" spans="2:34" s="11" customFormat="1">
      <c r="B31" s="19"/>
      <c r="C31" s="147" t="s">
        <v>23</v>
      </c>
      <c r="D31" s="168">
        <f>D30*D56</f>
        <v>3030.0000000000005</v>
      </c>
      <c r="E31" s="168" t="s">
        <v>196</v>
      </c>
      <c r="F31" s="95"/>
      <c r="AH31" s="89"/>
    </row>
    <row r="32" spans="2:34" s="11" customFormat="1">
      <c r="B32" s="19"/>
      <c r="C32" s="95" t="s">
        <v>115</v>
      </c>
      <c r="D32" s="95">
        <v>30</v>
      </c>
      <c r="E32" s="95" t="s">
        <v>1</v>
      </c>
      <c r="F32" s="95"/>
      <c r="AH32" s="89"/>
    </row>
    <row r="33" spans="2:34" s="11" customFormat="1">
      <c r="B33" s="19"/>
      <c r="C33" s="95" t="s">
        <v>116</v>
      </c>
      <c r="D33" s="95">
        <v>50</v>
      </c>
      <c r="E33" s="95" t="s">
        <v>1</v>
      </c>
      <c r="F33" s="95"/>
      <c r="AH33" s="89"/>
    </row>
    <row r="34" spans="2:34" s="11" customFormat="1">
      <c r="B34" s="19"/>
      <c r="C34" s="95" t="s">
        <v>117</v>
      </c>
      <c r="D34" s="95">
        <v>100</v>
      </c>
      <c r="E34" s="95" t="s">
        <v>2</v>
      </c>
      <c r="F34" s="95"/>
      <c r="AH34" s="89"/>
    </row>
    <row r="35" spans="2:34" s="11" customFormat="1">
      <c r="B35" s="19"/>
      <c r="C35" s="95" t="s">
        <v>118</v>
      </c>
      <c r="D35" s="95">
        <v>100</v>
      </c>
      <c r="E35" s="95" t="s">
        <v>2</v>
      </c>
      <c r="F35" s="95"/>
      <c r="AH35" s="89"/>
    </row>
    <row r="36" spans="2:34" s="11" customFormat="1">
      <c r="B36" s="19"/>
      <c r="C36" s="11" t="s">
        <v>120</v>
      </c>
      <c r="D36" s="95"/>
      <c r="E36" s="95"/>
      <c r="F36" s="95"/>
      <c r="AH36" s="89"/>
    </row>
    <row r="37" spans="2:34" s="11" customFormat="1">
      <c r="B37" s="19"/>
      <c r="C37" s="95" t="s">
        <v>103</v>
      </c>
      <c r="D37" s="95"/>
      <c r="E37" s="95"/>
      <c r="F37" s="95"/>
      <c r="AH37" s="89"/>
    </row>
    <row r="38" spans="2:34" s="11" customFormat="1">
      <c r="B38" s="19"/>
      <c r="C38" s="95" t="s">
        <v>107</v>
      </c>
      <c r="D38" s="95">
        <v>205</v>
      </c>
      <c r="E38" s="95" t="s">
        <v>113</v>
      </c>
      <c r="F38" s="95"/>
      <c r="AH38" s="89"/>
    </row>
    <row r="39" spans="2:34" s="11" customFormat="1">
      <c r="B39" s="19"/>
      <c r="C39" s="95" t="s">
        <v>106</v>
      </c>
      <c r="D39" s="95">
        <v>0.51</v>
      </c>
      <c r="E39" s="95" t="s">
        <v>114</v>
      </c>
      <c r="F39" s="95"/>
      <c r="AH39" s="89"/>
    </row>
    <row r="40" spans="2:34" s="11" customFormat="1">
      <c r="B40" s="19"/>
      <c r="C40" s="95"/>
      <c r="D40" s="95"/>
      <c r="E40" s="95"/>
      <c r="F40" s="95"/>
      <c r="AH40" s="89"/>
    </row>
    <row r="41" spans="2:34" s="11" customFormat="1">
      <c r="B41" s="19"/>
      <c r="C41" s="95" t="s">
        <v>108</v>
      </c>
      <c r="D41" s="95">
        <v>4.0999999999999996</v>
      </c>
      <c r="E41" s="95" t="s">
        <v>2</v>
      </c>
      <c r="F41" s="95"/>
      <c r="AH41" s="89"/>
    </row>
    <row r="42" spans="2:34" s="11" customFormat="1">
      <c r="B42" s="19"/>
      <c r="C42" s="95"/>
      <c r="D42" s="95"/>
      <c r="E42" s="95"/>
      <c r="F42" s="95"/>
      <c r="AH42" s="89"/>
    </row>
    <row r="43" spans="2:34" s="11" customFormat="1">
      <c r="B43" s="19"/>
      <c r="C43" s="95" t="s">
        <v>119</v>
      </c>
      <c r="D43" s="95">
        <v>40</v>
      </c>
      <c r="E43" s="95" t="s">
        <v>1</v>
      </c>
      <c r="F43" s="95"/>
      <c r="AH43" s="89"/>
    </row>
    <row r="44" spans="2:34" s="11" customFormat="1">
      <c r="B44" s="19"/>
      <c r="C44" s="95"/>
      <c r="D44" s="95"/>
      <c r="E44" s="95"/>
      <c r="F44" s="95"/>
      <c r="AH44" s="89"/>
    </row>
    <row r="45" spans="2:34" s="11" customFormat="1">
      <c r="B45" s="19"/>
      <c r="C45" s="96" t="s">
        <v>138</v>
      </c>
      <c r="D45" s="96">
        <v>100000</v>
      </c>
      <c r="E45" s="96" t="s">
        <v>55</v>
      </c>
      <c r="F45" s="96" t="s">
        <v>139</v>
      </c>
      <c r="AH45" s="89"/>
    </row>
    <row r="46" spans="2:34" s="11" customFormat="1">
      <c r="B46" s="19"/>
      <c r="C46" s="96" t="s">
        <v>141</v>
      </c>
      <c r="D46" s="96">
        <v>250000</v>
      </c>
      <c r="E46" s="96" t="s">
        <v>55</v>
      </c>
      <c r="F46" s="96" t="s">
        <v>140</v>
      </c>
      <c r="AH46" s="89"/>
    </row>
    <row r="47" spans="2:34" s="11" customFormat="1">
      <c r="B47" s="19"/>
      <c r="C47" s="96" t="s">
        <v>142</v>
      </c>
      <c r="D47" s="96">
        <v>250000</v>
      </c>
      <c r="E47" s="96" t="s">
        <v>55</v>
      </c>
      <c r="F47" s="96" t="s">
        <v>140</v>
      </c>
      <c r="AH47" s="89"/>
    </row>
    <row r="48" spans="2:34" s="11" customFormat="1">
      <c r="B48" s="19"/>
      <c r="C48" s="95"/>
      <c r="D48" s="95"/>
      <c r="E48" s="95"/>
      <c r="F48" s="95"/>
      <c r="AH48" s="89"/>
    </row>
    <row r="49" spans="2:34" s="11" customFormat="1">
      <c r="B49" s="19"/>
      <c r="C49" s="95"/>
      <c r="D49" s="95"/>
      <c r="E49" s="95"/>
      <c r="F49" s="95"/>
      <c r="AH49" s="89"/>
    </row>
    <row r="50" spans="2:34">
      <c r="B50" s="55"/>
      <c r="C50" s="95"/>
      <c r="D50" s="95"/>
      <c r="E50" s="95"/>
      <c r="F50" s="95"/>
      <c r="AH50" s="88"/>
    </row>
    <row r="51" spans="2:34">
      <c r="B51" s="55"/>
      <c r="C51" s="95"/>
      <c r="D51" s="95"/>
      <c r="E51" s="95"/>
      <c r="F51" s="95"/>
      <c r="AH51" s="87"/>
    </row>
    <row r="52" spans="2:34">
      <c r="B52" s="55"/>
      <c r="C52" s="95"/>
      <c r="D52" s="95"/>
      <c r="E52" s="95"/>
      <c r="F52" s="95"/>
      <c r="AH52" s="87"/>
    </row>
    <row r="53" spans="2:34">
      <c r="B53" s="55"/>
      <c r="C53" s="95"/>
      <c r="D53" s="95"/>
      <c r="E53" s="95"/>
      <c r="F53" s="95"/>
      <c r="AH53" s="87"/>
    </row>
    <row r="54" spans="2:34">
      <c r="B54" s="55"/>
      <c r="C54" s="11" t="s">
        <v>57</v>
      </c>
      <c r="AH54" s="87"/>
    </row>
    <row r="55" spans="2:34">
      <c r="B55" s="55"/>
      <c r="E55" s="91" t="s">
        <v>9</v>
      </c>
      <c r="F55" s="81"/>
      <c r="AH55" s="88"/>
    </row>
    <row r="56" spans="2:34">
      <c r="B56" s="55"/>
      <c r="C56" s="91" t="s">
        <v>97</v>
      </c>
      <c r="D56" s="91">
        <v>1000</v>
      </c>
      <c r="E56" s="96" t="s">
        <v>143</v>
      </c>
      <c r="F56" s="94" t="s">
        <v>102</v>
      </c>
      <c r="I56" s="91" t="s">
        <v>58</v>
      </c>
      <c r="AH56" s="88"/>
    </row>
    <row r="57" spans="2:34">
      <c r="B57" s="55"/>
      <c r="C57" s="91" t="s">
        <v>52</v>
      </c>
      <c r="D57" s="91">
        <v>250000</v>
      </c>
      <c r="E57" s="96" t="s">
        <v>55</v>
      </c>
      <c r="I57" s="91" t="s">
        <v>90</v>
      </c>
      <c r="R57" s="11" t="s">
        <v>75</v>
      </c>
      <c r="AH57" s="87"/>
    </row>
    <row r="58" spans="2:34">
      <c r="B58" s="55"/>
      <c r="C58" s="91"/>
      <c r="D58" s="93"/>
      <c r="E58" s="93"/>
      <c r="I58" s="90" t="s">
        <v>62</v>
      </c>
      <c r="S58" s="90" t="s">
        <v>63</v>
      </c>
      <c r="U58" s="90" t="s">
        <v>67</v>
      </c>
      <c r="V58" s="90" t="s">
        <v>0</v>
      </c>
    </row>
    <row r="59" spans="2:34">
      <c r="B59" s="55"/>
      <c r="C59" s="91"/>
      <c r="D59" s="91"/>
      <c r="E59" s="91"/>
      <c r="I59" s="90" t="s">
        <v>59</v>
      </c>
      <c r="R59" s="90" t="s">
        <v>65</v>
      </c>
      <c r="S59" s="90">
        <v>250</v>
      </c>
      <c r="U59" s="90" t="s">
        <v>68</v>
      </c>
      <c r="V59" s="90" t="s">
        <v>73</v>
      </c>
      <c r="AH59" s="87"/>
    </row>
    <row r="60" spans="2:34">
      <c r="B60" s="55"/>
      <c r="C60" s="91" t="s">
        <v>98</v>
      </c>
      <c r="D60" s="91">
        <f>M77</f>
        <v>78.666666666666657</v>
      </c>
      <c r="E60" s="91" t="s">
        <v>74</v>
      </c>
      <c r="I60" s="90" t="s">
        <v>60</v>
      </c>
      <c r="R60" s="90" t="s">
        <v>70</v>
      </c>
      <c r="S60" s="90">
        <v>33.299999999999997</v>
      </c>
      <c r="T60" s="90"/>
      <c r="U60" s="90" t="s">
        <v>69</v>
      </c>
      <c r="AH60" s="87"/>
    </row>
    <row r="61" spans="2:34">
      <c r="B61" s="55"/>
      <c r="C61" s="91" t="s">
        <v>99</v>
      </c>
      <c r="D61" s="91">
        <f>K67</f>
        <v>20.270270270270274</v>
      </c>
      <c r="E61" s="91" t="s">
        <v>74</v>
      </c>
      <c r="I61" s="90" t="s">
        <v>61</v>
      </c>
      <c r="R61" s="90" t="s">
        <v>64</v>
      </c>
      <c r="S61" s="90">
        <f>(S59/S60)*1000000</f>
        <v>7507507.5075075086</v>
      </c>
      <c r="AH61" s="87"/>
    </row>
    <row r="62" spans="2:34">
      <c r="B62" s="55"/>
      <c r="C62" s="91"/>
      <c r="D62" s="91"/>
      <c r="E62" s="91"/>
      <c r="G62" s="94"/>
      <c r="I62" s="91" t="s">
        <v>91</v>
      </c>
      <c r="R62" s="90" t="s">
        <v>71</v>
      </c>
      <c r="S62" s="49">
        <v>2.7</v>
      </c>
      <c r="U62" s="90" t="s">
        <v>72</v>
      </c>
      <c r="V62" s="90" t="s">
        <v>73</v>
      </c>
      <c r="AH62" s="87"/>
    </row>
    <row r="63" spans="2:34">
      <c r="B63" s="55"/>
      <c r="C63" s="94" t="s">
        <v>104</v>
      </c>
      <c r="D63" s="49">
        <v>40</v>
      </c>
      <c r="E63" s="94" t="s">
        <v>1</v>
      </c>
      <c r="G63" s="94"/>
      <c r="I63" s="91" t="s">
        <v>80</v>
      </c>
      <c r="R63" s="90" t="s">
        <v>66</v>
      </c>
      <c r="S63" s="90">
        <f>(S61*S62)/1000000</f>
        <v>20.270270270270274</v>
      </c>
      <c r="U63" s="90" t="s">
        <v>74</v>
      </c>
      <c r="AH63" s="87"/>
    </row>
    <row r="64" spans="2:34">
      <c r="B64" s="55"/>
      <c r="C64" s="152" t="s">
        <v>187</v>
      </c>
      <c r="D64" s="94">
        <v>6</v>
      </c>
      <c r="E64" s="152" t="s">
        <v>1</v>
      </c>
      <c r="F64" s="152" t="s">
        <v>188</v>
      </c>
      <c r="I64" s="91" t="s">
        <v>81</v>
      </c>
      <c r="AH64" s="87"/>
    </row>
    <row r="65" spans="2:34">
      <c r="B65" s="55"/>
      <c r="C65" s="89"/>
      <c r="D65" s="89"/>
      <c r="I65" s="91"/>
      <c r="O65" s="11" t="s">
        <v>48</v>
      </c>
      <c r="AH65" s="87"/>
    </row>
    <row r="66" spans="2:34">
      <c r="B66" s="55"/>
      <c r="C66" s="89"/>
      <c r="J66" s="11" t="s">
        <v>100</v>
      </c>
      <c r="L66" s="91" t="s">
        <v>9</v>
      </c>
      <c r="M66" s="90" t="s">
        <v>0</v>
      </c>
      <c r="AH66" s="87"/>
    </row>
    <row r="67" spans="2:34">
      <c r="B67" s="55"/>
      <c r="J67" s="90" t="s">
        <v>63</v>
      </c>
      <c r="K67" s="90">
        <f>S63</f>
        <v>20.270270270270274</v>
      </c>
      <c r="L67" s="90" t="s">
        <v>74</v>
      </c>
      <c r="M67" s="90"/>
      <c r="AH67" s="87"/>
    </row>
    <row r="68" spans="2:34">
      <c r="B68" s="55"/>
      <c r="J68" s="90" t="s">
        <v>78</v>
      </c>
      <c r="AH68" s="87"/>
    </row>
    <row r="69" spans="2:34" s="11" customFormat="1">
      <c r="B69" s="19"/>
      <c r="J69" s="90" t="s">
        <v>79</v>
      </c>
      <c r="K69" s="49"/>
      <c r="L69" s="49"/>
      <c r="M69" s="49"/>
      <c r="N69" s="49"/>
      <c r="O69" s="49"/>
      <c r="P69" s="49"/>
      <c r="Q69" s="49"/>
    </row>
    <row r="70" spans="2:34">
      <c r="B70" s="55"/>
      <c r="C70" s="11"/>
      <c r="AH70" s="88"/>
    </row>
    <row r="71" spans="2:34">
      <c r="B71" s="55"/>
      <c r="J71" s="11" t="s">
        <v>89</v>
      </c>
      <c r="K71" s="11" t="s">
        <v>82</v>
      </c>
      <c r="L71" s="91" t="s">
        <v>83</v>
      </c>
      <c r="M71" s="91" t="s">
        <v>86</v>
      </c>
      <c r="N71" s="91" t="s">
        <v>92</v>
      </c>
      <c r="O71" s="90" t="s">
        <v>0</v>
      </c>
      <c r="P71" s="11"/>
      <c r="Q71" s="11"/>
      <c r="R71" s="11"/>
    </row>
    <row r="72" spans="2:34">
      <c r="B72" s="55"/>
      <c r="J72" s="91" t="s">
        <v>85</v>
      </c>
      <c r="K72" s="49">
        <v>2</v>
      </c>
      <c r="L72" s="49">
        <v>6</v>
      </c>
      <c r="M72" s="49">
        <f>K72*L72</f>
        <v>12</v>
      </c>
      <c r="N72" s="90" t="s">
        <v>74</v>
      </c>
      <c r="O72" s="90" t="s">
        <v>73</v>
      </c>
      <c r="Q72" s="91" t="s">
        <v>93</v>
      </c>
    </row>
    <row r="73" spans="2:34">
      <c r="B73" s="55"/>
      <c r="E73" s="81"/>
      <c r="F73" s="81"/>
      <c r="J73" s="91" t="s">
        <v>87</v>
      </c>
      <c r="K73" s="92">
        <v>0.33333333333333331</v>
      </c>
      <c r="L73" s="49">
        <v>50</v>
      </c>
      <c r="M73" s="49">
        <f>K73*L73</f>
        <v>16.666666666666664</v>
      </c>
      <c r="N73" s="90" t="s">
        <v>74</v>
      </c>
      <c r="O73" s="90" t="s">
        <v>73</v>
      </c>
      <c r="Q73" s="91" t="s">
        <v>94</v>
      </c>
      <c r="AH73" s="88"/>
    </row>
    <row r="74" spans="2:34">
      <c r="B74" s="55"/>
      <c r="F74" s="81"/>
      <c r="J74" s="91" t="s">
        <v>88</v>
      </c>
      <c r="K74" s="90">
        <v>1</v>
      </c>
      <c r="L74" s="49">
        <v>50</v>
      </c>
      <c r="M74" s="49">
        <f>K74*L74</f>
        <v>50</v>
      </c>
      <c r="N74" s="90" t="s">
        <v>74</v>
      </c>
      <c r="O74" s="90" t="s">
        <v>73</v>
      </c>
      <c r="Q74" s="91" t="s">
        <v>95</v>
      </c>
      <c r="AH74" s="88"/>
    </row>
    <row r="75" spans="2:34">
      <c r="B75" s="55"/>
      <c r="F75" s="81"/>
      <c r="J75" s="90" t="s">
        <v>76</v>
      </c>
      <c r="K75" s="90" t="s">
        <v>77</v>
      </c>
      <c r="L75" s="49">
        <v>100</v>
      </c>
      <c r="N75" s="90" t="s">
        <v>74</v>
      </c>
      <c r="O75" s="90" t="s">
        <v>73</v>
      </c>
      <c r="Q75" s="91" t="s">
        <v>96</v>
      </c>
      <c r="AH75" s="88"/>
    </row>
    <row r="76" spans="2:34">
      <c r="B76" s="55"/>
      <c r="F76" s="81"/>
      <c r="J76" s="91" t="s">
        <v>101</v>
      </c>
      <c r="K76" s="91" t="s">
        <v>77</v>
      </c>
      <c r="O76" s="90" t="s">
        <v>73</v>
      </c>
      <c r="AH76" s="88"/>
    </row>
    <row r="77" spans="2:34">
      <c r="B77" s="55"/>
      <c r="J77" s="11" t="s">
        <v>84</v>
      </c>
      <c r="M77" s="49">
        <f>SUM(M72:M75)</f>
        <v>78.666666666666657</v>
      </c>
    </row>
    <row r="78" spans="2:34">
      <c r="B78" s="55"/>
      <c r="C78" s="11"/>
      <c r="AH78" s="88"/>
    </row>
    <row r="79" spans="2:34">
      <c r="B79" s="55"/>
      <c r="AH79" s="88"/>
    </row>
    <row r="80" spans="2:34">
      <c r="B80" s="55"/>
      <c r="C80" s="81"/>
      <c r="F80" s="81"/>
      <c r="AH80" s="88"/>
    </row>
    <row r="81" spans="2:34">
      <c r="B81" s="55"/>
      <c r="AH81" s="88"/>
    </row>
    <row r="82" spans="2:34">
      <c r="B82" s="55"/>
      <c r="C82" s="81"/>
    </row>
    <row r="83" spans="2:34">
      <c r="B83" s="55"/>
      <c r="C83" s="11"/>
      <c r="F83" s="81"/>
      <c r="AH83" s="88"/>
    </row>
    <row r="84" spans="2:34">
      <c r="B84" s="55"/>
      <c r="AH84" s="88"/>
    </row>
    <row r="85" spans="2:34">
      <c r="B85" s="55"/>
      <c r="AH85" s="88"/>
    </row>
    <row r="86" spans="2:34">
      <c r="B86" s="55"/>
      <c r="C86" s="81"/>
      <c r="F86" s="81"/>
      <c r="AH86" s="88"/>
    </row>
    <row r="87" spans="2:34">
      <c r="B87" s="55"/>
      <c r="C87" s="81"/>
      <c r="F87" s="81"/>
    </row>
    <row r="88" spans="2:34">
      <c r="B88" s="55"/>
    </row>
    <row r="89" spans="2:34">
      <c r="B89" s="55"/>
    </row>
    <row r="90" spans="2:34">
      <c r="B90" s="55"/>
    </row>
    <row r="91" spans="2:34">
      <c r="B91" s="55"/>
    </row>
    <row r="92" spans="2:34">
      <c r="B92" s="55"/>
    </row>
    <row r="93" spans="2:34">
      <c r="B93" s="55"/>
    </row>
    <row r="94" spans="2:34">
      <c r="B94" s="55"/>
    </row>
    <row r="95" spans="2:34">
      <c r="B95" s="55"/>
    </row>
    <row r="96" spans="2:34">
      <c r="B96" s="55"/>
    </row>
    <row r="97" spans="2:35">
      <c r="B97" s="55"/>
    </row>
    <row r="98" spans="2:35">
      <c r="B98" s="55"/>
    </row>
    <row r="99" spans="2:35">
      <c r="B99" s="55"/>
    </row>
    <row r="100" spans="2:35">
      <c r="B100" s="55"/>
    </row>
    <row r="101" spans="2:35">
      <c r="B101" s="55"/>
    </row>
    <row r="102" spans="2:35">
      <c r="B102" s="55"/>
    </row>
    <row r="103" spans="2:35">
      <c r="B103" s="55"/>
    </row>
    <row r="104" spans="2:35">
      <c r="B104" s="55"/>
    </row>
    <row r="105" spans="2:35">
      <c r="B105" s="55"/>
    </row>
    <row r="106" spans="2:35">
      <c r="B106" s="55"/>
    </row>
    <row r="107" spans="2:35">
      <c r="B107" s="55"/>
    </row>
    <row r="108" spans="2:35">
      <c r="B108" s="55"/>
    </row>
    <row r="109" spans="2:35">
      <c r="B109" s="55"/>
      <c r="AI109" s="89"/>
    </row>
    <row r="110" spans="2:35">
      <c r="B110" s="55"/>
      <c r="AI110" s="89"/>
    </row>
    <row r="111" spans="2:35">
      <c r="B111" s="55"/>
      <c r="C111" s="11"/>
    </row>
    <row r="112" spans="2:35">
      <c r="B112" s="55"/>
    </row>
    <row r="113" spans="2:8">
      <c r="B113" s="55"/>
      <c r="C113" s="80"/>
      <c r="E113" s="80"/>
      <c r="G113" s="80"/>
    </row>
    <row r="114" spans="2:8">
      <c r="B114" s="55"/>
      <c r="C114" s="80"/>
      <c r="G114" s="80"/>
    </row>
    <row r="115" spans="2:8">
      <c r="B115" s="55"/>
      <c r="G115" s="80"/>
    </row>
    <row r="116" spans="2:8">
      <c r="B116" s="55"/>
    </row>
    <row r="117" spans="2:8">
      <c r="B117" s="55"/>
      <c r="C117" s="80"/>
      <c r="G117" s="80"/>
    </row>
    <row r="118" spans="2:8">
      <c r="B118" s="55"/>
    </row>
    <row r="119" spans="2:8">
      <c r="B119" s="55"/>
      <c r="C119" s="80"/>
      <c r="G119" s="80"/>
      <c r="H119" s="80"/>
    </row>
    <row r="120" spans="2:8">
      <c r="B120" s="55"/>
    </row>
    <row r="121" spans="2:8">
      <c r="B121" s="55"/>
      <c r="C121" s="80"/>
    </row>
    <row r="122" spans="2:8">
      <c r="B122" s="55"/>
    </row>
    <row r="123" spans="2:8">
      <c r="B123" s="55"/>
    </row>
    <row r="124" spans="2:8">
      <c r="B124" s="55"/>
      <c r="D124" s="75"/>
      <c r="E124" s="74"/>
    </row>
    <row r="125" spans="2:8">
      <c r="B125" s="55"/>
      <c r="C125" s="74"/>
      <c r="D125" s="71"/>
    </row>
    <row r="126" spans="2:8">
      <c r="B126" s="55"/>
    </row>
    <row r="127" spans="2:8">
      <c r="B127" s="55"/>
    </row>
    <row r="128" spans="2:8">
      <c r="B128" s="55"/>
    </row>
    <row r="129" spans="2:4">
      <c r="B129" s="55"/>
    </row>
    <row r="130" spans="2:4">
      <c r="B130" s="55"/>
    </row>
    <row r="131" spans="2:4">
      <c r="B131" s="55"/>
    </row>
    <row r="132" spans="2:4">
      <c r="B132" s="55"/>
    </row>
    <row r="133" spans="2:4">
      <c r="B133" s="55"/>
    </row>
    <row r="134" spans="2:4">
      <c r="B134" s="55"/>
      <c r="D134" s="70"/>
    </row>
    <row r="135" spans="2:4">
      <c r="B135" s="55"/>
      <c r="D135" s="72"/>
    </row>
    <row r="136" spans="2:4">
      <c r="B136" s="55"/>
      <c r="D136" s="70"/>
    </row>
    <row r="137" spans="2:4">
      <c r="B137" s="55"/>
      <c r="D137" s="70"/>
    </row>
    <row r="138" spans="2:4">
      <c r="B138" s="55"/>
      <c r="D138" s="70"/>
    </row>
    <row r="139" spans="2:4">
      <c r="B139" s="55"/>
      <c r="D139" s="70"/>
    </row>
    <row r="140" spans="2:4">
      <c r="B140" s="55"/>
      <c r="D140" s="70"/>
    </row>
    <row r="141" spans="2:4">
      <c r="B141" s="55"/>
      <c r="D141" s="70"/>
    </row>
    <row r="142" spans="2:4">
      <c r="B142" s="55"/>
      <c r="D142" s="70"/>
    </row>
    <row r="143" spans="2:4">
      <c r="B143" s="55"/>
      <c r="D143" s="70"/>
    </row>
    <row r="144" spans="2:4">
      <c r="B144" s="55"/>
    </row>
    <row r="145" spans="2:2">
      <c r="B145" s="55"/>
    </row>
    <row r="146" spans="2:2">
      <c r="B146" s="55"/>
    </row>
    <row r="147" spans="2:2">
      <c r="B147" s="55"/>
    </row>
    <row r="148" spans="2:2">
      <c r="B148" s="55"/>
    </row>
    <row r="149" spans="2:2">
      <c r="B149" s="55"/>
    </row>
    <row r="150" spans="2:2">
      <c r="B150" s="55"/>
    </row>
    <row r="151" spans="2:2">
      <c r="B151" s="55"/>
    </row>
    <row r="152" spans="2:2">
      <c r="B152" s="55"/>
    </row>
    <row r="153" spans="2:2">
      <c r="B153" s="55"/>
    </row>
    <row r="154" spans="2:2">
      <c r="B154" s="55"/>
    </row>
    <row r="155" spans="2:2">
      <c r="B155" s="55"/>
    </row>
    <row r="156" spans="2:2">
      <c r="B156" s="55"/>
    </row>
    <row r="157" spans="2:2">
      <c r="B157" s="55"/>
    </row>
    <row r="158" spans="2:2">
      <c r="B158" s="55"/>
    </row>
    <row r="159" spans="2:2">
      <c r="B159" s="55"/>
    </row>
    <row r="160" spans="2:2">
      <c r="B160" s="55"/>
    </row>
    <row r="161" spans="2:2">
      <c r="B161" s="55"/>
    </row>
    <row r="162" spans="2:2">
      <c r="B162" s="55"/>
    </row>
    <row r="163" spans="2:2">
      <c r="B163" s="55"/>
    </row>
    <row r="164" spans="2:2">
      <c r="B164" s="55"/>
    </row>
    <row r="165" spans="2:2">
      <c r="B165" s="55"/>
    </row>
    <row r="166" spans="2:2">
      <c r="B166" s="55"/>
    </row>
    <row r="167" spans="2:2">
      <c r="B167" s="55"/>
    </row>
    <row r="168" spans="2:2">
      <c r="B168" s="55"/>
    </row>
    <row r="169" spans="2:2">
      <c r="B169" s="55"/>
    </row>
    <row r="170" spans="2:2">
      <c r="B170" s="55"/>
    </row>
    <row r="171" spans="2:2">
      <c r="B171" s="55"/>
    </row>
    <row r="172" spans="2:2">
      <c r="B172" s="55"/>
    </row>
    <row r="173" spans="2:2">
      <c r="B173" s="55"/>
    </row>
    <row r="174" spans="2:2">
      <c r="B174" s="55"/>
    </row>
    <row r="175" spans="2:2">
      <c r="B175" s="55"/>
    </row>
    <row r="176" spans="2:2">
      <c r="B176" s="55"/>
    </row>
    <row r="177" spans="2:4">
      <c r="B177" s="55"/>
    </row>
    <row r="178" spans="2:4">
      <c r="B178" s="55"/>
    </row>
    <row r="179" spans="2:4">
      <c r="B179" s="55"/>
    </row>
    <row r="180" spans="2:4">
      <c r="B180" s="55"/>
    </row>
    <row r="181" spans="2:4">
      <c r="B181" s="55"/>
    </row>
    <row r="182" spans="2:4">
      <c r="B182" s="55"/>
    </row>
    <row r="183" spans="2:4">
      <c r="B183" s="55"/>
    </row>
    <row r="184" spans="2:4">
      <c r="B184" s="55"/>
    </row>
    <row r="185" spans="2:4">
      <c r="B185" s="55"/>
    </row>
    <row r="186" spans="2:4">
      <c r="B186" s="55"/>
    </row>
    <row r="187" spans="2:4">
      <c r="B187" s="55"/>
      <c r="D187" s="73"/>
    </row>
    <row r="188" spans="2:4">
      <c r="B188" s="55"/>
    </row>
    <row r="189" spans="2:4">
      <c r="B189" s="55"/>
    </row>
    <row r="190" spans="2:4">
      <c r="B190" s="55"/>
    </row>
    <row r="191" spans="2:4">
      <c r="B191" s="55"/>
    </row>
    <row r="192" spans="2:4">
      <c r="B192" s="55"/>
    </row>
    <row r="193" spans="2:2">
      <c r="B193" s="55"/>
    </row>
    <row r="194" spans="2:2">
      <c r="B194" s="55"/>
    </row>
    <row r="195" spans="2:2">
      <c r="B195" s="55"/>
    </row>
    <row r="196" spans="2:2">
      <c r="B196" s="55"/>
    </row>
    <row r="197" spans="2:2">
      <c r="B197" s="55"/>
    </row>
    <row r="198" spans="2:2">
      <c r="B198" s="55"/>
    </row>
    <row r="199" spans="2:2">
      <c r="B199" s="55"/>
    </row>
    <row r="200" spans="2:2">
      <c r="B200" s="55"/>
    </row>
    <row r="201" spans="2:2">
      <c r="B201" s="55"/>
    </row>
    <row r="202" spans="2:2">
      <c r="B202" s="55"/>
    </row>
    <row r="203" spans="2:2">
      <c r="B203" s="55"/>
    </row>
    <row r="204" spans="2:2">
      <c r="B204" s="55"/>
    </row>
    <row r="205" spans="2:2">
      <c r="B205" s="55"/>
    </row>
    <row r="206" spans="2:2">
      <c r="B206" s="55"/>
    </row>
    <row r="207" spans="2:2">
      <c r="B207" s="55"/>
    </row>
    <row r="208" spans="2:2">
      <c r="B208" s="55"/>
    </row>
    <row r="209" spans="2:2">
      <c r="B209" s="55"/>
    </row>
    <row r="210" spans="2:2">
      <c r="B210" s="55"/>
    </row>
    <row r="211" spans="2:2">
      <c r="B211" s="55"/>
    </row>
    <row r="212" spans="2:2">
      <c r="B212" s="55"/>
    </row>
    <row r="213" spans="2:2">
      <c r="B213" s="55"/>
    </row>
    <row r="214" spans="2:2">
      <c r="B214" s="55"/>
    </row>
    <row r="215" spans="2:2">
      <c r="B215" s="55"/>
    </row>
    <row r="216" spans="2:2">
      <c r="B216" s="55"/>
    </row>
    <row r="217" spans="2:2">
      <c r="B217" s="55"/>
    </row>
    <row r="218" spans="2:2">
      <c r="B218" s="55"/>
    </row>
    <row r="219" spans="2:2">
      <c r="B219" s="55"/>
    </row>
    <row r="220" spans="2:2">
      <c r="B220" s="55"/>
    </row>
    <row r="221" spans="2:2">
      <c r="B221" s="55"/>
    </row>
    <row r="222" spans="2:2">
      <c r="B222" s="55"/>
    </row>
    <row r="223" spans="2:2">
      <c r="B223" s="55"/>
    </row>
    <row r="224" spans="2:2">
      <c r="B224" s="55"/>
    </row>
    <row r="225" spans="2:5">
      <c r="B225" s="55"/>
    </row>
    <row r="226" spans="2:5">
      <c r="B226" s="55"/>
    </row>
    <row r="227" spans="2:5">
      <c r="B227" s="55"/>
    </row>
    <row r="228" spans="2:5">
      <c r="B228" s="55"/>
    </row>
    <row r="229" spans="2:5">
      <c r="B229" s="55"/>
    </row>
    <row r="230" spans="2:5">
      <c r="B230" s="55"/>
    </row>
    <row r="231" spans="2:5">
      <c r="B231" s="55"/>
    </row>
    <row r="232" spans="2:5">
      <c r="B232" s="55"/>
    </row>
    <row r="233" spans="2:5">
      <c r="B233" s="55"/>
    </row>
    <row r="234" spans="2:5">
      <c r="B234" s="55"/>
    </row>
    <row r="235" spans="2:5">
      <c r="B235" s="55"/>
    </row>
    <row r="236" spans="2:5">
      <c r="B236" s="55"/>
      <c r="C236" s="74"/>
      <c r="E236" s="74"/>
    </row>
    <row r="237" spans="2:5">
      <c r="B237" s="55"/>
      <c r="E237" s="74"/>
    </row>
    <row r="238" spans="2:5">
      <c r="B238" s="55"/>
    </row>
    <row r="239" spans="2:5">
      <c r="B239" s="55"/>
      <c r="C239" s="74"/>
    </row>
    <row r="240" spans="2:5">
      <c r="B240" s="55"/>
    </row>
    <row r="241" spans="2:2">
      <c r="B241" s="55"/>
    </row>
    <row r="242" spans="2:2">
      <c r="B242" s="55"/>
    </row>
    <row r="243" spans="2:2">
      <c r="B243" s="55"/>
    </row>
    <row r="244" spans="2:2">
      <c r="B244" s="55"/>
    </row>
    <row r="245" spans="2:2">
      <c r="B245" s="55"/>
    </row>
    <row r="246" spans="2:2">
      <c r="B246" s="55"/>
    </row>
    <row r="247" spans="2:2">
      <c r="B247" s="55"/>
    </row>
    <row r="248" spans="2:2">
      <c r="B248" s="55"/>
    </row>
    <row r="249" spans="2:2">
      <c r="B249" s="55"/>
    </row>
    <row r="250" spans="2:2">
      <c r="B250" s="55"/>
    </row>
    <row r="251" spans="2:2">
      <c r="B251" s="55"/>
    </row>
    <row r="252" spans="2:2">
      <c r="B252" s="55"/>
    </row>
    <row r="253" spans="2:2">
      <c r="B253" s="55"/>
    </row>
    <row r="254" spans="2:2">
      <c r="B254" s="55"/>
    </row>
    <row r="255" spans="2:2">
      <c r="B255" s="55"/>
    </row>
  </sheetData>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Mathijs Bijkerk</cp:lastModifiedBy>
  <dcterms:created xsi:type="dcterms:W3CDTF">2011-10-26T09:05:09Z</dcterms:created>
  <dcterms:modified xsi:type="dcterms:W3CDTF">2024-04-17T07:44:36Z</dcterms:modified>
</cp:coreProperties>
</file>