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3FBCC9B5-4A77-2442-B551-51F8EFE8F66E}" xr6:coauthVersionLast="47" xr6:coauthVersionMax="47" xr10:uidLastSave="{00000000-0000-0000-0000-000000000000}"/>
  <bookViews>
    <workbookView xWindow="14260" yWindow="-2830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2" l="1"/>
  <c r="H7" i="13" l="1"/>
  <c r="E11" i="12" s="1"/>
  <c r="H10" i="13" l="1"/>
  <c r="N11" i="13"/>
  <c r="N10" i="13"/>
  <c r="H12" i="13"/>
  <c r="H11" i="13"/>
  <c r="E31" i="12" s="1"/>
  <c r="H24" i="13"/>
  <c r="H20" i="13" s="1"/>
  <c r="E24" i="12" s="1"/>
  <c r="J17" i="13"/>
  <c r="H17" i="13" s="1"/>
  <c r="H16" i="13" s="1"/>
  <c r="E19" i="12" s="1"/>
  <c r="H18" i="13"/>
  <c r="L19" i="13"/>
  <c r="L18" i="13" s="1"/>
  <c r="L17" i="13"/>
  <c r="L11" i="13"/>
  <c r="L10" i="13"/>
  <c r="E12" i="12"/>
  <c r="E30" i="12"/>
  <c r="R12" i="13"/>
  <c r="P12" i="13"/>
  <c r="H21" i="13" l="1"/>
</calcChain>
</file>

<file path=xl/sharedStrings.xml><?xml version="1.0" encoding="utf-8"?>
<sst xmlns="http://schemas.openxmlformats.org/spreadsheetml/2006/main" count="205" uniqueCount="150">
  <si>
    <t>Source</t>
  </si>
  <si>
    <t>Construction time</t>
  </si>
  <si>
    <t>years</t>
  </si>
  <si>
    <t>km2</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</si>
  <si>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</si>
  <si>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</si>
  <si>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</si>
  <si>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</si>
  <si>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</si>
  <si>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</si>
  <si>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</si>
  <si>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</si>
  <si>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</si>
  <si>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</si>
  <si>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</si>
  <si>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</si>
  <si>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</si>
  <si>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</si>
  <si>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</si>
  <si>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</si>
  <si>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</si>
  <si>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</si>
  <si>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</si>
  <si>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</si>
  <si>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</si>
  <si>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</si>
  <si>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</si>
  <si>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</si>
  <si>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</si>
  <si>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</si>
  <si>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</si>
  <si>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</si>
  <si>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</si>
  <si>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</si>
  <si>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</si>
  <si>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</si>
  <si>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</si>
  <si>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</si>
  <si>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</si>
  <si>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</si>
  <si>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</si>
  <si>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</si>
  <si>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</si>
  <si>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</si>
  <si>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</si>
  <si>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input.coal</t>
  </si>
  <si>
    <t>euro/FLH</t>
  </si>
  <si>
    <t>euro/year</t>
  </si>
  <si>
    <t>Energymatters</t>
  </si>
  <si>
    <t>quintel/etsource@0277ad226491f5aae44c874b298cbcf694d2f6cb</t>
  </si>
  <si>
    <t>Heat output capacity</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</si>
  <si>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</si>
  <si>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</si>
  <si>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</si>
  <si>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</si>
  <si>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</si>
  <si>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</si>
  <si>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</si>
  <si>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</si>
  <si>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</si>
  <si>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</si>
  <si>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</si>
  <si>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</si>
  <si>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</si>
  <si>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</si>
  <si>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</si>
  <si>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</si>
  <si>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</si>
  <si>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</si>
  <si>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</si>
  <si>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</si>
  <si>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</si>
  <si>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</si>
  <si>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</si>
  <si>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</si>
  <si>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</si>
  <si>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</si>
  <si>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</si>
  <si>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</si>
  <si>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</si>
  <si>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</si>
  <si>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</si>
  <si>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</si>
  <si>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</si>
  <si>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</si>
  <si>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</si>
  <si>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</si>
  <si>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</si>
  <si>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</si>
  <si>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</si>
  <si>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</si>
  <si>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</si>
  <si>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</si>
  <si>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</si>
  <si>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</si>
  <si>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</si>
  <si>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</si>
  <si>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</si>
  <si>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</si>
  <si>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</si>
  <si>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</si>
  <si>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</si>
  <si>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</si>
  <si>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</si>
  <si>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</si>
  <si>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</si>
  <si>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</si>
  <si>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</si>
  <si>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</si>
  <si>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</si>
  <si>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</si>
  <si>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</si>
  <si>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</si>
  <si>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</si>
  <si>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</si>
  <si>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</si>
  <si>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</si>
  <si>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</si>
  <si>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</si>
  <si>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</si>
  <si>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</si>
  <si>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</si>
  <si>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</si>
  <si>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</si>
  <si>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</si>
  <si>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</si>
  <si>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</si>
  <si>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</si>
  <si>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</si>
  <si>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</si>
  <si>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</si>
  <si>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</si>
  <si>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Variable operational and maintenance costs (excl CCS)</t>
  </si>
  <si>
    <t>Electrical efficiency</t>
  </si>
  <si>
    <t>sourced from datasets/nl2019/central_producers.csv</t>
  </si>
  <si>
    <t>electrical_efficiency</t>
  </si>
  <si>
    <t>Availability</t>
  </si>
  <si>
    <t>energy_power_ultra_supercritical_coal.ad</t>
  </si>
  <si>
    <t>Quintel assumption for conventional power plant</t>
  </si>
  <si>
    <t>Additional initial investment cost for ccs</t>
  </si>
  <si>
    <t>Fixed operational and maintenance costs per year coal + CCS</t>
  </si>
  <si>
    <t>Additional variable operation and maintenance costs for CCS</t>
  </si>
  <si>
    <t>Weighted average cost of capital CCS technology</t>
  </si>
  <si>
    <t>No CCS for this technology</t>
  </si>
  <si>
    <t>Harvard, TNO, energy.nl</t>
  </si>
  <si>
    <t>Required for ETM to allow set share of torrefied</t>
  </si>
  <si>
    <t>Quintel assumption</t>
  </si>
  <si>
    <t>https://docs.energytransitionmodel.com/main/cost-wacc#commercial--proven-technologies-real-wacc-4</t>
  </si>
  <si>
    <t>Kyra de Haan</t>
  </si>
  <si>
    <t>Quintel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</si>
</sst>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
      <sz val="12"/>
      <name val="Calibri"/>
      <family val="2"/>
      <scheme val="minor"/>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5" xfId="0" applyFont="1" applyFill="1" applyBorder="1"/>
    <xf numFmtId="0" fontId="17" fillId="2" borderId="9" xfId="0" applyFont="1" applyFill="1" applyBorder="1"/>
    <xf numFmtId="49" fontId="17" fillId="2" borderId="0" xfId="0" applyNumberFormat="1" applyFont="1" applyFill="1"/>
    <xf numFmtId="49" fontId="17" fillId="2" borderId="9" xfId="0" applyNumberFormat="1" applyFont="1" applyFill="1" applyBorder="1"/>
    <xf numFmtId="0" fontId="17" fillId="2" borderId="4" xfId="0" applyFont="1" applyFill="1" applyBorder="1"/>
    <xf numFmtId="0" fontId="14" fillId="2" borderId="3" xfId="0" applyFont="1" applyFill="1" applyBorder="1"/>
    <xf numFmtId="0" fontId="14" fillId="2" borderId="0" xfId="0" applyFont="1" applyFill="1"/>
    <xf numFmtId="0" fontId="14" fillId="2" borderId="6" xfId="0" applyFont="1" applyFill="1" applyBorder="1"/>
    <xf numFmtId="0" fontId="18" fillId="0" borderId="0" xfId="0" applyFont="1"/>
    <xf numFmtId="0" fontId="17" fillId="2" borderId="6" xfId="0" applyFont="1" applyFill="1" applyBorder="1"/>
    <xf numFmtId="49" fontId="14" fillId="2" borderId="0" xfId="0" applyNumberFormat="1" applyFont="1" applyFill="1"/>
    <xf numFmtId="0" fontId="14" fillId="2" borderId="4" xfId="0" applyFont="1" applyFill="1" applyBorder="1"/>
    <xf numFmtId="49" fontId="14" fillId="2" borderId="4" xfId="0" applyNumberFormat="1" applyFont="1" applyFill="1" applyBorder="1"/>
    <xf numFmtId="0" fontId="14" fillId="2" borderId="16" xfId="0" applyFont="1" applyFill="1" applyBorder="1"/>
    <xf numFmtId="0" fontId="14" fillId="2" borderId="0" xfId="0" applyFont="1" applyFill="1" applyAlignment="1">
      <alignment vertical="top"/>
    </xf>
    <xf numFmtId="0" fontId="14" fillId="0" borderId="0" xfId="0" applyFont="1" applyAlignment="1">
      <alignment vertical="top"/>
    </xf>
    <xf numFmtId="0" fontId="14" fillId="2" borderId="0" xfId="0" applyFont="1" applyFill="1" applyAlignment="1">
      <alignment vertical="top" wrapText="1"/>
    </xf>
    <xf numFmtId="49" fontId="14" fillId="2" borderId="0" xfId="0" applyNumberFormat="1" applyFont="1" applyFill="1" applyAlignment="1">
      <alignment vertical="top" wrapText="1"/>
    </xf>
    <xf numFmtId="0" fontId="14" fillId="2" borderId="0" xfId="177" applyFont="1" applyFill="1" applyBorder="1" applyAlignment="1" applyProtection="1">
      <alignment vertical="top"/>
    </xf>
    <xf numFmtId="49" fontId="14" fillId="2" borderId="0" xfId="0" applyNumberFormat="1" applyFont="1" applyFill="1" applyAlignment="1">
      <alignment vertical="top"/>
    </xf>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19" xfId="0" applyFont="1" applyFill="1" applyBorder="1"/>
    <xf numFmtId="0" fontId="19" fillId="3" borderId="0" xfId="0" applyFont="1" applyFill="1"/>
    <xf numFmtId="0" fontId="17" fillId="2" borderId="0" xfId="0" applyFont="1" applyFill="1" applyAlignment="1">
      <alignment horizontal="left" vertical="center"/>
    </xf>
    <xf numFmtId="0" fontId="22" fillId="0" borderId="0" xfId="177" applyFont="1" applyFill="1" applyBorder="1" applyAlignment="1" applyProtection="1"/>
    <xf numFmtId="0" fontId="13" fillId="2" borderId="0" xfId="0" applyFont="1" applyFill="1"/>
    <xf numFmtId="49" fontId="13" fillId="2" borderId="0" xfId="0" applyNumberFormat="1" applyFont="1" applyFill="1"/>
    <xf numFmtId="164" fontId="23" fillId="0" borderId="0" xfId="0" applyNumberFormat="1" applyFont="1" applyAlignment="1">
      <alignment horizontal="left" vertical="center" indent="2"/>
    </xf>
    <xf numFmtId="0" fontId="23" fillId="0" borderId="0" xfId="0" applyFont="1" applyAlignment="1">
      <alignment horizontal="left" vertical="center" indent="2"/>
    </xf>
    <xf numFmtId="0" fontId="13" fillId="2" borderId="0" xfId="0" applyFont="1" applyFill="1" applyAlignment="1">
      <alignment vertical="top" wrapText="1"/>
    </xf>
    <xf numFmtId="0" fontId="13" fillId="0" borderId="0" xfId="0" applyFont="1" applyAlignment="1">
      <alignment vertical="top"/>
    </xf>
    <xf numFmtId="0" fontId="13" fillId="2" borderId="0" xfId="0" applyFont="1" applyFill="1" applyAlignment="1">
      <alignment vertical="top"/>
    </xf>
    <xf numFmtId="0" fontId="12" fillId="2" borderId="0" xfId="0" applyFont="1" applyFill="1"/>
    <xf numFmtId="0" fontId="12" fillId="2" borderId="3" xfId="0" applyFont="1" applyFill="1" applyBorder="1"/>
    <xf numFmtId="0" fontId="12" fillId="2" borderId="15" xfId="0" applyFont="1" applyFill="1" applyBorder="1"/>
    <xf numFmtId="0" fontId="12" fillId="0" borderId="0" xfId="0" applyFont="1"/>
    <xf numFmtId="0" fontId="12" fillId="2" borderId="18" xfId="0" applyFont="1" applyFill="1" applyBorder="1"/>
    <xf numFmtId="0" fontId="12" fillId="2" borderId="6" xfId="0" applyFont="1" applyFill="1" applyBorder="1"/>
    <xf numFmtId="164" fontId="12" fillId="2" borderId="18" xfId="0" applyNumberFormat="1"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2" fontId="11" fillId="2" borderId="0" xfId="0" applyNumberFormat="1" applyFont="1" applyFill="1" applyAlignment="1">
      <alignment horizontal="righ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0" fontId="11" fillId="0" borderId="0" xfId="0" applyFont="1"/>
    <xf numFmtId="0" fontId="11" fillId="0" borderId="0" xfId="0" applyFont="1" applyAlignment="1">
      <alignment horizontal="left" vertical="center"/>
    </xf>
    <xf numFmtId="166" fontId="11" fillId="0" borderId="0" xfId="0" applyNumberFormat="1" applyFont="1" applyAlignment="1">
      <alignment vertical="center"/>
    </xf>
    <xf numFmtId="1" fontId="11" fillId="2" borderId="18" xfId="0" applyNumberFormat="1" applyFont="1" applyFill="1" applyBorder="1" applyAlignment="1">
      <alignment vertical="center"/>
    </xf>
    <xf numFmtId="166" fontId="11" fillId="2" borderId="0" xfId="0" applyNumberFormat="1" applyFont="1" applyFill="1" applyAlignment="1">
      <alignment vertical="center"/>
    </xf>
    <xf numFmtId="2" fontId="11" fillId="2" borderId="0" xfId="0" applyNumberFormat="1" applyFont="1" applyFill="1" applyAlignment="1">
      <alignment vertical="center"/>
    </xf>
    <xf numFmtId="10" fontId="11" fillId="0" borderId="0" xfId="0" applyNumberFormat="1" applyFont="1" applyAlignment="1">
      <alignment horizontal="left" vertical="center" indent="2"/>
    </xf>
    <xf numFmtId="164" fontId="11" fillId="2" borderId="21" xfId="0" applyNumberFormat="1" applyFont="1" applyFill="1" applyBorder="1" applyAlignment="1">
      <alignment horizontal="right" vertical="center"/>
    </xf>
    <xf numFmtId="165" fontId="11" fillId="2" borderId="0" xfId="0" applyNumberFormat="1" applyFont="1" applyFill="1" applyAlignment="1">
      <alignment horizontal="right" vertical="center"/>
    </xf>
    <xf numFmtId="164" fontId="11" fillId="2" borderId="18" xfId="0" applyNumberFormat="1" applyFont="1" applyFill="1" applyBorder="1"/>
    <xf numFmtId="0" fontId="11" fillId="0" borderId="0" xfId="177" applyFont="1" applyFill="1" applyBorder="1" applyAlignment="1" applyProtection="1"/>
    <xf numFmtId="10" fontId="11" fillId="2" borderId="0" xfId="0" applyNumberFormat="1" applyFont="1" applyFill="1" applyAlignment="1">
      <alignment horizontal="left" vertical="center" indent="2"/>
    </xf>
    <xf numFmtId="164" fontId="11" fillId="0" borderId="0" xfId="0" applyNumberFormat="1" applyFont="1" applyAlignment="1">
      <alignment horizontal="left" vertical="center" indent="2"/>
    </xf>
    <xf numFmtId="0" fontId="11" fillId="0" borderId="0" xfId="0" applyFont="1" applyAlignment="1">
      <alignment horizontal="left" vertical="center" indent="2"/>
    </xf>
    <xf numFmtId="1" fontId="11" fillId="2" borderId="21" xfId="0" applyNumberFormat="1" applyFont="1" applyFill="1" applyBorder="1" applyAlignment="1">
      <alignment horizontal="right" vertical="center"/>
    </xf>
    <xf numFmtId="2" fontId="11" fillId="2" borderId="18" xfId="0" applyNumberFormat="1" applyFont="1" applyFill="1" applyBorder="1" applyAlignment="1">
      <alignment horizontal="right" vertical="center"/>
    </xf>
    <xf numFmtId="3" fontId="11" fillId="0" borderId="0" xfId="0" applyNumberFormat="1" applyFont="1" applyAlignment="1">
      <alignment horizontal="left" vertical="center" indent="2"/>
    </xf>
    <xf numFmtId="1" fontId="11" fillId="2" borderId="0" xfId="0" applyNumberFormat="1" applyFont="1" applyFill="1" applyAlignment="1">
      <alignment horizontal="right" vertical="center"/>
    </xf>
    <xf numFmtId="2" fontId="11" fillId="2" borderId="20" xfId="0" applyNumberFormat="1" applyFont="1" applyFill="1" applyBorder="1" applyAlignment="1">
      <alignment horizontal="right" vertical="center"/>
    </xf>
    <xf numFmtId="3" fontId="11" fillId="0" borderId="0" xfId="0" applyNumberFormat="1" applyFont="1" applyAlignment="1">
      <alignment horizontal="left" vertical="center" indent="3"/>
    </xf>
    <xf numFmtId="3" fontId="11" fillId="0" borderId="11" xfId="0" applyNumberFormat="1" applyFont="1" applyBorder="1" applyAlignment="1">
      <alignment horizontal="left" vertical="center" indent="3"/>
    </xf>
    <xf numFmtId="0" fontId="11" fillId="2" borderId="18" xfId="0" applyFont="1" applyFill="1" applyBorder="1"/>
    <xf numFmtId="166" fontId="11" fillId="2" borderId="18" xfId="0" applyNumberFormat="1" applyFont="1" applyFill="1" applyBorder="1" applyAlignment="1">
      <alignment horizontal="right" vertical="center"/>
    </xf>
    <xf numFmtId="0" fontId="10" fillId="2" borderId="0" xfId="0" applyFont="1" applyFill="1" applyAlignment="1">
      <alignment vertical="top"/>
    </xf>
    <xf numFmtId="49" fontId="10" fillId="2" borderId="0" xfId="0" applyNumberFormat="1" applyFont="1" applyFill="1" applyAlignment="1">
      <alignment vertical="top" wrapText="1"/>
    </xf>
    <xf numFmtId="0" fontId="10" fillId="2" borderId="0" xfId="0" applyFont="1" applyFill="1" applyAlignment="1">
      <alignment vertical="top" wrapText="1"/>
    </xf>
    <xf numFmtId="1" fontId="11" fillId="2" borderId="0" xfId="0" applyNumberFormat="1" applyFont="1" applyFill="1"/>
    <xf numFmtId="0" fontId="10" fillId="0" borderId="0" xfId="0" applyFont="1"/>
    <xf numFmtId="0" fontId="10" fillId="0" borderId="0" xfId="0" applyFont="1" applyAlignment="1">
      <alignment vertical="top"/>
    </xf>
    <xf numFmtId="0" fontId="23" fillId="2" borderId="0" xfId="0" applyFont="1" applyFill="1" applyAlignment="1">
      <alignment horizontal="left" vertical="center" indent="2"/>
    </xf>
    <xf numFmtId="49" fontId="10" fillId="2" borderId="0" xfId="0" applyNumberFormat="1" applyFont="1" applyFill="1"/>
    <xf numFmtId="164" fontId="10" fillId="2" borderId="18" xfId="0" applyNumberFormat="1" applyFont="1" applyFill="1" applyBorder="1" applyAlignment="1">
      <alignment horizontal="right" vertical="center"/>
    </xf>
    <xf numFmtId="1" fontId="10" fillId="2" borderId="18" xfId="0" applyNumberFormat="1" applyFont="1" applyFill="1" applyBorder="1" applyAlignment="1">
      <alignment vertical="center"/>
    </xf>
    <xf numFmtId="2" fontId="24" fillId="2" borderId="0" xfId="0" applyNumberFormat="1" applyFont="1" applyFill="1" applyAlignment="1">
      <alignment horizontal="right" vertical="center"/>
    </xf>
    <xf numFmtId="0" fontId="9" fillId="2" borderId="18" xfId="0" applyFont="1" applyFill="1" applyBorder="1"/>
    <xf numFmtId="0" fontId="8" fillId="2" borderId="18" xfId="0" applyFont="1" applyFill="1" applyBorder="1"/>
    <xf numFmtId="0" fontId="7" fillId="0" borderId="0" xfId="0" applyFont="1"/>
    <xf numFmtId="0" fontId="17" fillId="2" borderId="17" xfId="0" applyFont="1" applyFill="1" applyBorder="1"/>
    <xf numFmtId="0" fontId="6" fillId="2" borderId="2" xfId="0" applyFont="1" applyFill="1" applyBorder="1"/>
    <xf numFmtId="0" fontId="17" fillId="2" borderId="7" xfId="0" applyFont="1" applyFill="1" applyBorder="1"/>
    <xf numFmtId="0" fontId="6" fillId="2" borderId="0" xfId="0" applyFont="1" applyFill="1"/>
    <xf numFmtId="0" fontId="25" fillId="2" borderId="0" xfId="0" applyFont="1" applyFill="1"/>
    <xf numFmtId="0" fontId="6" fillId="2" borderId="18" xfId="0" applyFont="1" applyFill="1" applyBorder="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2" borderId="7" xfId="0" applyFont="1" applyFill="1" applyBorder="1"/>
    <xf numFmtId="0" fontId="6" fillId="8" borderId="0" xfId="0" applyFont="1" applyFill="1"/>
    <xf numFmtId="0" fontId="6" fillId="9" borderId="0" xfId="0" applyFont="1" applyFill="1"/>
    <xf numFmtId="0" fontId="6" fillId="10" borderId="0" xfId="0" applyFont="1" applyFill="1"/>
    <xf numFmtId="0" fontId="6" fillId="11" borderId="0" xfId="0" applyFont="1" applyFill="1"/>
    <xf numFmtId="0" fontId="6" fillId="0" borderId="0" xfId="0" applyFont="1" applyAlignment="1">
      <alignment vertical="top"/>
    </xf>
    <xf numFmtId="0" fontId="6" fillId="0" borderId="0" xfId="0" applyFont="1" applyAlignment="1">
      <alignment horizontal="left" vertical="center"/>
    </xf>
    <xf numFmtId="166" fontId="6" fillId="0" borderId="0" xfId="0" applyNumberFormat="1" applyFont="1" applyAlignment="1">
      <alignment vertical="center"/>
    </xf>
    <xf numFmtId="0" fontId="6" fillId="0" borderId="0" xfId="0" applyFont="1"/>
    <xf numFmtId="0" fontId="6" fillId="2" borderId="0" xfId="0" applyFont="1" applyFill="1" applyAlignment="1">
      <alignment horizontal="left" vertical="center"/>
    </xf>
    <xf numFmtId="0" fontId="17" fillId="2" borderId="9" xfId="0" applyFont="1" applyFill="1" applyBorder="1" applyAlignment="1">
      <alignment vertical="center"/>
    </xf>
    <xf numFmtId="166" fontId="6" fillId="2" borderId="0" xfId="0" applyNumberFormat="1" applyFont="1" applyFill="1" applyAlignment="1">
      <alignment vertical="center"/>
    </xf>
    <xf numFmtId="2" fontId="17" fillId="2" borderId="0" xfId="0" applyNumberFormat="1" applyFont="1" applyFill="1" applyAlignment="1">
      <alignment vertical="center"/>
    </xf>
    <xf numFmtId="10" fontId="6" fillId="0" borderId="0" xfId="0" applyNumberFormat="1" applyFont="1" applyAlignment="1">
      <alignment horizontal="left" vertical="center" indent="2"/>
    </xf>
    <xf numFmtId="164" fontId="6" fillId="0" borderId="0" xfId="0" applyNumberFormat="1" applyFont="1" applyAlignment="1">
      <alignment horizontal="left" vertical="center" indent="2"/>
    </xf>
    <xf numFmtId="2" fontId="17" fillId="2" borderId="9" xfId="0" applyNumberFormat="1" applyFont="1" applyFill="1" applyBorder="1" applyAlignment="1">
      <alignment vertical="center"/>
    </xf>
    <xf numFmtId="164" fontId="12" fillId="2" borderId="0" xfId="0" applyNumberFormat="1" applyFont="1" applyFill="1"/>
    <xf numFmtId="0" fontId="12" fillId="2" borderId="5" xfId="0" applyFont="1" applyFill="1" applyBorder="1"/>
    <xf numFmtId="0" fontId="17" fillId="2" borderId="16" xfId="0" applyFont="1" applyFill="1" applyBorder="1"/>
    <xf numFmtId="0" fontId="19" fillId="2" borderId="9" xfId="0" applyFont="1" applyFill="1" applyBorder="1"/>
    <xf numFmtId="0" fontId="18" fillId="2" borderId="0" xfId="0" applyFont="1" applyFill="1"/>
    <xf numFmtId="164" fontId="5" fillId="0" borderId="0" xfId="0" applyNumberFormat="1" applyFont="1" applyAlignment="1">
      <alignment horizontal="left" vertical="center" indent="2"/>
    </xf>
    <xf numFmtId="0" fontId="4" fillId="2" borderId="0" xfId="0" applyFont="1" applyFill="1"/>
    <xf numFmtId="0" fontId="4" fillId="2" borderId="0" xfId="177" applyFont="1" applyFill="1" applyBorder="1" applyAlignment="1" applyProtection="1">
      <alignment vertical="top"/>
    </xf>
    <xf numFmtId="0" fontId="4" fillId="2" borderId="18" xfId="0" applyFont="1" applyFill="1" applyBorder="1"/>
    <xf numFmtId="0" fontId="4" fillId="2" borderId="0" xfId="0" applyFont="1" applyFill="1" applyAlignment="1">
      <alignment vertical="top" wrapText="1"/>
    </xf>
    <xf numFmtId="0" fontId="13" fillId="2" borderId="0" xfId="0" applyFont="1" applyFill="1" applyAlignment="1">
      <alignment horizontal="left" vertical="top" wrapText="1"/>
    </xf>
    <xf numFmtId="0" fontId="4" fillId="2" borderId="3" xfId="0" applyFont="1" applyFill="1" applyBorder="1"/>
    <xf numFmtId="0" fontId="4" fillId="2" borderId="4" xfId="0" applyFont="1" applyFill="1" applyBorder="1"/>
    <xf numFmtId="0" fontId="4" fillId="2" borderId="6" xfId="0" applyFont="1" applyFill="1" applyBorder="1"/>
    <xf numFmtId="49" fontId="3" fillId="2" borderId="0" xfId="0" applyNumberFormat="1" applyFont="1" applyFill="1" applyAlignment="1">
      <alignment vertical="top" wrapText="1"/>
    </xf>
    <xf numFmtId="49" fontId="3" fillId="2" borderId="0" xfId="0" applyNumberFormat="1" applyFont="1" applyFill="1"/>
    <xf numFmtId="0" fontId="2" fillId="0" borderId="0" xfId="0" applyFont="1" applyAlignment="1">
      <alignment horizontal="left" vertical="center"/>
    </xf>
    <xf numFmtId="164" fontId="11" fillId="2" borderId="18" xfId="0" applyNumberFormat="1" applyFont="1" applyFill="1" applyBorder="1" applyAlignment="1">
      <alignment vertical="center"/>
    </xf>
    <xf numFmtId="2" fontId="12" fillId="2" borderId="18" xfId="0" applyNumberFormat="1" applyFont="1" applyFill="1" applyBorder="1"/>
    <xf numFmtId="0" fontId="26" fillId="2" borderId="6" xfId="0" applyFont="1" applyFill="1" applyBorder="1"/>
    <xf numFmtId="0" fontId="26" fillId="0" borderId="0" xfId="0" applyFont="1"/>
    <xf numFmtId="166" fontId="26" fillId="2" borderId="18" xfId="0" applyNumberFormat="1" applyFont="1" applyFill="1" applyBorder="1"/>
    <xf numFmtId="0" fontId="26" fillId="2" borderId="18" xfId="0" applyFont="1" applyFill="1" applyBorder="1"/>
    <xf numFmtId="0" fontId="26" fillId="2" borderId="5" xfId="0" applyFont="1" applyFill="1" applyBorder="1"/>
    <xf numFmtId="0" fontId="26" fillId="2" borderId="0" xfId="0" applyFont="1" applyFill="1"/>
    <xf numFmtId="164" fontId="26" fillId="2" borderId="21" xfId="0" applyNumberFormat="1"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2" borderId="18" xfId="0" applyFont="1" applyFill="1" applyBorder="1"/>
    <xf numFmtId="0" fontId="1" fillId="0" borderId="0" xfId="0" applyFont="1"/>
    <xf numFmtId="0" fontId="1" fillId="2" borderId="0" xfId="0" applyFont="1" applyFill="1"/>
    <xf numFmtId="0" fontId="1" fillId="2" borderId="6" xfId="0" applyFont="1" applyFill="1" applyBorder="1"/>
    <xf numFmtId="0" fontId="1" fillId="2" borderId="5" xfId="0" applyFont="1" applyFill="1" applyBorder="1"/>
    <xf numFmtId="0" fontId="27" fillId="2" borderId="0" xfId="0" applyFont="1" applyFill="1"/>
    <xf numFmtId="0" fontId="26" fillId="0" borderId="18" xfId="0" applyFont="1" applyBorder="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energytransitionmodel.com/main/cost-wacc"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B3" sqref="B3"/>
    </sheetView>
  </sheetViews>
  <sheetFormatPr baseColWidth="10" defaultColWidth="10.7109375" defaultRowHeight="16"/>
  <cols>
    <col min="1" max="1" width="3.28515625" style="39" customWidth="1"/>
    <col min="2" max="2" width="9.42578125" style="21" customWidth="1"/>
    <col min="3" max="3" width="38.42578125" style="21" customWidth="1"/>
    <col min="4" max="16384" width="10.7109375" style="21"/>
  </cols>
  <sheetData>
    <row r="1" spans="1:3" s="37" customFormat="1">
      <c r="A1" s="35"/>
      <c r="B1" s="36"/>
      <c r="C1" s="36"/>
    </row>
    <row r="2" spans="1:3" ht="21">
      <c r="A2" s="1"/>
      <c r="B2" s="38" t="s">
        <v>15</v>
      </c>
      <c r="C2" s="38"/>
    </row>
    <row r="3" spans="1:3">
      <c r="A3" s="1"/>
      <c r="B3" s="8"/>
      <c r="C3" s="8"/>
    </row>
    <row r="4" spans="1:3">
      <c r="A4" s="1"/>
      <c r="B4" s="2" t="s">
        <v>16</v>
      </c>
      <c r="C4" s="3" t="s">
        <v>137</v>
      </c>
    </row>
    <row r="5" spans="1:3">
      <c r="A5" s="1"/>
      <c r="B5" s="4" t="s">
        <v>79</v>
      </c>
      <c r="C5" s="5" t="s">
        <v>148</v>
      </c>
    </row>
    <row r="6" spans="1:3">
      <c r="A6" s="1"/>
      <c r="B6" s="6" t="s">
        <v>18</v>
      </c>
      <c r="C6" s="7" t="s">
        <v>149</v>
      </c>
    </row>
    <row r="7" spans="1:3">
      <c r="A7" s="1"/>
      <c r="B7" s="8"/>
      <c r="C7" s="8"/>
    </row>
    <row r="8" spans="1:3">
      <c r="A8" s="1"/>
      <c r="B8" s="8"/>
      <c r="C8" s="8"/>
    </row>
    <row r="9" spans="1:3">
      <c r="A9" s="1"/>
      <c r="B9" s="107" t="s">
        <v>80</v>
      </c>
      <c r="C9" s="108"/>
    </row>
    <row r="10" spans="1:3">
      <c r="A10" s="1"/>
      <c r="B10" s="109"/>
      <c r="C10" s="110"/>
    </row>
    <row r="11" spans="1:3">
      <c r="A11" s="1"/>
      <c r="B11" s="109" t="s">
        <v>81</v>
      </c>
      <c r="C11" s="111" t="s">
        <v>82</v>
      </c>
    </row>
    <row r="12" spans="1:3" ht="17" thickBot="1">
      <c r="A12" s="1"/>
      <c r="B12" s="109"/>
      <c r="C12" s="14" t="s">
        <v>83</v>
      </c>
    </row>
    <row r="13" spans="1:3" ht="17" thickBot="1">
      <c r="A13" s="1"/>
      <c r="B13" s="109"/>
      <c r="C13" s="112" t="s">
        <v>84</v>
      </c>
    </row>
    <row r="14" spans="1:3">
      <c r="A14" s="1"/>
      <c r="B14" s="109"/>
      <c r="C14" s="110" t="s">
        <v>85</v>
      </c>
    </row>
    <row r="15" spans="1:3">
      <c r="A15" s="1"/>
      <c r="B15" s="109"/>
      <c r="C15" s="110"/>
    </row>
    <row r="16" spans="1:3">
      <c r="A16" s="1"/>
      <c r="B16" s="109" t="s">
        <v>86</v>
      </c>
      <c r="C16" s="113" t="s">
        <v>87</v>
      </c>
    </row>
    <row r="17" spans="1:3">
      <c r="A17" s="1"/>
      <c r="B17" s="109"/>
      <c r="C17" s="114" t="s">
        <v>88</v>
      </c>
    </row>
    <row r="18" spans="1:3">
      <c r="A18" s="1"/>
      <c r="B18" s="109"/>
      <c r="C18" s="115" t="s">
        <v>89</v>
      </c>
    </row>
    <row r="19" spans="1:3">
      <c r="A19" s="1"/>
      <c r="B19" s="109"/>
      <c r="C19" s="116" t="s">
        <v>90</v>
      </c>
    </row>
    <row r="20" spans="1:3">
      <c r="A20" s="1"/>
      <c r="B20" s="117"/>
      <c r="C20" s="118" t="s">
        <v>91</v>
      </c>
    </row>
    <row r="21" spans="1:3">
      <c r="A21" s="1"/>
      <c r="B21" s="117"/>
      <c r="C21" s="119" t="s">
        <v>92</v>
      </c>
    </row>
    <row r="22" spans="1:3">
      <c r="A22" s="1"/>
      <c r="B22" s="117"/>
      <c r="C22" s="120" t="s">
        <v>93</v>
      </c>
    </row>
    <row r="23" spans="1:3">
      <c r="B23" s="117"/>
      <c r="C23" s="121"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K33"/>
  <sheetViews>
    <sheetView workbookViewId="0">
      <selection activeCell="D21" sqref="D21"/>
    </sheetView>
  </sheetViews>
  <sheetFormatPr baseColWidth="10" defaultColWidth="10.7109375" defaultRowHeight="16"/>
  <cols>
    <col min="1" max="1" width="3.42578125" style="51" customWidth="1"/>
    <col min="2" max="2" width="2.85546875" style="51" customWidth="1"/>
    <col min="3" max="3" width="62.140625" style="51" bestFit="1" customWidth="1"/>
    <col min="4" max="4" width="14.42578125" style="51" customWidth="1"/>
    <col min="5" max="5" width="17.42578125" style="51" customWidth="1"/>
    <col min="6" max="6" width="4.42578125" style="51" customWidth="1"/>
    <col min="7" max="7" width="58.140625" style="51" bestFit="1" customWidth="1"/>
    <col min="8" max="8" width="5.140625" style="51" customWidth="1"/>
    <col min="9" max="9" width="45.42578125" style="51" customWidth="1"/>
    <col min="10" max="10" width="3.28515625" style="51" customWidth="1"/>
    <col min="11" max="16384" width="10.7109375" style="51"/>
  </cols>
  <sheetData>
    <row r="2" spans="2:10">
      <c r="B2" s="159" t="s">
        <v>130</v>
      </c>
      <c r="C2" s="160"/>
      <c r="D2" s="160"/>
      <c r="E2" s="161"/>
    </row>
    <row r="3" spans="2:10">
      <c r="B3" s="162"/>
      <c r="C3" s="163"/>
      <c r="D3" s="163"/>
      <c r="E3" s="164"/>
    </row>
    <row r="4" spans="2:10">
      <c r="B4" s="162"/>
      <c r="C4" s="163"/>
      <c r="D4" s="163"/>
      <c r="E4" s="164"/>
    </row>
    <row r="5" spans="2:10">
      <c r="B5" s="165"/>
      <c r="C5" s="166"/>
      <c r="D5" s="166"/>
      <c r="E5" s="167"/>
    </row>
    <row r="6" spans="2:10" ht="17" thickBot="1"/>
    <row r="7" spans="2:10">
      <c r="B7" s="52"/>
      <c r="C7" s="19"/>
      <c r="D7" s="19"/>
      <c r="E7" s="19"/>
      <c r="F7" s="19"/>
      <c r="G7" s="19"/>
      <c r="H7" s="19"/>
      <c r="I7" s="19"/>
      <c r="J7" s="53"/>
    </row>
    <row r="8" spans="2:10" s="14" customFormat="1">
      <c r="B8" s="135"/>
      <c r="C8" s="16" t="s">
        <v>29</v>
      </c>
      <c r="D8" s="136" t="s">
        <v>13</v>
      </c>
      <c r="E8" s="16" t="s">
        <v>6</v>
      </c>
      <c r="F8" s="16"/>
      <c r="G8" s="16" t="s">
        <v>12</v>
      </c>
      <c r="H8" s="16"/>
      <c r="I8" s="16" t="s">
        <v>0</v>
      </c>
      <c r="J8" s="40"/>
    </row>
    <row r="9" spans="2:10" s="14" customFormat="1">
      <c r="B9" s="24"/>
      <c r="D9" s="41"/>
      <c r="J9" s="15"/>
    </row>
    <row r="10" spans="2:10" s="14" customFormat="1" ht="17" thickBot="1">
      <c r="B10" s="24"/>
      <c r="C10" s="14" t="s">
        <v>95</v>
      </c>
      <c r="D10" s="41"/>
      <c r="J10" s="15"/>
    </row>
    <row r="11" spans="2:10" ht="17" thickBot="1">
      <c r="B11" s="56"/>
      <c r="C11" s="54" t="s">
        <v>31</v>
      </c>
      <c r="D11" s="23" t="s">
        <v>4</v>
      </c>
      <c r="E11" s="55">
        <f>'Research data'!H7</f>
        <v>0.9</v>
      </c>
      <c r="F11" s="54"/>
      <c r="G11" s="54"/>
      <c r="H11" s="54"/>
      <c r="I11" s="168" t="s">
        <v>138</v>
      </c>
      <c r="J11" s="134"/>
    </row>
    <row r="12" spans="2:10" ht="17" thickBot="1">
      <c r="B12" s="56"/>
      <c r="C12" s="54" t="s">
        <v>34</v>
      </c>
      <c r="D12" s="23" t="s">
        <v>108</v>
      </c>
      <c r="E12" s="57">
        <f>'Research data'!H6</f>
        <v>800</v>
      </c>
      <c r="F12" s="54"/>
      <c r="G12" s="54" t="s">
        <v>26</v>
      </c>
      <c r="H12" s="54"/>
      <c r="I12" s="168"/>
      <c r="J12" s="134"/>
    </row>
    <row r="13" spans="2:10" ht="17" thickBot="1">
      <c r="B13" s="56"/>
      <c r="C13" s="54" t="s">
        <v>35</v>
      </c>
      <c r="D13" s="23" t="s">
        <v>108</v>
      </c>
      <c r="E13" s="57">
        <v>0</v>
      </c>
      <c r="F13" s="54"/>
      <c r="G13" s="54" t="s">
        <v>50</v>
      </c>
      <c r="H13" s="54"/>
      <c r="I13" s="168" t="s">
        <v>146</v>
      </c>
      <c r="J13" s="134"/>
    </row>
    <row r="14" spans="2:10" s="157" customFormat="1" ht="17" thickBot="1">
      <c r="B14" s="152"/>
      <c r="C14" s="153" t="s">
        <v>135</v>
      </c>
      <c r="D14" s="153"/>
      <c r="E14" s="154">
        <v>0.46</v>
      </c>
      <c r="F14" s="153"/>
      <c r="G14" s="153" t="s">
        <v>133</v>
      </c>
      <c r="H14" s="153"/>
      <c r="I14" s="155" t="s">
        <v>134</v>
      </c>
      <c r="J14" s="156"/>
    </row>
    <row r="15" spans="2:10" ht="17" thickBot="1">
      <c r="B15" s="56"/>
      <c r="C15" s="54" t="s">
        <v>45</v>
      </c>
      <c r="D15" s="23" t="s">
        <v>4</v>
      </c>
      <c r="E15" s="57">
        <v>1</v>
      </c>
      <c r="F15" s="54"/>
      <c r="G15" s="54"/>
      <c r="H15" s="54"/>
      <c r="I15" s="55"/>
      <c r="J15" s="134"/>
    </row>
    <row r="16" spans="2:10" ht="17" thickBot="1">
      <c r="B16" s="56"/>
      <c r="C16" s="54" t="s">
        <v>131</v>
      </c>
      <c r="D16" s="23" t="s">
        <v>4</v>
      </c>
      <c r="E16" s="57">
        <v>0</v>
      </c>
      <c r="F16" s="54"/>
      <c r="G16" s="169" t="s">
        <v>145</v>
      </c>
      <c r="H16" s="54"/>
      <c r="I16" s="55"/>
      <c r="J16" s="134"/>
    </row>
    <row r="17" spans="2:11">
      <c r="B17" s="56"/>
      <c r="D17" s="137"/>
      <c r="E17" s="133"/>
      <c r="J17" s="134"/>
    </row>
    <row r="18" spans="2:11" ht="17" thickBot="1">
      <c r="B18" s="56"/>
      <c r="C18" s="14" t="s">
        <v>109</v>
      </c>
      <c r="D18" s="137"/>
      <c r="E18" s="133"/>
      <c r="J18" s="134"/>
    </row>
    <row r="19" spans="2:11" ht="17" thickBot="1">
      <c r="B19" s="56"/>
      <c r="C19" s="54" t="s">
        <v>36</v>
      </c>
      <c r="D19" s="23" t="s">
        <v>30</v>
      </c>
      <c r="E19" s="57">
        <f>'Research data'!H16</f>
        <v>1120000000</v>
      </c>
      <c r="F19" s="54"/>
      <c r="G19" s="169" t="s">
        <v>8</v>
      </c>
      <c r="H19" s="54"/>
      <c r="I19" s="104" t="s">
        <v>72</v>
      </c>
      <c r="J19" s="134"/>
    </row>
    <row r="20" spans="2:11" ht="17" thickBot="1">
      <c r="B20" s="56"/>
      <c r="C20" s="54" t="s">
        <v>37</v>
      </c>
      <c r="D20" s="23" t="s">
        <v>30</v>
      </c>
      <c r="E20" s="57">
        <v>0</v>
      </c>
      <c r="F20" s="54"/>
      <c r="G20" s="169" t="s">
        <v>139</v>
      </c>
      <c r="H20" s="54"/>
      <c r="I20" s="168" t="s">
        <v>143</v>
      </c>
      <c r="J20" s="134"/>
    </row>
    <row r="21" spans="2:11" ht="17" thickBot="1">
      <c r="B21" s="56"/>
      <c r="C21" s="54" t="s">
        <v>11</v>
      </c>
      <c r="D21" s="23" t="s">
        <v>30</v>
      </c>
      <c r="E21" s="57">
        <v>0</v>
      </c>
      <c r="F21" s="54"/>
      <c r="G21" s="169" t="s">
        <v>22</v>
      </c>
      <c r="H21" s="54"/>
      <c r="I21" s="168" t="s">
        <v>146</v>
      </c>
      <c r="J21" s="134"/>
    </row>
    <row r="22" spans="2:11" ht="17" thickBot="1">
      <c r="B22" s="56"/>
      <c r="C22" s="54" t="s">
        <v>38</v>
      </c>
      <c r="D22" s="23" t="s">
        <v>30</v>
      </c>
      <c r="E22" s="57">
        <v>0</v>
      </c>
      <c r="F22" s="54"/>
      <c r="G22" s="169" t="s">
        <v>25</v>
      </c>
      <c r="H22" s="54"/>
      <c r="I22" s="168" t="s">
        <v>146</v>
      </c>
      <c r="J22" s="134"/>
    </row>
    <row r="23" spans="2:11" s="170" customFormat="1" ht="17" thickBot="1">
      <c r="B23" s="171"/>
      <c r="C23" s="153" t="s">
        <v>39</v>
      </c>
      <c r="D23" s="23" t="s">
        <v>47</v>
      </c>
      <c r="E23" s="158">
        <f>'Research data'!H18</f>
        <v>16000000</v>
      </c>
      <c r="F23" s="169"/>
      <c r="G23" s="169" t="s">
        <v>140</v>
      </c>
      <c r="H23" s="169"/>
      <c r="I23" s="168" t="s">
        <v>144</v>
      </c>
      <c r="J23" s="172"/>
      <c r="K23" s="173"/>
    </row>
    <row r="24" spans="2:11" ht="17" thickBot="1">
      <c r="B24" s="56"/>
      <c r="C24" s="54" t="s">
        <v>40</v>
      </c>
      <c r="D24" s="23" t="s">
        <v>46</v>
      </c>
      <c r="E24" s="57">
        <f>'Research data'!H20</f>
        <v>1382.4</v>
      </c>
      <c r="F24" s="54"/>
      <c r="G24" s="169" t="s">
        <v>132</v>
      </c>
      <c r="H24" s="54"/>
      <c r="I24" s="105" t="s">
        <v>73</v>
      </c>
      <c r="J24" s="134"/>
    </row>
    <row r="25" spans="2:11" ht="17" thickBot="1">
      <c r="B25" s="56"/>
      <c r="C25" s="54" t="s">
        <v>41</v>
      </c>
      <c r="D25" s="23" t="s">
        <v>46</v>
      </c>
      <c r="E25" s="57">
        <v>0</v>
      </c>
      <c r="F25" s="54"/>
      <c r="G25" s="169" t="s">
        <v>141</v>
      </c>
      <c r="H25" s="54"/>
      <c r="I25" s="168" t="s">
        <v>143</v>
      </c>
      <c r="J25" s="134"/>
    </row>
    <row r="26" spans="2:11" ht="17" thickBot="1">
      <c r="B26" s="56"/>
      <c r="C26" s="54" t="s">
        <v>44</v>
      </c>
      <c r="D26" s="23"/>
      <c r="E26" s="151">
        <v>0.04</v>
      </c>
      <c r="F26" s="54"/>
      <c r="G26" s="169" t="s">
        <v>142</v>
      </c>
      <c r="H26" s="54"/>
      <c r="I26" s="174" t="s">
        <v>147</v>
      </c>
      <c r="J26" s="134"/>
    </row>
    <row r="27" spans="2:11" ht="17" thickBot="1">
      <c r="B27" s="56"/>
      <c r="C27" s="54" t="s">
        <v>33</v>
      </c>
      <c r="D27" s="23" t="s">
        <v>10</v>
      </c>
      <c r="E27" s="57">
        <v>1</v>
      </c>
      <c r="F27" s="54"/>
      <c r="G27" s="54"/>
      <c r="H27" s="54"/>
      <c r="I27" s="55"/>
      <c r="J27" s="134"/>
    </row>
    <row r="28" spans="2:11">
      <c r="B28" s="56"/>
      <c r="D28" s="137"/>
      <c r="E28" s="133"/>
      <c r="J28" s="134"/>
    </row>
    <row r="29" spans="2:11" ht="17" thickBot="1">
      <c r="B29" s="56"/>
      <c r="C29" s="14" t="s">
        <v>7</v>
      </c>
      <c r="D29" s="137"/>
      <c r="E29" s="133"/>
      <c r="J29" s="134"/>
    </row>
    <row r="30" spans="2:11" ht="17" thickBot="1">
      <c r="B30" s="56"/>
      <c r="C30" s="54" t="s">
        <v>42</v>
      </c>
      <c r="D30" s="23" t="s">
        <v>2</v>
      </c>
      <c r="E30" s="57">
        <f>'Research data'!H10</f>
        <v>4</v>
      </c>
      <c r="F30" s="54"/>
      <c r="G30" s="54" t="s">
        <v>24</v>
      </c>
      <c r="H30" s="54"/>
      <c r="I30" s="141" t="s">
        <v>125</v>
      </c>
      <c r="J30" s="134"/>
    </row>
    <row r="31" spans="2:11" ht="17" thickBot="1">
      <c r="B31" s="56"/>
      <c r="C31" s="54" t="s">
        <v>43</v>
      </c>
      <c r="D31" s="23" t="s">
        <v>2</v>
      </c>
      <c r="E31" s="57">
        <f>'Research data'!H11</f>
        <v>40</v>
      </c>
      <c r="F31" s="54"/>
      <c r="G31" s="54" t="s">
        <v>23</v>
      </c>
      <c r="H31" s="54"/>
      <c r="I31" s="141" t="s">
        <v>124</v>
      </c>
      <c r="J31" s="134"/>
    </row>
    <row r="32" spans="2:11" ht="17" thickBot="1">
      <c r="B32" s="56"/>
      <c r="C32" s="54" t="s">
        <v>32</v>
      </c>
      <c r="D32" s="23" t="s">
        <v>4</v>
      </c>
      <c r="E32" s="57">
        <v>0</v>
      </c>
      <c r="F32" s="54"/>
      <c r="G32" s="54"/>
      <c r="H32" s="54"/>
      <c r="I32" s="55" t="s">
        <v>49</v>
      </c>
      <c r="J32" s="134"/>
    </row>
    <row r="33" spans="2:10" ht="20" customHeight="1" thickBot="1">
      <c r="B33" s="58"/>
      <c r="C33" s="59"/>
      <c r="D33" s="59"/>
      <c r="E33" s="59"/>
      <c r="F33" s="59"/>
      <c r="G33" s="59"/>
      <c r="H33" s="59"/>
      <c r="I33" s="59"/>
      <c r="J33" s="60"/>
    </row>
  </sheetData>
  <mergeCells count="1">
    <mergeCell ref="B2:E5"/>
  </mergeCells>
  <hyperlinks>
    <hyperlink ref="I26" r:id="rId1" location="commercial--proven-technologies-real-wacc-4" xr:uid="{D7E95395-FEEA-8D45-A728-BE3CF066FED4}"/>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4"/>
  <sheetViews>
    <sheetView workbookViewId="0">
      <selection activeCell="H20" sqref="H20"/>
    </sheetView>
  </sheetViews>
  <sheetFormatPr baseColWidth="10" defaultColWidth="10.7109375" defaultRowHeight="16"/>
  <cols>
    <col min="1" max="2" width="3.42578125" style="62" customWidth="1"/>
    <col min="3" max="3" width="38.140625" style="62" customWidth="1"/>
    <col min="4" max="4" width="16.42578125" style="62" hidden="1" customWidth="1"/>
    <col min="5" max="5" width="13.85546875" style="62" hidden="1" customWidth="1"/>
    <col min="6" max="6" width="12.42578125" style="62" customWidth="1"/>
    <col min="7" max="7" width="3.42578125" style="62" customWidth="1"/>
    <col min="8" max="8" width="13.7109375" style="62" bestFit="1" customWidth="1"/>
    <col min="9" max="9" width="2.42578125" style="62" customWidth="1"/>
    <col min="10" max="10" width="11.28515625" style="63" customWidth="1"/>
    <col min="11" max="11" width="1.7109375" style="63" customWidth="1"/>
    <col min="12" max="12" width="11.7109375" style="63" bestFit="1" customWidth="1"/>
    <col min="13" max="13" width="2" style="63" customWidth="1"/>
    <col min="14" max="14" width="9.28515625" style="63" customWidth="1"/>
    <col min="15" max="15" width="2.7109375" style="62" customWidth="1"/>
    <col min="16" max="16" width="10" style="63" customWidth="1"/>
    <col min="17" max="17" width="2.42578125" style="63" customWidth="1"/>
    <col min="18" max="18" width="10" style="63" customWidth="1"/>
    <col min="19" max="19" width="2.140625" style="62" customWidth="1"/>
    <col min="20" max="20" width="73.85546875" style="62" customWidth="1"/>
    <col min="21" max="16384" width="10.7109375" style="62"/>
  </cols>
  <sheetData>
    <row r="1" spans="2:20" ht="17" thickBot="1"/>
    <row r="2" spans="2:20">
      <c r="B2" s="64"/>
      <c r="C2" s="65"/>
      <c r="D2" s="65"/>
      <c r="E2" s="65"/>
      <c r="F2" s="65"/>
      <c r="G2" s="65"/>
      <c r="H2" s="65"/>
      <c r="I2" s="65"/>
      <c r="J2" s="66"/>
      <c r="K2" s="66"/>
      <c r="L2" s="66"/>
      <c r="M2" s="66"/>
      <c r="N2" s="66"/>
      <c r="O2" s="65"/>
      <c r="P2" s="66"/>
      <c r="Q2" s="66"/>
      <c r="R2" s="66"/>
      <c r="S2" s="65"/>
      <c r="T2" s="65"/>
    </row>
    <row r="3" spans="2:20" s="14" customFormat="1">
      <c r="B3" s="24"/>
      <c r="C3" s="127" t="s">
        <v>103</v>
      </c>
      <c r="D3" s="9"/>
      <c r="E3" s="9"/>
      <c r="F3" s="127" t="s">
        <v>13</v>
      </c>
      <c r="G3" s="127"/>
      <c r="H3" s="127" t="s">
        <v>91</v>
      </c>
      <c r="I3" s="127"/>
      <c r="J3" s="132" t="s">
        <v>48</v>
      </c>
      <c r="K3" s="132"/>
      <c r="L3" s="132" t="s">
        <v>67</v>
      </c>
      <c r="M3" s="132"/>
      <c r="N3" s="132" t="s">
        <v>21</v>
      </c>
      <c r="O3" s="127"/>
      <c r="P3" s="132" t="s">
        <v>52</v>
      </c>
      <c r="Q3" s="132"/>
      <c r="R3" s="132" t="s">
        <v>66</v>
      </c>
      <c r="S3" s="127"/>
      <c r="T3" s="127" t="s">
        <v>111</v>
      </c>
    </row>
    <row r="4" spans="2:20">
      <c r="B4" s="67"/>
      <c r="C4" s="68"/>
      <c r="D4" s="68"/>
      <c r="E4" s="68"/>
      <c r="F4" s="68"/>
      <c r="G4" s="68"/>
      <c r="H4" s="69"/>
      <c r="I4" s="69"/>
      <c r="J4" s="129"/>
      <c r="K4" s="129"/>
      <c r="L4" s="129"/>
      <c r="M4" s="129"/>
      <c r="N4" s="129"/>
      <c r="O4" s="10"/>
      <c r="P4" s="129"/>
      <c r="Q4" s="129"/>
      <c r="R4" s="129"/>
      <c r="S4" s="129"/>
      <c r="T4" s="9"/>
    </row>
    <row r="5" spans="2:20" ht="17" thickBot="1">
      <c r="B5" s="67"/>
      <c r="C5" s="42" t="s">
        <v>95</v>
      </c>
      <c r="D5" s="42"/>
      <c r="E5" s="42"/>
      <c r="F5" s="42"/>
      <c r="G5" s="42"/>
      <c r="H5" s="10"/>
      <c r="I5" s="10"/>
      <c r="J5" s="10"/>
      <c r="K5" s="10"/>
      <c r="L5" s="10"/>
      <c r="M5" s="10"/>
      <c r="N5" s="10"/>
      <c r="O5" s="10"/>
      <c r="P5" s="10"/>
      <c r="Q5" s="10"/>
      <c r="R5" s="10"/>
      <c r="S5" s="10"/>
      <c r="T5" s="70"/>
    </row>
    <row r="6" spans="2:20" ht="17" thickBot="1">
      <c r="B6" s="67"/>
      <c r="C6" s="149" t="s">
        <v>26</v>
      </c>
      <c r="D6" s="71"/>
      <c r="E6" s="71"/>
      <c r="F6" s="124" t="s">
        <v>98</v>
      </c>
      <c r="G6" s="128"/>
      <c r="H6" s="73">
        <v>800</v>
      </c>
      <c r="I6" s="74"/>
      <c r="J6" s="96"/>
      <c r="K6" s="75"/>
      <c r="L6" s="75"/>
      <c r="M6" s="75"/>
      <c r="N6" s="75"/>
      <c r="O6" s="69"/>
      <c r="T6" s="70"/>
    </row>
    <row r="7" spans="2:20" ht="17" thickBot="1">
      <c r="B7" s="67"/>
      <c r="C7" s="149" t="s">
        <v>136</v>
      </c>
      <c r="D7" s="71"/>
      <c r="E7" s="71"/>
      <c r="F7" s="124"/>
      <c r="G7" s="128"/>
      <c r="H7" s="150">
        <f>ROUND(H23/8760,2)</f>
        <v>0.9</v>
      </c>
      <c r="I7" s="74"/>
      <c r="J7" s="96"/>
      <c r="K7" s="75"/>
      <c r="L7" s="75"/>
      <c r="M7" s="75"/>
      <c r="N7" s="75"/>
      <c r="O7" s="69"/>
      <c r="T7" s="70"/>
    </row>
    <row r="8" spans="2:20">
      <c r="B8" s="67"/>
      <c r="C8" s="71"/>
      <c r="D8" s="71"/>
      <c r="E8" s="71"/>
      <c r="F8" s="124"/>
      <c r="G8" s="128"/>
      <c r="H8" s="69"/>
      <c r="I8" s="74"/>
      <c r="J8" s="96"/>
      <c r="K8" s="75"/>
      <c r="L8" s="75"/>
      <c r="M8" s="75"/>
      <c r="N8" s="75"/>
      <c r="O8" s="69"/>
      <c r="T8" s="70"/>
    </row>
    <row r="9" spans="2:20" ht="17" thickBot="1">
      <c r="B9" s="67"/>
      <c r="C9" s="42" t="s">
        <v>7</v>
      </c>
      <c r="D9" s="68"/>
      <c r="E9" s="68"/>
      <c r="F9" s="128"/>
      <c r="G9" s="128"/>
      <c r="H9" s="69"/>
      <c r="I9" s="74"/>
      <c r="J9" s="96"/>
      <c r="K9" s="75"/>
      <c r="L9" s="75"/>
      <c r="M9" s="75"/>
      <c r="N9" s="75"/>
      <c r="O9" s="69"/>
      <c r="T9" s="70"/>
    </row>
    <row r="10" spans="2:20" ht="17" thickBot="1">
      <c r="B10" s="67"/>
      <c r="C10" s="82" t="s">
        <v>1</v>
      </c>
      <c r="D10" s="82"/>
      <c r="E10" s="82"/>
      <c r="F10" s="72" t="s">
        <v>2</v>
      </c>
      <c r="G10" s="74"/>
      <c r="H10" s="101">
        <f>ROUND(4,0)</f>
        <v>4</v>
      </c>
      <c r="I10" s="61"/>
      <c r="J10" s="103"/>
      <c r="K10" s="61"/>
      <c r="L10" s="102">
        <f>Notes!D73</f>
        <v>4</v>
      </c>
      <c r="M10" s="61"/>
      <c r="N10" s="73">
        <f>Notes!E106</f>
        <v>4</v>
      </c>
      <c r="O10" s="61"/>
      <c r="P10" s="69"/>
      <c r="Q10" s="69"/>
      <c r="R10" s="69"/>
      <c r="T10" s="70"/>
    </row>
    <row r="11" spans="2:20" ht="17" thickBot="1">
      <c r="B11" s="67"/>
      <c r="C11" s="83" t="s">
        <v>5</v>
      </c>
      <c r="D11" s="83"/>
      <c r="E11" s="83"/>
      <c r="F11" s="72" t="s">
        <v>2</v>
      </c>
      <c r="G11" s="74"/>
      <c r="H11" s="84">
        <f>ROUND(40,0)</f>
        <v>40</v>
      </c>
      <c r="I11" s="61"/>
      <c r="J11" s="61"/>
      <c r="K11" s="61"/>
      <c r="L11" s="73">
        <f>Notes!D74</f>
        <v>40</v>
      </c>
      <c r="M11" s="61"/>
      <c r="N11" s="73">
        <f>Notes!E95</f>
        <v>40</v>
      </c>
      <c r="O11" s="61"/>
      <c r="P11" s="69"/>
      <c r="Q11" s="69"/>
      <c r="R11" s="69"/>
      <c r="T11" s="70"/>
    </row>
    <row r="12" spans="2:20" ht="17" thickBot="1">
      <c r="B12" s="67"/>
      <c r="C12" s="130" t="s">
        <v>104</v>
      </c>
      <c r="D12" s="76"/>
      <c r="E12" s="76"/>
      <c r="F12" s="72" t="s">
        <v>3</v>
      </c>
      <c r="G12" s="74"/>
      <c r="H12" s="77">
        <f>ROUND(0.3,1)</f>
        <v>0.3</v>
      </c>
      <c r="I12" s="78"/>
      <c r="J12" s="61"/>
      <c r="K12" s="61"/>
      <c r="L12" s="61"/>
      <c r="M12" s="61"/>
      <c r="N12" s="61"/>
      <c r="O12" s="78"/>
      <c r="P12" s="79">
        <f>568*594/1000000</f>
        <v>0.33739200000000003</v>
      </c>
      <c r="R12" s="79">
        <f>579*489/1000000</f>
        <v>0.28313100000000002</v>
      </c>
      <c r="T12" s="80" t="s">
        <v>54</v>
      </c>
    </row>
    <row r="13" spans="2:20">
      <c r="B13" s="67"/>
      <c r="C13" s="81"/>
      <c r="D13" s="81"/>
      <c r="E13" s="81"/>
      <c r="H13" s="61"/>
      <c r="I13" s="61"/>
      <c r="J13" s="61"/>
      <c r="K13" s="61"/>
      <c r="L13" s="61"/>
      <c r="M13" s="61"/>
      <c r="N13" s="61"/>
      <c r="O13" s="61"/>
      <c r="T13" s="43" t="s">
        <v>53</v>
      </c>
    </row>
    <row r="14" spans="2:20">
      <c r="B14" s="67"/>
      <c r="C14" s="42"/>
      <c r="D14" s="42"/>
      <c r="E14" s="42"/>
      <c r="F14" s="42"/>
      <c r="G14" s="42"/>
      <c r="H14" s="11"/>
      <c r="I14" s="11"/>
      <c r="J14" s="12"/>
      <c r="K14" s="12"/>
      <c r="L14" s="12"/>
      <c r="M14" s="12"/>
      <c r="N14" s="12"/>
      <c r="O14" s="11"/>
      <c r="T14" s="43" t="s">
        <v>53</v>
      </c>
    </row>
    <row r="15" spans="2:20" ht="17" thickBot="1">
      <c r="B15" s="67"/>
      <c r="C15" s="13" t="s">
        <v>96</v>
      </c>
      <c r="D15" s="13"/>
      <c r="E15" s="13"/>
      <c r="F15" s="13"/>
      <c r="G15" s="42"/>
      <c r="H15" s="12"/>
      <c r="I15" s="12"/>
      <c r="J15" s="12"/>
      <c r="K15" s="12"/>
      <c r="L15" s="12"/>
      <c r="M15" s="12"/>
      <c r="N15" s="12"/>
      <c r="O15" s="11"/>
      <c r="T15" s="70"/>
    </row>
    <row r="16" spans="2:20" ht="17" thickBot="1">
      <c r="B16" s="67"/>
      <c r="C16" s="123" t="s">
        <v>97</v>
      </c>
      <c r="D16" s="13"/>
      <c r="E16" s="13"/>
      <c r="F16" s="123" t="s">
        <v>30</v>
      </c>
      <c r="G16" s="126"/>
      <c r="H16" s="85">
        <f>ROUND(H17*H6*1000,2)</f>
        <v>1120000000</v>
      </c>
      <c r="I16" s="12"/>
      <c r="J16" s="61"/>
      <c r="K16" s="61"/>
      <c r="L16" s="61"/>
      <c r="M16" s="61"/>
      <c r="N16" s="61"/>
      <c r="O16" s="11"/>
      <c r="T16" s="70"/>
    </row>
    <row r="17" spans="2:20" ht="17" thickBot="1">
      <c r="B17" s="67"/>
      <c r="C17" s="86" t="s">
        <v>8</v>
      </c>
      <c r="D17" s="86"/>
      <c r="E17" s="86"/>
      <c r="F17" s="124" t="s">
        <v>99</v>
      </c>
      <c r="G17" s="128"/>
      <c r="H17" s="85">
        <f>J17</f>
        <v>1400</v>
      </c>
      <c r="I17" s="61"/>
      <c r="J17" s="85">
        <f>Notes!$D$22</f>
        <v>1400</v>
      </c>
      <c r="K17" s="61"/>
      <c r="L17" s="85">
        <f>Notes!D34</f>
        <v>1400</v>
      </c>
      <c r="M17" s="61"/>
      <c r="N17" s="61"/>
      <c r="O17" s="61"/>
      <c r="T17" s="70"/>
    </row>
    <row r="18" spans="2:20" ht="17" thickBot="1">
      <c r="B18" s="67"/>
      <c r="C18" s="82" t="s">
        <v>105</v>
      </c>
      <c r="D18" s="42"/>
      <c r="E18" s="42"/>
      <c r="F18" s="126" t="s">
        <v>47</v>
      </c>
      <c r="G18" s="126"/>
      <c r="H18" s="88">
        <f>ROUND(H19*1000*H6,2)</f>
        <v>16000000</v>
      </c>
      <c r="I18" s="12"/>
      <c r="J18" s="61"/>
      <c r="K18" s="61"/>
      <c r="L18" s="88">
        <f>L19*H6*1000</f>
        <v>16000000</v>
      </c>
      <c r="M18" s="61"/>
      <c r="N18" s="61"/>
      <c r="O18" s="87"/>
      <c r="P18" s="61"/>
      <c r="Q18" s="61"/>
      <c r="R18" s="61"/>
      <c r="T18" s="97"/>
    </row>
    <row r="19" spans="2:20" ht="17" thickBot="1">
      <c r="B19" s="67"/>
      <c r="C19" s="82" t="s">
        <v>106</v>
      </c>
      <c r="D19" s="42"/>
      <c r="E19" s="42"/>
      <c r="F19" s="126" t="s">
        <v>102</v>
      </c>
      <c r="G19" s="126"/>
      <c r="H19" s="88">
        <v>20</v>
      </c>
      <c r="I19" s="12"/>
      <c r="J19" s="61"/>
      <c r="K19" s="61"/>
      <c r="L19" s="85">
        <f>Notes!D53</f>
        <v>20</v>
      </c>
      <c r="M19" s="61"/>
      <c r="N19" s="61"/>
      <c r="O19" s="87"/>
      <c r="P19" s="61"/>
      <c r="Q19" s="61"/>
      <c r="R19" s="61"/>
      <c r="T19" s="106" t="s">
        <v>75</v>
      </c>
    </row>
    <row r="20" spans="2:20" ht="17" thickBot="1">
      <c r="B20" s="67"/>
      <c r="C20" s="82" t="s">
        <v>74</v>
      </c>
      <c r="D20" s="90"/>
      <c r="E20" s="90"/>
      <c r="F20" s="72" t="s">
        <v>46</v>
      </c>
      <c r="G20" s="74"/>
      <c r="H20" s="85">
        <f>ROUND(H22*H24/H23,2)</f>
        <v>1382.4</v>
      </c>
      <c r="I20" s="61"/>
      <c r="J20" s="61"/>
      <c r="K20" s="61"/>
      <c r="L20" s="61"/>
      <c r="M20" s="61"/>
      <c r="N20" s="61"/>
      <c r="O20" s="61"/>
      <c r="P20" s="61"/>
      <c r="Q20" s="61"/>
      <c r="R20" s="61"/>
      <c r="T20" s="106" t="s">
        <v>76</v>
      </c>
    </row>
    <row r="21" spans="2:20" ht="17" thickBot="1">
      <c r="B21" s="67"/>
      <c r="C21" s="82" t="s">
        <v>74</v>
      </c>
      <c r="D21" s="89"/>
      <c r="E21" s="89"/>
      <c r="F21" s="72" t="s">
        <v>47</v>
      </c>
      <c r="G21" s="74"/>
      <c r="H21" s="85">
        <f>H20*H23</f>
        <v>10920960</v>
      </c>
      <c r="I21" s="61"/>
      <c r="J21" s="61"/>
      <c r="K21" s="61"/>
      <c r="L21" s="61"/>
      <c r="M21" s="61"/>
      <c r="N21" s="61"/>
      <c r="O21" s="61"/>
      <c r="P21" s="61"/>
      <c r="Q21" s="61"/>
      <c r="R21" s="61"/>
      <c r="T21" s="97"/>
    </row>
    <row r="22" spans="2:20" ht="17" thickBot="1">
      <c r="B22" s="67"/>
      <c r="C22" s="82" t="s">
        <v>74</v>
      </c>
      <c r="D22" s="89"/>
      <c r="E22" s="89"/>
      <c r="F22" s="124" t="s">
        <v>100</v>
      </c>
      <c r="G22" s="128"/>
      <c r="H22" s="92">
        <v>1.728</v>
      </c>
      <c r="I22" s="61"/>
      <c r="J22" s="61"/>
      <c r="K22" s="61"/>
      <c r="L22" s="61"/>
      <c r="M22" s="61"/>
      <c r="N22" s="61"/>
      <c r="O22" s="61"/>
      <c r="P22" s="61"/>
      <c r="Q22" s="61"/>
      <c r="R22" s="61"/>
      <c r="T22" s="106" t="s">
        <v>77</v>
      </c>
    </row>
    <row r="23" spans="2:20" ht="17" thickBot="1">
      <c r="B23" s="67"/>
      <c r="C23" s="131" t="s">
        <v>107</v>
      </c>
      <c r="D23" s="70"/>
      <c r="E23" s="70"/>
      <c r="F23" s="70" t="s">
        <v>51</v>
      </c>
      <c r="H23" s="91">
        <v>7900</v>
      </c>
      <c r="O23" s="63"/>
      <c r="T23" s="70"/>
    </row>
    <row r="24" spans="2:20" ht="17" thickBot="1">
      <c r="B24" s="67"/>
      <c r="C24" s="138" t="s">
        <v>110</v>
      </c>
      <c r="D24" s="70"/>
      <c r="E24" s="70"/>
      <c r="F24" s="125" t="s">
        <v>101</v>
      </c>
      <c r="G24" s="110"/>
      <c r="H24" s="91">
        <f>H23*H6</f>
        <v>6320000</v>
      </c>
      <c r="J24" s="96"/>
      <c r="O24" s="63"/>
      <c r="T24" s="70"/>
    </row>
  </sheetData>
  <hyperlinks>
    <hyperlink ref="T14" r:id="rId1" xr:uid="{00000000-0004-0000-0200-000000000000}"/>
    <hyperlink ref="T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40625" defaultRowHeight="16"/>
  <cols>
    <col min="1" max="1" width="3.42578125" style="21" customWidth="1"/>
    <col min="2" max="2" width="3.28515625" style="21" customWidth="1"/>
    <col min="3" max="3" width="30.28515625" style="21" customWidth="1"/>
    <col min="4" max="4" width="16.140625" style="21" customWidth="1"/>
    <col min="5" max="5" width="10.28515625" style="21" customWidth="1"/>
    <col min="6" max="8" width="12.140625" style="21" customWidth="1"/>
    <col min="9" max="9" width="32.42578125" style="25" customWidth="1"/>
    <col min="10" max="10" width="105.42578125" style="21" customWidth="1"/>
    <col min="11" max="16384" width="33.140625" style="21"/>
  </cols>
  <sheetData>
    <row r="1" spans="2:10" ht="17" thickBot="1"/>
    <row r="2" spans="2:10">
      <c r="B2" s="20"/>
      <c r="C2" s="26"/>
      <c r="D2" s="26"/>
      <c r="E2" s="26"/>
      <c r="F2" s="26"/>
      <c r="G2" s="26"/>
      <c r="H2" s="26"/>
      <c r="I2" s="27"/>
      <c r="J2" s="26"/>
    </row>
    <row r="3" spans="2:10">
      <c r="B3" s="22"/>
      <c r="C3" s="14" t="s">
        <v>19</v>
      </c>
      <c r="D3" s="14"/>
      <c r="E3" s="14"/>
      <c r="F3" s="14"/>
      <c r="G3" s="14"/>
      <c r="H3" s="14"/>
      <c r="I3" s="17"/>
    </row>
    <row r="4" spans="2:10">
      <c r="B4" s="22"/>
    </row>
    <row r="5" spans="2:10">
      <c r="B5" s="28"/>
      <c r="C5" s="16" t="s">
        <v>27</v>
      </c>
      <c r="D5" s="16" t="s">
        <v>0</v>
      </c>
      <c r="E5" s="16" t="s">
        <v>17</v>
      </c>
      <c r="F5" s="16" t="s">
        <v>28</v>
      </c>
      <c r="G5" s="16" t="s">
        <v>115</v>
      </c>
      <c r="H5" s="16" t="s">
        <v>62</v>
      </c>
      <c r="I5" s="18" t="s">
        <v>126</v>
      </c>
      <c r="J5" s="16" t="s">
        <v>14</v>
      </c>
    </row>
    <row r="6" spans="2:10">
      <c r="B6" s="22"/>
      <c r="C6" s="14"/>
      <c r="D6" s="14"/>
      <c r="E6" s="14"/>
      <c r="F6" s="14"/>
      <c r="G6" s="14"/>
      <c r="H6" s="14"/>
      <c r="I6" s="17"/>
      <c r="J6" s="14"/>
    </row>
    <row r="7" spans="2:10">
      <c r="B7" s="22"/>
      <c r="C7" s="30"/>
      <c r="F7" s="25"/>
      <c r="H7" s="25"/>
    </row>
    <row r="8" spans="2:10" ht="34">
      <c r="B8" s="22"/>
      <c r="C8" s="29"/>
      <c r="D8" s="29" t="s">
        <v>21</v>
      </c>
      <c r="E8" s="48" t="s">
        <v>20</v>
      </c>
      <c r="F8" s="48" t="s">
        <v>57</v>
      </c>
      <c r="G8" s="143">
        <v>2010</v>
      </c>
      <c r="H8" s="48"/>
      <c r="I8" s="147" t="s">
        <v>127</v>
      </c>
      <c r="J8" s="140" t="s">
        <v>56</v>
      </c>
    </row>
    <row r="9" spans="2:10">
      <c r="B9" s="22"/>
      <c r="C9" s="46" t="s">
        <v>1</v>
      </c>
      <c r="D9" s="29"/>
      <c r="E9" s="31"/>
      <c r="F9" s="32"/>
      <c r="G9" s="31"/>
      <c r="H9" s="32"/>
      <c r="I9" s="32"/>
      <c r="J9" s="29"/>
    </row>
    <row r="10" spans="2:10">
      <c r="B10" s="22"/>
      <c r="C10" s="47" t="s">
        <v>5</v>
      </c>
      <c r="D10" s="29"/>
      <c r="E10" s="31"/>
      <c r="F10" s="32"/>
      <c r="G10" s="31"/>
      <c r="H10" s="32"/>
      <c r="I10" s="32"/>
      <c r="J10" s="29"/>
    </row>
    <row r="11" spans="2:10">
      <c r="B11" s="22"/>
      <c r="C11" s="99"/>
      <c r="D11" s="29"/>
      <c r="E11" s="31"/>
      <c r="F11" s="32"/>
      <c r="G11" s="31"/>
      <c r="H11" s="32"/>
      <c r="I11" s="32"/>
      <c r="J11" s="29"/>
    </row>
    <row r="12" spans="2:10" ht="34">
      <c r="B12" s="22"/>
      <c r="C12" s="99"/>
      <c r="D12" s="93" t="s">
        <v>67</v>
      </c>
      <c r="E12" s="95" t="s">
        <v>69</v>
      </c>
      <c r="F12" s="94" t="s">
        <v>57</v>
      </c>
      <c r="G12" s="142" t="s">
        <v>57</v>
      </c>
      <c r="H12" s="32"/>
      <c r="I12" s="147" t="s">
        <v>128</v>
      </c>
      <c r="J12" s="29" t="s">
        <v>68</v>
      </c>
    </row>
    <row r="13" spans="2:10">
      <c r="B13" s="22"/>
      <c r="C13" s="47" t="s">
        <v>78</v>
      </c>
      <c r="D13" s="29"/>
      <c r="E13" s="31"/>
      <c r="F13" s="32"/>
      <c r="G13" s="31"/>
      <c r="H13" s="32"/>
      <c r="I13" s="32"/>
      <c r="J13" s="29"/>
    </row>
    <row r="14" spans="2:10">
      <c r="B14" s="22"/>
      <c r="C14" s="47" t="s">
        <v>8</v>
      </c>
      <c r="D14" s="29"/>
      <c r="E14" s="31"/>
      <c r="F14" s="32"/>
      <c r="G14" s="31"/>
      <c r="H14" s="32"/>
      <c r="I14" s="32"/>
      <c r="J14" s="29"/>
    </row>
    <row r="15" spans="2:10">
      <c r="B15" s="22"/>
      <c r="C15" s="98" t="s">
        <v>70</v>
      </c>
      <c r="D15" s="50"/>
      <c r="F15" s="45"/>
      <c r="G15" s="44"/>
      <c r="H15" s="45"/>
      <c r="J15" s="33"/>
    </row>
    <row r="16" spans="2:10">
      <c r="B16" s="22"/>
      <c r="C16" s="98" t="s">
        <v>71</v>
      </c>
      <c r="D16" s="50"/>
      <c r="F16" s="45"/>
      <c r="G16" s="44"/>
      <c r="H16" s="45"/>
      <c r="J16" s="33"/>
    </row>
    <row r="17" spans="2:10">
      <c r="B17" s="22"/>
      <c r="C17" s="29"/>
      <c r="D17" s="50"/>
      <c r="F17" s="45"/>
      <c r="G17" s="44"/>
      <c r="H17" s="45"/>
      <c r="J17" s="33"/>
    </row>
    <row r="18" spans="2:10">
      <c r="B18" s="22"/>
      <c r="C18" s="29"/>
      <c r="D18" s="50" t="s">
        <v>48</v>
      </c>
      <c r="E18" s="21" t="s">
        <v>9</v>
      </c>
      <c r="F18" s="100" t="s">
        <v>55</v>
      </c>
      <c r="G18" s="139" t="s">
        <v>55</v>
      </c>
      <c r="H18" s="45"/>
      <c r="I18" s="148" t="s">
        <v>129</v>
      </c>
      <c r="J18" s="33"/>
    </row>
    <row r="19" spans="2:10">
      <c r="B19" s="22"/>
      <c r="C19" s="122" t="s">
        <v>58</v>
      </c>
      <c r="D19" s="29"/>
      <c r="J19" s="29"/>
    </row>
    <row r="20" spans="2:10">
      <c r="B20" s="22"/>
      <c r="C20" s="49"/>
      <c r="E20" s="29"/>
      <c r="F20" s="29"/>
      <c r="G20" s="29"/>
      <c r="H20" s="29"/>
      <c r="I20" s="34"/>
      <c r="J20" s="29"/>
    </row>
    <row r="21" spans="2:10">
      <c r="B21" s="22"/>
      <c r="C21" s="50"/>
      <c r="D21" s="44" t="s">
        <v>53</v>
      </c>
      <c r="E21" s="50" t="s">
        <v>9</v>
      </c>
      <c r="F21" s="29"/>
      <c r="G21" s="29"/>
      <c r="H21" s="50" t="s">
        <v>63</v>
      </c>
      <c r="I21" s="34"/>
      <c r="J21" s="29" t="s">
        <v>64</v>
      </c>
    </row>
    <row r="22" spans="2:10">
      <c r="B22" s="22"/>
      <c r="C22" s="49" t="s">
        <v>61</v>
      </c>
      <c r="D22" s="44" t="s">
        <v>59</v>
      </c>
      <c r="E22" s="29"/>
      <c r="F22" s="29"/>
      <c r="G22" s="29"/>
      <c r="H22" s="29"/>
      <c r="I22" s="34"/>
      <c r="J22" s="29"/>
    </row>
    <row r="23" spans="2:10">
      <c r="B23" s="22"/>
      <c r="C23" s="49"/>
      <c r="E23" s="29"/>
      <c r="F23" s="29"/>
      <c r="G23" s="29"/>
      <c r="H23" s="29"/>
      <c r="I23" s="34"/>
      <c r="J23" s="29"/>
    </row>
    <row r="24" spans="2:10">
      <c r="B24" s="22"/>
      <c r="C24" s="50"/>
      <c r="D24" s="44" t="s">
        <v>53</v>
      </c>
      <c r="E24" s="50" t="s">
        <v>9</v>
      </c>
      <c r="F24" s="29"/>
      <c r="G24" s="29"/>
      <c r="H24" s="50" t="s">
        <v>63</v>
      </c>
      <c r="I24" s="34"/>
      <c r="J24" s="29" t="s">
        <v>65</v>
      </c>
    </row>
    <row r="25" spans="2:10">
      <c r="B25" s="22"/>
      <c r="C25" s="49" t="s">
        <v>61</v>
      </c>
      <c r="D25" s="21" t="s">
        <v>60</v>
      </c>
      <c r="E25" s="50"/>
      <c r="F25" s="29"/>
      <c r="G25" s="29"/>
      <c r="H25" s="29"/>
      <c r="I25" s="34"/>
      <c r="J25" s="29"/>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11"/>
  <sheetViews>
    <sheetView workbookViewId="0">
      <selection activeCell="D5" sqref="D5"/>
    </sheetView>
  </sheetViews>
  <sheetFormatPr baseColWidth="10" defaultColWidth="10.7109375" defaultRowHeight="16"/>
  <cols>
    <col min="1" max="1" width="5" style="139" customWidth="1"/>
    <col min="2" max="2" width="4.85546875" style="139" customWidth="1"/>
    <col min="3" max="3" width="12.7109375" style="139" customWidth="1"/>
    <col min="4" max="4" width="12.140625" style="139" customWidth="1"/>
    <col min="5" max="16384" width="10.7109375" style="139"/>
  </cols>
  <sheetData>
    <row r="1" spans="2:15" ht="17" thickBot="1"/>
    <row r="2" spans="2:15">
      <c r="B2" s="144"/>
      <c r="C2" s="145"/>
      <c r="D2" s="145"/>
      <c r="E2" s="145"/>
      <c r="F2" s="145"/>
      <c r="G2" s="145"/>
      <c r="H2" s="145"/>
      <c r="I2" s="145"/>
      <c r="J2" s="145"/>
      <c r="K2" s="145"/>
      <c r="L2" s="145"/>
      <c r="M2" s="145"/>
      <c r="N2" s="145"/>
      <c r="O2" s="145"/>
    </row>
    <row r="3" spans="2:15" s="14" customFormat="1">
      <c r="B3" s="135"/>
      <c r="C3" s="16" t="s">
        <v>90</v>
      </c>
      <c r="D3" s="16"/>
      <c r="E3" s="16" t="s">
        <v>112</v>
      </c>
      <c r="F3" s="16"/>
      <c r="G3" s="16"/>
      <c r="H3" s="16"/>
      <c r="I3" s="16"/>
      <c r="J3" s="16"/>
      <c r="K3" s="16"/>
      <c r="L3" s="16"/>
      <c r="M3" s="16"/>
      <c r="N3" s="16"/>
      <c r="O3" s="16"/>
    </row>
    <row r="4" spans="2:15">
      <c r="B4" s="146"/>
    </row>
    <row r="5" spans="2:15">
      <c r="B5" s="146"/>
      <c r="C5" s="139" t="s">
        <v>48</v>
      </c>
    </row>
    <row r="6" spans="2:15">
      <c r="B6" s="146"/>
    </row>
    <row r="7" spans="2:15">
      <c r="B7" s="146"/>
      <c r="C7" s="139" t="s">
        <v>113</v>
      </c>
    </row>
    <row r="8" spans="2:15">
      <c r="B8" s="146"/>
    </row>
    <row r="9" spans="2:15">
      <c r="B9" s="146"/>
    </row>
    <row r="10" spans="2:15">
      <c r="B10" s="146"/>
    </row>
    <row r="11" spans="2:15">
      <c r="B11" s="146"/>
    </row>
    <row r="12" spans="2:15">
      <c r="B12" s="146"/>
    </row>
    <row r="13" spans="2:15">
      <c r="B13" s="146"/>
    </row>
    <row r="14" spans="2:15">
      <c r="B14" s="146"/>
    </row>
    <row r="15" spans="2:15">
      <c r="B15" s="146"/>
    </row>
    <row r="16" spans="2:15">
      <c r="B16" s="146"/>
    </row>
    <row r="17" spans="2:5">
      <c r="B17" s="146"/>
    </row>
    <row r="18" spans="2:5">
      <c r="B18" s="146"/>
    </row>
    <row r="19" spans="2:5">
      <c r="B19" s="146"/>
    </row>
    <row r="20" spans="2:5">
      <c r="B20" s="146"/>
    </row>
    <row r="21" spans="2:5">
      <c r="B21" s="146"/>
    </row>
    <row r="22" spans="2:5">
      <c r="B22" s="146"/>
      <c r="D22" s="139">
        <v>1400</v>
      </c>
      <c r="E22" s="139" t="s">
        <v>114</v>
      </c>
    </row>
    <row r="23" spans="2:5">
      <c r="B23" s="146"/>
    </row>
    <row r="24" spans="2:5">
      <c r="B24" s="146"/>
    </row>
    <row r="25" spans="2:5">
      <c r="B25" s="146"/>
    </row>
    <row r="26" spans="2:5">
      <c r="B26" s="146"/>
    </row>
    <row r="27" spans="2:5">
      <c r="B27" s="146"/>
      <c r="C27" s="139" t="s">
        <v>67</v>
      </c>
    </row>
    <row r="28" spans="2:5">
      <c r="B28" s="146"/>
    </row>
    <row r="29" spans="2:5">
      <c r="B29" s="146"/>
      <c r="C29" s="139" t="s">
        <v>116</v>
      </c>
    </row>
    <row r="30" spans="2:5">
      <c r="B30" s="146"/>
    </row>
    <row r="31" spans="2:5">
      <c r="B31" s="146"/>
    </row>
    <row r="32" spans="2:5">
      <c r="B32" s="146"/>
    </row>
    <row r="33" spans="2:5">
      <c r="B33" s="146"/>
    </row>
    <row r="34" spans="2:5">
      <c r="B34" s="146"/>
      <c r="D34" s="139">
        <v>1400</v>
      </c>
      <c r="E34" s="139" t="s">
        <v>114</v>
      </c>
    </row>
    <row r="35" spans="2:5">
      <c r="B35" s="146"/>
    </row>
    <row r="36" spans="2:5">
      <c r="B36" s="146"/>
    </row>
    <row r="37" spans="2:5">
      <c r="B37" s="146"/>
    </row>
    <row r="38" spans="2:5">
      <c r="B38" s="146"/>
    </row>
    <row r="39" spans="2:5">
      <c r="B39" s="146"/>
    </row>
    <row r="40" spans="2:5">
      <c r="B40" s="146"/>
    </row>
    <row r="41" spans="2:5">
      <c r="B41" s="146"/>
    </row>
    <row r="42" spans="2:5">
      <c r="B42" s="146"/>
    </row>
    <row r="43" spans="2:5">
      <c r="B43" s="146"/>
    </row>
    <row r="44" spans="2:5">
      <c r="B44" s="146"/>
    </row>
    <row r="45" spans="2:5">
      <c r="B45" s="146"/>
    </row>
    <row r="46" spans="2:5">
      <c r="B46" s="146"/>
    </row>
    <row r="47" spans="2:5">
      <c r="B47" s="146"/>
    </row>
    <row r="48" spans="2:5">
      <c r="B48" s="146"/>
    </row>
    <row r="49" spans="2:5">
      <c r="B49" s="146"/>
      <c r="C49" s="139" t="s">
        <v>117</v>
      </c>
    </row>
    <row r="50" spans="2:5">
      <c r="B50" s="146"/>
    </row>
    <row r="51" spans="2:5">
      <c r="B51" s="146"/>
    </row>
    <row r="52" spans="2:5">
      <c r="B52" s="146"/>
    </row>
    <row r="53" spans="2:5">
      <c r="B53" s="146"/>
      <c r="C53" s="139" t="s">
        <v>121</v>
      </c>
      <c r="D53" s="139">
        <v>20</v>
      </c>
      <c r="E53" s="139" t="s">
        <v>114</v>
      </c>
    </row>
    <row r="54" spans="2:5">
      <c r="B54" s="146"/>
    </row>
    <row r="55" spans="2:5">
      <c r="B55" s="146"/>
    </row>
    <row r="56" spans="2:5">
      <c r="B56" s="146"/>
    </row>
    <row r="57" spans="2:5">
      <c r="B57" s="146"/>
    </row>
    <row r="58" spans="2:5">
      <c r="B58" s="146"/>
    </row>
    <row r="59" spans="2:5">
      <c r="B59" s="146"/>
    </row>
    <row r="60" spans="2:5">
      <c r="B60" s="146"/>
    </row>
    <row r="61" spans="2:5">
      <c r="B61" s="146"/>
    </row>
    <row r="62" spans="2:5">
      <c r="B62" s="146"/>
    </row>
    <row r="63" spans="2:5">
      <c r="B63" s="146"/>
    </row>
    <row r="64" spans="2:5">
      <c r="B64" s="146"/>
    </row>
    <row r="65" spans="2:5">
      <c r="B65" s="146"/>
    </row>
    <row r="66" spans="2:5">
      <c r="B66" s="146"/>
    </row>
    <row r="67" spans="2:5">
      <c r="B67" s="146"/>
    </row>
    <row r="68" spans="2:5">
      <c r="B68" s="146"/>
      <c r="C68" s="139" t="s">
        <v>118</v>
      </c>
    </row>
    <row r="69" spans="2:5">
      <c r="B69" s="146"/>
    </row>
    <row r="70" spans="2:5">
      <c r="B70" s="146"/>
    </row>
    <row r="71" spans="2:5">
      <c r="B71" s="146"/>
    </row>
    <row r="72" spans="2:5">
      <c r="B72" s="146"/>
    </row>
    <row r="73" spans="2:5">
      <c r="B73" s="146"/>
      <c r="C73" s="139" t="s">
        <v>1</v>
      </c>
      <c r="D73" s="139">
        <v>4</v>
      </c>
      <c r="E73" s="139" t="s">
        <v>119</v>
      </c>
    </row>
    <row r="74" spans="2:5">
      <c r="B74" s="146"/>
      <c r="C74" s="139" t="s">
        <v>120</v>
      </c>
      <c r="D74" s="139">
        <v>40</v>
      </c>
      <c r="E74" s="139" t="s">
        <v>119</v>
      </c>
    </row>
    <row r="75" spans="2:5">
      <c r="B75" s="146"/>
    </row>
    <row r="76" spans="2:5">
      <c r="B76" s="146"/>
    </row>
    <row r="77" spans="2:5">
      <c r="B77" s="146"/>
    </row>
    <row r="78" spans="2:5">
      <c r="B78" s="146"/>
    </row>
    <row r="79" spans="2:5">
      <c r="B79" s="146"/>
    </row>
    <row r="80" spans="2:5">
      <c r="B80" s="146"/>
    </row>
    <row r="81" spans="2:6">
      <c r="B81" s="146"/>
    </row>
    <row r="82" spans="2:6">
      <c r="B82" s="146"/>
    </row>
    <row r="83" spans="2:6">
      <c r="B83" s="146"/>
    </row>
    <row r="84" spans="2:6">
      <c r="B84" s="146"/>
    </row>
    <row r="85" spans="2:6">
      <c r="B85" s="146"/>
    </row>
    <row r="86" spans="2:6">
      <c r="B86" s="146"/>
      <c r="C86" s="139" t="s">
        <v>21</v>
      </c>
    </row>
    <row r="87" spans="2:6">
      <c r="B87" s="146"/>
      <c r="C87" s="139" t="s">
        <v>122</v>
      </c>
    </row>
    <row r="88" spans="2:6">
      <c r="B88" s="146"/>
    </row>
    <row r="89" spans="2:6">
      <c r="B89" s="146"/>
    </row>
    <row r="90" spans="2:6">
      <c r="B90" s="146"/>
    </row>
    <row r="91" spans="2:6">
      <c r="B91" s="146"/>
    </row>
    <row r="92" spans="2:6">
      <c r="B92" s="146"/>
    </row>
    <row r="93" spans="2:6">
      <c r="B93" s="146"/>
    </row>
    <row r="94" spans="2:6">
      <c r="B94" s="146"/>
    </row>
    <row r="95" spans="2:6">
      <c r="B95" s="146"/>
      <c r="D95" s="139" t="s">
        <v>120</v>
      </c>
      <c r="E95" s="139">
        <v>40</v>
      </c>
      <c r="F95" s="139" t="s">
        <v>119</v>
      </c>
    </row>
    <row r="96" spans="2:6">
      <c r="B96" s="146"/>
    </row>
    <row r="97" spans="2:6">
      <c r="B97" s="146"/>
    </row>
    <row r="98" spans="2:6">
      <c r="B98" s="146"/>
    </row>
    <row r="99" spans="2:6">
      <c r="B99" s="146"/>
    </row>
    <row r="100" spans="2:6">
      <c r="B100" s="146"/>
      <c r="C100" s="139" t="s">
        <v>123</v>
      </c>
    </row>
    <row r="101" spans="2:6">
      <c r="B101" s="146"/>
    </row>
    <row r="102" spans="2:6">
      <c r="B102" s="146"/>
    </row>
    <row r="103" spans="2:6">
      <c r="B103" s="146"/>
    </row>
    <row r="104" spans="2:6">
      <c r="B104" s="146"/>
    </row>
    <row r="105" spans="2:6">
      <c r="B105" s="146"/>
    </row>
    <row r="106" spans="2:6">
      <c r="B106" s="146"/>
      <c r="D106" s="139" t="s">
        <v>1</v>
      </c>
      <c r="E106" s="139">
        <v>4</v>
      </c>
      <c r="F106" s="139" t="s">
        <v>119</v>
      </c>
    </row>
    <row r="107" spans="2:6">
      <c r="B107" s="146"/>
    </row>
    <row r="108" spans="2:6">
      <c r="B108" s="146"/>
    </row>
    <row r="109" spans="2:6">
      <c r="B109" s="146"/>
    </row>
    <row r="110" spans="2:6">
      <c r="B110" s="146"/>
    </row>
    <row r="111" spans="2:6">
      <c r="B111"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2024-02-14T13:52:43Z</dcterms:modified>
</cp:coreProperties>
</file>