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Desktop/"/>
    </mc:Choice>
  </mc:AlternateContent>
  <xr:revisionPtr revIDLastSave="0" documentId="8_{2123181C-4E48-2241-A405-FDFA88545BE4}" xr6:coauthVersionLast="47" xr6:coauthVersionMax="47" xr10:uidLastSave="{00000000-0000-0000-0000-000000000000}"/>
  <bookViews>
    <workbookView xWindow="5740" yWindow="221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3" i="16" l="1"/>
  <c r="H8" i="13"/>
  <c r="J8" i="13"/>
  <c r="F8" i="13" s="1"/>
  <c r="E15" i="12" s="1"/>
  <c r="F62" i="16" l="1"/>
  <c r="F5" i="16" l="1"/>
  <c r="F6" i="16"/>
  <c r="F8" i="16" s="1"/>
  <c r="F16" i="16"/>
  <c r="F15" i="16"/>
  <c r="F13" i="16"/>
  <c r="F22" i="16" s="1"/>
  <c r="F12" i="16"/>
  <c r="F11" i="16"/>
  <c r="F10" i="16"/>
  <c r="F18" i="16" s="1"/>
  <c r="F15" i="13" s="1"/>
  <c r="J6" i="13" l="1"/>
  <c r="F6" i="13" s="1"/>
  <c r="F63" i="16"/>
  <c r="F20" i="16" s="1"/>
  <c r="N16" i="13" s="1"/>
  <c r="F16" i="13" s="1"/>
  <c r="F19" i="16"/>
  <c r="J16" i="13" s="1"/>
  <c r="F14" i="16"/>
  <c r="F24" i="16"/>
  <c r="F25" i="16" s="1"/>
  <c r="F19" i="13" s="1"/>
  <c r="F7" i="16"/>
  <c r="F26" i="16" s="1"/>
  <c r="F21" i="16"/>
  <c r="F23" i="16" s="1"/>
  <c r="F17" i="13" s="1"/>
  <c r="E22" i="12" s="1"/>
  <c r="L11" i="13"/>
  <c r="H6" i="13"/>
  <c r="G21" i="15"/>
  <c r="F101" i="16"/>
  <c r="F97" i="16"/>
  <c r="J7" i="13"/>
  <c r="F7" i="13" s="1"/>
  <c r="F93" i="16"/>
  <c r="F18" i="13" l="1"/>
  <c r="F27" i="16"/>
  <c r="F21" i="13" s="1"/>
  <c r="F20" i="13"/>
  <c r="E31" i="12"/>
  <c r="E32" i="12"/>
  <c r="E18" i="12"/>
  <c r="E19" i="12"/>
  <c r="F11" i="13"/>
  <c r="E29" i="12" s="1"/>
  <c r="P12" i="13"/>
  <c r="P11" i="13"/>
  <c r="F12" i="13"/>
  <c r="E30" i="12" s="1"/>
  <c r="L12" i="13"/>
  <c r="E12" i="12"/>
  <c r="E24" i="12" l="1"/>
  <c r="E23" i="12"/>
</calcChain>
</file>

<file path=xl/sharedStrings.xml><?xml version="1.0" encoding="utf-8"?>
<sst xmlns="http://schemas.openxmlformats.org/spreadsheetml/2006/main" count="321" uniqueCount="206">
  <si>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</si>
  <si>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</si>
  <si>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</si>
  <si>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</si>
  <si>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</si>
  <si>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</si>
  <si>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</si>
  <si>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</si>
  <si>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</si>
  <si>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</si>
  <si>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</si>
  <si>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</si>
  <si>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</si>
  <si>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</si>
  <si>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</si>
  <si>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</si>
  <si>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</si>
  <si>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</si>
  <si>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</si>
  <si>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</si>
  <si>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</si>
  <si>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</si>
  <si>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</si>
  <si>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</si>
  <si>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</si>
  <si>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</si>
  <si>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</si>
  <si>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</si>
  <si>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</si>
  <si>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</si>
  <si>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</si>
  <si>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</si>
  <si>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</si>
  <si>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</si>
  <si>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</si>
  <si>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</si>
  <si>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</si>
  <si>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</si>
  <si>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</si>
  <si>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</si>
  <si>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</si>
  <si>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</si>
  <si>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</si>
  <si>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</si>
  <si>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</si>
  <si>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</si>
  <si>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</si>
  <si>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Maasvlakte</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</si>
  <si>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</si>
  <si>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</si>
  <si>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</si>
  <si>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</si>
  <si>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Date retrived</t>
  </si>
  <si>
    <t>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</si>
  <si>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</si>
  <si>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</si>
  <si>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</si>
  <si>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</si>
  <si>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</si>
  <si>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</si>
  <si>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</si>
  <si>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</si>
  <si>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</si>
  <si>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</si>
  <si>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</si>
  <si>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</si>
  <si>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</si>
  <si>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</si>
  <si>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</si>
  <si>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</si>
  <si>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</si>
  <si>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</si>
  <si>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</si>
  <si>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</si>
  <si>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</si>
  <si>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</si>
  <si>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</si>
  <si>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</si>
  <si>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</si>
  <si>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M</t>
    </r>
    <r>
      <rPr>
        <sz val="12"/>
        <color theme="1"/>
        <rFont val="Calibri"/>
        <family val="2"/>
        <scheme val="minor"/>
      </rPr>
      <t>W</t>
    </r>
  </si>
  <si>
    <t>Parameter</t>
  </si>
  <si>
    <t>MW</t>
  </si>
  <si>
    <t>Cost</t>
  </si>
  <si>
    <t>Comments</t>
  </si>
  <si>
    <t>Notes</t>
  </si>
  <si>
    <t>p.1</t>
  </si>
  <si>
    <t>Subject year</t>
  </si>
  <si>
    <t>p.30</t>
  </si>
  <si>
    <t>yr</t>
  </si>
  <si>
    <t>Lifetime</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</si>
  <si>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</si>
  <si>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</si>
  <si>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</si>
  <si>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</si>
  <si>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</si>
  <si>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</si>
  <si>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</si>
  <si>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</si>
  <si>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</si>
  <si>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ccs_capture_rate</t>
  </si>
  <si>
    <t>Investment costs</t>
  </si>
  <si>
    <t>Initial investment costs coal conventional</t>
  </si>
  <si>
    <t>Initial investment costs coal CCS</t>
  </si>
  <si>
    <t>€/kWe</t>
  </si>
  <si>
    <t>Additional investment costs for CCS</t>
  </si>
  <si>
    <t>Additional investment costs CCS</t>
  </si>
  <si>
    <t>TNO, energy.nl</t>
  </si>
  <si>
    <t>h/y</t>
  </si>
  <si>
    <t>technical lifetime</t>
  </si>
  <si>
    <t>y</t>
  </si>
  <si>
    <t>7500-8000 h/y</t>
  </si>
  <si>
    <t>30-40 y</t>
  </si>
  <si>
    <t>500-1000 MW</t>
  </si>
  <si>
    <t>full load hours</t>
  </si>
  <si>
    <t>Investement costs</t>
  </si>
  <si>
    <t>Fixed operational costs (excl fuel)</t>
  </si>
  <si>
    <t>Variable costs</t>
  </si>
  <si>
    <t>€/MWh</t>
  </si>
  <si>
    <t>700-1700 €/kWe, includes costs for CO2 capture, CO2 compression and utilitiy units</t>
  </si>
  <si>
    <t>include additional costs for maintenance, labour, administration insurance and taxes</t>
  </si>
  <si>
    <t>include additional chemicals, cooling water charges and waste disposal costs</t>
  </si>
  <si>
    <t>CO2 capture rate</t>
  </si>
  <si>
    <t>0.85-0.95</t>
  </si>
  <si>
    <r>
      <t xml:space="preserve">Costs (provided as </t>
    </r>
    <r>
      <rPr>
        <b/>
        <u/>
        <sz val="12"/>
        <color theme="1"/>
        <rFont val="Calibri (Body)"/>
      </rPr>
      <t xml:space="preserve">additional costs </t>
    </r>
    <r>
      <rPr>
        <b/>
        <sz val="12"/>
        <color theme="1"/>
        <rFont val="Calibri"/>
        <family val="2"/>
        <scheme val="minor"/>
      </rPr>
      <t>for CCS)</t>
    </r>
  </si>
  <si>
    <t>Electricity production</t>
  </si>
  <si>
    <t>Full load hours</t>
  </si>
  <si>
    <t>MWh/y</t>
  </si>
  <si>
    <t>Fixed O&amp;M coal conventional</t>
  </si>
  <si>
    <t>1400-1600 €/kWe</t>
  </si>
  <si>
    <t>2700-2900 €/kWe</t>
  </si>
  <si>
    <t>18-22 €/kWe</t>
  </si>
  <si>
    <t>Fixed O&amp;M coal CCS</t>
  </si>
  <si>
    <t>60-80 €/kWe</t>
  </si>
  <si>
    <t>Additional fixed O&amp;M costs for CCS</t>
  </si>
  <si>
    <t>Variable O&amp;M coal conventional</t>
  </si>
  <si>
    <t>Variable O&amp;M coal CCS</t>
  </si>
  <si>
    <t>Additional variable O&amp;M coal CCS</t>
  </si>
  <si>
    <t>https://energy.nl/data/post-combustion-co%E2%82%82-capture-add-on-for-power-plants-solid-fuels/</t>
  </si>
  <si>
    <t>Investment, O&amp;M costs</t>
  </si>
  <si>
    <t>Typical scale</t>
  </si>
  <si>
    <r>
      <t>euro/k</t>
    </r>
    <r>
      <rPr>
        <sz val="12"/>
        <color theme="1"/>
        <rFont val="Calibri"/>
        <family val="2"/>
        <scheme val="minor"/>
      </rPr>
      <t>We</t>
    </r>
  </si>
  <si>
    <t>Additional fixed O&amp;M costs CCS</t>
  </si>
  <si>
    <t>Fixed O&amp;M costs coal</t>
  </si>
  <si>
    <t>Initial investment costs coal</t>
  </si>
  <si>
    <t>Additional variable O&amp;M costs CCS</t>
  </si>
  <si>
    <t>Variable O&amp;M costs coal</t>
  </si>
  <si>
    <t>MWe</t>
  </si>
  <si>
    <t>Full load hours (electricity)</t>
  </si>
  <si>
    <t>Initial investment costs for typical output MWe</t>
  </si>
  <si>
    <t>euro/kWe/yr</t>
  </si>
  <si>
    <t>euro/MWh/yr</t>
  </si>
  <si>
    <t>Additional investment costs CCS for typical output MWe</t>
  </si>
  <si>
    <t>Fixed O&amp;M costs coal for typical output MWe</t>
  </si>
  <si>
    <t>Additional fixed O&amp;M costs CCS for typical output MWe</t>
  </si>
  <si>
    <t>Variable O&amp;M costs typical output MWe</t>
  </si>
  <si>
    <t>https://refman.energytransitionmodel.com/publications/2192</t>
  </si>
  <si>
    <t>Additional variable O&amp;M costs CCS typical output MWe</t>
  </si>
  <si>
    <t>sourced from energy_power_ultra_supercritical_coal</t>
  </si>
  <si>
    <t>Additional initial investment cost for ccs</t>
  </si>
  <si>
    <t>Variable operational and maintenance costs (excl CCS)</t>
  </si>
  <si>
    <t>Additional variable operation and maintenance costs for CCS</t>
  </si>
  <si>
    <t>Kyra de Haan</t>
  </si>
  <si>
    <t>Quintel</t>
  </si>
  <si>
    <t>https://docs.energytransitionmodel.com/main/cost-wacc#commercial--proven-technologies-real-wacc-4</t>
  </si>
  <si>
    <t>Weighted average cost of capital CCS technology</t>
  </si>
  <si>
    <t>Investment costs, fixed O&amp;M and variable O&amp;M</t>
  </si>
  <si>
    <t>Costs excl CCS are assumed from Harvard source, additional costs for CCS are assumed from TNO factsheet, energy.nl</t>
  </si>
  <si>
    <t>Fixed O&amp;M costs total (coal + CCS)</t>
  </si>
  <si>
    <t>Fixed O&amp;M costs total (coal + CCS) for typical output MWe</t>
  </si>
  <si>
    <t>calculated value from Harvard</t>
  </si>
  <si>
    <t>calculated value from TNO, energy.nl</t>
  </si>
  <si>
    <t>calculated value from Harvard &amp; TNO, energy.nl</t>
  </si>
  <si>
    <t>Fixed operational and maintenance costs per year coal + CCS</t>
  </si>
  <si>
    <t>Harvard, TNO, energy.nl</t>
  </si>
  <si>
    <t>CCS capture rate</t>
  </si>
  <si>
    <t>typical scale without CCS</t>
  </si>
  <si>
    <t>typical scale with CCS</t>
  </si>
  <si>
    <t>In this Node source analysis it is assumed that a powerplant of 800 MW without CCS is needed to obtain 637 MW output with CCS</t>
  </si>
  <si>
    <t>All non-CCS related costs are therefore based on an 800 MW powerplant. All CCS-related costs are based on a powerplant with 637 MW</t>
  </si>
  <si>
    <t>800 MW powerplant</t>
  </si>
  <si>
    <t>With the calculated costs the powerplant capacity is shown.</t>
  </si>
  <si>
    <t>637 MW powerplant</t>
  </si>
  <si>
    <t>Electricity production without CCS</t>
  </si>
  <si>
    <t>Expert opinion</t>
  </si>
  <si>
    <t>Additional initial investment costs for CCS</t>
  </si>
  <si>
    <t>€/unit</t>
  </si>
  <si>
    <t>approximate price for one typical unit</t>
  </si>
  <si>
    <t>Producer price index 2023 (compared to 2015)</t>
  </si>
  <si>
    <t>Additional initial investment costs for CCS inflation corrected</t>
  </si>
  <si>
    <t>from the expert opinion the costs of TNO source should be corrected for inflation to determine the appropriate price</t>
  </si>
  <si>
    <t>these inflation corrected costs are more in line with the current costs for CCS</t>
  </si>
  <si>
    <t>Additional investment costs CCS for typical output MWe (inflation corrected)</t>
  </si>
  <si>
    <t xml:space="preserve"> </t>
  </si>
  <si>
    <t>Expert's opinion</t>
  </si>
  <si>
    <t>value from expert's opinion is based on TNO source and corrected for inflation, these costs seem in line with the current additional investment costs for CCS</t>
  </si>
  <si>
    <t>energy_power_wood_pellets_ccs_must_run.ad</t>
  </si>
  <si>
    <t>input.wood_pellets</t>
  </si>
  <si>
    <t>output.electricity</t>
  </si>
  <si>
    <t>electrical efficiency</t>
  </si>
  <si>
    <t>based on energy_power_ultra_supercritical_coal_ccs, sourced from datasets/nl2019/central_producers.csv</t>
  </si>
  <si>
    <t>hours/year</t>
  </si>
  <si>
    <t>TNO</t>
  </si>
  <si>
    <t>Producer price index</t>
  </si>
  <si>
    <t>Trading economics, Eurostat</t>
  </si>
  <si>
    <t>Trading Economics, Eurostat</t>
  </si>
  <si>
    <t>electrical efficiency 46% without CCS and 36.1% with CCS (sourced from energy_power_ultra_supercritical_coal)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</si>
</sst>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0.000"/>
    <numFmt numFmtId="166" formatCode="_ * #,##0.0_ ;_ * \-#,##0.0_ ;_ * &quot;-&quot;??_ ;_ @_ "/>
    <numFmt numFmtId="167" formatCode="_ * #,##0_ ;_ * \-#,##0_ ;_ * &quot;-&quot;??_ ;_ @_ "/>
    <numFmt numFmtId="168"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
      <sz val="12"/>
      <color theme="1"/>
      <name val="Lettertype hoofdtekst"/>
      <family val="2"/>
    </font>
    <font>
      <sz val="12"/>
      <color rgb="FFFF0000"/>
      <name val="Calibri"/>
      <family val="2"/>
      <scheme val="minor"/>
    </font>
    <font>
      <b/>
      <sz val="12"/>
      <color rgb="FFFF0000"/>
      <name val="Calibri"/>
      <family val="2"/>
      <scheme val="minor"/>
    </font>
    <font>
      <b/>
      <u/>
      <sz val="12"/>
      <color theme="1"/>
      <name val="Calibri (Body)"/>
    </font>
    <font>
      <sz val="12"/>
      <name val="Calibri"/>
      <family val="2"/>
      <scheme val="minor"/>
    </font>
    <font>
      <sz val="12"/>
      <color theme="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25" fillId="0" borderId="0" applyFont="0" applyFill="0" applyBorder="0" applyAlignment="0" applyProtection="0"/>
  </cellStyleXfs>
  <cellXfs count="187">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1" fontId="16" fillId="2" borderId="0" xfId="0" applyNumberFormat="1" applyFont="1" applyFill="1" applyAlignment="1">
      <alignment horizontal="righ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6" fillId="2" borderId="0" xfId="0" applyFont="1" applyFill="1"/>
    <xf numFmtId="0" fontId="16" fillId="2" borderId="5" xfId="0" applyFont="1" applyFill="1" applyBorder="1"/>
    <xf numFmtId="0" fontId="16" fillId="2" borderId="9" xfId="0" applyFont="1" applyFill="1" applyBorder="1"/>
    <xf numFmtId="49" fontId="16" fillId="2" borderId="0" xfId="0" applyNumberFormat="1" applyFont="1" applyFill="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3" fillId="2" borderId="0" xfId="0" applyFont="1" applyFill="1"/>
    <xf numFmtId="0" fontId="13" fillId="2" borderId="6" xfId="0" applyFont="1" applyFill="1" applyBorder="1"/>
    <xf numFmtId="0" fontId="17" fillId="0" borderId="0" xfId="0" applyFont="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0" fontId="13" fillId="2" borderId="16" xfId="0" applyFont="1" applyFill="1" applyBorder="1"/>
    <xf numFmtId="0" fontId="13" fillId="2" borderId="0" xfId="0" applyFont="1" applyFill="1" applyAlignment="1">
      <alignment vertical="top"/>
    </xf>
    <xf numFmtId="0" fontId="13" fillId="0" borderId="0" xfId="0" applyFont="1" applyAlignment="1">
      <alignment vertical="top"/>
    </xf>
    <xf numFmtId="0" fontId="13" fillId="2" borderId="0" xfId="0" applyFont="1" applyFill="1" applyAlignment="1">
      <alignment vertical="top" wrapText="1"/>
    </xf>
    <xf numFmtId="49" fontId="13" fillId="2" borderId="0" xfId="0" applyNumberFormat="1" applyFont="1" applyFill="1" applyAlignment="1">
      <alignment vertical="top" wrapText="1"/>
    </xf>
    <xf numFmtId="0" fontId="13" fillId="2" borderId="0" xfId="177" applyFont="1" applyFill="1" applyBorder="1" applyAlignment="1" applyProtection="1">
      <alignment vertical="top"/>
    </xf>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6" fillId="2" borderId="19" xfId="0" applyFont="1" applyFill="1" applyBorder="1"/>
    <xf numFmtId="0" fontId="18" fillId="3" borderId="0" xfId="0" applyFont="1" applyFill="1"/>
    <xf numFmtId="0" fontId="16" fillId="2" borderId="0" xfId="0" applyFont="1" applyFill="1" applyAlignment="1">
      <alignment horizontal="left" vertical="center"/>
    </xf>
    <xf numFmtId="0" fontId="21" fillId="0" borderId="0" xfId="177" applyFont="1" applyFill="1" applyBorder="1" applyAlignment="1" applyProtection="1"/>
    <xf numFmtId="0" fontId="12" fillId="2" borderId="0" xfId="0" applyFont="1" applyFill="1"/>
    <xf numFmtId="49" fontId="12" fillId="2" borderId="0" xfId="0" applyNumberFormat="1" applyFont="1" applyFill="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Alignment="1">
      <alignment vertical="top" wrapText="1"/>
    </xf>
    <xf numFmtId="0" fontId="12" fillId="2" borderId="0" xfId="0" applyFont="1" applyFill="1" applyAlignment="1">
      <alignment vertical="top"/>
    </xf>
    <xf numFmtId="0" fontId="11" fillId="2" borderId="0" xfId="0" applyFont="1" applyFill="1"/>
    <xf numFmtId="0" fontId="11" fillId="2" borderId="3" xfId="0" applyFont="1" applyFill="1" applyBorder="1"/>
    <xf numFmtId="0" fontId="11" fillId="2" borderId="15" xfId="0" applyFont="1" applyFill="1" applyBorder="1"/>
    <xf numFmtId="0" fontId="11" fillId="0" borderId="0" xfId="0" applyFont="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Alignment="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0" fontId="10" fillId="0" borderId="0" xfId="0" applyFont="1"/>
    <xf numFmtId="0" fontId="10" fillId="0" borderId="0" xfId="0" applyFont="1" applyAlignment="1">
      <alignment horizontal="left" vertical="center"/>
    </xf>
    <xf numFmtId="165" fontId="10" fillId="0" borderId="0" xfId="0" applyNumberFormat="1" applyFont="1" applyAlignment="1">
      <alignment vertical="center"/>
    </xf>
    <xf numFmtId="1" fontId="10" fillId="2" borderId="18" xfId="0" applyNumberFormat="1" applyFont="1" applyFill="1" applyBorder="1" applyAlignment="1">
      <alignment vertical="center"/>
    </xf>
    <xf numFmtId="165" fontId="10" fillId="2" borderId="0" xfId="0" applyNumberFormat="1" applyFont="1" applyFill="1" applyAlignment="1">
      <alignment vertical="center"/>
    </xf>
    <xf numFmtId="2" fontId="10" fillId="2" borderId="0" xfId="0" applyNumberFormat="1" applyFont="1" applyFill="1" applyAlignment="1">
      <alignment vertical="center"/>
    </xf>
    <xf numFmtId="10" fontId="10" fillId="2" borderId="0" xfId="0" applyNumberFormat="1" applyFont="1" applyFill="1" applyAlignment="1">
      <alignment horizontal="left" vertical="center" indent="2"/>
    </xf>
    <xf numFmtId="1" fontId="10" fillId="2" borderId="20" xfId="0" applyNumberFormat="1" applyFont="1" applyFill="1" applyBorder="1" applyAlignment="1">
      <alignment horizontal="right" vertical="center"/>
    </xf>
    <xf numFmtId="1" fontId="10" fillId="2" borderId="0" xfId="0" applyNumberFormat="1" applyFont="1" applyFill="1" applyAlignment="1">
      <alignment horizontal="right" vertical="center"/>
    </xf>
    <xf numFmtId="0" fontId="9" fillId="2" borderId="0" xfId="0" applyFont="1" applyFill="1" applyAlignment="1">
      <alignment vertical="top"/>
    </xf>
    <xf numFmtId="49" fontId="9" fillId="2" borderId="0" xfId="0" applyNumberFormat="1" applyFont="1" applyFill="1" applyAlignment="1">
      <alignment vertical="top" wrapText="1"/>
    </xf>
    <xf numFmtId="0" fontId="9" fillId="2" borderId="0" xfId="0" applyFont="1" applyFill="1" applyAlignment="1">
      <alignment vertical="top" wrapText="1"/>
    </xf>
    <xf numFmtId="1" fontId="10" fillId="2" borderId="0" xfId="0" applyNumberFormat="1" applyFont="1" applyFill="1"/>
    <xf numFmtId="0" fontId="9" fillId="0" borderId="0" xfId="0" applyFont="1" applyAlignment="1">
      <alignment vertical="top"/>
    </xf>
    <xf numFmtId="0" fontId="22" fillId="2" borderId="0" xfId="0" applyFont="1" applyFill="1" applyAlignment="1">
      <alignment horizontal="left" vertical="center" indent="2"/>
    </xf>
    <xf numFmtId="49" fontId="9" fillId="2" borderId="0" xfId="0" applyNumberFormat="1" applyFont="1" applyFill="1"/>
    <xf numFmtId="1" fontId="9" fillId="2" borderId="18" xfId="0" applyNumberFormat="1" applyFont="1" applyFill="1" applyBorder="1" applyAlignment="1">
      <alignment vertical="center"/>
    </xf>
    <xf numFmtId="2" fontId="23" fillId="2" borderId="0" xfId="0" applyNumberFormat="1" applyFont="1" applyFill="1" applyAlignment="1">
      <alignment horizontal="right" vertical="center"/>
    </xf>
    <xf numFmtId="0" fontId="8" fillId="2" borderId="18" xfId="0" applyFont="1" applyFill="1" applyBorder="1"/>
    <xf numFmtId="0" fontId="16" fillId="2" borderId="17" xfId="0" applyFont="1" applyFill="1" applyBorder="1"/>
    <xf numFmtId="0" fontId="7" fillId="2" borderId="2" xfId="0" applyFont="1" applyFill="1" applyBorder="1"/>
    <xf numFmtId="0" fontId="16" fillId="2" borderId="7" xfId="0" applyFont="1" applyFill="1" applyBorder="1"/>
    <xf numFmtId="0" fontId="7" fillId="2" borderId="0" xfId="0" applyFont="1" applyFill="1"/>
    <xf numFmtId="0" fontId="24" fillId="2" borderId="0" xfId="0" applyFont="1" applyFill="1"/>
    <xf numFmtId="0" fontId="7" fillId="2" borderId="18" xfId="0" applyFont="1" applyFill="1" applyBorder="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2" borderId="7" xfId="0" applyFont="1" applyFill="1" applyBorder="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0" borderId="0" xfId="0" applyFont="1" applyAlignment="1">
      <alignment vertical="top"/>
    </xf>
    <xf numFmtId="0" fontId="7" fillId="0" borderId="0" xfId="0" applyFont="1" applyAlignment="1">
      <alignment horizontal="left" vertical="center"/>
    </xf>
    <xf numFmtId="165" fontId="7" fillId="0" borderId="0" xfId="0" applyNumberFormat="1" applyFont="1" applyAlignment="1">
      <alignment vertical="center"/>
    </xf>
    <xf numFmtId="0" fontId="7" fillId="2" borderId="0" xfId="0" applyFont="1" applyFill="1" applyAlignment="1">
      <alignment horizontal="left" vertical="center"/>
    </xf>
    <xf numFmtId="0" fontId="16" fillId="2" borderId="9" xfId="0" applyFont="1" applyFill="1" applyBorder="1" applyAlignment="1">
      <alignment vertical="center"/>
    </xf>
    <xf numFmtId="165" fontId="7" fillId="2" borderId="0" xfId="0" applyNumberFormat="1" applyFont="1" applyFill="1" applyAlignment="1">
      <alignment vertical="center"/>
    </xf>
    <xf numFmtId="2" fontId="16" fillId="2" borderId="0" xfId="0" applyNumberFormat="1" applyFont="1" applyFill="1" applyAlignment="1">
      <alignment vertical="center"/>
    </xf>
    <xf numFmtId="2" fontId="16" fillId="2" borderId="9" xfId="0" applyNumberFormat="1" applyFont="1" applyFill="1" applyBorder="1" applyAlignment="1">
      <alignment vertical="center"/>
    </xf>
    <xf numFmtId="164" fontId="11" fillId="2" borderId="0" xfId="0" applyNumberFormat="1" applyFont="1" applyFill="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xf numFmtId="0" fontId="6" fillId="2" borderId="0" xfId="0" applyFont="1" applyFill="1"/>
    <xf numFmtId="0" fontId="6" fillId="2" borderId="0" xfId="177" applyFont="1" applyFill="1" applyBorder="1" applyAlignment="1" applyProtection="1">
      <alignment vertical="top"/>
    </xf>
    <xf numFmtId="0" fontId="6" fillId="2" borderId="18" xfId="0" applyFont="1" applyFill="1" applyBorder="1"/>
    <xf numFmtId="0" fontId="6" fillId="2" borderId="0" xfId="0" applyFont="1" applyFill="1" applyAlignment="1">
      <alignment vertical="top" wrapText="1"/>
    </xf>
    <xf numFmtId="0" fontId="12" fillId="2" borderId="0" xfId="0" applyFont="1" applyFill="1" applyAlignment="1">
      <alignment horizontal="left" vertical="top" wrapText="1"/>
    </xf>
    <xf numFmtId="0" fontId="6" fillId="2" borderId="3" xfId="0" applyFont="1" applyFill="1" applyBorder="1"/>
    <xf numFmtId="0" fontId="6" fillId="2" borderId="4" xfId="0" applyFont="1" applyFill="1" applyBorder="1"/>
    <xf numFmtId="0" fontId="6" fillId="2" borderId="6" xfId="0" applyFont="1" applyFill="1" applyBorder="1"/>
    <xf numFmtId="49" fontId="5" fillId="2" borderId="0" xfId="0" applyNumberFormat="1" applyFont="1" applyFill="1" applyAlignment="1">
      <alignment vertical="top" wrapText="1"/>
    </xf>
    <xf numFmtId="0" fontId="4" fillId="2" borderId="0" xfId="0" applyFont="1" applyFill="1"/>
    <xf numFmtId="0" fontId="26" fillId="0" borderId="0" xfId="0" applyFont="1"/>
    <xf numFmtId="0" fontId="4" fillId="0" borderId="0" xfId="0" applyFont="1"/>
    <xf numFmtId="0" fontId="27" fillId="2" borderId="0" xfId="0" applyFont="1" applyFill="1"/>
    <xf numFmtId="0" fontId="26" fillId="2" borderId="0" xfId="0" applyFont="1" applyFill="1"/>
    <xf numFmtId="167" fontId="6" fillId="2" borderId="0" xfId="238" applyNumberFormat="1" applyFont="1" applyFill="1"/>
    <xf numFmtId="20" fontId="4" fillId="2" borderId="0" xfId="0" applyNumberFormat="1" applyFont="1" applyFill="1"/>
    <xf numFmtId="0" fontId="4" fillId="0" borderId="0" xfId="0" applyFont="1" applyAlignment="1">
      <alignment horizontal="left" vertical="center"/>
    </xf>
    <xf numFmtId="165" fontId="4" fillId="0" borderId="0" xfId="0" applyNumberFormat="1" applyFont="1" applyAlignment="1">
      <alignment vertical="center"/>
    </xf>
    <xf numFmtId="167" fontId="10" fillId="2" borderId="0" xfId="238" applyNumberFormat="1" applyFont="1" applyFill="1" applyBorder="1" applyAlignment="1">
      <alignment vertical="center"/>
    </xf>
    <xf numFmtId="167" fontId="4" fillId="0" borderId="0" xfId="0" applyNumberFormat="1" applyFont="1" applyAlignment="1">
      <alignment vertical="center"/>
    </xf>
    <xf numFmtId="1" fontId="9" fillId="2" borderId="18" xfId="0" applyNumberFormat="1" applyFont="1" applyFill="1" applyBorder="1" applyAlignment="1">
      <alignment horizontal="right" vertical="center"/>
    </xf>
    <xf numFmtId="164" fontId="10" fillId="2" borderId="18" xfId="0" applyNumberFormat="1" applyFont="1" applyFill="1" applyBorder="1" applyAlignment="1">
      <alignment vertical="center"/>
    </xf>
    <xf numFmtId="166" fontId="10" fillId="2" borderId="18" xfId="238" applyNumberFormat="1" applyFont="1" applyFill="1" applyBorder="1" applyAlignment="1">
      <alignment vertical="center"/>
    </xf>
    <xf numFmtId="167" fontId="10" fillId="2" borderId="18" xfId="238" applyNumberFormat="1" applyFont="1" applyFill="1" applyBorder="1" applyAlignment="1">
      <alignment vertical="center"/>
    </xf>
    <xf numFmtId="165" fontId="10" fillId="2" borderId="0" xfId="0" applyNumberFormat="1" applyFont="1" applyFill="1"/>
    <xf numFmtId="168" fontId="10" fillId="2" borderId="0" xfId="0" applyNumberFormat="1" applyFont="1" applyFill="1" applyAlignment="1">
      <alignment horizontal="right" vertical="center"/>
    </xf>
    <xf numFmtId="165" fontId="22" fillId="0" borderId="0" xfId="0" applyNumberFormat="1" applyFont="1" applyAlignment="1">
      <alignment vertical="center"/>
    </xf>
    <xf numFmtId="164" fontId="29" fillId="2" borderId="18" xfId="0" applyNumberFormat="1" applyFont="1" applyFill="1" applyBorder="1"/>
    <xf numFmtId="164" fontId="29" fillId="2" borderId="20" xfId="0" applyNumberFormat="1" applyFont="1" applyFill="1" applyBorder="1"/>
    <xf numFmtId="0" fontId="29" fillId="0" borderId="0" xfId="0" applyFont="1"/>
    <xf numFmtId="0" fontId="29" fillId="3" borderId="13" xfId="0" applyFont="1" applyFill="1" applyBorder="1"/>
    <xf numFmtId="0" fontId="4" fillId="2" borderId="18" xfId="0" applyFont="1" applyFill="1" applyBorder="1"/>
    <xf numFmtId="0" fontId="29" fillId="2" borderId="6" xfId="0" applyFont="1" applyFill="1" applyBorder="1"/>
    <xf numFmtId="0" fontId="29" fillId="2" borderId="5" xfId="0" applyFont="1" applyFill="1" applyBorder="1"/>
    <xf numFmtId="0" fontId="29" fillId="2" borderId="0" xfId="0" applyFont="1" applyFill="1"/>
    <xf numFmtId="164" fontId="11" fillId="0" borderId="18" xfId="0" applyNumberFormat="1" applyFont="1" applyBorder="1"/>
    <xf numFmtId="0" fontId="29" fillId="0" borderId="18" xfId="0" applyFont="1" applyBorder="1"/>
    <xf numFmtId="0" fontId="3" fillId="0" borderId="0" xfId="0" applyFont="1"/>
    <xf numFmtId="0" fontId="11" fillId="0" borderId="18" xfId="0" applyFont="1" applyBorder="1"/>
    <xf numFmtId="0" fontId="11" fillId="0" borderId="6" xfId="0" applyFont="1" applyBorder="1"/>
    <xf numFmtId="2" fontId="11" fillId="0" borderId="18" xfId="0" applyNumberFormat="1" applyFont="1" applyBorder="1"/>
    <xf numFmtId="0" fontId="11" fillId="0" borderId="5" xfId="0" applyFont="1" applyBorder="1"/>
    <xf numFmtId="0" fontId="3" fillId="2" borderId="0" xfId="0" applyFont="1" applyFill="1"/>
    <xf numFmtId="0" fontId="4" fillId="2" borderId="0" xfId="0" applyFont="1" applyFill="1" applyAlignment="1">
      <alignment horizontal="left" vertical="center"/>
    </xf>
    <xf numFmtId="165" fontId="4" fillId="2" borderId="0" xfId="0" applyNumberFormat="1" applyFont="1" applyFill="1" applyAlignment="1">
      <alignment vertical="center"/>
    </xf>
    <xf numFmtId="165" fontId="22" fillId="2" borderId="0" xfId="0" applyNumberFormat="1" applyFont="1" applyFill="1" applyAlignment="1">
      <alignment vertical="center"/>
    </xf>
    <xf numFmtId="0" fontId="3" fillId="2" borderId="0" xfId="0" applyFont="1" applyFill="1" applyAlignment="1">
      <alignment horizontal="left" vertical="center"/>
    </xf>
    <xf numFmtId="0" fontId="16" fillId="2" borderId="2" xfId="0" applyFont="1" applyFill="1" applyBorder="1"/>
    <xf numFmtId="167" fontId="6" fillId="2" borderId="0" xfId="0" applyNumberFormat="1" applyFont="1" applyFill="1"/>
    <xf numFmtId="0" fontId="3" fillId="2" borderId="18" xfId="0" applyFont="1" applyFill="1" applyBorder="1"/>
    <xf numFmtId="0" fontId="2" fillId="2" borderId="0" xfId="0" applyFont="1" applyFill="1"/>
    <xf numFmtId="1" fontId="2" fillId="2" borderId="0" xfId="0" applyNumberFormat="1" applyFont="1" applyFill="1" applyAlignment="1">
      <alignment vertical="center"/>
    </xf>
    <xf numFmtId="167" fontId="2" fillId="2" borderId="0" xfId="238" applyNumberFormat="1" applyFont="1" applyFill="1" applyBorder="1" applyAlignment="1">
      <alignment vertical="center"/>
    </xf>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30" fillId="0" borderId="0" xfId="0" applyFont="1"/>
    <xf numFmtId="167" fontId="30" fillId="2" borderId="0" xfId="238" applyNumberFormat="1" applyFont="1" applyFill="1"/>
    <xf numFmtId="0" fontId="30" fillId="2" borderId="0" xfId="0" applyFont="1" applyFill="1"/>
    <xf numFmtId="0" fontId="1" fillId="2" borderId="0" xfId="0" applyFont="1" applyFill="1"/>
    <xf numFmtId="15" fontId="1" fillId="2" borderId="0" xfId="0" applyNumberFormat="1" applyFont="1" applyFill="1"/>
    <xf numFmtId="0" fontId="1" fillId="2" borderId="0" xfId="0" applyFont="1" applyFill="1" applyAlignment="1">
      <alignment horizontal="left" vertical="center"/>
    </xf>
    <xf numFmtId="0" fontId="1" fillId="0" borderId="0" xfId="0" applyFont="1"/>
    <xf numFmtId="167" fontId="10" fillId="2" borderId="18" xfId="238" applyNumberFormat="1" applyFont="1" applyFill="1" applyBorder="1" applyAlignment="1">
      <alignment horizontal="right" vertical="center"/>
    </xf>
    <xf numFmtId="1" fontId="11" fillId="2" borderId="18" xfId="0" applyNumberFormat="1" applyFont="1" applyFill="1" applyBorder="1"/>
    <xf numFmtId="165" fontId="11" fillId="2" borderId="18" xfId="0" applyNumberFormat="1" applyFont="1" applyFill="1" applyBorder="1"/>
    <xf numFmtId="0" fontId="1" fillId="0" borderId="18" xfId="0" applyFont="1" applyBorder="1"/>
    <xf numFmtId="0" fontId="1" fillId="0" borderId="0" xfId="0" applyFont="1" applyAlignment="1">
      <alignment horizontal="left" vertical="center"/>
    </xf>
  </cellXfs>
  <cellStyles count="239">
    <cellStyle name="Comma" xfId="23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76200</xdr:colOff>
      <xdr:row>29</xdr:row>
      <xdr:rowOff>45218</xdr:rowOff>
    </xdr:from>
    <xdr:to>
      <xdr:col>21</xdr:col>
      <xdr:colOff>584200</xdr:colOff>
      <xdr:row>46</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11925300" y="870718"/>
          <a:ext cx="7010400" cy="3599682"/>
        </a:xfrm>
        <a:prstGeom prst="rect">
          <a:avLst/>
        </a:prstGeom>
      </xdr:spPr>
    </xdr:pic>
    <xdr:clientData/>
  </xdr:twoCellAnchor>
  <xdr:twoCellAnchor editAs="oneCell">
    <xdr:from>
      <xdr:col>13</xdr:col>
      <xdr:colOff>63092</xdr:colOff>
      <xdr:row>89</xdr:row>
      <xdr:rowOff>115976</xdr:rowOff>
    </xdr:from>
    <xdr:to>
      <xdr:col>23</xdr:col>
      <xdr:colOff>56932</xdr:colOff>
      <xdr:row>107</xdr:row>
      <xdr:rowOff>14453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898178" y="7823562"/>
          <a:ext cx="8095564" cy="3642786"/>
        </a:xfrm>
        <a:prstGeom prst="rect">
          <a:avLst/>
        </a:prstGeom>
      </xdr:spPr>
    </xdr:pic>
    <xdr:clientData/>
  </xdr:twoCellAnchor>
  <xdr:twoCellAnchor editAs="oneCell">
    <xdr:from>
      <xdr:col>13</xdr:col>
      <xdr:colOff>163939</xdr:colOff>
      <xdr:row>104</xdr:row>
      <xdr:rowOff>64293</xdr:rowOff>
    </xdr:from>
    <xdr:to>
      <xdr:col>22</xdr:col>
      <xdr:colOff>764190</xdr:colOff>
      <xdr:row>121</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1999025" y="11932224"/>
          <a:ext cx="7891802" cy="3637101"/>
        </a:xfrm>
        <a:prstGeom prst="rect">
          <a:avLst/>
        </a:prstGeom>
      </xdr:spPr>
    </xdr:pic>
    <xdr:clientData/>
  </xdr:twoCellAnchor>
  <xdr:twoCellAnchor editAs="oneCell">
    <xdr:from>
      <xdr:col>14</xdr:col>
      <xdr:colOff>0</xdr:colOff>
      <xdr:row>124</xdr:row>
      <xdr:rowOff>0</xdr:rowOff>
    </xdr:from>
    <xdr:to>
      <xdr:col>21</xdr:col>
      <xdr:colOff>1</xdr:colOff>
      <xdr:row>137</xdr:row>
      <xdr:rowOff>106418</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0795000" y="17221200"/>
          <a:ext cx="5689600" cy="2743200"/>
        </a:xfrm>
        <a:prstGeom prst="rect">
          <a:avLst/>
        </a:prstGeom>
      </xdr:spPr>
    </xdr:pic>
    <xdr:clientData/>
  </xdr:twoCellAnchor>
  <xdr:twoCellAnchor editAs="oneCell">
    <xdr:from>
      <xdr:col>14</xdr:col>
      <xdr:colOff>114300</xdr:colOff>
      <xdr:row>138</xdr:row>
      <xdr:rowOff>127000</xdr:rowOff>
    </xdr:from>
    <xdr:to>
      <xdr:col>21</xdr:col>
      <xdr:colOff>254001</xdr:colOff>
      <xdr:row>149</xdr:row>
      <xdr:rowOff>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10909300" y="20269200"/>
          <a:ext cx="5829300" cy="2108200"/>
        </a:xfrm>
        <a:prstGeom prst="rect">
          <a:avLst/>
        </a:prstGeom>
      </xdr:spPr>
    </xdr:pic>
    <xdr:clientData/>
  </xdr:twoCellAnchor>
  <xdr:twoCellAnchor editAs="oneCell">
    <xdr:from>
      <xdr:col>13</xdr:col>
      <xdr:colOff>503621</xdr:colOff>
      <xdr:row>47</xdr:row>
      <xdr:rowOff>197069</xdr:rowOff>
    </xdr:from>
    <xdr:to>
      <xdr:col>23</xdr:col>
      <xdr:colOff>174297</xdr:colOff>
      <xdr:row>59</xdr:row>
      <xdr:rowOff>26297</xdr:rowOff>
    </xdr:to>
    <xdr:pic>
      <xdr:nvPicPr>
        <xdr:cNvPr id="8" name="Picture 7">
          <a:extLst>
            <a:ext uri="{FF2B5EF4-FFF2-40B4-BE49-F238E27FC236}">
              <a16:creationId xmlns:a16="http://schemas.microsoft.com/office/drawing/2014/main" id="{F34CEDAC-322B-7222-79D8-F764E6DC45B6}"/>
            </a:ext>
          </a:extLst>
        </xdr:cNvPr>
        <xdr:cNvPicPr>
          <a:picLocks noChangeAspect="1"/>
        </xdr:cNvPicPr>
      </xdr:nvPicPr>
      <xdr:blipFill>
        <a:blip xmlns:r="http://schemas.openxmlformats.org/officeDocument/2006/relationships" r:embed="rId6"/>
        <a:stretch>
          <a:fillRect/>
        </a:stretch>
      </xdr:blipFill>
      <xdr:spPr>
        <a:xfrm>
          <a:off x="12338707" y="4784397"/>
          <a:ext cx="7772400" cy="2325435"/>
        </a:xfrm>
        <a:prstGeom prst="rect">
          <a:avLst/>
        </a:prstGeom>
      </xdr:spPr>
    </xdr:pic>
    <xdr:clientData/>
  </xdr:twoCellAnchor>
  <xdr:twoCellAnchor editAs="oneCell">
    <xdr:from>
      <xdr:col>23</xdr:col>
      <xdr:colOff>744483</xdr:colOff>
      <xdr:row>46</xdr:row>
      <xdr:rowOff>120432</xdr:rowOff>
    </xdr:from>
    <xdr:to>
      <xdr:col>33</xdr:col>
      <xdr:colOff>415159</xdr:colOff>
      <xdr:row>61</xdr:row>
      <xdr:rowOff>136220</xdr:rowOff>
    </xdr:to>
    <xdr:pic>
      <xdr:nvPicPr>
        <xdr:cNvPr id="9" name="Picture 8">
          <a:extLst>
            <a:ext uri="{FF2B5EF4-FFF2-40B4-BE49-F238E27FC236}">
              <a16:creationId xmlns:a16="http://schemas.microsoft.com/office/drawing/2014/main" id="{610AAD8C-4615-BE4B-D851-4D17800B8B59}"/>
            </a:ext>
          </a:extLst>
        </xdr:cNvPr>
        <xdr:cNvPicPr>
          <a:picLocks noChangeAspect="1"/>
        </xdr:cNvPicPr>
      </xdr:nvPicPr>
      <xdr:blipFill>
        <a:blip xmlns:r="http://schemas.openxmlformats.org/officeDocument/2006/relationships" r:embed="rId7"/>
        <a:stretch>
          <a:fillRect/>
        </a:stretch>
      </xdr:blipFill>
      <xdr:spPr>
        <a:xfrm>
          <a:off x="20681293" y="4499742"/>
          <a:ext cx="7772400" cy="3136048"/>
        </a:xfrm>
        <a:prstGeom prst="rect">
          <a:avLst/>
        </a:prstGeom>
      </xdr:spPr>
    </xdr:pic>
    <xdr:clientData/>
  </xdr:twoCellAnchor>
  <xdr:twoCellAnchor editAs="oneCell">
    <xdr:from>
      <xdr:col>34</xdr:col>
      <xdr:colOff>120430</xdr:colOff>
      <xdr:row>48</xdr:row>
      <xdr:rowOff>43793</xdr:rowOff>
    </xdr:from>
    <xdr:to>
      <xdr:col>43</xdr:col>
      <xdr:colOff>601277</xdr:colOff>
      <xdr:row>58</xdr:row>
      <xdr:rowOff>105209</xdr:rowOff>
    </xdr:to>
    <xdr:pic>
      <xdr:nvPicPr>
        <xdr:cNvPr id="10" name="Picture 9">
          <a:extLst>
            <a:ext uri="{FF2B5EF4-FFF2-40B4-BE49-F238E27FC236}">
              <a16:creationId xmlns:a16="http://schemas.microsoft.com/office/drawing/2014/main" id="{5DE67CF9-C245-4886-DC95-0570AC600512}"/>
            </a:ext>
          </a:extLst>
        </xdr:cNvPr>
        <xdr:cNvPicPr>
          <a:picLocks noChangeAspect="1"/>
        </xdr:cNvPicPr>
      </xdr:nvPicPr>
      <xdr:blipFill>
        <a:blip xmlns:r="http://schemas.openxmlformats.org/officeDocument/2006/relationships" r:embed="rId8"/>
        <a:stretch>
          <a:fillRect/>
        </a:stretch>
      </xdr:blipFill>
      <xdr:spPr>
        <a:xfrm>
          <a:off x="28969137" y="4839138"/>
          <a:ext cx="7772400" cy="2141588"/>
        </a:xfrm>
        <a:prstGeom prst="rect">
          <a:avLst/>
        </a:prstGeom>
      </xdr:spPr>
    </xdr:pic>
    <xdr:clientData/>
  </xdr:twoCellAnchor>
  <xdr:twoCellAnchor editAs="oneCell">
    <xdr:from>
      <xdr:col>13</xdr:col>
      <xdr:colOff>12700</xdr:colOff>
      <xdr:row>64</xdr:row>
      <xdr:rowOff>127000</xdr:rowOff>
    </xdr:from>
    <xdr:to>
      <xdr:col>18</xdr:col>
      <xdr:colOff>416149</xdr:colOff>
      <xdr:row>87</xdr:row>
      <xdr:rowOff>2695</xdr:rowOff>
    </xdr:to>
    <xdr:pic>
      <xdr:nvPicPr>
        <xdr:cNvPr id="5" name="Picture 4">
          <a:extLst>
            <a:ext uri="{FF2B5EF4-FFF2-40B4-BE49-F238E27FC236}">
              <a16:creationId xmlns:a16="http://schemas.microsoft.com/office/drawing/2014/main" id="{3E206194-7961-2C59-679A-AEE8AC522CC6}"/>
            </a:ext>
          </a:extLst>
        </xdr:cNvPr>
        <xdr:cNvPicPr>
          <a:picLocks noChangeAspect="1"/>
        </xdr:cNvPicPr>
      </xdr:nvPicPr>
      <xdr:blipFill>
        <a:blip xmlns:r="http://schemas.openxmlformats.org/officeDocument/2006/relationships" r:embed="rId9"/>
        <a:stretch>
          <a:fillRect/>
        </a:stretch>
      </xdr:blipFill>
      <xdr:spPr>
        <a:xfrm>
          <a:off x="14617700" y="13144500"/>
          <a:ext cx="4467449" cy="45492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energytransitionmodel.com/main/cost-wacc"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92" TargetMode="External"/><Relationship Id="rId1" Type="http://schemas.openxmlformats.org/officeDocument/2006/relationships/hyperlink" Target="http://refman.et-model.com/publications/19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3"/>
  <sheetViews>
    <sheetView workbookViewId="0">
      <selection activeCell="D15" sqref="D15"/>
    </sheetView>
  </sheetViews>
  <sheetFormatPr baseColWidth="10" defaultColWidth="10.6640625" defaultRowHeight="16"/>
  <cols>
    <col min="1" max="1" width="3.33203125" style="37" customWidth="1"/>
    <col min="2" max="2" width="9.5" style="20" customWidth="1"/>
    <col min="3" max="3" width="38.5" style="20" customWidth="1"/>
    <col min="4" max="16384" width="10.6640625" style="20"/>
  </cols>
  <sheetData>
    <row r="1" spans="1:7" s="35" customFormat="1">
      <c r="A1" s="33"/>
      <c r="B1" s="34"/>
      <c r="C1" s="34"/>
    </row>
    <row r="2" spans="1:7" ht="21">
      <c r="A2" s="1"/>
      <c r="B2" s="36" t="s">
        <v>15</v>
      </c>
      <c r="C2" s="36"/>
    </row>
    <row r="3" spans="1:7">
      <c r="A3" s="1"/>
      <c r="B3" s="7"/>
      <c r="C3" s="7"/>
    </row>
    <row r="4" spans="1:7">
      <c r="A4" s="1"/>
      <c r="B4" s="2" t="s">
        <v>16</v>
      </c>
      <c r="C4" s="143" t="s">
        <v>195</v>
      </c>
      <c r="G4" s="122"/>
    </row>
    <row r="5" spans="1:7">
      <c r="A5" s="1"/>
      <c r="B5" s="3" t="s">
        <v>61</v>
      </c>
      <c r="C5" s="4" t="s">
        <v>161</v>
      </c>
    </row>
    <row r="6" spans="1:7">
      <c r="A6" s="1"/>
      <c r="B6" s="5" t="s">
        <v>18</v>
      </c>
      <c r="C6" s="6" t="s">
        <v>162</v>
      </c>
    </row>
    <row r="7" spans="1:7">
      <c r="A7" s="1"/>
      <c r="B7" s="7"/>
      <c r="C7" s="7"/>
    </row>
    <row r="8" spans="1:7">
      <c r="A8" s="1"/>
      <c r="B8" s="7"/>
      <c r="C8" s="7"/>
    </row>
    <row r="9" spans="1:7">
      <c r="A9" s="1"/>
      <c r="B9" s="85" t="s">
        <v>62</v>
      </c>
      <c r="C9" s="86"/>
    </row>
    <row r="10" spans="1:7">
      <c r="A10" s="1"/>
      <c r="B10" s="87"/>
      <c r="C10" s="88"/>
    </row>
    <row r="11" spans="1:7">
      <c r="A11" s="1"/>
      <c r="B11" s="87" t="s">
        <v>63</v>
      </c>
      <c r="C11" s="89" t="s">
        <v>64</v>
      </c>
    </row>
    <row r="12" spans="1:7" ht="17" thickBot="1">
      <c r="A12" s="1"/>
      <c r="B12" s="87"/>
      <c r="C12" s="13" t="s">
        <v>65</v>
      </c>
    </row>
    <row r="13" spans="1:7" ht="17" thickBot="1">
      <c r="A13" s="1"/>
      <c r="B13" s="87"/>
      <c r="C13" s="90" t="s">
        <v>66</v>
      </c>
    </row>
    <row r="14" spans="1:7">
      <c r="A14" s="1"/>
      <c r="B14" s="87"/>
      <c r="C14" s="88" t="s">
        <v>67</v>
      </c>
    </row>
    <row r="15" spans="1:7">
      <c r="A15" s="1"/>
      <c r="B15" s="87"/>
      <c r="C15" s="88"/>
    </row>
    <row r="16" spans="1:7">
      <c r="A16" s="1"/>
      <c r="B16" s="87" t="s">
        <v>68</v>
      </c>
      <c r="C16" s="91" t="s">
        <v>69</v>
      </c>
    </row>
    <row r="17" spans="1:3">
      <c r="A17" s="1"/>
      <c r="B17" s="87"/>
      <c r="C17" s="92" t="s">
        <v>70</v>
      </c>
    </row>
    <row r="18" spans="1:3">
      <c r="A18" s="1"/>
      <c r="B18" s="87"/>
      <c r="C18" s="93" t="s">
        <v>71</v>
      </c>
    </row>
    <row r="19" spans="1:3">
      <c r="A19" s="1"/>
      <c r="B19" s="87"/>
      <c r="C19" s="94" t="s">
        <v>72</v>
      </c>
    </row>
    <row r="20" spans="1:3">
      <c r="A20" s="1"/>
      <c r="B20" s="95"/>
      <c r="C20" s="96" t="s">
        <v>73</v>
      </c>
    </row>
    <row r="21" spans="1:3">
      <c r="A21" s="1"/>
      <c r="B21" s="95"/>
      <c r="C21" s="97" t="s">
        <v>74</v>
      </c>
    </row>
    <row r="22" spans="1:3">
      <c r="A22" s="1"/>
      <c r="B22" s="95"/>
      <c r="C22" s="98" t="s">
        <v>75</v>
      </c>
    </row>
    <row r="23" spans="1:3">
      <c r="B23" s="95"/>
      <c r="C23" s="99"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K38"/>
  <sheetViews>
    <sheetView tabSelected="1" zoomScale="107" zoomScaleNormal="107" workbookViewId="0">
      <selection activeCell="C24" sqref="C24"/>
    </sheetView>
  </sheetViews>
  <sheetFormatPr baseColWidth="10" defaultColWidth="10.6640625" defaultRowHeight="16"/>
  <cols>
    <col min="1" max="1" width="3.5" style="48" customWidth="1"/>
    <col min="2" max="2" width="2.83203125" style="48" customWidth="1"/>
    <col min="3" max="3" width="61.83203125" style="48" customWidth="1"/>
    <col min="4" max="4" width="14.5" style="48" customWidth="1"/>
    <col min="5" max="5" width="17.5" style="48" customWidth="1"/>
    <col min="6" max="6" width="4.5" style="48" customWidth="1"/>
    <col min="7" max="7" width="58.1640625" style="48" bestFit="1" customWidth="1"/>
    <col min="8" max="8" width="5.1640625" style="48" customWidth="1"/>
    <col min="9" max="9" width="45.5" style="48" customWidth="1"/>
    <col min="10" max="10" width="3.33203125" style="48" customWidth="1"/>
    <col min="11" max="16384" width="10.6640625" style="48"/>
  </cols>
  <sheetData>
    <row r="2" spans="2:11">
      <c r="B2" s="166" t="s">
        <v>98</v>
      </c>
      <c r="C2" s="167"/>
      <c r="D2" s="167"/>
      <c r="E2" s="168"/>
    </row>
    <row r="3" spans="2:11">
      <c r="B3" s="169"/>
      <c r="C3" s="170"/>
      <c r="D3" s="170"/>
      <c r="E3" s="171"/>
    </row>
    <row r="4" spans="2:11">
      <c r="B4" s="169"/>
      <c r="C4" s="170"/>
      <c r="D4" s="170"/>
      <c r="E4" s="171"/>
    </row>
    <row r="5" spans="2:11">
      <c r="B5" s="172"/>
      <c r="C5" s="173"/>
      <c r="D5" s="173"/>
      <c r="E5" s="174"/>
    </row>
    <row r="6" spans="2:11" ht="17" thickBot="1"/>
    <row r="7" spans="2:11">
      <c r="B7" s="49"/>
      <c r="C7" s="18"/>
      <c r="D7" s="18"/>
      <c r="E7" s="18"/>
      <c r="F7" s="18"/>
      <c r="G7" s="18"/>
      <c r="H7" s="18"/>
      <c r="I7" s="18"/>
      <c r="J7" s="50"/>
    </row>
    <row r="8" spans="2:11" s="13" customFormat="1">
      <c r="B8" s="110"/>
      <c r="C8" s="15" t="s">
        <v>29</v>
      </c>
      <c r="D8" s="111" t="s">
        <v>13</v>
      </c>
      <c r="E8" s="15" t="s">
        <v>6</v>
      </c>
      <c r="F8" s="15"/>
      <c r="G8" s="15" t="s">
        <v>12</v>
      </c>
      <c r="H8" s="15"/>
      <c r="I8" s="15" t="s">
        <v>0</v>
      </c>
      <c r="J8" s="38"/>
    </row>
    <row r="9" spans="2:11" s="13" customFormat="1">
      <c r="B9" s="23"/>
      <c r="D9" s="39"/>
      <c r="J9" s="14"/>
    </row>
    <row r="10" spans="2:11" s="13" customFormat="1" ht="17" thickBot="1">
      <c r="B10" s="23"/>
      <c r="C10" s="13" t="s">
        <v>77</v>
      </c>
      <c r="D10" s="39"/>
      <c r="I10" s="125"/>
      <c r="J10" s="14"/>
    </row>
    <row r="11" spans="2:11" ht="17" thickBot="1">
      <c r="B11" s="52"/>
      <c r="C11" s="51" t="s">
        <v>31</v>
      </c>
      <c r="D11" s="22" t="s">
        <v>4</v>
      </c>
      <c r="E11" s="148">
        <v>0.9</v>
      </c>
      <c r="F11" s="51"/>
      <c r="G11" s="123"/>
      <c r="H11" s="51"/>
      <c r="I11" s="144" t="s">
        <v>157</v>
      </c>
      <c r="J11" s="109"/>
    </row>
    <row r="12" spans="2:11" ht="17" thickBot="1">
      <c r="B12" s="52"/>
      <c r="C12" s="51" t="s">
        <v>34</v>
      </c>
      <c r="D12" s="22" t="s">
        <v>81</v>
      </c>
      <c r="E12" s="53">
        <f>'Research data'!F6</f>
        <v>628</v>
      </c>
      <c r="F12" s="51"/>
      <c r="G12" s="51" t="s">
        <v>26</v>
      </c>
      <c r="H12" s="51"/>
      <c r="I12" s="144" t="s">
        <v>106</v>
      </c>
      <c r="J12" s="109"/>
      <c r="K12" s="126"/>
    </row>
    <row r="13" spans="2:11" s="147" customFormat="1" ht="17" thickBot="1">
      <c r="B13" s="145"/>
      <c r="C13" s="181" t="s">
        <v>196</v>
      </c>
      <c r="D13" s="22" t="s">
        <v>4</v>
      </c>
      <c r="E13" s="53">
        <v>1</v>
      </c>
      <c r="F13" s="51"/>
      <c r="G13" s="51"/>
      <c r="H13" s="51"/>
      <c r="I13" s="151"/>
      <c r="J13" s="146"/>
    </row>
    <row r="14" spans="2:11" s="147" customFormat="1" ht="17" thickBot="1">
      <c r="B14" s="145"/>
      <c r="C14" s="181" t="s">
        <v>197</v>
      </c>
      <c r="D14" s="22"/>
      <c r="E14" s="184">
        <v>0.36099999999999999</v>
      </c>
      <c r="F14" s="51"/>
      <c r="G14" s="181" t="s">
        <v>198</v>
      </c>
      <c r="H14" s="51"/>
      <c r="I14" s="185" t="s">
        <v>199</v>
      </c>
      <c r="J14" s="146"/>
    </row>
    <row r="15" spans="2:11" s="147" customFormat="1" ht="17" thickBot="1">
      <c r="B15" s="145"/>
      <c r="C15" s="181" t="s">
        <v>113</v>
      </c>
      <c r="D15" s="22" t="s">
        <v>200</v>
      </c>
      <c r="E15" s="183">
        <f>'Research data'!F8</f>
        <v>7500</v>
      </c>
      <c r="F15" s="51"/>
      <c r="G15" s="181"/>
      <c r="H15" s="51"/>
      <c r="I15" s="185" t="s">
        <v>201</v>
      </c>
      <c r="J15" s="146"/>
    </row>
    <row r="16" spans="2:11" ht="17" customHeight="1">
      <c r="B16" s="52"/>
      <c r="D16" s="112"/>
      <c r="E16" s="108"/>
      <c r="J16" s="109"/>
    </row>
    <row r="17" spans="2:11" ht="17" thickBot="1">
      <c r="B17" s="52"/>
      <c r="C17" s="13" t="s">
        <v>82</v>
      </c>
      <c r="D17" s="112"/>
      <c r="E17" s="108"/>
      <c r="J17" s="109"/>
    </row>
    <row r="18" spans="2:11" ht="17" thickBot="1">
      <c r="B18" s="52"/>
      <c r="C18" s="51" t="s">
        <v>35</v>
      </c>
      <c r="D18" s="22" t="s">
        <v>30</v>
      </c>
      <c r="E18" s="140">
        <f>'Research data'!F15</f>
        <v>1120000000</v>
      </c>
      <c r="F18" s="51"/>
      <c r="G18" s="51" t="s">
        <v>8</v>
      </c>
      <c r="H18" s="51"/>
      <c r="I18" s="84" t="s">
        <v>59</v>
      </c>
      <c r="J18" s="109"/>
    </row>
    <row r="19" spans="2:11" ht="17" thickBot="1">
      <c r="B19" s="52"/>
      <c r="C19" s="51" t="s">
        <v>36</v>
      </c>
      <c r="D19" s="22" t="s">
        <v>30</v>
      </c>
      <c r="E19" s="140">
        <f>'Research data'!F16</f>
        <v>1092720000</v>
      </c>
      <c r="F19" s="51"/>
      <c r="G19" s="124" t="s">
        <v>158</v>
      </c>
      <c r="H19" s="51"/>
      <c r="I19" s="144" t="s">
        <v>106</v>
      </c>
      <c r="J19" s="109"/>
    </row>
    <row r="20" spans="2:11" ht="17" thickBot="1">
      <c r="B20" s="52"/>
      <c r="C20" s="51" t="s">
        <v>11</v>
      </c>
      <c r="D20" s="22" t="s">
        <v>30</v>
      </c>
      <c r="E20" s="53">
        <v>0</v>
      </c>
      <c r="F20" s="51"/>
      <c r="G20" s="51" t="s">
        <v>22</v>
      </c>
      <c r="H20" s="51"/>
      <c r="I20" s="144" t="s">
        <v>157</v>
      </c>
      <c r="J20" s="109"/>
    </row>
    <row r="21" spans="2:11" ht="17" thickBot="1">
      <c r="B21" s="52"/>
      <c r="C21" s="51" t="s">
        <v>37</v>
      </c>
      <c r="D21" s="22" t="s">
        <v>30</v>
      </c>
      <c r="E21" s="53">
        <v>0</v>
      </c>
      <c r="F21" s="51"/>
      <c r="G21" s="51" t="s">
        <v>25</v>
      </c>
      <c r="H21" s="51"/>
      <c r="I21" s="144" t="s">
        <v>157</v>
      </c>
      <c r="J21" s="109"/>
    </row>
    <row r="22" spans="2:11" ht="17" thickBot="1">
      <c r="B22" s="52"/>
      <c r="C22" s="142" t="s">
        <v>38</v>
      </c>
      <c r="D22" s="22" t="s">
        <v>45</v>
      </c>
      <c r="E22" s="141">
        <f>'Research data'!F17</f>
        <v>33584000</v>
      </c>
      <c r="F22" s="51"/>
      <c r="G22" s="150" t="s">
        <v>172</v>
      </c>
      <c r="H22" s="51"/>
      <c r="I22" s="162" t="s">
        <v>173</v>
      </c>
      <c r="J22" s="109"/>
      <c r="K22" s="126"/>
    </row>
    <row r="23" spans="2:11" ht="17" thickBot="1">
      <c r="B23" s="52"/>
      <c r="C23" s="142" t="s">
        <v>39</v>
      </c>
      <c r="D23" s="22" t="s">
        <v>44</v>
      </c>
      <c r="E23" s="140">
        <f>'Research data'!F19</f>
        <v>800</v>
      </c>
      <c r="F23" s="51"/>
      <c r="G23" s="124" t="s">
        <v>159</v>
      </c>
      <c r="H23" s="51"/>
      <c r="I23" s="144" t="s">
        <v>157</v>
      </c>
      <c r="J23" s="109"/>
      <c r="K23" s="126"/>
    </row>
    <row r="24" spans="2:11" ht="17" thickBot="1">
      <c r="B24" s="52"/>
      <c r="C24" s="142" t="s">
        <v>40</v>
      </c>
      <c r="D24" s="22" t="s">
        <v>44</v>
      </c>
      <c r="E24" s="140">
        <f>'Research data'!F21</f>
        <v>1256</v>
      </c>
      <c r="F24" s="51"/>
      <c r="G24" s="124" t="s">
        <v>160</v>
      </c>
      <c r="H24" s="51"/>
      <c r="I24" s="144" t="s">
        <v>106</v>
      </c>
      <c r="J24" s="109"/>
      <c r="K24" s="126"/>
    </row>
    <row r="25" spans="2:11" s="51" customFormat="1" ht="17" thickBot="1">
      <c r="B25" s="152"/>
      <c r="C25" s="51" t="s">
        <v>43</v>
      </c>
      <c r="D25" s="22" t="s">
        <v>3</v>
      </c>
      <c r="E25" s="153">
        <v>7.0000000000000007E-2</v>
      </c>
      <c r="G25" s="150" t="s">
        <v>164</v>
      </c>
      <c r="I25" s="149" t="s">
        <v>163</v>
      </c>
      <c r="J25" s="154"/>
    </row>
    <row r="26" spans="2:11" ht="17" thickBot="1">
      <c r="B26" s="52"/>
      <c r="C26" s="51" t="s">
        <v>33</v>
      </c>
      <c r="D26" s="22" t="s">
        <v>10</v>
      </c>
      <c r="E26" s="53">
        <v>1</v>
      </c>
      <c r="F26" s="51"/>
      <c r="G26" s="51"/>
      <c r="H26" s="51"/>
      <c r="I26" s="151"/>
      <c r="J26" s="109"/>
    </row>
    <row r="27" spans="2:11">
      <c r="B27" s="52"/>
      <c r="D27" s="112"/>
      <c r="E27" s="108"/>
      <c r="J27" s="109"/>
    </row>
    <row r="28" spans="2:11" ht="17" thickBot="1">
      <c r="B28" s="52"/>
      <c r="C28" s="13" t="s">
        <v>7</v>
      </c>
      <c r="D28" s="112"/>
      <c r="E28" s="108"/>
      <c r="J28" s="109"/>
    </row>
    <row r="29" spans="2:11" ht="17" thickBot="1">
      <c r="B29" s="52"/>
      <c r="C29" s="51" t="s">
        <v>41</v>
      </c>
      <c r="D29" s="22" t="s">
        <v>2</v>
      </c>
      <c r="E29" s="53">
        <f>'Research data'!F11</f>
        <v>4</v>
      </c>
      <c r="F29" s="51"/>
      <c r="G29" s="51" t="s">
        <v>24</v>
      </c>
      <c r="H29" s="51"/>
      <c r="I29" s="115" t="s">
        <v>93</v>
      </c>
      <c r="J29" s="109"/>
    </row>
    <row r="30" spans="2:11" ht="17" thickBot="1">
      <c r="B30" s="52"/>
      <c r="C30" s="51" t="s">
        <v>42</v>
      </c>
      <c r="D30" s="22" t="s">
        <v>2</v>
      </c>
      <c r="E30" s="53">
        <f>'Research data'!F12</f>
        <v>40</v>
      </c>
      <c r="F30" s="51"/>
      <c r="G30" s="51" t="s">
        <v>23</v>
      </c>
      <c r="H30" s="51"/>
      <c r="I30" s="115" t="s">
        <v>92</v>
      </c>
      <c r="J30" s="109"/>
    </row>
    <row r="31" spans="2:11" ht="17" thickBot="1">
      <c r="B31" s="52"/>
      <c r="C31" s="51" t="s">
        <v>32</v>
      </c>
      <c r="D31" s="22" t="s">
        <v>4</v>
      </c>
      <c r="E31" s="140">
        <f>'Research data'!F7</f>
        <v>0.9</v>
      </c>
      <c r="F31" s="51"/>
      <c r="G31" s="123"/>
      <c r="H31" s="51"/>
      <c r="I31" s="144" t="s">
        <v>106</v>
      </c>
      <c r="J31" s="109"/>
    </row>
    <row r="32" spans="2:11" ht="17" thickBot="1">
      <c r="B32" s="52"/>
      <c r="C32" s="124" t="s">
        <v>99</v>
      </c>
      <c r="D32" s="22" t="s">
        <v>4</v>
      </c>
      <c r="E32" s="140">
        <f>'Research data'!F7</f>
        <v>0.9</v>
      </c>
      <c r="F32" s="51"/>
      <c r="G32" s="51" t="s">
        <v>174</v>
      </c>
      <c r="H32" s="51"/>
      <c r="I32" s="144" t="s">
        <v>106</v>
      </c>
      <c r="J32" s="109"/>
    </row>
    <row r="33" spans="2:10" ht="20" customHeight="1" thickBot="1">
      <c r="B33" s="54"/>
      <c r="C33" s="55"/>
      <c r="D33" s="55"/>
      <c r="E33" s="55"/>
      <c r="F33" s="55"/>
      <c r="G33" s="55"/>
      <c r="H33" s="55"/>
      <c r="I33" s="55"/>
      <c r="J33" s="56"/>
    </row>
    <row r="35" spans="2:10">
      <c r="C35" s="175"/>
      <c r="D35" s="175"/>
      <c r="E35" s="176"/>
    </row>
    <row r="36" spans="2:10">
      <c r="C36" s="177"/>
      <c r="D36" s="175"/>
      <c r="E36" s="176"/>
    </row>
    <row r="38" spans="2:10">
      <c r="C38" s="126"/>
    </row>
  </sheetData>
  <mergeCells count="1">
    <mergeCell ref="B2:E5"/>
  </mergeCells>
  <hyperlinks>
    <hyperlink ref="I25" r:id="rId1" location="commercial--proven-technologies-real-wacc-4" xr:uid="{80CA529A-CFC1-CB47-926D-17D69BF5464E}"/>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V23"/>
  <sheetViews>
    <sheetView zoomScale="107" workbookViewId="0">
      <selection activeCell="J6" sqref="J6"/>
    </sheetView>
  </sheetViews>
  <sheetFormatPr baseColWidth="10" defaultColWidth="10.6640625" defaultRowHeight="16"/>
  <cols>
    <col min="1" max="2" width="3.5" style="58" customWidth="1"/>
    <col min="3" max="3" width="56" style="58" bestFit="1" customWidth="1"/>
    <col min="4" max="4" width="12.5" style="58" customWidth="1"/>
    <col min="5" max="5" width="3.5" style="58" customWidth="1"/>
    <col min="6" max="6" width="14.33203125" style="58" bestFit="1" customWidth="1"/>
    <col min="7" max="7" width="2.5" style="58" customWidth="1"/>
    <col min="8" max="8" width="11.33203125" style="59" customWidth="1"/>
    <col min="9" max="9" width="1.6640625" style="59" customWidth="1"/>
    <col min="10" max="10" width="13.5" style="59" bestFit="1" customWidth="1"/>
    <col min="11" max="11" width="1.83203125" style="59" customWidth="1"/>
    <col min="12" max="12" width="10.6640625" style="59" customWidth="1"/>
    <col min="13" max="13" width="2" style="59" customWidth="1"/>
    <col min="14" max="14" width="17" style="59" bestFit="1" customWidth="1"/>
    <col min="15" max="15" width="2" style="59" customWidth="1"/>
    <col min="16" max="16" width="9.33203125" style="59" customWidth="1"/>
    <col min="17" max="17" width="2.6640625" style="58" customWidth="1"/>
    <col min="18" max="18" width="10" style="59" customWidth="1"/>
    <col min="19" max="19" width="2.5" style="59" customWidth="1"/>
    <col min="20" max="20" width="10" style="59" customWidth="1"/>
    <col min="21" max="21" width="2.1640625" style="58" customWidth="1"/>
    <col min="22" max="22" width="73.83203125" style="58" customWidth="1"/>
    <col min="23" max="16384" width="10.6640625" style="58"/>
  </cols>
  <sheetData>
    <row r="1" spans="2:22" ht="17" thickBot="1"/>
    <row r="2" spans="2:22">
      <c r="B2" s="60"/>
      <c r="C2" s="61"/>
      <c r="D2" s="61"/>
      <c r="E2" s="61"/>
      <c r="F2" s="61"/>
      <c r="G2" s="61"/>
      <c r="H2" s="62"/>
      <c r="I2" s="62"/>
      <c r="J2" s="62"/>
      <c r="K2" s="62"/>
      <c r="L2" s="62"/>
      <c r="M2" s="62"/>
      <c r="N2" s="62"/>
      <c r="O2" s="62"/>
      <c r="P2" s="62"/>
      <c r="Q2" s="61"/>
      <c r="R2" s="62"/>
      <c r="S2" s="62"/>
      <c r="T2" s="62"/>
      <c r="U2" s="61"/>
      <c r="V2" s="61"/>
    </row>
    <row r="3" spans="2:22" s="13" customFormat="1">
      <c r="B3" s="23"/>
      <c r="C3" s="104" t="s">
        <v>80</v>
      </c>
      <c r="D3" s="104" t="s">
        <v>13</v>
      </c>
      <c r="E3" s="104"/>
      <c r="F3" s="104" t="s">
        <v>73</v>
      </c>
      <c r="G3" s="104"/>
      <c r="H3" s="107" t="s">
        <v>46</v>
      </c>
      <c r="I3" s="107"/>
      <c r="J3" s="107" t="s">
        <v>106</v>
      </c>
      <c r="K3" s="107"/>
      <c r="L3" s="107" t="s">
        <v>54</v>
      </c>
      <c r="M3" s="107"/>
      <c r="N3" s="107" t="s">
        <v>193</v>
      </c>
      <c r="O3" s="107"/>
      <c r="P3" s="107" t="s">
        <v>21</v>
      </c>
      <c r="Q3" s="104"/>
      <c r="R3" s="107" t="s">
        <v>47</v>
      </c>
      <c r="S3" s="107"/>
      <c r="T3" s="107" t="s">
        <v>53</v>
      </c>
      <c r="U3" s="104"/>
      <c r="V3" s="104" t="s">
        <v>83</v>
      </c>
    </row>
    <row r="4" spans="2:22">
      <c r="B4" s="63"/>
      <c r="C4" s="64"/>
      <c r="D4" s="64"/>
      <c r="E4" s="64"/>
      <c r="F4" s="65"/>
      <c r="G4" s="65"/>
      <c r="H4" s="106"/>
      <c r="I4" s="106"/>
      <c r="J4" s="106"/>
      <c r="K4" s="106"/>
      <c r="L4" s="106"/>
      <c r="M4" s="106"/>
      <c r="N4" s="106"/>
      <c r="O4" s="106"/>
      <c r="P4" s="106"/>
      <c r="Q4" s="9"/>
      <c r="R4" s="106"/>
      <c r="S4" s="106"/>
      <c r="T4" s="106"/>
      <c r="U4" s="106"/>
      <c r="V4" s="8"/>
    </row>
    <row r="5" spans="2:22" ht="17" thickBot="1">
      <c r="B5" s="63"/>
      <c r="C5" s="40" t="s">
        <v>77</v>
      </c>
      <c r="D5" s="40"/>
      <c r="E5" s="40"/>
      <c r="F5" s="9"/>
      <c r="G5" s="9"/>
      <c r="H5" s="9"/>
      <c r="I5" s="9"/>
      <c r="J5" s="9"/>
      <c r="K5" s="9"/>
      <c r="L5" s="9"/>
      <c r="M5" s="9"/>
      <c r="N5" s="9"/>
      <c r="O5" s="9"/>
      <c r="P5" s="9"/>
      <c r="Q5" s="9"/>
      <c r="R5" s="9"/>
      <c r="S5" s="9"/>
      <c r="T5" s="9"/>
      <c r="U5" s="9"/>
      <c r="V5" s="66"/>
    </row>
    <row r="6" spans="2:22" ht="17" thickBot="1">
      <c r="B6" s="63"/>
      <c r="C6" s="129" t="s">
        <v>26</v>
      </c>
      <c r="D6" s="102" t="s">
        <v>79</v>
      </c>
      <c r="E6" s="105"/>
      <c r="F6" s="69">
        <f>J6</f>
        <v>628</v>
      </c>
      <c r="G6" s="70"/>
      <c r="H6" s="69">
        <f>Notes!F31</f>
        <v>600</v>
      </c>
      <c r="I6" s="71"/>
      <c r="J6" s="69">
        <f>Notes!F5</f>
        <v>628</v>
      </c>
      <c r="K6" s="71"/>
      <c r="L6" s="71"/>
      <c r="M6" s="71"/>
      <c r="N6" s="71"/>
      <c r="O6" s="71"/>
      <c r="P6" s="71"/>
      <c r="Q6" s="65"/>
      <c r="V6" s="66"/>
    </row>
    <row r="7" spans="2:22" ht="17" thickBot="1">
      <c r="B7" s="63"/>
      <c r="C7" s="129" t="s">
        <v>121</v>
      </c>
      <c r="D7" s="132"/>
      <c r="E7" s="105"/>
      <c r="F7" s="135">
        <f>J7</f>
        <v>0.9</v>
      </c>
      <c r="G7" s="70"/>
      <c r="H7" s="78"/>
      <c r="I7" s="71"/>
      <c r="J7" s="134">
        <f>Notes!F58</f>
        <v>0.9</v>
      </c>
      <c r="K7" s="71"/>
      <c r="L7" s="71"/>
      <c r="M7" s="71"/>
      <c r="N7" s="71"/>
      <c r="O7" s="71"/>
      <c r="P7" s="71"/>
      <c r="Q7" s="65"/>
      <c r="V7" s="66"/>
    </row>
    <row r="8" spans="2:22" ht="17" thickBot="1">
      <c r="B8" s="63"/>
      <c r="C8" s="186" t="s">
        <v>113</v>
      </c>
      <c r="D8" s="132"/>
      <c r="E8" s="105"/>
      <c r="F8" s="69">
        <f>J8</f>
        <v>7500</v>
      </c>
      <c r="G8" s="70"/>
      <c r="H8" s="69">
        <f>Notes!F32</f>
        <v>8000</v>
      </c>
      <c r="I8" s="71"/>
      <c r="J8" s="69">
        <f>Notes!F50</f>
        <v>7500</v>
      </c>
      <c r="K8" s="71"/>
      <c r="L8" s="71"/>
      <c r="M8" s="71"/>
      <c r="N8" s="71"/>
      <c r="O8" s="71"/>
      <c r="P8" s="71"/>
      <c r="Q8" s="65"/>
      <c r="V8" s="66"/>
    </row>
    <row r="9" spans="2:22">
      <c r="B9" s="63"/>
      <c r="C9" s="67"/>
      <c r="D9" s="102"/>
      <c r="E9" s="105"/>
      <c r="F9" s="65"/>
      <c r="G9" s="70"/>
      <c r="H9" s="137"/>
      <c r="I9" s="71"/>
      <c r="J9" s="71"/>
      <c r="K9" s="71"/>
      <c r="L9" s="71"/>
      <c r="M9" s="71"/>
      <c r="N9" s="71"/>
      <c r="O9" s="71"/>
      <c r="P9" s="71"/>
      <c r="Q9" s="65"/>
      <c r="V9" s="66"/>
    </row>
    <row r="10" spans="2:22" ht="17" thickBot="1">
      <c r="B10" s="63"/>
      <c r="C10" s="40" t="s">
        <v>7</v>
      </c>
      <c r="D10" s="105"/>
      <c r="E10" s="105"/>
      <c r="F10" s="65"/>
      <c r="G10" s="70"/>
      <c r="H10" s="78"/>
      <c r="I10" s="71"/>
      <c r="J10" s="71"/>
      <c r="K10" s="71"/>
      <c r="L10" s="71"/>
      <c r="M10" s="71"/>
      <c r="N10" s="71"/>
      <c r="O10" s="71"/>
      <c r="P10" s="71"/>
      <c r="Q10" s="65"/>
      <c r="V10" s="66"/>
    </row>
    <row r="11" spans="2:22" ht="17" thickBot="1">
      <c r="B11" s="63"/>
      <c r="C11" s="129" t="s">
        <v>1</v>
      </c>
      <c r="D11" s="68" t="s">
        <v>2</v>
      </c>
      <c r="E11" s="70"/>
      <c r="F11" s="133">
        <f>ROUND(4,0)</f>
        <v>4</v>
      </c>
      <c r="G11" s="57"/>
      <c r="H11" s="83"/>
      <c r="I11" s="57"/>
      <c r="J11" s="57"/>
      <c r="K11" s="57"/>
      <c r="L11" s="82">
        <f>Notes!F104</f>
        <v>4</v>
      </c>
      <c r="M11" s="57"/>
      <c r="N11" s="57"/>
      <c r="O11" s="57"/>
      <c r="P11" s="69">
        <f>Notes!E145</f>
        <v>4</v>
      </c>
      <c r="Q11" s="57"/>
      <c r="R11" s="65"/>
      <c r="S11" s="65"/>
      <c r="T11" s="65"/>
      <c r="V11" s="66"/>
    </row>
    <row r="12" spans="2:22" ht="17" thickBot="1">
      <c r="B12" s="63"/>
      <c r="C12" s="129" t="s">
        <v>5</v>
      </c>
      <c r="D12" s="68" t="s">
        <v>2</v>
      </c>
      <c r="E12" s="70"/>
      <c r="F12" s="73">
        <f>ROUND(40,0)</f>
        <v>40</v>
      </c>
      <c r="G12" s="57"/>
      <c r="H12" s="57"/>
      <c r="I12" s="57"/>
      <c r="J12" s="69">
        <v>40</v>
      </c>
      <c r="K12" s="57"/>
      <c r="L12" s="69">
        <f>Notes!F105</f>
        <v>40</v>
      </c>
      <c r="M12" s="57"/>
      <c r="N12" s="57"/>
      <c r="O12" s="57"/>
      <c r="P12" s="69">
        <f>Notes!E134</f>
        <v>40</v>
      </c>
      <c r="Q12" s="57"/>
      <c r="R12" s="65"/>
      <c r="S12" s="65"/>
      <c r="T12" s="65"/>
      <c r="V12" s="66"/>
    </row>
    <row r="13" spans="2:22">
      <c r="B13" s="63"/>
      <c r="C13" s="72"/>
      <c r="F13" s="57"/>
      <c r="G13" s="57"/>
      <c r="H13" s="57"/>
      <c r="I13" s="57"/>
      <c r="J13" s="57"/>
      <c r="K13" s="57"/>
      <c r="L13" s="57"/>
      <c r="M13" s="57"/>
      <c r="N13" s="57"/>
      <c r="O13" s="57"/>
      <c r="P13" s="57"/>
      <c r="Q13" s="57"/>
      <c r="V13" s="41"/>
    </row>
    <row r="14" spans="2:22" ht="17" thickBot="1">
      <c r="B14" s="63"/>
      <c r="C14" s="12" t="s">
        <v>78</v>
      </c>
      <c r="D14" s="12"/>
      <c r="E14" s="40"/>
      <c r="F14" s="11"/>
      <c r="G14" s="11"/>
      <c r="H14" s="11"/>
      <c r="I14" s="11"/>
      <c r="J14" s="11"/>
      <c r="K14" s="11"/>
      <c r="L14" s="11"/>
      <c r="M14" s="11"/>
      <c r="N14" s="11"/>
      <c r="O14" s="11"/>
      <c r="P14" s="11"/>
      <c r="Q14" s="10"/>
      <c r="V14" s="66"/>
    </row>
    <row r="15" spans="2:22" ht="17" thickBot="1">
      <c r="B15" s="63"/>
      <c r="C15" s="129" t="s">
        <v>148</v>
      </c>
      <c r="D15" s="101" t="s">
        <v>30</v>
      </c>
      <c r="E15" s="103"/>
      <c r="F15" s="136">
        <f>Notes!F18</f>
        <v>1120000000</v>
      </c>
      <c r="G15" s="11"/>
      <c r="H15" s="57"/>
      <c r="I15" s="57"/>
      <c r="J15" s="57"/>
      <c r="K15" s="57"/>
      <c r="L15" s="57"/>
      <c r="M15" s="57"/>
      <c r="N15" s="57"/>
      <c r="O15" s="57"/>
      <c r="P15" s="57"/>
      <c r="Q15" s="10"/>
      <c r="V15" s="150" t="s">
        <v>169</v>
      </c>
    </row>
    <row r="16" spans="2:22" ht="17" thickBot="1">
      <c r="B16" s="63"/>
      <c r="C16" s="129" t="s">
        <v>151</v>
      </c>
      <c r="D16" s="101" t="s">
        <v>30</v>
      </c>
      <c r="E16" s="103"/>
      <c r="F16" s="136">
        <f>N16</f>
        <v>1092720000</v>
      </c>
      <c r="G16" s="11"/>
      <c r="H16" s="57"/>
      <c r="I16" s="57"/>
      <c r="J16" s="182">
        <f>Notes!F19</f>
        <v>753600000</v>
      </c>
      <c r="K16" s="57"/>
      <c r="L16" s="57"/>
      <c r="M16" s="57"/>
      <c r="N16" s="182">
        <f>Notes!F20</f>
        <v>1092720000</v>
      </c>
      <c r="O16" s="57"/>
      <c r="P16" s="57"/>
      <c r="Q16" s="10" t="s">
        <v>192</v>
      </c>
      <c r="V16" s="181" t="s">
        <v>194</v>
      </c>
    </row>
    <row r="17" spans="2:22" ht="17" thickBot="1">
      <c r="B17" s="63"/>
      <c r="C17" s="129" t="s">
        <v>168</v>
      </c>
      <c r="D17" s="103" t="s">
        <v>45</v>
      </c>
      <c r="E17" s="103"/>
      <c r="F17" s="136">
        <f>Notes!F23</f>
        <v>33584000</v>
      </c>
      <c r="G17" s="11"/>
      <c r="H17" s="57"/>
      <c r="I17" s="57"/>
      <c r="J17" s="57"/>
      <c r="K17" s="57"/>
      <c r="L17" s="138"/>
      <c r="M17" s="57"/>
      <c r="N17" s="57"/>
      <c r="O17" s="57"/>
      <c r="P17" s="57"/>
      <c r="Q17" s="74"/>
      <c r="R17" s="57"/>
      <c r="S17" s="57"/>
      <c r="T17" s="57"/>
      <c r="V17" s="150" t="s">
        <v>171</v>
      </c>
    </row>
    <row r="18" spans="2:22" ht="17" thickBot="1">
      <c r="B18" s="63"/>
      <c r="C18" s="129" t="s">
        <v>154</v>
      </c>
      <c r="D18" s="139" t="s">
        <v>45</v>
      </c>
      <c r="E18" s="70"/>
      <c r="F18" s="136">
        <f>Notes!F24</f>
        <v>6000000</v>
      </c>
      <c r="G18" s="57"/>
      <c r="H18" s="57"/>
      <c r="I18" s="57"/>
      <c r="J18" s="57"/>
      <c r="K18" s="57"/>
      <c r="L18" s="57"/>
      <c r="M18" s="57"/>
      <c r="N18" s="57"/>
      <c r="O18" s="57"/>
      <c r="P18" s="57"/>
      <c r="Q18" s="57"/>
      <c r="R18" s="57"/>
      <c r="S18" s="57"/>
      <c r="T18" s="57"/>
      <c r="V18" s="150" t="s">
        <v>169</v>
      </c>
    </row>
    <row r="19" spans="2:22" ht="17" thickBot="1">
      <c r="B19" s="63"/>
      <c r="C19" s="129" t="s">
        <v>154</v>
      </c>
      <c r="D19" s="130" t="s">
        <v>44</v>
      </c>
      <c r="E19" s="70"/>
      <c r="F19" s="136">
        <f>Notes!F25</f>
        <v>800</v>
      </c>
      <c r="G19" s="57"/>
      <c r="H19" s="57"/>
      <c r="I19" s="57"/>
      <c r="J19" s="57"/>
      <c r="K19" s="57"/>
      <c r="L19" s="57"/>
      <c r="M19" s="57"/>
      <c r="N19" s="57"/>
      <c r="O19" s="57"/>
      <c r="P19" s="57"/>
      <c r="Q19" s="57"/>
      <c r="R19" s="57"/>
      <c r="S19" s="57"/>
      <c r="T19" s="57"/>
      <c r="V19" s="150" t="s">
        <v>169</v>
      </c>
    </row>
    <row r="20" spans="2:22" ht="17" thickBot="1">
      <c r="C20" s="129" t="s">
        <v>156</v>
      </c>
      <c r="D20" s="139" t="s">
        <v>45</v>
      </c>
      <c r="E20" s="70"/>
      <c r="F20" s="136">
        <f>Notes!F26</f>
        <v>9420000</v>
      </c>
      <c r="V20" s="150" t="s">
        <v>170</v>
      </c>
    </row>
    <row r="21" spans="2:22" ht="17" thickBot="1">
      <c r="C21" s="129" t="s">
        <v>156</v>
      </c>
      <c r="D21" s="130" t="s">
        <v>44</v>
      </c>
      <c r="E21" s="70"/>
      <c r="F21" s="136">
        <f>Notes!F27</f>
        <v>1256</v>
      </c>
      <c r="V21" s="150" t="s">
        <v>170</v>
      </c>
    </row>
    <row r="22" spans="2:22">
      <c r="C22" s="129"/>
      <c r="D22" s="130"/>
      <c r="E22" s="70"/>
      <c r="F22" s="57"/>
    </row>
    <row r="23" spans="2:22">
      <c r="C23"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topLeftCell="B1" zoomScale="107" zoomScaleNormal="107" workbookViewId="0">
      <selection activeCell="D27" sqref="D27"/>
    </sheetView>
  </sheetViews>
  <sheetFormatPr baseColWidth="10" defaultColWidth="33.1640625" defaultRowHeight="16"/>
  <cols>
    <col min="1" max="1" width="3.5" style="20" customWidth="1"/>
    <col min="2" max="2" width="3.33203125" style="20" customWidth="1"/>
    <col min="3" max="3" width="30.33203125" style="20" customWidth="1"/>
    <col min="4" max="4" width="24.6640625" style="20" bestFit="1" customWidth="1"/>
    <col min="5" max="5" width="10.33203125" style="20" customWidth="1"/>
    <col min="6" max="8" width="12.1640625" style="20" customWidth="1"/>
    <col min="9" max="9" width="32.5" style="24" customWidth="1"/>
    <col min="10" max="10" width="105.5" style="20" customWidth="1"/>
    <col min="11" max="16384" width="33.1640625" style="20"/>
  </cols>
  <sheetData>
    <row r="1" spans="2:10" ht="17" thickBot="1"/>
    <row r="2" spans="2:10">
      <c r="B2" s="19"/>
      <c r="C2" s="25"/>
      <c r="D2" s="25"/>
      <c r="E2" s="25"/>
      <c r="F2" s="25"/>
      <c r="G2" s="25"/>
      <c r="H2" s="25"/>
      <c r="I2" s="26"/>
      <c r="J2" s="25"/>
    </row>
    <row r="3" spans="2:10">
      <c r="B3" s="21"/>
      <c r="C3" s="13" t="s">
        <v>19</v>
      </c>
      <c r="D3" s="13"/>
      <c r="E3" s="13"/>
      <c r="F3" s="13"/>
      <c r="G3" s="13"/>
      <c r="H3" s="13"/>
      <c r="I3" s="16"/>
    </row>
    <row r="4" spans="2:10">
      <c r="B4" s="21"/>
    </row>
    <row r="5" spans="2:10">
      <c r="B5" s="27"/>
      <c r="C5" s="15" t="s">
        <v>27</v>
      </c>
      <c r="D5" s="15" t="s">
        <v>0</v>
      </c>
      <c r="E5" s="15" t="s">
        <v>17</v>
      </c>
      <c r="F5" s="15" t="s">
        <v>28</v>
      </c>
      <c r="G5" s="15" t="s">
        <v>86</v>
      </c>
      <c r="H5" s="15" t="s">
        <v>52</v>
      </c>
      <c r="I5" s="17" t="s">
        <v>94</v>
      </c>
      <c r="J5" s="15" t="s">
        <v>14</v>
      </c>
    </row>
    <row r="6" spans="2:10">
      <c r="B6" s="21"/>
      <c r="C6" s="13"/>
      <c r="D6" s="13"/>
      <c r="E6" s="13"/>
      <c r="F6" s="13"/>
      <c r="G6" s="13"/>
      <c r="H6" s="13"/>
      <c r="I6" s="16"/>
      <c r="J6" s="13"/>
    </row>
    <row r="7" spans="2:10">
      <c r="B7" s="21"/>
      <c r="C7" s="29"/>
      <c r="F7" s="24"/>
      <c r="H7" s="24"/>
    </row>
    <row r="8" spans="2:10" ht="34">
      <c r="B8" s="21"/>
      <c r="C8" s="28"/>
      <c r="D8" s="28" t="s">
        <v>21</v>
      </c>
      <c r="E8" s="46" t="s">
        <v>20</v>
      </c>
      <c r="F8" s="46" t="s">
        <v>50</v>
      </c>
      <c r="G8" s="117">
        <v>2010</v>
      </c>
      <c r="H8" s="46"/>
      <c r="I8" s="121" t="s">
        <v>95</v>
      </c>
      <c r="J8" s="114" t="s">
        <v>49</v>
      </c>
    </row>
    <row r="9" spans="2:10">
      <c r="B9" s="21"/>
      <c r="C9" s="44" t="s">
        <v>1</v>
      </c>
      <c r="D9" s="28"/>
      <c r="E9" s="30"/>
      <c r="F9" s="31"/>
      <c r="G9" s="30"/>
      <c r="H9" s="31"/>
      <c r="I9" s="31"/>
      <c r="J9" s="28"/>
    </row>
    <row r="10" spans="2:10">
      <c r="B10" s="21"/>
      <c r="C10" s="45" t="s">
        <v>5</v>
      </c>
      <c r="D10" s="28"/>
      <c r="E10" s="30"/>
      <c r="F10" s="31"/>
      <c r="G10" s="30"/>
      <c r="H10" s="31"/>
      <c r="I10" s="31"/>
      <c r="J10" s="28"/>
    </row>
    <row r="11" spans="2:10">
      <c r="B11" s="21"/>
      <c r="C11" s="80"/>
      <c r="D11" s="28"/>
      <c r="E11" s="30"/>
      <c r="F11" s="31"/>
      <c r="G11" s="30"/>
      <c r="H11" s="31"/>
      <c r="I11" s="31"/>
      <c r="J11" s="28"/>
    </row>
    <row r="12" spans="2:10" ht="34">
      <c r="B12" s="21"/>
      <c r="C12" s="80"/>
      <c r="D12" s="75" t="s">
        <v>54</v>
      </c>
      <c r="E12" s="77" t="s">
        <v>56</v>
      </c>
      <c r="F12" s="76" t="s">
        <v>50</v>
      </c>
      <c r="G12" s="116" t="s">
        <v>50</v>
      </c>
      <c r="H12" s="31"/>
      <c r="I12" s="121" t="s">
        <v>96</v>
      </c>
      <c r="J12" s="28" t="s">
        <v>55</v>
      </c>
    </row>
    <row r="13" spans="2:10">
      <c r="B13" s="21"/>
      <c r="C13" s="45" t="s">
        <v>60</v>
      </c>
      <c r="D13" s="28"/>
      <c r="E13" s="30"/>
      <c r="F13" s="31"/>
      <c r="G13" s="30"/>
      <c r="H13" s="31"/>
      <c r="I13" s="31"/>
      <c r="J13" s="28"/>
    </row>
    <row r="14" spans="2:10">
      <c r="B14" s="21"/>
      <c r="C14" s="45" t="s">
        <v>8</v>
      </c>
      <c r="D14" s="28"/>
      <c r="E14" s="30"/>
      <c r="F14" s="31"/>
      <c r="G14" s="30"/>
      <c r="H14" s="31"/>
      <c r="I14" s="31"/>
      <c r="J14" s="28"/>
    </row>
    <row r="15" spans="2:10">
      <c r="B15" s="21"/>
      <c r="C15" s="79" t="s">
        <v>57</v>
      </c>
      <c r="D15" s="47"/>
      <c r="F15" s="43"/>
      <c r="G15" s="42"/>
      <c r="H15" s="43"/>
      <c r="J15" s="32"/>
    </row>
    <row r="16" spans="2:10">
      <c r="B16" s="21"/>
      <c r="C16" s="79" t="s">
        <v>58</v>
      </c>
      <c r="D16" s="47"/>
      <c r="F16" s="43"/>
      <c r="G16" s="42"/>
      <c r="H16" s="43"/>
      <c r="J16" s="32"/>
    </row>
    <row r="17" spans="2:10">
      <c r="B17" s="21"/>
      <c r="C17" s="28"/>
      <c r="D17" s="47"/>
      <c r="F17" s="43"/>
      <c r="G17" s="42"/>
      <c r="H17" s="43"/>
      <c r="J17" s="32"/>
    </row>
    <row r="18" spans="2:10" ht="34">
      <c r="B18" s="21"/>
      <c r="C18" s="28"/>
      <c r="D18" s="47" t="s">
        <v>46</v>
      </c>
      <c r="E18" s="20" t="s">
        <v>9</v>
      </c>
      <c r="F18" s="81" t="s">
        <v>48</v>
      </c>
      <c r="G18" s="113" t="s">
        <v>48</v>
      </c>
      <c r="H18" s="43"/>
      <c r="I18" s="121" t="s">
        <v>97</v>
      </c>
      <c r="J18" s="32"/>
    </row>
    <row r="19" spans="2:10">
      <c r="B19" s="21"/>
      <c r="C19" s="100" t="s">
        <v>51</v>
      </c>
      <c r="D19" s="28"/>
      <c r="J19" s="28"/>
    </row>
    <row r="21" spans="2:10" ht="34">
      <c r="D21" s="122" t="s">
        <v>106</v>
      </c>
      <c r="E21" s="122" t="s">
        <v>9</v>
      </c>
      <c r="F21" s="20">
        <v>2020</v>
      </c>
      <c r="G21" s="20">
        <f>F21</f>
        <v>2020</v>
      </c>
      <c r="I21" s="121" t="s">
        <v>155</v>
      </c>
      <c r="J21" s="20" t="s">
        <v>137</v>
      </c>
    </row>
    <row r="22" spans="2:10">
      <c r="C22" s="122" t="s">
        <v>125</v>
      </c>
    </row>
    <row r="23" spans="2:10">
      <c r="C23" s="122" t="s">
        <v>138</v>
      </c>
    </row>
    <row r="24" spans="2:10">
      <c r="C24" s="122" t="s">
        <v>121</v>
      </c>
    </row>
    <row r="25" spans="2:10">
      <c r="C25" s="122" t="s">
        <v>139</v>
      </c>
    </row>
    <row r="27" spans="2:10">
      <c r="C27" s="178" t="s">
        <v>202</v>
      </c>
      <c r="D27" s="178" t="s">
        <v>203</v>
      </c>
      <c r="E27" s="178" t="s">
        <v>20</v>
      </c>
      <c r="F27" s="20">
        <v>2023</v>
      </c>
      <c r="G27" s="20">
        <v>2023</v>
      </c>
    </row>
  </sheetData>
  <hyperlinks>
    <hyperlink ref="I18" r:id="rId1" xr:uid="{566F1544-DBFE-184F-8C1C-AAD8B399C585}"/>
    <hyperlink ref="I21" r:id="rId2" xr:uid="{0CFBE554-DE33-5344-832D-9335F3F69E3B}"/>
  </hyperlinks>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50"/>
  <sheetViews>
    <sheetView zoomScaleNormal="107" workbookViewId="0">
      <selection activeCell="F53" sqref="F53"/>
    </sheetView>
  </sheetViews>
  <sheetFormatPr baseColWidth="10" defaultColWidth="10.6640625" defaultRowHeight="16"/>
  <cols>
    <col min="1" max="1" width="5" style="113" customWidth="1"/>
    <col min="2" max="2" width="4.83203125" style="113" customWidth="1"/>
    <col min="3" max="3" width="12.6640625" style="113" customWidth="1"/>
    <col min="4" max="4" width="12.1640625" style="113" customWidth="1"/>
    <col min="5" max="5" width="65.33203125" style="113" bestFit="1" customWidth="1"/>
    <col min="6" max="6" width="17" style="113" bestFit="1" customWidth="1"/>
    <col min="7" max="16384" width="10.6640625" style="113"/>
  </cols>
  <sheetData>
    <row r="1" spans="2:15" ht="17" thickBot="1"/>
    <row r="2" spans="2:15">
      <c r="B2" s="118"/>
      <c r="C2" s="119"/>
      <c r="D2" s="119"/>
      <c r="E2" s="119"/>
      <c r="F2" s="119"/>
      <c r="G2" s="119"/>
      <c r="H2" s="119"/>
      <c r="I2" s="119"/>
      <c r="J2" s="119"/>
      <c r="K2" s="119"/>
      <c r="L2" s="119"/>
      <c r="M2" s="119"/>
      <c r="N2" s="119"/>
      <c r="O2" s="119"/>
    </row>
    <row r="3" spans="2:15" s="13" customFormat="1">
      <c r="B3" s="110"/>
      <c r="C3" s="15" t="s">
        <v>72</v>
      </c>
      <c r="E3" s="13" t="s">
        <v>84</v>
      </c>
      <c r="K3" s="15"/>
      <c r="L3" s="15"/>
      <c r="M3" s="15"/>
      <c r="N3" s="15"/>
      <c r="O3" s="15"/>
    </row>
    <row r="4" spans="2:15" s="13" customFormat="1">
      <c r="B4" s="23"/>
      <c r="D4" s="160"/>
      <c r="E4" s="160"/>
      <c r="F4" s="160"/>
      <c r="G4" s="160"/>
      <c r="H4" s="160"/>
      <c r="I4" s="160"/>
      <c r="J4" s="160"/>
    </row>
    <row r="5" spans="2:15">
      <c r="B5" s="120"/>
      <c r="E5" s="156" t="s">
        <v>26</v>
      </c>
      <c r="F5" s="113">
        <f>F53</f>
        <v>628</v>
      </c>
      <c r="G5" s="105" t="s">
        <v>79</v>
      </c>
      <c r="H5" s="164" t="s">
        <v>177</v>
      </c>
    </row>
    <row r="6" spans="2:15">
      <c r="B6" s="120"/>
      <c r="E6" s="156" t="s">
        <v>125</v>
      </c>
      <c r="F6" s="161">
        <f>F50</f>
        <v>7500</v>
      </c>
      <c r="G6" s="157" t="s">
        <v>107</v>
      </c>
      <c r="H6" s="165" t="s">
        <v>178</v>
      </c>
    </row>
    <row r="7" spans="2:15">
      <c r="B7" s="120"/>
      <c r="E7" s="156" t="s">
        <v>124</v>
      </c>
      <c r="F7" s="161">
        <f>F5*F6</f>
        <v>4710000</v>
      </c>
      <c r="G7" s="157" t="s">
        <v>126</v>
      </c>
      <c r="H7" s="165" t="s">
        <v>180</v>
      </c>
    </row>
    <row r="8" spans="2:15">
      <c r="B8" s="120"/>
      <c r="E8" s="178" t="s">
        <v>182</v>
      </c>
      <c r="F8" s="161">
        <f>F52*F6</f>
        <v>6000000</v>
      </c>
      <c r="G8" s="157" t="s">
        <v>126</v>
      </c>
    </row>
    <row r="9" spans="2:15">
      <c r="B9" s="120"/>
      <c r="E9" s="13" t="s">
        <v>165</v>
      </c>
      <c r="H9" s="155" t="s">
        <v>166</v>
      </c>
    </row>
    <row r="10" spans="2:15">
      <c r="B10" s="120"/>
      <c r="E10" s="156" t="s">
        <v>143</v>
      </c>
      <c r="F10" s="57">
        <f>F91</f>
        <v>1400</v>
      </c>
      <c r="G10" s="157" t="s">
        <v>140</v>
      </c>
    </row>
    <row r="11" spans="2:15">
      <c r="B11" s="120"/>
      <c r="E11" s="156" t="s">
        <v>105</v>
      </c>
      <c r="F11" s="57">
        <f>F55</f>
        <v>1200</v>
      </c>
      <c r="G11" s="157" t="s">
        <v>140</v>
      </c>
    </row>
    <row r="12" spans="2:15">
      <c r="B12" s="120"/>
      <c r="E12" s="156" t="s">
        <v>142</v>
      </c>
      <c r="F12" s="57">
        <f>F95</f>
        <v>20</v>
      </c>
      <c r="G12" s="157" t="s">
        <v>149</v>
      </c>
    </row>
    <row r="13" spans="2:15">
      <c r="B13" s="120"/>
      <c r="E13" s="156" t="s">
        <v>141</v>
      </c>
      <c r="F13" s="57">
        <f>F56</f>
        <v>28</v>
      </c>
      <c r="G13" s="157" t="s">
        <v>149</v>
      </c>
    </row>
    <row r="14" spans="2:15">
      <c r="B14" s="120"/>
      <c r="E14" s="159" t="s">
        <v>167</v>
      </c>
      <c r="F14" s="57">
        <f>SUM(F12:F13)</f>
        <v>48</v>
      </c>
      <c r="G14" s="157" t="s">
        <v>149</v>
      </c>
    </row>
    <row r="15" spans="2:15">
      <c r="B15" s="120"/>
      <c r="E15" s="156" t="s">
        <v>145</v>
      </c>
      <c r="F15" s="57">
        <f>F99</f>
        <v>1</v>
      </c>
      <c r="G15" s="156" t="s">
        <v>150</v>
      </c>
    </row>
    <row r="16" spans="2:15">
      <c r="B16" s="120"/>
      <c r="E16" s="156" t="s">
        <v>144</v>
      </c>
      <c r="F16" s="71">
        <f>F57</f>
        <v>2</v>
      </c>
      <c r="G16" s="156" t="s">
        <v>150</v>
      </c>
    </row>
    <row r="17" spans="2:8">
      <c r="B17" s="120"/>
      <c r="E17" s="58"/>
      <c r="F17" s="58"/>
      <c r="G17" s="58"/>
    </row>
    <row r="18" spans="2:8">
      <c r="B18" s="120"/>
      <c r="E18" s="156" t="s">
        <v>148</v>
      </c>
      <c r="F18" s="131">
        <f>ROUND(F10*$F$52*10^3,2)</f>
        <v>1120000000</v>
      </c>
      <c r="G18" s="103" t="s">
        <v>30</v>
      </c>
      <c r="H18" s="163" t="s">
        <v>179</v>
      </c>
    </row>
    <row r="19" spans="2:8">
      <c r="B19" s="120"/>
      <c r="E19" s="156" t="s">
        <v>151</v>
      </c>
      <c r="F19" s="131">
        <f>ROUND(F11*$F$5*10^3,2)</f>
        <v>753600000</v>
      </c>
      <c r="G19" s="103" t="s">
        <v>30</v>
      </c>
      <c r="H19" s="163" t="s">
        <v>181</v>
      </c>
    </row>
    <row r="20" spans="2:8">
      <c r="B20" s="120"/>
      <c r="E20" s="180" t="s">
        <v>191</v>
      </c>
      <c r="F20" s="131">
        <f>F63</f>
        <v>1092720000</v>
      </c>
      <c r="G20" s="103" t="s">
        <v>30</v>
      </c>
      <c r="H20" s="163" t="s">
        <v>181</v>
      </c>
    </row>
    <row r="21" spans="2:8">
      <c r="B21" s="120"/>
      <c r="E21" s="156" t="s">
        <v>152</v>
      </c>
      <c r="F21" s="131">
        <f>ROUND(F12*$F$52*10^3,2)</f>
        <v>16000000</v>
      </c>
      <c r="G21" s="103" t="s">
        <v>45</v>
      </c>
      <c r="H21" s="163" t="s">
        <v>179</v>
      </c>
    </row>
    <row r="22" spans="2:8">
      <c r="B22" s="120"/>
      <c r="E22" s="156" t="s">
        <v>153</v>
      </c>
      <c r="F22" s="131">
        <f>ROUND(F13*$F$53*10^3,2)</f>
        <v>17584000</v>
      </c>
      <c r="G22" s="103" t="s">
        <v>45</v>
      </c>
      <c r="H22" s="163" t="s">
        <v>181</v>
      </c>
    </row>
    <row r="23" spans="2:8">
      <c r="B23" s="120"/>
      <c r="E23" s="159" t="s">
        <v>168</v>
      </c>
      <c r="F23" s="131">
        <f>SUM(F21:F22)</f>
        <v>33584000</v>
      </c>
      <c r="G23" s="103" t="s">
        <v>45</v>
      </c>
      <c r="H23" s="163" t="s">
        <v>181</v>
      </c>
    </row>
    <row r="24" spans="2:8">
      <c r="B24" s="120"/>
      <c r="E24" s="156" t="s">
        <v>154</v>
      </c>
      <c r="F24" s="131">
        <f>ROUND(F15*$F$8,2)</f>
        <v>6000000</v>
      </c>
      <c r="G24" s="158" t="s">
        <v>45</v>
      </c>
      <c r="H24" s="163" t="s">
        <v>179</v>
      </c>
    </row>
    <row r="25" spans="2:8">
      <c r="B25" s="120"/>
      <c r="E25" s="156" t="s">
        <v>154</v>
      </c>
      <c r="F25" s="131">
        <f>F24/$F$6</f>
        <v>800</v>
      </c>
      <c r="G25" s="157" t="s">
        <v>44</v>
      </c>
      <c r="H25" s="163" t="s">
        <v>179</v>
      </c>
    </row>
    <row r="26" spans="2:8">
      <c r="B26" s="120"/>
      <c r="E26" s="156" t="s">
        <v>156</v>
      </c>
      <c r="F26" s="131">
        <f>ROUND(F16*$F$7,2)</f>
        <v>9420000</v>
      </c>
      <c r="G26" s="158" t="s">
        <v>45</v>
      </c>
      <c r="H26" s="163" t="s">
        <v>181</v>
      </c>
    </row>
    <row r="27" spans="2:8">
      <c r="B27" s="120"/>
      <c r="E27" s="156" t="s">
        <v>156</v>
      </c>
      <c r="F27" s="131">
        <f>F26/$F$6</f>
        <v>1256</v>
      </c>
      <c r="G27" s="157" t="s">
        <v>44</v>
      </c>
      <c r="H27" s="163" t="s">
        <v>181</v>
      </c>
    </row>
    <row r="28" spans="2:8">
      <c r="B28" s="120"/>
    </row>
    <row r="29" spans="2:8">
      <c r="B29" s="120"/>
    </row>
    <row r="30" spans="2:8">
      <c r="B30" s="120"/>
      <c r="C30" s="113" t="s">
        <v>46</v>
      </c>
      <c r="E30" s="122" t="s">
        <v>100</v>
      </c>
      <c r="F30" s="113">
        <v>1400</v>
      </c>
      <c r="G30" s="122" t="s">
        <v>103</v>
      </c>
    </row>
    <row r="31" spans="2:8">
      <c r="B31" s="120"/>
      <c r="C31" s="113" t="s">
        <v>85</v>
      </c>
      <c r="E31" s="122" t="s">
        <v>139</v>
      </c>
      <c r="F31" s="113">
        <v>600</v>
      </c>
      <c r="G31" s="122" t="s">
        <v>146</v>
      </c>
    </row>
    <row r="32" spans="2:8">
      <c r="B32" s="120"/>
      <c r="E32" s="122" t="s">
        <v>147</v>
      </c>
      <c r="F32" s="113">
        <v>8000</v>
      </c>
      <c r="G32" s="122" t="s">
        <v>107</v>
      </c>
    </row>
    <row r="33" spans="2:2">
      <c r="B33" s="120"/>
    </row>
    <row r="34" spans="2:2">
      <c r="B34" s="120"/>
    </row>
    <row r="35" spans="2:2">
      <c r="B35" s="120"/>
    </row>
    <row r="36" spans="2:2">
      <c r="B36" s="120"/>
    </row>
    <row r="37" spans="2:2">
      <c r="B37" s="120"/>
    </row>
    <row r="38" spans="2:2">
      <c r="B38" s="120"/>
    </row>
    <row r="39" spans="2:2">
      <c r="B39" s="120"/>
    </row>
    <row r="40" spans="2:2">
      <c r="B40" s="120"/>
    </row>
    <row r="41" spans="2:2">
      <c r="B41" s="120"/>
    </row>
    <row r="42" spans="2:2">
      <c r="B42" s="120"/>
    </row>
    <row r="43" spans="2:2">
      <c r="B43" s="120"/>
    </row>
    <row r="44" spans="2:2">
      <c r="B44" s="120"/>
    </row>
    <row r="45" spans="2:2">
      <c r="B45" s="120"/>
    </row>
    <row r="46" spans="2:2">
      <c r="B46" s="120"/>
    </row>
    <row r="47" spans="2:2">
      <c r="B47" s="120"/>
    </row>
    <row r="48" spans="2:2">
      <c r="B48" s="120"/>
    </row>
    <row r="49" spans="2:8">
      <c r="B49" s="120"/>
    </row>
    <row r="50" spans="2:8">
      <c r="B50" s="120"/>
      <c r="C50" s="122" t="s">
        <v>106</v>
      </c>
      <c r="E50" s="122" t="s">
        <v>113</v>
      </c>
      <c r="F50" s="127">
        <v>7500</v>
      </c>
      <c r="G50" s="122" t="s">
        <v>107</v>
      </c>
      <c r="H50" s="122" t="s">
        <v>110</v>
      </c>
    </row>
    <row r="51" spans="2:8">
      <c r="B51" s="120"/>
      <c r="E51" s="122" t="s">
        <v>108</v>
      </c>
      <c r="F51" s="113">
        <v>40</v>
      </c>
      <c r="G51" s="122" t="s">
        <v>109</v>
      </c>
      <c r="H51" s="122" t="s">
        <v>111</v>
      </c>
    </row>
    <row r="52" spans="2:8">
      <c r="B52" s="120"/>
      <c r="E52" s="163" t="s">
        <v>175</v>
      </c>
      <c r="F52" s="113">
        <v>800</v>
      </c>
      <c r="G52" s="122" t="s">
        <v>81</v>
      </c>
      <c r="H52" s="122" t="s">
        <v>112</v>
      </c>
    </row>
    <row r="53" spans="2:8">
      <c r="B53" s="120"/>
      <c r="E53" s="163" t="s">
        <v>176</v>
      </c>
      <c r="F53" s="163">
        <f>ROUND(F52/0.46*Dashboard!E14,0)</f>
        <v>628</v>
      </c>
      <c r="G53" s="163" t="s">
        <v>81</v>
      </c>
      <c r="H53" s="178" t="s">
        <v>205</v>
      </c>
    </row>
    <row r="54" spans="2:8">
      <c r="B54" s="120"/>
      <c r="E54" s="13" t="s">
        <v>123</v>
      </c>
    </row>
    <row r="55" spans="2:8">
      <c r="B55" s="120"/>
      <c r="E55" s="122" t="s">
        <v>114</v>
      </c>
      <c r="F55" s="113">
        <v>1200</v>
      </c>
      <c r="G55" s="122" t="s">
        <v>103</v>
      </c>
      <c r="H55" s="122" t="s">
        <v>118</v>
      </c>
    </row>
    <row r="56" spans="2:8">
      <c r="B56" s="120"/>
      <c r="E56" s="122" t="s">
        <v>115</v>
      </c>
      <c r="F56" s="113">
        <v>28</v>
      </c>
      <c r="G56" s="122" t="s">
        <v>103</v>
      </c>
      <c r="H56" s="122" t="s">
        <v>119</v>
      </c>
    </row>
    <row r="57" spans="2:8">
      <c r="B57" s="120"/>
      <c r="E57" s="122" t="s">
        <v>116</v>
      </c>
      <c r="F57" s="113">
        <v>2</v>
      </c>
      <c r="G57" s="128" t="s">
        <v>117</v>
      </c>
      <c r="H57" s="122" t="s">
        <v>120</v>
      </c>
    </row>
    <row r="58" spans="2:8">
      <c r="B58" s="120"/>
      <c r="E58" s="122" t="s">
        <v>121</v>
      </c>
      <c r="F58" s="113">
        <v>0.9</v>
      </c>
      <c r="H58" s="122" t="s">
        <v>122</v>
      </c>
    </row>
    <row r="59" spans="2:8">
      <c r="B59" s="120"/>
    </row>
    <row r="60" spans="2:8">
      <c r="B60" s="120"/>
    </row>
    <row r="61" spans="2:8">
      <c r="B61" s="120"/>
      <c r="C61" s="178" t="s">
        <v>183</v>
      </c>
      <c r="E61" s="178" t="s">
        <v>184</v>
      </c>
      <c r="F61" s="127">
        <v>1500000000</v>
      </c>
      <c r="G61" s="179" t="s">
        <v>185</v>
      </c>
      <c r="H61" s="178" t="s">
        <v>186</v>
      </c>
    </row>
    <row r="62" spans="2:8">
      <c r="B62" s="120"/>
      <c r="C62" s="178"/>
      <c r="E62" s="178" t="s">
        <v>188</v>
      </c>
      <c r="F62" s="113">
        <f>F55*F67</f>
        <v>1740</v>
      </c>
      <c r="G62" s="122" t="s">
        <v>103</v>
      </c>
      <c r="H62" s="178" t="s">
        <v>189</v>
      </c>
    </row>
    <row r="63" spans="2:8">
      <c r="B63" s="120"/>
      <c r="C63" s="178"/>
      <c r="E63" s="178" t="s">
        <v>188</v>
      </c>
      <c r="F63" s="127">
        <f>F62*F5*10^3</f>
        <v>1092720000</v>
      </c>
      <c r="G63" s="179" t="s">
        <v>185</v>
      </c>
      <c r="H63" s="178" t="s">
        <v>190</v>
      </c>
    </row>
    <row r="64" spans="2:8">
      <c r="B64" s="120"/>
      <c r="C64" s="178"/>
      <c r="E64" s="178"/>
      <c r="F64" s="127"/>
      <c r="G64" s="179"/>
      <c r="H64" s="178"/>
    </row>
    <row r="65" spans="2:8">
      <c r="B65" s="120"/>
      <c r="C65" s="178"/>
      <c r="E65" s="178"/>
      <c r="F65" s="127"/>
      <c r="G65" s="179"/>
      <c r="H65" s="178"/>
    </row>
    <row r="66" spans="2:8">
      <c r="B66" s="120"/>
      <c r="C66" s="178"/>
      <c r="E66" s="178"/>
      <c r="G66" s="179"/>
      <c r="H66" s="178"/>
    </row>
    <row r="67" spans="2:8">
      <c r="B67" s="120"/>
      <c r="C67" s="178" t="s">
        <v>204</v>
      </c>
      <c r="E67" s="178" t="s">
        <v>187</v>
      </c>
      <c r="F67" s="113">
        <v>1.45</v>
      </c>
    </row>
    <row r="68" spans="2:8">
      <c r="B68" s="120"/>
    </row>
    <row r="69" spans="2:8">
      <c r="B69" s="120"/>
    </row>
    <row r="70" spans="2:8">
      <c r="B70" s="120"/>
    </row>
    <row r="71" spans="2:8">
      <c r="B71" s="120"/>
    </row>
    <row r="72" spans="2:8">
      <c r="B72" s="120"/>
    </row>
    <row r="73" spans="2:8">
      <c r="B73" s="120"/>
    </row>
    <row r="74" spans="2:8">
      <c r="B74" s="120"/>
    </row>
    <row r="75" spans="2:8">
      <c r="B75" s="120"/>
    </row>
    <row r="76" spans="2:8">
      <c r="B76" s="120"/>
    </row>
    <row r="77" spans="2:8">
      <c r="B77" s="120"/>
    </row>
    <row r="78" spans="2:8">
      <c r="B78" s="120"/>
    </row>
    <row r="79" spans="2:8">
      <c r="B79" s="120"/>
    </row>
    <row r="80" spans="2:8">
      <c r="B80" s="120"/>
    </row>
    <row r="81" spans="2:8">
      <c r="B81" s="120"/>
    </row>
    <row r="82" spans="2:8">
      <c r="B82" s="120"/>
    </row>
    <row r="83" spans="2:8">
      <c r="B83" s="120"/>
    </row>
    <row r="84" spans="2:8">
      <c r="B84" s="120"/>
    </row>
    <row r="85" spans="2:8">
      <c r="B85" s="120"/>
    </row>
    <row r="86" spans="2:8">
      <c r="B86" s="120"/>
    </row>
    <row r="87" spans="2:8">
      <c r="B87" s="120"/>
    </row>
    <row r="88" spans="2:8">
      <c r="B88" s="120"/>
    </row>
    <row r="89" spans="2:8">
      <c r="B89" s="120"/>
    </row>
    <row r="90" spans="2:8">
      <c r="B90" s="120"/>
    </row>
    <row r="91" spans="2:8">
      <c r="B91" s="120"/>
      <c r="C91" s="113" t="s">
        <v>54</v>
      </c>
      <c r="E91" s="122" t="s">
        <v>101</v>
      </c>
      <c r="F91" s="127">
        <v>1400</v>
      </c>
      <c r="G91" s="122" t="s">
        <v>103</v>
      </c>
      <c r="H91" s="122" t="s">
        <v>128</v>
      </c>
    </row>
    <row r="92" spans="2:8">
      <c r="B92" s="120"/>
      <c r="C92" s="113" t="s">
        <v>87</v>
      </c>
      <c r="E92" s="122" t="s">
        <v>102</v>
      </c>
      <c r="F92" s="127">
        <v>2700</v>
      </c>
      <c r="G92" s="122" t="s">
        <v>103</v>
      </c>
      <c r="H92" s="122" t="s">
        <v>129</v>
      </c>
    </row>
    <row r="93" spans="2:8">
      <c r="B93" s="120"/>
      <c r="E93" s="122" t="s">
        <v>104</v>
      </c>
      <c r="F93" s="127">
        <f>F92-F91</f>
        <v>1300</v>
      </c>
      <c r="G93" s="122" t="s">
        <v>103</v>
      </c>
    </row>
    <row r="94" spans="2:8">
      <c r="B94" s="120"/>
    </row>
    <row r="95" spans="2:8">
      <c r="B95" s="120"/>
      <c r="E95" s="122" t="s">
        <v>127</v>
      </c>
      <c r="F95" s="113">
        <v>20</v>
      </c>
      <c r="G95" s="128" t="s">
        <v>103</v>
      </c>
      <c r="H95" s="122" t="s">
        <v>130</v>
      </c>
    </row>
    <row r="96" spans="2:8">
      <c r="B96" s="120"/>
      <c r="E96" s="122" t="s">
        <v>131</v>
      </c>
      <c r="F96" s="113">
        <v>70</v>
      </c>
      <c r="G96" s="128" t="s">
        <v>103</v>
      </c>
      <c r="H96" s="122" t="s">
        <v>132</v>
      </c>
    </row>
    <row r="97" spans="2:7">
      <c r="B97" s="120"/>
      <c r="E97" s="122" t="s">
        <v>133</v>
      </c>
      <c r="F97" s="113">
        <f>F96-F95</f>
        <v>50</v>
      </c>
      <c r="G97" s="128" t="s">
        <v>103</v>
      </c>
    </row>
    <row r="98" spans="2:7">
      <c r="B98" s="120"/>
    </row>
    <row r="99" spans="2:7">
      <c r="B99" s="120"/>
      <c r="E99" s="122" t="s">
        <v>134</v>
      </c>
      <c r="F99" s="113">
        <v>1</v>
      </c>
      <c r="G99" s="128" t="s">
        <v>117</v>
      </c>
    </row>
    <row r="100" spans="2:7">
      <c r="B100" s="120"/>
      <c r="E100" s="122" t="s">
        <v>135</v>
      </c>
      <c r="F100" s="113">
        <v>3</v>
      </c>
      <c r="G100" s="128" t="s">
        <v>117</v>
      </c>
    </row>
    <row r="101" spans="2:7">
      <c r="B101" s="120"/>
      <c r="E101" s="122" t="s">
        <v>136</v>
      </c>
      <c r="F101" s="113">
        <f>F100-F99</f>
        <v>2</v>
      </c>
      <c r="G101" s="128" t="s">
        <v>117</v>
      </c>
    </row>
    <row r="102" spans="2:7">
      <c r="B102" s="120"/>
      <c r="E102" s="122"/>
    </row>
    <row r="103" spans="2:7">
      <c r="B103" s="120"/>
    </row>
    <row r="104" spans="2:7">
      <c r="B104" s="120"/>
      <c r="E104" s="122" t="s">
        <v>1</v>
      </c>
      <c r="F104" s="113">
        <v>4</v>
      </c>
      <c r="G104" s="122" t="s">
        <v>88</v>
      </c>
    </row>
    <row r="105" spans="2:7">
      <c r="B105" s="120"/>
      <c r="E105" s="113" t="s">
        <v>89</v>
      </c>
      <c r="F105" s="113">
        <v>40</v>
      </c>
      <c r="G105" s="113" t="s">
        <v>88</v>
      </c>
    </row>
    <row r="106" spans="2:7">
      <c r="B106" s="120"/>
    </row>
    <row r="107" spans="2:7">
      <c r="B107" s="120"/>
    </row>
    <row r="108" spans="2:7">
      <c r="B108" s="120"/>
    </row>
    <row r="109" spans="2:7">
      <c r="B109" s="120"/>
    </row>
    <row r="110" spans="2:7">
      <c r="B110" s="120"/>
    </row>
    <row r="111" spans="2:7">
      <c r="B111" s="120"/>
    </row>
    <row r="112" spans="2:7">
      <c r="B112" s="120"/>
    </row>
    <row r="113" spans="2:3">
      <c r="B113" s="120"/>
    </row>
    <row r="114" spans="2:3">
      <c r="B114" s="120"/>
    </row>
    <row r="115" spans="2:3">
      <c r="B115" s="120"/>
    </row>
    <row r="116" spans="2:3">
      <c r="B116" s="120"/>
    </row>
    <row r="117" spans="2:3">
      <c r="B117" s="120"/>
    </row>
    <row r="118" spans="2:3">
      <c r="B118" s="120"/>
    </row>
    <row r="119" spans="2:3">
      <c r="B119" s="120"/>
    </row>
    <row r="120" spans="2:3">
      <c r="B120" s="120"/>
    </row>
    <row r="121" spans="2:3">
      <c r="B121" s="120"/>
    </row>
    <row r="122" spans="2:3">
      <c r="B122" s="120"/>
    </row>
    <row r="123" spans="2:3">
      <c r="B123" s="120"/>
    </row>
    <row r="124" spans="2:3">
      <c r="B124" s="120"/>
    </row>
    <row r="125" spans="2:3">
      <c r="B125" s="120"/>
      <c r="C125" s="113" t="s">
        <v>21</v>
      </c>
    </row>
    <row r="126" spans="2:3">
      <c r="B126" s="120"/>
      <c r="C126" s="113" t="s">
        <v>90</v>
      </c>
    </row>
    <row r="127" spans="2:3">
      <c r="B127" s="120"/>
    </row>
    <row r="128" spans="2:3">
      <c r="B128" s="120"/>
    </row>
    <row r="129" spans="2:6">
      <c r="B129" s="120"/>
    </row>
    <row r="130" spans="2:6">
      <c r="B130" s="120"/>
    </row>
    <row r="131" spans="2:6">
      <c r="B131" s="120"/>
    </row>
    <row r="132" spans="2:6">
      <c r="B132" s="120"/>
    </row>
    <row r="133" spans="2:6">
      <c r="B133" s="120"/>
    </row>
    <row r="134" spans="2:6">
      <c r="B134" s="120"/>
      <c r="D134" s="113" t="s">
        <v>89</v>
      </c>
      <c r="E134" s="113">
        <v>40</v>
      </c>
      <c r="F134" s="113" t="s">
        <v>88</v>
      </c>
    </row>
    <row r="135" spans="2:6">
      <c r="B135" s="120"/>
    </row>
    <row r="136" spans="2:6">
      <c r="B136" s="120"/>
    </row>
    <row r="137" spans="2:6">
      <c r="B137" s="120"/>
    </row>
    <row r="138" spans="2:6">
      <c r="B138" s="120"/>
    </row>
    <row r="139" spans="2:6">
      <c r="B139" s="120"/>
      <c r="C139" s="113" t="s">
        <v>91</v>
      </c>
    </row>
    <row r="140" spans="2:6">
      <c r="B140" s="120"/>
    </row>
    <row r="141" spans="2:6">
      <c r="B141" s="120"/>
    </row>
    <row r="142" spans="2:6">
      <c r="B142" s="120"/>
    </row>
    <row r="143" spans="2:6">
      <c r="B143" s="120"/>
    </row>
    <row r="144" spans="2:6">
      <c r="B144" s="120"/>
    </row>
    <row r="145" spans="2:6">
      <c r="B145" s="120"/>
      <c r="D145" s="113" t="s">
        <v>1</v>
      </c>
      <c r="E145" s="113">
        <v>4</v>
      </c>
      <c r="F145" s="113" t="s">
        <v>88</v>
      </c>
    </row>
    <row r="146" spans="2:6">
      <c r="B146" s="120"/>
    </row>
    <row r="147" spans="2:6">
      <c r="B147" s="120"/>
    </row>
    <row r="148" spans="2:6">
      <c r="B148" s="120"/>
    </row>
    <row r="149" spans="2:6">
      <c r="B149" s="120"/>
    </row>
    <row r="150" spans="2:6">
      <c r="B150" s="12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2024-02-28T15:53:00Z</dcterms:modified>
</cp:coreProperties>
</file>