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FE393CE1-34B2-8843-BB94-2EBB4D619950}" xr6:coauthVersionLast="47" xr6:coauthVersionMax="47" xr10:uidLastSave="{00000000-0000-0000-0000-000000000000}"/>
  <bookViews>
    <workbookView xWindow="0" yWindow="500" windowWidth="384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6" l="1"/>
  <c r="H16" i="13"/>
  <c r="L17" i="13"/>
  <c r="H17" i="13" s="1"/>
  <c r="L16" i="13"/>
  <c r="H8" i="13"/>
  <c r="H6" i="13"/>
  <c r="F12" i="16"/>
  <c r="F11" i="16"/>
  <c r="F15" i="16" s="1"/>
  <c r="F10" i="16"/>
  <c r="F14" i="16" s="1"/>
  <c r="F7" i="16"/>
  <c r="F17" i="16" l="1"/>
  <c r="L18" i="13" s="1"/>
  <c r="H18" i="13" s="1"/>
  <c r="E11" i="12"/>
  <c r="H11" i="13" l="1"/>
  <c r="N12" i="13"/>
  <c r="N11" i="13"/>
  <c r="H12" i="13"/>
  <c r="E30" i="12" s="1"/>
  <c r="E18" i="12"/>
  <c r="E22" i="12"/>
  <c r="L12" i="13"/>
  <c r="L11" i="13"/>
  <c r="E12" i="12"/>
  <c r="E29" i="12"/>
  <c r="E23" i="12" l="1"/>
</calcChain>
</file>

<file path=xl/sharedStrings.xml><?xml version="1.0" encoding="utf-8"?>
<sst xmlns="http://schemas.openxmlformats.org/spreadsheetml/2006/main" count="213" uniqueCount="156">
  <si>
    <t>Source</t>
  </si>
  <si>
    <t>Construction time</t>
  </si>
  <si>
    <t>years</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</si>
  <si>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</si>
  <si>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</si>
  <si>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</si>
  <si>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</si>
  <si>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</si>
  <si>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</si>
  <si>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</si>
  <si>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</si>
  <si>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</si>
  <si>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</si>
  <si>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</si>
  <si>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</si>
  <si>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</si>
  <si>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</si>
  <si>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</si>
  <si>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</si>
  <si>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</si>
  <si>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</si>
  <si>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</si>
  <si>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</si>
  <si>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</si>
  <si>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</si>
  <si>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</si>
  <si>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</si>
  <si>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</si>
  <si>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</si>
  <si>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</si>
  <si>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</si>
  <si>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</si>
  <si>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</si>
  <si>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</si>
  <si>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</si>
  <si>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</si>
  <si>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</si>
  <si>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</si>
  <si>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</si>
  <si>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</si>
  <si>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</si>
  <si>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</si>
  <si>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</si>
  <si>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</si>
  <si>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</si>
  <si>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</si>
  <si>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</si>
  <si>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Maasvlakte</t>
  </si>
  <si>
    <t>Google maps</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</si>
  <si>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</si>
  <si>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</si>
  <si>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</si>
  <si>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</si>
  <si>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</si>
  <si>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</si>
  <si>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</si>
  <si>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</si>
  <si>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</si>
  <si>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</si>
  <si>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</si>
  <si>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</si>
  <si>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</si>
  <si>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</si>
  <si>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</si>
  <si>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</si>
  <si>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</si>
  <si>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</si>
  <si>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</si>
  <si>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 xml:space="preserve">Variable </t>
    </r>
    <r>
      <rPr>
        <sz val="12"/>
        <color theme="1"/>
        <rFont val="Calibri"/>
        <family val="2"/>
        <scheme val="minor"/>
      </rPr>
      <t>operational</t>
    </r>
    <r>
      <rPr>
        <sz val="12"/>
        <color theme="1"/>
        <rFont val="Calibri"/>
        <family val="2"/>
        <scheme val="minor"/>
      </rPr>
      <t xml:space="preserve"> and maintenance costs</t>
    </r>
  </si>
  <si>
    <r>
      <t>Harvard</t>
    </r>
    <r>
      <rPr>
        <sz val="12"/>
        <color theme="1"/>
        <rFont val="Calibri"/>
        <family val="2"/>
        <scheme val="minor"/>
      </rPr>
      <t xml:space="preserve"> is used to verify the value of fixed operational and maintenance costs</t>
    </r>
  </si>
  <si>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</si>
  <si>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</si>
  <si>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</si>
  <si>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</si>
  <si>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</si>
  <si>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</si>
  <si>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</si>
  <si>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</si>
  <si>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</si>
  <si>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</si>
  <si>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</si>
  <si>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</si>
  <si>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</si>
  <si>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</si>
  <si>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</si>
  <si>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</si>
  <si>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</si>
  <si>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</si>
  <si>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</si>
  <si>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</si>
  <si>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</si>
  <si>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t>Parameter</t>
  </si>
  <si>
    <r>
      <t xml:space="preserve">Fixed </t>
    </r>
    <r>
      <rPr>
        <sz val="12"/>
        <color theme="1"/>
        <rFont val="Calibri"/>
        <family val="2"/>
        <scheme val="minor"/>
      </rPr>
      <t>operational</t>
    </r>
    <r>
      <rPr>
        <sz val="12"/>
        <color theme="1"/>
        <rFont val="Calibri"/>
        <family val="2"/>
        <scheme val="minor"/>
      </rPr>
      <t xml:space="preserve"> and maintenance costs </t>
    </r>
  </si>
  <si>
    <t>MW</t>
  </si>
  <si>
    <t>Cost</t>
  </si>
  <si>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</si>
  <si>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</si>
  <si>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</si>
  <si>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</si>
  <si>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</si>
  <si>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</si>
  <si>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</si>
  <si>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</si>
  <si>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</si>
  <si>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</si>
  <si>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</si>
  <si>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</si>
  <si>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</si>
  <si>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</si>
  <si>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</si>
  <si>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</si>
  <si>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</si>
  <si>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</si>
  <si>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</si>
  <si>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</si>
  <si>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Variable operational and maintenance costs (excl CCS)</t>
  </si>
  <si>
    <t>Electrical efficiency</t>
  </si>
  <si>
    <t>Availability</t>
  </si>
  <si>
    <t>Quintel assumption for conventional power plant</t>
  </si>
  <si>
    <t>Additional initial investment cost for ccs</t>
  </si>
  <si>
    <t>Fixed operational and maintenance costs per year coal + CCS</t>
  </si>
  <si>
    <t>Additional variable operation and maintenance costs for CCS</t>
  </si>
  <si>
    <t>Weighted average cost of capital CCS technology</t>
  </si>
  <si>
    <t>No CCS for this technology</t>
  </si>
  <si>
    <t>Harvard, TNO, energy.nl</t>
  </si>
  <si>
    <t>Quintel assumption</t>
  </si>
  <si>
    <t>https://docs.energytransitionmodel.com/main/cost-wacc#commercial--proven-technologies-real-wacc-4</t>
  </si>
  <si>
    <t>Kyra de Haan</t>
  </si>
  <si>
    <t>Quintel</t>
  </si>
  <si>
    <t>energy_power_wood_pellets_must_run.ad</t>
  </si>
  <si>
    <t>input.wood_pellets</t>
  </si>
  <si>
    <t>output.electricity</t>
  </si>
  <si>
    <t>based on energy_power_ultra_supercritical_coal, sourced from datasets/nl2019/central_producers.csv</t>
  </si>
  <si>
    <t>full_load_hours</t>
  </si>
  <si>
    <t>hours/year</t>
  </si>
  <si>
    <t>Full load hours</t>
  </si>
  <si>
    <t>sourced from energy_power_wood_pellets_ccs_must_run</t>
  </si>
  <si>
    <t>Electricity production without CCS</t>
  </si>
  <si>
    <t>MWh/y</t>
  </si>
  <si>
    <t>h/yr</t>
  </si>
  <si>
    <t>From energy_power_wood_pellets_CCS_must_run</t>
  </si>
  <si>
    <t>Typical scale without CCS</t>
  </si>
  <si>
    <t>Variable O&amp;M costs typical output MWe</t>
  </si>
  <si>
    <t>Investment costs, fixed O&amp;M and variable O&amp;M</t>
  </si>
  <si>
    <t>Initial investment costs coal</t>
  </si>
  <si>
    <r>
      <t>euro/k</t>
    </r>
    <r>
      <rPr>
        <sz val="12"/>
        <color theme="1"/>
        <rFont val="Calibri"/>
        <family val="2"/>
        <scheme val="minor"/>
      </rPr>
      <t>We</t>
    </r>
  </si>
  <si>
    <t>Fixed O&amp;M costs coal</t>
  </si>
  <si>
    <t>euro/kWe/yr</t>
  </si>
  <si>
    <t>Variable O&amp;M costs coal</t>
  </si>
  <si>
    <t>euro/MWh/yr</t>
  </si>
  <si>
    <t>VariableO&amp;M</t>
  </si>
  <si>
    <t>Initial investment costs for typical output MWe</t>
  </si>
  <si>
    <t>Fixed O&amp;M costs coal for typical output MWe</t>
  </si>
  <si>
    <t>euro/yr</t>
  </si>
  <si>
    <t>sourced from energy_power_ultra_supercritical_coal</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</si>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</sst>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6" formatCode="0.000"/>
    <numFmt numFmtId="167" formatCode="_ * #,##0_ ;_ * \-#,##0_ ;_ * &quot;-&quot;??_ ;_ @_ "/>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
      <sz val="12"/>
      <name val="Calibri"/>
      <family val="2"/>
      <scheme val="minor"/>
    </font>
    <font>
      <sz val="12"/>
      <color rgb="FFFF0000"/>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43" fontId="29" fillId="0" borderId="0" applyFont="0" applyFill="0" applyBorder="0" applyAlignment="0" applyProtection="0"/>
  </cellStyleXfs>
  <cellXfs count="17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5" xfId="0" applyFont="1" applyFill="1" applyBorder="1"/>
    <xf numFmtId="0" fontId="18" fillId="2" borderId="9" xfId="0" applyFont="1" applyFill="1" applyBorder="1"/>
    <xf numFmtId="49" fontId="18" fillId="2" borderId="0" xfId="0" applyNumberFormat="1" applyFont="1" applyFill="1"/>
    <xf numFmtId="49" fontId="18" fillId="2" borderId="9" xfId="0" applyNumberFormat="1" applyFont="1" applyFill="1" applyBorder="1"/>
    <xf numFmtId="0" fontId="18" fillId="2" borderId="4" xfId="0" applyFont="1" applyFill="1" applyBorder="1"/>
    <xf numFmtId="0" fontId="15" fillId="2" borderId="3" xfId="0" applyFont="1" applyFill="1" applyBorder="1"/>
    <xf numFmtId="0" fontId="15" fillId="2" borderId="0" xfId="0" applyFont="1" applyFill="1"/>
    <xf numFmtId="0" fontId="15" fillId="2" borderId="6" xfId="0" applyFont="1" applyFill="1" applyBorder="1"/>
    <xf numFmtId="0" fontId="19" fillId="0" borderId="0" xfId="0" applyFont="1"/>
    <xf numFmtId="0" fontId="18" fillId="2" borderId="6" xfId="0" applyFont="1" applyFill="1" applyBorder="1"/>
    <xf numFmtId="49" fontId="15" fillId="2" borderId="0" xfId="0" applyNumberFormat="1" applyFont="1" applyFill="1"/>
    <xf numFmtId="0" fontId="15" fillId="2" borderId="4" xfId="0" applyFont="1" applyFill="1" applyBorder="1"/>
    <xf numFmtId="49" fontId="15" fillId="2" borderId="4" xfId="0" applyNumberFormat="1" applyFont="1" applyFill="1" applyBorder="1"/>
    <xf numFmtId="0" fontId="15" fillId="2" borderId="16" xfId="0" applyFont="1" applyFill="1" applyBorder="1"/>
    <xf numFmtId="0" fontId="15" fillId="2" borderId="0" xfId="0" applyFont="1" applyFill="1" applyAlignment="1">
      <alignment vertical="top"/>
    </xf>
    <xf numFmtId="0" fontId="15" fillId="0" borderId="0" xfId="0" applyFont="1" applyAlignment="1">
      <alignment vertical="top"/>
    </xf>
    <xf numFmtId="0" fontId="15" fillId="2" borderId="0" xfId="0" applyFont="1" applyFill="1" applyAlignment="1">
      <alignment vertical="top" wrapText="1"/>
    </xf>
    <xf numFmtId="49" fontId="15" fillId="2" borderId="0" xfId="0" applyNumberFormat="1" applyFont="1" applyFill="1" applyAlignment="1">
      <alignment vertical="top" wrapText="1"/>
    </xf>
    <xf numFmtId="0" fontId="15" fillId="2" borderId="0" xfId="177" applyFont="1" applyFill="1" applyBorder="1" applyAlignment="1" applyProtection="1">
      <alignment vertical="top"/>
    </xf>
    <xf numFmtId="49" fontId="15" fillId="2" borderId="0" xfId="0" applyNumberFormat="1" applyFont="1" applyFill="1" applyAlignment="1">
      <alignment vertical="top"/>
    </xf>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19" xfId="0" applyFont="1" applyFill="1" applyBorder="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0" xfId="0" applyFont="1" applyFill="1"/>
    <xf numFmtId="49" fontId="14" fillId="2" borderId="0" xfId="0" applyNumberFormat="1" applyFont="1" applyFill="1"/>
    <xf numFmtId="164" fontId="24" fillId="0" borderId="0" xfId="0" applyNumberFormat="1" applyFont="1" applyAlignment="1">
      <alignment horizontal="left" vertical="center" indent="2"/>
    </xf>
    <xf numFmtId="0" fontId="24" fillId="0" borderId="0" xfId="0" applyFont="1" applyAlignment="1">
      <alignment horizontal="left" vertical="center" indent="2"/>
    </xf>
    <xf numFmtId="0" fontId="14" fillId="2" borderId="0" xfId="0" applyFont="1" applyFill="1" applyAlignment="1">
      <alignment vertical="top" wrapText="1"/>
    </xf>
    <xf numFmtId="0" fontId="14" fillId="0" borderId="0" xfId="0" applyFont="1" applyAlignment="1">
      <alignment vertical="top"/>
    </xf>
    <xf numFmtId="0" fontId="14" fillId="2" borderId="0" xfId="0" applyFont="1" applyFill="1" applyAlignment="1">
      <alignment vertical="top"/>
    </xf>
    <xf numFmtId="0" fontId="13" fillId="2" borderId="0" xfId="0" applyFont="1" applyFill="1"/>
    <xf numFmtId="0" fontId="13" fillId="2" borderId="3" xfId="0" applyFont="1" applyFill="1" applyBorder="1"/>
    <xf numFmtId="0" fontId="13" fillId="2" borderId="15" xfId="0" applyFont="1" applyFill="1" applyBorder="1"/>
    <xf numFmtId="0" fontId="13" fillId="0" borderId="0" xfId="0" applyFont="1"/>
    <xf numFmtId="0" fontId="13" fillId="2" borderId="18"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2" fontId="12" fillId="2" borderId="0" xfId="0" applyNumberFormat="1" applyFont="1" applyFill="1" applyAlignment="1">
      <alignment horizontal="righ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xf numFmtId="0" fontId="12" fillId="0" borderId="0" xfId="0" applyFont="1" applyAlignment="1">
      <alignment horizontal="left" vertical="center"/>
    </xf>
    <xf numFmtId="166" fontId="12" fillId="0" borderId="0" xfId="0" applyNumberFormat="1" applyFont="1" applyAlignment="1">
      <alignment vertical="center"/>
    </xf>
    <xf numFmtId="1" fontId="12" fillId="2" borderId="18" xfId="0" applyNumberFormat="1" applyFont="1" applyFill="1" applyBorder="1" applyAlignment="1">
      <alignment vertical="center"/>
    </xf>
    <xf numFmtId="166" fontId="12" fillId="2" borderId="0" xfId="0" applyNumberFormat="1" applyFont="1" applyFill="1" applyAlignment="1">
      <alignment vertical="center"/>
    </xf>
    <xf numFmtId="2" fontId="12" fillId="2" borderId="0" xfId="0" applyNumberFormat="1" applyFont="1" applyFill="1" applyAlignment="1">
      <alignment vertical="center"/>
    </xf>
    <xf numFmtId="10" fontId="12" fillId="2" borderId="0" xfId="0" applyNumberFormat="1" applyFont="1" applyFill="1" applyAlignment="1">
      <alignment horizontal="left" vertical="center" indent="2"/>
    </xf>
    <xf numFmtId="164" fontId="12" fillId="0" borderId="0" xfId="0" applyNumberFormat="1" applyFont="1" applyAlignment="1">
      <alignment horizontal="left" vertical="center" indent="2"/>
    </xf>
    <xf numFmtId="0" fontId="12" fillId="0" borderId="0" xfId="0" applyFont="1" applyAlignment="1">
      <alignment horizontal="left" vertical="center" indent="2"/>
    </xf>
    <xf numFmtId="1" fontId="12" fillId="2" borderId="20" xfId="0" applyNumberFormat="1" applyFont="1" applyFill="1" applyBorder="1" applyAlignment="1">
      <alignment horizontal="right" vertical="center"/>
    </xf>
    <xf numFmtId="1" fontId="12" fillId="2" borderId="0" xfId="0" applyNumberFormat="1" applyFont="1" applyFill="1" applyAlignment="1">
      <alignment horizontal="right" vertical="center"/>
    </xf>
    <xf numFmtId="3" fontId="12" fillId="0" borderId="11" xfId="0" applyNumberFormat="1" applyFont="1" applyBorder="1" applyAlignment="1">
      <alignment horizontal="left" vertical="center" indent="3"/>
    </xf>
    <xf numFmtId="0" fontId="11" fillId="2" borderId="0" xfId="0" applyFont="1" applyFill="1" applyAlignment="1">
      <alignment vertical="top"/>
    </xf>
    <xf numFmtId="49" fontId="11" fillId="2" borderId="0" xfId="0" applyNumberFormat="1" applyFont="1" applyFill="1" applyAlignment="1">
      <alignment vertical="top" wrapText="1"/>
    </xf>
    <xf numFmtId="0" fontId="11" fillId="2" borderId="0" xfId="0" applyFont="1" applyFill="1" applyAlignment="1">
      <alignment vertical="top" wrapText="1"/>
    </xf>
    <xf numFmtId="1" fontId="12" fillId="2" borderId="0" xfId="0" applyNumberFormat="1" applyFont="1" applyFill="1"/>
    <xf numFmtId="0" fontId="11" fillId="0" borderId="0" xfId="0" applyFont="1"/>
    <xf numFmtId="0" fontId="11" fillId="0" borderId="0" xfId="0" applyFont="1" applyAlignment="1">
      <alignment vertical="top"/>
    </xf>
    <xf numFmtId="0" fontId="24" fillId="2" borderId="0" xfId="0" applyFont="1" applyFill="1" applyAlignment="1">
      <alignment horizontal="left" vertical="center" indent="2"/>
    </xf>
    <xf numFmtId="49" fontId="11" fillId="2" borderId="0" xfId="0" applyNumberFormat="1" applyFont="1" applyFill="1"/>
    <xf numFmtId="164" fontId="11" fillId="2" borderId="18" xfId="0" applyNumberFormat="1" applyFont="1" applyFill="1" applyBorder="1" applyAlignment="1">
      <alignment horizontal="right" vertical="center"/>
    </xf>
    <xf numFmtId="1" fontId="11" fillId="2" borderId="18" xfId="0" applyNumberFormat="1" applyFont="1" applyFill="1" applyBorder="1" applyAlignment="1">
      <alignment vertical="center"/>
    </xf>
    <xf numFmtId="2" fontId="25" fillId="2" borderId="0" xfId="0" applyNumberFormat="1" applyFont="1" applyFill="1" applyAlignment="1">
      <alignment horizontal="right" vertical="center"/>
    </xf>
    <xf numFmtId="0" fontId="10" fillId="2" borderId="18" xfId="0" applyFont="1" applyFill="1" applyBorder="1"/>
    <xf numFmtId="0" fontId="9" fillId="2" borderId="18" xfId="0" applyFont="1" applyFill="1" applyBorder="1"/>
    <xf numFmtId="0" fontId="8" fillId="0" borderId="0" xfId="0" applyFont="1"/>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xf numFmtId="0" fontId="26" fillId="2" borderId="0" xfId="0" applyFont="1" applyFill="1"/>
    <xf numFmtId="0" fontId="7" fillId="2" borderId="18" xfId="0" applyFont="1" applyFill="1" applyBorder="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2" borderId="7" xfId="0" applyFont="1" applyFill="1" applyBorder="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0" borderId="0" xfId="0" applyFont="1" applyAlignment="1">
      <alignment vertical="top"/>
    </xf>
    <xf numFmtId="0" fontId="7" fillId="0" borderId="0" xfId="0" applyFont="1" applyAlignment="1">
      <alignment horizontal="left" vertical="center"/>
    </xf>
    <xf numFmtId="166" fontId="7" fillId="0" borderId="0" xfId="0" applyNumberFormat="1" applyFont="1" applyAlignment="1">
      <alignment vertical="center"/>
    </xf>
    <xf numFmtId="0" fontId="7" fillId="2" borderId="0" xfId="0" applyFont="1" applyFill="1" applyAlignment="1">
      <alignment horizontal="left" vertical="center"/>
    </xf>
    <xf numFmtId="0" fontId="18" fillId="2" borderId="9" xfId="0" applyFont="1" applyFill="1" applyBorder="1" applyAlignment="1">
      <alignment vertical="center"/>
    </xf>
    <xf numFmtId="166" fontId="7" fillId="2" borderId="0" xfId="0" applyNumberFormat="1" applyFont="1" applyFill="1" applyAlignment="1">
      <alignment vertical="center"/>
    </xf>
    <xf numFmtId="2" fontId="18" fillId="2" borderId="0" xfId="0" applyNumberFormat="1" applyFont="1" applyFill="1" applyAlignment="1">
      <alignment vertical="center"/>
    </xf>
    <xf numFmtId="2" fontId="18" fillId="2" borderId="9" xfId="0" applyNumberFormat="1" applyFont="1" applyFill="1" applyBorder="1" applyAlignment="1">
      <alignment vertical="center"/>
    </xf>
    <xf numFmtId="164" fontId="13" fillId="2" borderId="0" xfId="0" applyNumberFormat="1" applyFont="1" applyFill="1"/>
    <xf numFmtId="0" fontId="13" fillId="2" borderId="5" xfId="0" applyFont="1" applyFill="1" applyBorder="1"/>
    <xf numFmtId="0" fontId="18" fillId="2" borderId="16" xfId="0" applyFont="1" applyFill="1" applyBorder="1"/>
    <xf numFmtId="0" fontId="20" fillId="2" borderId="9" xfId="0" applyFont="1" applyFill="1" applyBorder="1"/>
    <xf numFmtId="0" fontId="19" fillId="2" borderId="0" xfId="0" applyFont="1" applyFill="1"/>
    <xf numFmtId="0" fontId="6" fillId="2" borderId="0" xfId="0" applyFont="1" applyFill="1"/>
    <xf numFmtId="0" fontId="6" fillId="2" borderId="0" xfId="177" applyFont="1" applyFill="1" applyBorder="1" applyAlignment="1" applyProtection="1">
      <alignment vertical="top"/>
    </xf>
    <xf numFmtId="0" fontId="6" fillId="2" borderId="18" xfId="0" applyFont="1" applyFill="1" applyBorder="1"/>
    <xf numFmtId="0" fontId="6" fillId="2" borderId="0" xfId="0" applyFont="1" applyFill="1" applyAlignment="1">
      <alignment vertical="top" wrapText="1"/>
    </xf>
    <xf numFmtId="0" fontId="14" fillId="2" borderId="0" xfId="0" applyFont="1" applyFill="1" applyAlignment="1">
      <alignment horizontal="left" vertical="top" wrapText="1"/>
    </xf>
    <xf numFmtId="0" fontId="6" fillId="2" borderId="3" xfId="0" applyFont="1" applyFill="1" applyBorder="1"/>
    <xf numFmtId="0" fontId="6" fillId="2" borderId="4" xfId="0" applyFont="1" applyFill="1" applyBorder="1"/>
    <xf numFmtId="0" fontId="6" fillId="2" borderId="6" xfId="0" applyFont="1" applyFill="1" applyBorder="1"/>
    <xf numFmtId="49" fontId="5" fillId="2" borderId="0" xfId="0" applyNumberFormat="1" applyFont="1" applyFill="1" applyAlignment="1">
      <alignment vertical="top" wrapText="1"/>
    </xf>
    <xf numFmtId="49" fontId="5" fillId="2" borderId="0" xfId="0" applyNumberFormat="1" applyFont="1" applyFill="1"/>
    <xf numFmtId="0" fontId="4" fillId="0" borderId="0" xfId="0" applyFont="1" applyAlignment="1">
      <alignment horizontal="left" vertical="center"/>
    </xf>
    <xf numFmtId="164" fontId="12" fillId="2" borderId="18" xfId="0" applyNumberFormat="1" applyFont="1" applyFill="1" applyBorder="1" applyAlignment="1">
      <alignment vertical="center"/>
    </xf>
    <xf numFmtId="2" fontId="13" fillId="2" borderId="18" xfId="0" applyNumberFormat="1" applyFont="1" applyFill="1" applyBorder="1"/>
    <xf numFmtId="0" fontId="27" fillId="0" borderId="0" xfId="0" applyFont="1"/>
    <xf numFmtId="164" fontId="27" fillId="2" borderId="20" xfId="0" applyNumberFormat="1" applyFont="1" applyFill="1" applyBorder="1"/>
    <xf numFmtId="0" fontId="3" fillId="2" borderId="18" xfId="0" applyFont="1" applyFill="1" applyBorder="1"/>
    <xf numFmtId="0" fontId="3" fillId="0" borderId="0" xfId="0" applyFont="1"/>
    <xf numFmtId="0" fontId="3" fillId="2" borderId="0" xfId="0" applyFont="1" applyFill="1"/>
    <xf numFmtId="0" fontId="3" fillId="2" borderId="6" xfId="0" applyFont="1" applyFill="1" applyBorder="1"/>
    <xf numFmtId="0" fontId="3" fillId="2" borderId="5" xfId="0" applyFont="1" applyFill="1" applyBorder="1"/>
    <xf numFmtId="0" fontId="28" fillId="2" borderId="0" xfId="0" applyFont="1" applyFill="1"/>
    <xf numFmtId="0" fontId="27" fillId="0" borderId="18" xfId="0" applyFont="1" applyBorder="1"/>
    <xf numFmtId="0" fontId="2" fillId="0" borderId="0" xfId="0" applyFont="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 fillId="2" borderId="18" xfId="0" applyFont="1" applyFill="1" applyBorder="1"/>
    <xf numFmtId="0" fontId="1" fillId="2" borderId="0" xfId="0" applyFont="1" applyFill="1" applyBorder="1"/>
    <xf numFmtId="0" fontId="1" fillId="0" borderId="0" xfId="0" applyFont="1"/>
    <xf numFmtId="0" fontId="1" fillId="0" borderId="0" xfId="0" applyFont="1" applyAlignment="1">
      <alignment horizontal="left" vertical="center"/>
    </xf>
    <xf numFmtId="166" fontId="1" fillId="0" borderId="0" xfId="0" applyNumberFormat="1" applyFont="1" applyAlignment="1">
      <alignment vertical="center"/>
    </xf>
    <xf numFmtId="0" fontId="18" fillId="2" borderId="0" xfId="0" applyFont="1" applyFill="1" applyBorder="1"/>
    <xf numFmtId="0" fontId="1" fillId="2" borderId="0" xfId="0" applyFont="1" applyFill="1"/>
    <xf numFmtId="167" fontId="1" fillId="2" borderId="0" xfId="0" applyNumberFormat="1" applyFont="1" applyFill="1"/>
    <xf numFmtId="166" fontId="1" fillId="2" borderId="0" xfId="0" applyNumberFormat="1" applyFont="1" applyFill="1" applyAlignment="1">
      <alignment vertical="center"/>
    </xf>
    <xf numFmtId="0" fontId="1" fillId="2" borderId="0" xfId="0" applyFont="1" applyFill="1" applyAlignment="1">
      <alignment horizontal="left" vertical="center"/>
    </xf>
    <xf numFmtId="167" fontId="1" fillId="2" borderId="0" xfId="238" applyNumberFormat="1" applyFont="1" applyFill="1" applyBorder="1" applyAlignment="1">
      <alignment vertical="center"/>
    </xf>
    <xf numFmtId="2" fontId="1" fillId="2" borderId="0" xfId="0" applyNumberFormat="1" applyFont="1" applyFill="1" applyAlignment="1">
      <alignment horizontal="right" vertical="center"/>
    </xf>
    <xf numFmtId="167" fontId="12" fillId="2" borderId="18" xfId="238" applyNumberFormat="1" applyFont="1" applyFill="1" applyBorder="1" applyAlignment="1">
      <alignment horizontal="right" vertical="center"/>
    </xf>
    <xf numFmtId="167" fontId="1" fillId="2" borderId="0" xfId="238" applyNumberFormat="1" applyFont="1" applyFill="1" applyAlignment="1">
      <alignment horizontal="right" vertical="center"/>
    </xf>
  </cellXfs>
  <cellStyles count="239">
    <cellStyle name="Comma" xfId="23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20</xdr:row>
      <xdr:rowOff>134118</xdr:rowOff>
    </xdr:from>
    <xdr:to>
      <xdr:col>9</xdr:col>
      <xdr:colOff>348974</xdr:colOff>
      <xdr:row>38</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61</xdr:row>
      <xdr:rowOff>126924</xdr:rowOff>
    </xdr:from>
    <xdr:to>
      <xdr:col>11</xdr:col>
      <xdr:colOff>171175</xdr:colOff>
      <xdr:row>79</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80</xdr:row>
      <xdr:rowOff>64293</xdr:rowOff>
    </xdr:from>
    <xdr:to>
      <xdr:col>14</xdr:col>
      <xdr:colOff>183874</xdr:colOff>
      <xdr:row>97</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41</xdr:row>
      <xdr:rowOff>3190</xdr:rowOff>
    </xdr:from>
    <xdr:to>
      <xdr:col>10</xdr:col>
      <xdr:colOff>810592</xdr:colOff>
      <xdr:row>60</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99</xdr:row>
      <xdr:rowOff>127000</xdr:rowOff>
    </xdr:from>
    <xdr:to>
      <xdr:col>12</xdr:col>
      <xdr:colOff>120374</xdr:colOff>
      <xdr:row>113</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114</xdr:row>
      <xdr:rowOff>127000</xdr:rowOff>
    </xdr:from>
    <xdr:to>
      <xdr:col>12</xdr:col>
      <xdr:colOff>374374</xdr:colOff>
      <xdr:row>125</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energytransitionmodel.com/main/cost-wacc"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3" sqref="C23"/>
    </sheetView>
  </sheetViews>
  <sheetFormatPr baseColWidth="10" defaultColWidth="10.6640625" defaultRowHeight="16"/>
  <cols>
    <col min="1" max="1" width="3.33203125" style="39" customWidth="1"/>
    <col min="2" max="2" width="9.5" style="21" customWidth="1"/>
    <col min="3" max="3" width="38.5" style="21" customWidth="1"/>
    <col min="4" max="16384" width="10.6640625" style="21"/>
  </cols>
  <sheetData>
    <row r="1" spans="1:3" s="37" customFormat="1">
      <c r="A1" s="35"/>
      <c r="B1" s="36"/>
      <c r="C1" s="36"/>
    </row>
    <row r="2" spans="1:3" ht="21">
      <c r="A2" s="1"/>
      <c r="B2" s="38" t="s">
        <v>14</v>
      </c>
      <c r="C2" s="38"/>
    </row>
    <row r="3" spans="1:3">
      <c r="A3" s="1"/>
      <c r="B3" s="8"/>
      <c r="C3" s="8"/>
    </row>
    <row r="4" spans="1:3">
      <c r="A4" s="1"/>
      <c r="B4" s="2" t="s">
        <v>15</v>
      </c>
      <c r="C4" s="3" t="s">
        <v>129</v>
      </c>
    </row>
    <row r="5" spans="1:3">
      <c r="A5" s="1"/>
      <c r="B5" s="4" t="s">
        <v>71</v>
      </c>
      <c r="C5" s="5" t="s">
        <v>127</v>
      </c>
    </row>
    <row r="6" spans="1:3">
      <c r="A6" s="1"/>
      <c r="B6" s="6" t="s">
        <v>17</v>
      </c>
      <c r="C6" s="7" t="s">
        <v>128</v>
      </c>
    </row>
    <row r="7" spans="1:3">
      <c r="A7" s="1"/>
      <c r="B7" s="8"/>
      <c r="C7" s="8"/>
    </row>
    <row r="8" spans="1:3">
      <c r="A8" s="1"/>
      <c r="B8" s="8"/>
      <c r="C8" s="8"/>
    </row>
    <row r="9" spans="1:3">
      <c r="A9" s="1"/>
      <c r="B9" s="96" t="s">
        <v>72</v>
      </c>
      <c r="C9" s="97"/>
    </row>
    <row r="10" spans="1:3">
      <c r="A10" s="1"/>
      <c r="B10" s="98"/>
      <c r="C10" s="99"/>
    </row>
    <row r="11" spans="1:3">
      <c r="A11" s="1"/>
      <c r="B11" s="98" t="s">
        <v>73</v>
      </c>
      <c r="C11" s="100" t="s">
        <v>74</v>
      </c>
    </row>
    <row r="12" spans="1:3" ht="17" thickBot="1">
      <c r="A12" s="1"/>
      <c r="B12" s="98"/>
      <c r="C12" s="14" t="s">
        <v>75</v>
      </c>
    </row>
    <row r="13" spans="1:3" ht="17" thickBot="1">
      <c r="A13" s="1"/>
      <c r="B13" s="98"/>
      <c r="C13" s="101" t="s">
        <v>76</v>
      </c>
    </row>
    <row r="14" spans="1:3">
      <c r="A14" s="1"/>
      <c r="B14" s="98"/>
      <c r="C14" s="99" t="s">
        <v>77</v>
      </c>
    </row>
    <row r="15" spans="1:3">
      <c r="A15" s="1"/>
      <c r="B15" s="98"/>
      <c r="C15" s="99"/>
    </row>
    <row r="16" spans="1:3">
      <c r="A16" s="1"/>
      <c r="B16" s="98" t="s">
        <v>78</v>
      </c>
      <c r="C16" s="102" t="s">
        <v>79</v>
      </c>
    </row>
    <row r="17" spans="1:3">
      <c r="A17" s="1"/>
      <c r="B17" s="98"/>
      <c r="C17" s="103" t="s">
        <v>80</v>
      </c>
    </row>
    <row r="18" spans="1:3">
      <c r="A18" s="1"/>
      <c r="B18" s="98"/>
      <c r="C18" s="104" t="s">
        <v>81</v>
      </c>
    </row>
    <row r="19" spans="1:3">
      <c r="A19" s="1"/>
      <c r="B19" s="98"/>
      <c r="C19" s="105" t="s">
        <v>82</v>
      </c>
    </row>
    <row r="20" spans="1:3">
      <c r="A20" s="1"/>
      <c r="B20" s="106"/>
      <c r="C20" s="107" t="s">
        <v>83</v>
      </c>
    </row>
    <row r="21" spans="1:3">
      <c r="A21" s="1"/>
      <c r="B21" s="106"/>
      <c r="C21" s="108" t="s">
        <v>84</v>
      </c>
    </row>
    <row r="22" spans="1:3">
      <c r="A22" s="1"/>
      <c r="B22" s="106"/>
      <c r="C22" s="109" t="s">
        <v>85</v>
      </c>
    </row>
    <row r="23" spans="1:3">
      <c r="B23" s="106"/>
      <c r="C23" s="110"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K32"/>
  <sheetViews>
    <sheetView tabSelected="1" topLeftCell="A4" zoomScale="125" workbookViewId="0">
      <selection activeCell="E23" sqref="E23"/>
    </sheetView>
  </sheetViews>
  <sheetFormatPr baseColWidth="10" defaultColWidth="10.6640625" defaultRowHeight="16"/>
  <cols>
    <col min="1" max="1" width="3.5" style="51" customWidth="1"/>
    <col min="2" max="2" width="2.83203125" style="51" customWidth="1"/>
    <col min="3" max="3" width="62.1640625" style="51" bestFit="1" customWidth="1"/>
    <col min="4" max="4" width="14.5" style="51" customWidth="1"/>
    <col min="5" max="5" width="17.5" style="51" customWidth="1"/>
    <col min="6" max="6" width="4.5" style="51" customWidth="1"/>
    <col min="7" max="7" width="58.1640625" style="51" bestFit="1" customWidth="1"/>
    <col min="8" max="8" width="5.1640625" style="51" customWidth="1"/>
    <col min="9" max="9" width="45.5" style="51" customWidth="1"/>
    <col min="10" max="10" width="3.33203125" style="51" customWidth="1"/>
    <col min="11" max="16384" width="10.6640625" style="51"/>
  </cols>
  <sheetData>
    <row r="2" spans="2:10">
      <c r="B2" s="147" t="s">
        <v>114</v>
      </c>
      <c r="C2" s="148"/>
      <c r="D2" s="148"/>
      <c r="E2" s="149"/>
    </row>
    <row r="3" spans="2:10">
      <c r="B3" s="150"/>
      <c r="C3" s="151"/>
      <c r="D3" s="151"/>
      <c r="E3" s="152"/>
    </row>
    <row r="4" spans="2:10">
      <c r="B4" s="150"/>
      <c r="C4" s="151"/>
      <c r="D4" s="151"/>
      <c r="E4" s="152"/>
    </row>
    <row r="5" spans="2:10">
      <c r="B5" s="153"/>
      <c r="C5" s="154"/>
      <c r="D5" s="154"/>
      <c r="E5" s="155"/>
    </row>
    <row r="6" spans="2:10" ht="17" thickBot="1"/>
    <row r="7" spans="2:10">
      <c r="B7" s="52"/>
      <c r="C7" s="19"/>
      <c r="D7" s="19"/>
      <c r="E7" s="19"/>
      <c r="F7" s="19"/>
      <c r="G7" s="19"/>
      <c r="H7" s="19"/>
      <c r="I7" s="19"/>
      <c r="J7" s="53"/>
    </row>
    <row r="8" spans="2:10" s="14" customFormat="1">
      <c r="B8" s="121"/>
      <c r="C8" s="16" t="s">
        <v>28</v>
      </c>
      <c r="D8" s="122" t="s">
        <v>12</v>
      </c>
      <c r="E8" s="16" t="s">
        <v>5</v>
      </c>
      <c r="F8" s="16"/>
      <c r="G8" s="16" t="s">
        <v>11</v>
      </c>
      <c r="H8" s="16"/>
      <c r="I8" s="16" t="s">
        <v>0</v>
      </c>
      <c r="J8" s="40"/>
    </row>
    <row r="9" spans="2:10" s="14" customFormat="1">
      <c r="B9" s="24"/>
      <c r="D9" s="41"/>
      <c r="J9" s="15"/>
    </row>
    <row r="10" spans="2:10" s="14" customFormat="1" ht="17" thickBot="1">
      <c r="B10" s="24"/>
      <c r="C10" s="14" t="s">
        <v>87</v>
      </c>
      <c r="D10" s="41"/>
      <c r="J10" s="15"/>
    </row>
    <row r="11" spans="2:10" ht="17" thickBot="1">
      <c r="B11" s="56"/>
      <c r="C11" s="54" t="s">
        <v>30</v>
      </c>
      <c r="D11" s="23" t="s">
        <v>3</v>
      </c>
      <c r="E11" s="55">
        <f>'Research data'!H7</f>
        <v>0.9</v>
      </c>
      <c r="F11" s="54"/>
      <c r="G11" s="54"/>
      <c r="H11" s="54"/>
      <c r="I11" s="139" t="s">
        <v>118</v>
      </c>
      <c r="J11" s="120"/>
    </row>
    <row r="12" spans="2:10" ht="17" thickBot="1">
      <c r="B12" s="56"/>
      <c r="C12" s="54" t="s">
        <v>33</v>
      </c>
      <c r="D12" s="23" t="s">
        <v>93</v>
      </c>
      <c r="E12" s="57">
        <f>'Research data'!H6</f>
        <v>800</v>
      </c>
      <c r="F12" s="54"/>
      <c r="G12" s="54" t="s">
        <v>25</v>
      </c>
      <c r="H12" s="54"/>
      <c r="I12" s="139"/>
      <c r="J12" s="120"/>
    </row>
    <row r="13" spans="2:10" ht="17" thickBot="1">
      <c r="B13" s="56"/>
      <c r="C13" s="146" t="s">
        <v>130</v>
      </c>
      <c r="D13" s="23" t="s">
        <v>3</v>
      </c>
      <c r="E13" s="57">
        <v>1</v>
      </c>
      <c r="F13" s="54"/>
      <c r="G13" s="54"/>
      <c r="H13" s="54"/>
      <c r="I13" s="55"/>
      <c r="J13" s="120"/>
    </row>
    <row r="14" spans="2:10" ht="17" thickBot="1">
      <c r="B14" s="56"/>
      <c r="C14" s="146" t="s">
        <v>131</v>
      </c>
      <c r="D14" s="23"/>
      <c r="E14" s="136">
        <v>0.46</v>
      </c>
      <c r="F14" s="54"/>
      <c r="G14" s="146" t="s">
        <v>116</v>
      </c>
      <c r="H14" s="54"/>
      <c r="I14" s="156" t="s">
        <v>132</v>
      </c>
      <c r="J14" s="120"/>
    </row>
    <row r="15" spans="2:10" ht="17" thickBot="1">
      <c r="B15" s="56"/>
      <c r="C15" s="158" t="s">
        <v>133</v>
      </c>
      <c r="D15" s="23" t="s">
        <v>134</v>
      </c>
      <c r="E15" s="57">
        <v>7500</v>
      </c>
      <c r="F15" s="54"/>
      <c r="G15" s="146"/>
      <c r="H15" s="54"/>
      <c r="I15" s="156" t="s">
        <v>136</v>
      </c>
      <c r="J15" s="120"/>
    </row>
    <row r="16" spans="2:10">
      <c r="B16" s="56"/>
      <c r="D16" s="123"/>
      <c r="E16" s="119"/>
      <c r="J16" s="120"/>
    </row>
    <row r="17" spans="2:11" ht="17" thickBot="1">
      <c r="B17" s="56"/>
      <c r="C17" s="14" t="s">
        <v>94</v>
      </c>
      <c r="D17" s="123"/>
      <c r="E17" s="119"/>
      <c r="J17" s="120"/>
    </row>
    <row r="18" spans="2:11" ht="17" thickBot="1">
      <c r="B18" s="56"/>
      <c r="C18" s="54" t="s">
        <v>34</v>
      </c>
      <c r="D18" s="23" t="s">
        <v>29</v>
      </c>
      <c r="E18" s="57">
        <f>'Research data'!H16</f>
        <v>1120000000</v>
      </c>
      <c r="F18" s="54"/>
      <c r="G18" s="140" t="s">
        <v>7</v>
      </c>
      <c r="H18" s="54"/>
      <c r="I18" s="93" t="s">
        <v>66</v>
      </c>
      <c r="J18" s="120"/>
    </row>
    <row r="19" spans="2:11" ht="17" thickBot="1">
      <c r="B19" s="56"/>
      <c r="C19" s="54" t="s">
        <v>35</v>
      </c>
      <c r="D19" s="23" t="s">
        <v>29</v>
      </c>
      <c r="E19" s="57">
        <v>0</v>
      </c>
      <c r="F19" s="54"/>
      <c r="G19" s="140" t="s">
        <v>119</v>
      </c>
      <c r="H19" s="54"/>
      <c r="I19" s="139" t="s">
        <v>123</v>
      </c>
      <c r="J19" s="120"/>
    </row>
    <row r="20" spans="2:11" ht="17" thickBot="1">
      <c r="B20" s="56"/>
      <c r="C20" s="54" t="s">
        <v>10</v>
      </c>
      <c r="D20" s="23" t="s">
        <v>29</v>
      </c>
      <c r="E20" s="57">
        <v>0</v>
      </c>
      <c r="F20" s="54"/>
      <c r="G20" s="140" t="s">
        <v>21</v>
      </c>
      <c r="H20" s="54"/>
      <c r="I20" s="139" t="s">
        <v>125</v>
      </c>
      <c r="J20" s="120"/>
    </row>
    <row r="21" spans="2:11" ht="17" thickBot="1">
      <c r="B21" s="56"/>
      <c r="C21" s="54" t="s">
        <v>36</v>
      </c>
      <c r="D21" s="23" t="s">
        <v>29</v>
      </c>
      <c r="E21" s="57">
        <v>0</v>
      </c>
      <c r="F21" s="54"/>
      <c r="G21" s="140" t="s">
        <v>24</v>
      </c>
      <c r="H21" s="54"/>
      <c r="I21" s="139" t="s">
        <v>125</v>
      </c>
      <c r="J21" s="120"/>
    </row>
    <row r="22" spans="2:11" s="141" customFormat="1" ht="17" thickBot="1">
      <c r="B22" s="142"/>
      <c r="C22" s="137" t="s">
        <v>37</v>
      </c>
      <c r="D22" s="23" t="s">
        <v>44</v>
      </c>
      <c r="E22" s="138">
        <f>'Research data'!H17</f>
        <v>16000000</v>
      </c>
      <c r="F22" s="140"/>
      <c r="G22" s="140" t="s">
        <v>120</v>
      </c>
      <c r="H22" s="140"/>
      <c r="I22" s="139" t="s">
        <v>124</v>
      </c>
      <c r="J22" s="143"/>
      <c r="K22" s="144"/>
    </row>
    <row r="23" spans="2:11" ht="17" thickBot="1">
      <c r="B23" s="56"/>
      <c r="C23" s="54" t="s">
        <v>38</v>
      </c>
      <c r="D23" s="23" t="s">
        <v>43</v>
      </c>
      <c r="E23" s="57">
        <f>'Research data'!H18</f>
        <v>800</v>
      </c>
      <c r="F23" s="54"/>
      <c r="G23" s="140" t="s">
        <v>115</v>
      </c>
      <c r="H23" s="54"/>
      <c r="I23" s="94" t="s">
        <v>67</v>
      </c>
      <c r="J23" s="120"/>
    </row>
    <row r="24" spans="2:11" ht="17" thickBot="1">
      <c r="B24" s="56"/>
      <c r="C24" s="54" t="s">
        <v>39</v>
      </c>
      <c r="D24" s="23" t="s">
        <v>43</v>
      </c>
      <c r="E24" s="57">
        <v>0</v>
      </c>
      <c r="F24" s="54"/>
      <c r="G24" s="140" t="s">
        <v>121</v>
      </c>
      <c r="H24" s="54"/>
      <c r="I24" s="139" t="s">
        <v>123</v>
      </c>
      <c r="J24" s="120"/>
    </row>
    <row r="25" spans="2:11" ht="17" thickBot="1">
      <c r="B25" s="56"/>
      <c r="C25" s="54" t="s">
        <v>42</v>
      </c>
      <c r="D25" s="23"/>
      <c r="E25" s="136">
        <v>0.04</v>
      </c>
      <c r="F25" s="54"/>
      <c r="G25" s="140" t="s">
        <v>122</v>
      </c>
      <c r="H25" s="54"/>
      <c r="I25" s="145" t="s">
        <v>126</v>
      </c>
      <c r="J25" s="120"/>
    </row>
    <row r="26" spans="2:11" ht="17" thickBot="1">
      <c r="B26" s="56"/>
      <c r="C26" s="54" t="s">
        <v>32</v>
      </c>
      <c r="D26" s="23" t="s">
        <v>9</v>
      </c>
      <c r="E26" s="57">
        <v>1</v>
      </c>
      <c r="F26" s="54"/>
      <c r="G26" s="54"/>
      <c r="H26" s="54"/>
      <c r="I26" s="55"/>
      <c r="J26" s="120"/>
    </row>
    <row r="27" spans="2:11">
      <c r="B27" s="56"/>
      <c r="D27" s="123"/>
      <c r="E27" s="119"/>
      <c r="J27" s="120"/>
    </row>
    <row r="28" spans="2:11" ht="17" thickBot="1">
      <c r="B28" s="56"/>
      <c r="C28" s="14" t="s">
        <v>6</v>
      </c>
      <c r="D28" s="123"/>
      <c r="E28" s="119"/>
      <c r="J28" s="120"/>
    </row>
    <row r="29" spans="2:11" ht="17" thickBot="1">
      <c r="B29" s="56"/>
      <c r="C29" s="54" t="s">
        <v>40</v>
      </c>
      <c r="D29" s="23" t="s">
        <v>2</v>
      </c>
      <c r="E29" s="57">
        <f>'Research data'!H11</f>
        <v>4</v>
      </c>
      <c r="F29" s="54"/>
      <c r="G29" s="54" t="s">
        <v>23</v>
      </c>
      <c r="H29" s="54"/>
      <c r="I29" s="126" t="s">
        <v>109</v>
      </c>
      <c r="J29" s="120"/>
    </row>
    <row r="30" spans="2:11" ht="17" thickBot="1">
      <c r="B30" s="56"/>
      <c r="C30" s="54" t="s">
        <v>41</v>
      </c>
      <c r="D30" s="23" t="s">
        <v>2</v>
      </c>
      <c r="E30" s="57">
        <f>'Research data'!H12</f>
        <v>40</v>
      </c>
      <c r="F30" s="54"/>
      <c r="G30" s="54" t="s">
        <v>22</v>
      </c>
      <c r="H30" s="54"/>
      <c r="I30" s="126" t="s">
        <v>108</v>
      </c>
      <c r="J30" s="120"/>
    </row>
    <row r="31" spans="2:11" ht="17" thickBot="1">
      <c r="B31" s="56"/>
      <c r="C31" s="54" t="s">
        <v>31</v>
      </c>
      <c r="D31" s="23" t="s">
        <v>3</v>
      </c>
      <c r="E31" s="57">
        <v>0</v>
      </c>
      <c r="F31" s="54"/>
      <c r="G31" s="54"/>
      <c r="H31" s="54"/>
      <c r="I31" s="55" t="s">
        <v>46</v>
      </c>
      <c r="J31" s="120"/>
    </row>
    <row r="32" spans="2:11" ht="20" customHeight="1" thickBot="1">
      <c r="B32" s="58"/>
      <c r="C32" s="59"/>
      <c r="D32" s="59"/>
      <c r="E32" s="59"/>
      <c r="F32" s="59"/>
      <c r="G32" s="59"/>
      <c r="H32" s="59"/>
      <c r="I32" s="59"/>
      <c r="J32" s="60"/>
    </row>
  </sheetData>
  <mergeCells count="1">
    <mergeCell ref="B2:E5"/>
  </mergeCells>
  <hyperlinks>
    <hyperlink ref="I25" r:id="rId1" location="commercial--proven-technologies-real-wacc-4" xr:uid="{D7E95395-FEEA-8D45-A728-BE3CF066FED4}"/>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8"/>
  <sheetViews>
    <sheetView workbookViewId="0">
      <selection activeCell="H18" sqref="H18"/>
    </sheetView>
  </sheetViews>
  <sheetFormatPr baseColWidth="10" defaultColWidth="10.6640625" defaultRowHeight="16"/>
  <cols>
    <col min="1" max="2" width="3.5" style="62" customWidth="1"/>
    <col min="3" max="3" width="42.6640625" style="62" customWidth="1"/>
    <col min="4" max="4" width="16.5" style="62" hidden="1" customWidth="1"/>
    <col min="5" max="5" width="13.83203125" style="62" hidden="1" customWidth="1"/>
    <col min="6" max="6" width="12.5" style="62" customWidth="1"/>
    <col min="7" max="7" width="3.5" style="62" customWidth="1"/>
    <col min="8" max="8" width="16.33203125" style="62" bestFit="1" customWidth="1"/>
    <col min="9" max="9" width="2.5" style="62" customWidth="1"/>
    <col min="10" max="10" width="11.33203125" style="63" customWidth="1"/>
    <col min="11" max="11" width="1.6640625" style="63" customWidth="1"/>
    <col min="12" max="12" width="13.6640625" style="63" bestFit="1" customWidth="1"/>
    <col min="13" max="13" width="2" style="63" customWidth="1"/>
    <col min="14" max="14" width="9.33203125" style="63" customWidth="1"/>
    <col min="15" max="15" width="2.6640625" style="62" customWidth="1"/>
    <col min="16" max="16" width="10" style="63" customWidth="1"/>
    <col min="17" max="17" width="2.5" style="63" customWidth="1"/>
    <col min="18" max="18" width="10" style="63" customWidth="1"/>
    <col min="19" max="19" width="2.1640625" style="62" customWidth="1"/>
    <col min="20" max="20" width="73.83203125" style="62" customWidth="1"/>
    <col min="21" max="16384" width="10.6640625" style="62"/>
  </cols>
  <sheetData>
    <row r="1" spans="2:20" ht="17" thickBot="1"/>
    <row r="2" spans="2:20">
      <c r="B2" s="64"/>
      <c r="C2" s="65"/>
      <c r="D2" s="65"/>
      <c r="E2" s="65"/>
      <c r="F2" s="65"/>
      <c r="G2" s="65"/>
      <c r="H2" s="65"/>
      <c r="I2" s="65"/>
      <c r="J2" s="66"/>
      <c r="K2" s="66"/>
      <c r="L2" s="66"/>
      <c r="M2" s="66"/>
      <c r="N2" s="66"/>
      <c r="O2" s="65"/>
      <c r="P2" s="66"/>
      <c r="Q2" s="66"/>
      <c r="R2" s="66"/>
      <c r="S2" s="65"/>
      <c r="T2" s="65"/>
    </row>
    <row r="3" spans="2:20" s="14" customFormat="1">
      <c r="B3" s="24"/>
      <c r="C3" s="115" t="s">
        <v>91</v>
      </c>
      <c r="D3" s="9"/>
      <c r="E3" s="9"/>
      <c r="F3" s="115" t="s">
        <v>12</v>
      </c>
      <c r="G3" s="115"/>
      <c r="H3" s="115" t="s">
        <v>83</v>
      </c>
      <c r="I3" s="115"/>
      <c r="J3" s="118" t="s">
        <v>45</v>
      </c>
      <c r="K3" s="118"/>
      <c r="L3" s="118" t="s">
        <v>61</v>
      </c>
      <c r="M3" s="118"/>
      <c r="N3" s="118" t="s">
        <v>20</v>
      </c>
      <c r="O3" s="115"/>
      <c r="P3" s="118" t="s">
        <v>47</v>
      </c>
      <c r="Q3" s="118"/>
      <c r="R3" s="118" t="s">
        <v>60</v>
      </c>
      <c r="S3" s="115"/>
      <c r="T3" s="115" t="s">
        <v>95</v>
      </c>
    </row>
    <row r="4" spans="2:20">
      <c r="B4" s="67"/>
      <c r="C4" s="68"/>
      <c r="D4" s="68"/>
      <c r="E4" s="68"/>
      <c r="F4" s="68"/>
      <c r="G4" s="68"/>
      <c r="H4" s="69"/>
      <c r="I4" s="69"/>
      <c r="J4" s="117"/>
      <c r="K4" s="117"/>
      <c r="L4" s="117"/>
      <c r="M4" s="117"/>
      <c r="N4" s="117"/>
      <c r="O4" s="10"/>
      <c r="P4" s="117"/>
      <c r="Q4" s="117"/>
      <c r="R4" s="117"/>
      <c r="S4" s="117"/>
      <c r="T4" s="9"/>
    </row>
    <row r="5" spans="2:20" ht="17" thickBot="1">
      <c r="B5" s="67"/>
      <c r="C5" s="42" t="s">
        <v>87</v>
      </c>
      <c r="D5" s="42"/>
      <c r="E5" s="42"/>
      <c r="F5" s="42"/>
      <c r="G5" s="42"/>
      <c r="H5" s="10"/>
      <c r="I5" s="10"/>
      <c r="J5" s="10"/>
      <c r="K5" s="10"/>
      <c r="L5" s="10"/>
      <c r="M5" s="10"/>
      <c r="N5" s="10"/>
      <c r="O5" s="10"/>
      <c r="P5" s="10"/>
      <c r="Q5" s="10"/>
      <c r="R5" s="10"/>
      <c r="S5" s="10"/>
      <c r="T5" s="70"/>
    </row>
    <row r="6" spans="2:20" ht="17" thickBot="1">
      <c r="B6" s="67"/>
      <c r="C6" s="134" t="s">
        <v>25</v>
      </c>
      <c r="D6" s="71"/>
      <c r="E6" s="71"/>
      <c r="F6" s="113" t="s">
        <v>90</v>
      </c>
      <c r="G6" s="116"/>
      <c r="H6" s="73">
        <f>Notes!F5</f>
        <v>800</v>
      </c>
      <c r="I6" s="74"/>
      <c r="J6" s="85"/>
      <c r="K6" s="75"/>
      <c r="L6" s="75"/>
      <c r="M6" s="75"/>
      <c r="N6" s="75"/>
      <c r="O6" s="69"/>
      <c r="T6" s="158" t="s">
        <v>136</v>
      </c>
    </row>
    <row r="7" spans="2:20" ht="17" thickBot="1">
      <c r="B7" s="67"/>
      <c r="C7" s="134" t="s">
        <v>117</v>
      </c>
      <c r="D7" s="71"/>
      <c r="E7" s="71"/>
      <c r="F7" s="113"/>
      <c r="G7" s="116"/>
      <c r="H7" s="135">
        <v>0.9</v>
      </c>
      <c r="I7" s="74"/>
      <c r="J7" s="85"/>
      <c r="K7" s="75"/>
      <c r="L7" s="75"/>
      <c r="M7" s="75"/>
      <c r="N7" s="75"/>
      <c r="O7" s="69"/>
      <c r="T7" s="158" t="s">
        <v>154</v>
      </c>
    </row>
    <row r="8" spans="2:20" ht="17" thickBot="1">
      <c r="B8" s="67"/>
      <c r="C8" s="159" t="s">
        <v>135</v>
      </c>
      <c r="D8" s="71"/>
      <c r="E8" s="71"/>
      <c r="F8" s="160" t="s">
        <v>134</v>
      </c>
      <c r="G8" s="116"/>
      <c r="H8" s="135">
        <f>Notes!F6</f>
        <v>7500</v>
      </c>
      <c r="I8" s="74"/>
      <c r="J8" s="85"/>
      <c r="K8" s="75"/>
      <c r="L8" s="75"/>
      <c r="M8" s="75"/>
      <c r="N8" s="75"/>
      <c r="O8" s="69"/>
      <c r="T8" s="158" t="s">
        <v>136</v>
      </c>
    </row>
    <row r="9" spans="2:20">
      <c r="B9" s="67"/>
      <c r="C9" s="71"/>
      <c r="D9" s="71"/>
      <c r="E9" s="71"/>
      <c r="F9" s="113"/>
      <c r="G9" s="116"/>
      <c r="H9" s="69"/>
      <c r="I9" s="74"/>
      <c r="J9" s="85"/>
      <c r="K9" s="75"/>
      <c r="L9" s="75"/>
      <c r="M9" s="75"/>
      <c r="N9" s="75"/>
      <c r="O9" s="69"/>
      <c r="T9" s="70"/>
    </row>
    <row r="10" spans="2:20" ht="17" thickBot="1">
      <c r="B10" s="67"/>
      <c r="C10" s="42" t="s">
        <v>6</v>
      </c>
      <c r="D10" s="68"/>
      <c r="E10" s="68"/>
      <c r="F10" s="116"/>
      <c r="G10" s="116"/>
      <c r="H10" s="69"/>
      <c r="I10" s="74"/>
      <c r="J10" s="85"/>
      <c r="K10" s="75"/>
      <c r="L10" s="75"/>
      <c r="M10" s="75"/>
      <c r="N10" s="75"/>
      <c r="O10" s="69"/>
      <c r="T10" s="70"/>
    </row>
    <row r="11" spans="2:20" ht="17" thickBot="1">
      <c r="B11" s="67"/>
      <c r="C11" s="77" t="s">
        <v>1</v>
      </c>
      <c r="D11" s="77"/>
      <c r="E11" s="77"/>
      <c r="F11" s="72" t="s">
        <v>2</v>
      </c>
      <c r="G11" s="74"/>
      <c r="H11" s="90">
        <f>ROUND(4,0)</f>
        <v>4</v>
      </c>
      <c r="I11" s="61"/>
      <c r="J11" s="92"/>
      <c r="K11" s="61"/>
      <c r="L11" s="91">
        <f>Notes!D88</f>
        <v>4</v>
      </c>
      <c r="M11" s="61"/>
      <c r="N11" s="73">
        <f>Notes!E121</f>
        <v>4</v>
      </c>
      <c r="O11" s="61"/>
      <c r="P11" s="69"/>
      <c r="Q11" s="69"/>
      <c r="R11" s="69"/>
      <c r="T11" s="70"/>
    </row>
    <row r="12" spans="2:20" ht="17" thickBot="1">
      <c r="B12" s="67"/>
      <c r="C12" s="78" t="s">
        <v>4</v>
      </c>
      <c r="D12" s="78"/>
      <c r="E12" s="78"/>
      <c r="F12" s="72" t="s">
        <v>2</v>
      </c>
      <c r="G12" s="74"/>
      <c r="H12" s="79">
        <f>ROUND(40,0)</f>
        <v>40</v>
      </c>
      <c r="I12" s="61"/>
      <c r="J12" s="61"/>
      <c r="K12" s="61"/>
      <c r="L12" s="73">
        <f>Notes!D89</f>
        <v>40</v>
      </c>
      <c r="M12" s="61"/>
      <c r="N12" s="73">
        <f>Notes!E110</f>
        <v>40</v>
      </c>
      <c r="O12" s="61"/>
      <c r="P12" s="69"/>
      <c r="Q12" s="69"/>
      <c r="R12" s="69"/>
      <c r="T12" s="70"/>
    </row>
    <row r="13" spans="2:20">
      <c r="B13" s="67"/>
      <c r="C13" s="76"/>
      <c r="D13" s="76"/>
      <c r="E13" s="76"/>
      <c r="H13" s="61"/>
      <c r="I13" s="61"/>
      <c r="J13" s="61"/>
      <c r="K13" s="61"/>
      <c r="L13" s="61"/>
      <c r="M13" s="61"/>
      <c r="N13" s="61"/>
      <c r="O13" s="61"/>
      <c r="T13" s="43" t="s">
        <v>48</v>
      </c>
    </row>
    <row r="14" spans="2:20">
      <c r="B14" s="67"/>
      <c r="C14" s="42"/>
      <c r="D14" s="42"/>
      <c r="E14" s="42"/>
      <c r="F14" s="42"/>
      <c r="G14" s="42"/>
      <c r="H14" s="11"/>
      <c r="I14" s="11"/>
      <c r="J14" s="12"/>
      <c r="K14" s="12"/>
      <c r="L14" s="12"/>
      <c r="M14" s="12"/>
      <c r="N14" s="12"/>
      <c r="O14" s="11"/>
      <c r="T14" s="43" t="s">
        <v>48</v>
      </c>
    </row>
    <row r="15" spans="2:20" ht="17" thickBot="1">
      <c r="B15" s="67"/>
      <c r="C15" s="13" t="s">
        <v>88</v>
      </c>
      <c r="D15" s="13"/>
      <c r="E15" s="13"/>
      <c r="F15" s="13"/>
      <c r="G15" s="42"/>
      <c r="H15" s="12"/>
      <c r="I15" s="12"/>
      <c r="J15" s="12"/>
      <c r="K15" s="12"/>
      <c r="L15" s="12"/>
      <c r="M15" s="12"/>
      <c r="N15" s="12"/>
      <c r="O15" s="11"/>
      <c r="T15" s="70"/>
    </row>
    <row r="16" spans="2:20" ht="17" thickBot="1">
      <c r="B16" s="67"/>
      <c r="C16" s="112" t="s">
        <v>89</v>
      </c>
      <c r="D16" s="13"/>
      <c r="E16" s="13"/>
      <c r="F16" s="112" t="s">
        <v>29</v>
      </c>
      <c r="G16" s="114"/>
      <c r="H16" s="168">
        <f>L16</f>
        <v>1120000000</v>
      </c>
      <c r="I16" s="12"/>
      <c r="J16" s="61"/>
      <c r="K16" s="61"/>
      <c r="L16" s="168">
        <f>Notes!F14</f>
        <v>1120000000</v>
      </c>
      <c r="M16" s="61"/>
      <c r="N16" s="61"/>
      <c r="O16" s="11"/>
      <c r="T16" s="70"/>
    </row>
    <row r="17" spans="2:20" ht="17" thickBot="1">
      <c r="B17" s="67"/>
      <c r="C17" s="77" t="s">
        <v>92</v>
      </c>
      <c r="D17" s="42"/>
      <c r="E17" s="42"/>
      <c r="F17" s="114" t="s">
        <v>44</v>
      </c>
      <c r="G17" s="114"/>
      <c r="H17" s="168">
        <f t="shared" ref="H17:H18" si="0">L17</f>
        <v>16000000</v>
      </c>
      <c r="I17" s="12"/>
      <c r="J17" s="61"/>
      <c r="K17" s="61"/>
      <c r="L17" s="168">
        <f>Notes!F15</f>
        <v>16000000</v>
      </c>
      <c r="M17" s="61"/>
      <c r="N17" s="61"/>
      <c r="O17" s="80"/>
      <c r="P17" s="61"/>
      <c r="Q17" s="61"/>
      <c r="R17" s="61"/>
      <c r="T17" s="86"/>
    </row>
    <row r="18" spans="2:20" ht="17" thickBot="1">
      <c r="B18" s="67"/>
      <c r="C18" s="77" t="s">
        <v>68</v>
      </c>
      <c r="D18" s="81"/>
      <c r="E18" s="81"/>
      <c r="F18" s="72" t="s">
        <v>43</v>
      </c>
      <c r="G18" s="74"/>
      <c r="H18" s="168">
        <f t="shared" si="0"/>
        <v>800</v>
      </c>
      <c r="I18" s="61"/>
      <c r="J18" s="61"/>
      <c r="K18" s="61"/>
      <c r="L18" s="168">
        <f>Notes!F17</f>
        <v>800</v>
      </c>
      <c r="M18" s="61"/>
      <c r="N18" s="61"/>
      <c r="O18" s="61"/>
      <c r="P18" s="61"/>
      <c r="Q18" s="61"/>
      <c r="R18" s="61"/>
      <c r="T18" s="95" t="s">
        <v>69</v>
      </c>
    </row>
  </sheetData>
  <hyperlinks>
    <hyperlink ref="T14" r:id="rId1" xr:uid="{00000000-0004-0000-0200-000000000000}"/>
    <hyperlink ref="T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640625" defaultRowHeight="16"/>
  <cols>
    <col min="1" max="1" width="3.5" style="21" customWidth="1"/>
    <col min="2" max="2" width="3.33203125" style="21" customWidth="1"/>
    <col min="3" max="3" width="30.33203125" style="21" customWidth="1"/>
    <col min="4" max="4" width="16.1640625" style="21" customWidth="1"/>
    <col min="5" max="5" width="10.33203125" style="21" customWidth="1"/>
    <col min="6" max="8" width="12.1640625" style="21" customWidth="1"/>
    <col min="9" max="9" width="32.5" style="25" customWidth="1"/>
    <col min="10" max="10" width="105.5" style="21" customWidth="1"/>
    <col min="11" max="16384" width="33.1640625" style="21"/>
  </cols>
  <sheetData>
    <row r="1" spans="2:10" ht="17" thickBot="1"/>
    <row r="2" spans="2:10">
      <c r="B2" s="20"/>
      <c r="C2" s="26"/>
      <c r="D2" s="26"/>
      <c r="E2" s="26"/>
      <c r="F2" s="26"/>
      <c r="G2" s="26"/>
      <c r="H2" s="26"/>
      <c r="I2" s="27"/>
      <c r="J2" s="26"/>
    </row>
    <row r="3" spans="2:10">
      <c r="B3" s="22"/>
      <c r="C3" s="14" t="s">
        <v>18</v>
      </c>
      <c r="D3" s="14"/>
      <c r="E3" s="14"/>
      <c r="F3" s="14"/>
      <c r="G3" s="14"/>
      <c r="H3" s="14"/>
      <c r="I3" s="17"/>
    </row>
    <row r="4" spans="2:10">
      <c r="B4" s="22"/>
    </row>
    <row r="5" spans="2:10">
      <c r="B5" s="28"/>
      <c r="C5" s="16" t="s">
        <v>26</v>
      </c>
      <c r="D5" s="16" t="s">
        <v>0</v>
      </c>
      <c r="E5" s="16" t="s">
        <v>16</v>
      </c>
      <c r="F5" s="16" t="s">
        <v>27</v>
      </c>
      <c r="G5" s="16" t="s">
        <v>99</v>
      </c>
      <c r="H5" s="16" t="s">
        <v>56</v>
      </c>
      <c r="I5" s="18" t="s">
        <v>110</v>
      </c>
      <c r="J5" s="16" t="s">
        <v>13</v>
      </c>
    </row>
    <row r="6" spans="2:10">
      <c r="B6" s="22"/>
      <c r="C6" s="14"/>
      <c r="D6" s="14"/>
      <c r="E6" s="14"/>
      <c r="F6" s="14"/>
      <c r="G6" s="14"/>
      <c r="H6" s="14"/>
      <c r="I6" s="17"/>
      <c r="J6" s="14"/>
    </row>
    <row r="7" spans="2:10">
      <c r="B7" s="22"/>
      <c r="C7" s="30"/>
      <c r="F7" s="25"/>
      <c r="H7" s="25"/>
    </row>
    <row r="8" spans="2:10" ht="34">
      <c r="B8" s="22"/>
      <c r="C8" s="29"/>
      <c r="D8" s="29" t="s">
        <v>20</v>
      </c>
      <c r="E8" s="48" t="s">
        <v>19</v>
      </c>
      <c r="F8" s="48" t="s">
        <v>51</v>
      </c>
      <c r="G8" s="128">
        <v>2010</v>
      </c>
      <c r="H8" s="48"/>
      <c r="I8" s="132" t="s">
        <v>111</v>
      </c>
      <c r="J8" s="125" t="s">
        <v>50</v>
      </c>
    </row>
    <row r="9" spans="2:10">
      <c r="B9" s="22"/>
      <c r="C9" s="46" t="s">
        <v>1</v>
      </c>
      <c r="D9" s="29"/>
      <c r="E9" s="31"/>
      <c r="F9" s="32"/>
      <c r="G9" s="31"/>
      <c r="H9" s="32"/>
      <c r="I9" s="32"/>
      <c r="J9" s="29"/>
    </row>
    <row r="10" spans="2:10">
      <c r="B10" s="22"/>
      <c r="C10" s="47" t="s">
        <v>4</v>
      </c>
      <c r="D10" s="29"/>
      <c r="E10" s="31"/>
      <c r="F10" s="32"/>
      <c r="G10" s="31"/>
      <c r="H10" s="32"/>
      <c r="I10" s="32"/>
      <c r="J10" s="29"/>
    </row>
    <row r="11" spans="2:10">
      <c r="B11" s="22"/>
      <c r="C11" s="88"/>
      <c r="D11" s="29"/>
      <c r="E11" s="31"/>
      <c r="F11" s="32"/>
      <c r="G11" s="31"/>
      <c r="H11" s="32"/>
      <c r="I11" s="32"/>
      <c r="J11" s="29"/>
    </row>
    <row r="12" spans="2:10" ht="34">
      <c r="B12" s="22"/>
      <c r="C12" s="88"/>
      <c r="D12" s="82" t="s">
        <v>61</v>
      </c>
      <c r="E12" s="84" t="s">
        <v>63</v>
      </c>
      <c r="F12" s="83" t="s">
        <v>51</v>
      </c>
      <c r="G12" s="127" t="s">
        <v>51</v>
      </c>
      <c r="H12" s="32"/>
      <c r="I12" s="132" t="s">
        <v>112</v>
      </c>
      <c r="J12" s="29" t="s">
        <v>62</v>
      </c>
    </row>
    <row r="13" spans="2:10">
      <c r="B13" s="22"/>
      <c r="C13" s="47" t="s">
        <v>70</v>
      </c>
      <c r="D13" s="29"/>
      <c r="E13" s="31"/>
      <c r="F13" s="32"/>
      <c r="G13" s="31"/>
      <c r="H13" s="32"/>
      <c r="I13" s="32"/>
      <c r="J13" s="29"/>
    </row>
    <row r="14" spans="2:10">
      <c r="B14" s="22"/>
      <c r="C14" s="47" t="s">
        <v>7</v>
      </c>
      <c r="D14" s="29"/>
      <c r="E14" s="31"/>
      <c r="F14" s="32"/>
      <c r="G14" s="31"/>
      <c r="H14" s="32"/>
      <c r="I14" s="32"/>
      <c r="J14" s="29"/>
    </row>
    <row r="15" spans="2:10">
      <c r="B15" s="22"/>
      <c r="C15" s="87" t="s">
        <v>64</v>
      </c>
      <c r="D15" s="50"/>
      <c r="F15" s="45"/>
      <c r="G15" s="44"/>
      <c r="H15" s="45"/>
      <c r="J15" s="33"/>
    </row>
    <row r="16" spans="2:10">
      <c r="B16" s="22"/>
      <c r="C16" s="87" t="s">
        <v>65</v>
      </c>
      <c r="D16" s="50"/>
      <c r="F16" s="45"/>
      <c r="G16" s="44"/>
      <c r="H16" s="45"/>
      <c r="J16" s="33"/>
    </row>
    <row r="17" spans="2:10">
      <c r="B17" s="22"/>
      <c r="C17" s="29"/>
      <c r="D17" s="50"/>
      <c r="F17" s="45"/>
      <c r="G17" s="44"/>
      <c r="H17" s="45"/>
      <c r="J17" s="33"/>
    </row>
    <row r="18" spans="2:10">
      <c r="B18" s="22"/>
      <c r="C18" s="29"/>
      <c r="D18" s="50" t="s">
        <v>45</v>
      </c>
      <c r="E18" s="21" t="s">
        <v>8</v>
      </c>
      <c r="F18" s="89" t="s">
        <v>49</v>
      </c>
      <c r="G18" s="124" t="s">
        <v>49</v>
      </c>
      <c r="H18" s="45"/>
      <c r="I18" s="133" t="s">
        <v>113</v>
      </c>
      <c r="J18" s="33"/>
    </row>
    <row r="19" spans="2:10">
      <c r="B19" s="22"/>
      <c r="C19" s="111" t="s">
        <v>52</v>
      </c>
      <c r="D19" s="29"/>
      <c r="J19" s="29"/>
    </row>
    <row r="20" spans="2:10">
      <c r="B20" s="22"/>
      <c r="C20" s="49"/>
      <c r="E20" s="29"/>
      <c r="F20" s="29"/>
      <c r="G20" s="29"/>
      <c r="H20" s="29"/>
      <c r="I20" s="34"/>
      <c r="J20" s="29"/>
    </row>
    <row r="21" spans="2:10">
      <c r="B21" s="22"/>
      <c r="C21" s="50"/>
      <c r="D21" s="44" t="s">
        <v>48</v>
      </c>
      <c r="E21" s="50" t="s">
        <v>8</v>
      </c>
      <c r="F21" s="29"/>
      <c r="G21" s="29"/>
      <c r="H21" s="50" t="s">
        <v>57</v>
      </c>
      <c r="I21" s="34"/>
      <c r="J21" s="29" t="s">
        <v>58</v>
      </c>
    </row>
    <row r="22" spans="2:10">
      <c r="B22" s="22"/>
      <c r="C22" s="49" t="s">
        <v>55</v>
      </c>
      <c r="D22" s="44" t="s">
        <v>53</v>
      </c>
      <c r="E22" s="29"/>
      <c r="F22" s="29"/>
      <c r="G22" s="29"/>
      <c r="H22" s="29"/>
      <c r="I22" s="34"/>
      <c r="J22" s="29"/>
    </row>
    <row r="23" spans="2:10">
      <c r="B23" s="22"/>
      <c r="C23" s="49"/>
      <c r="E23" s="29"/>
      <c r="F23" s="29"/>
      <c r="G23" s="29"/>
      <c r="H23" s="29"/>
      <c r="I23" s="34"/>
      <c r="J23" s="29"/>
    </row>
    <row r="24" spans="2:10">
      <c r="B24" s="22"/>
      <c r="C24" s="50"/>
      <c r="D24" s="44" t="s">
        <v>48</v>
      </c>
      <c r="E24" s="50" t="s">
        <v>8</v>
      </c>
      <c r="F24" s="29"/>
      <c r="G24" s="29"/>
      <c r="H24" s="50" t="s">
        <v>57</v>
      </c>
      <c r="I24" s="34"/>
      <c r="J24" s="29" t="s">
        <v>59</v>
      </c>
    </row>
    <row r="25" spans="2:10">
      <c r="B25" s="22"/>
      <c r="C25" s="49" t="s">
        <v>55</v>
      </c>
      <c r="D25" s="21" t="s">
        <v>54</v>
      </c>
      <c r="E25" s="50"/>
      <c r="F25" s="29"/>
      <c r="G25" s="29"/>
      <c r="H25" s="29"/>
      <c r="I25" s="34"/>
      <c r="J25" s="29"/>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26"/>
  <sheetViews>
    <sheetView topLeftCell="A2" zoomScale="115" workbookViewId="0">
      <selection activeCell="F16" sqref="F16"/>
    </sheetView>
  </sheetViews>
  <sheetFormatPr baseColWidth="10" defaultColWidth="10.6640625" defaultRowHeight="16"/>
  <cols>
    <col min="1" max="1" width="5" style="124" customWidth="1"/>
    <col min="2" max="2" width="4.83203125" style="124" customWidth="1"/>
    <col min="3" max="3" width="12.6640625" style="124" customWidth="1"/>
    <col min="4" max="4" width="12.1640625" style="124" customWidth="1"/>
    <col min="5" max="5" width="47.33203125" style="124" bestFit="1" customWidth="1"/>
    <col min="6" max="6" width="16.33203125" style="124" bestFit="1" customWidth="1"/>
    <col min="7" max="16384" width="10.6640625" style="124"/>
  </cols>
  <sheetData>
    <row r="1" spans="2:15" ht="17" thickBot="1"/>
    <row r="2" spans="2:15">
      <c r="B2" s="129"/>
      <c r="C2" s="130"/>
      <c r="D2" s="130"/>
      <c r="E2" s="130"/>
      <c r="F2" s="130"/>
      <c r="G2" s="130"/>
      <c r="H2" s="130"/>
      <c r="I2" s="130"/>
      <c r="J2" s="130"/>
      <c r="K2" s="130"/>
      <c r="L2" s="130"/>
      <c r="M2" s="130"/>
      <c r="N2" s="130"/>
      <c r="O2" s="130"/>
    </row>
    <row r="3" spans="2:15" s="14" customFormat="1">
      <c r="B3" s="121"/>
      <c r="C3" s="16" t="s">
        <v>82</v>
      </c>
      <c r="D3" s="16"/>
      <c r="E3" s="16" t="s">
        <v>96</v>
      </c>
      <c r="F3" s="16"/>
      <c r="G3" s="16"/>
      <c r="H3" s="16"/>
      <c r="I3" s="16"/>
      <c r="J3" s="16"/>
      <c r="K3" s="16"/>
      <c r="L3" s="16"/>
      <c r="M3" s="16"/>
      <c r="N3" s="16"/>
      <c r="O3" s="16"/>
    </row>
    <row r="4" spans="2:15" s="14" customFormat="1">
      <c r="B4" s="24"/>
      <c r="C4" s="161"/>
      <c r="D4" s="161"/>
      <c r="E4" s="161"/>
      <c r="F4" s="161"/>
      <c r="G4" s="161"/>
      <c r="H4" s="161"/>
      <c r="I4" s="161"/>
      <c r="J4" s="161"/>
      <c r="K4" s="161"/>
      <c r="L4" s="161"/>
      <c r="M4" s="161"/>
      <c r="N4" s="161"/>
      <c r="O4" s="161"/>
    </row>
    <row r="5" spans="2:15" s="14" customFormat="1">
      <c r="B5" s="24"/>
      <c r="C5" s="161"/>
      <c r="D5" s="161"/>
      <c r="E5" s="157" t="s">
        <v>141</v>
      </c>
      <c r="F5" s="157">
        <v>800</v>
      </c>
      <c r="G5" s="157" t="s">
        <v>93</v>
      </c>
      <c r="H5" s="161"/>
      <c r="I5" s="161"/>
      <c r="J5" s="161"/>
      <c r="K5" s="161"/>
      <c r="L5" s="161"/>
      <c r="M5" s="161"/>
      <c r="N5" s="161"/>
      <c r="O5" s="161"/>
    </row>
    <row r="6" spans="2:15" s="14" customFormat="1">
      <c r="B6" s="24"/>
      <c r="C6" s="161"/>
      <c r="D6" s="161"/>
      <c r="E6" s="157" t="s">
        <v>135</v>
      </c>
      <c r="F6" s="157">
        <v>7500</v>
      </c>
      <c r="G6" s="157" t="s">
        <v>139</v>
      </c>
      <c r="H6" s="157" t="s">
        <v>140</v>
      </c>
      <c r="I6" s="161"/>
      <c r="J6" s="161"/>
      <c r="K6" s="161"/>
      <c r="L6" s="161"/>
      <c r="M6" s="161"/>
      <c r="N6" s="161"/>
      <c r="O6" s="161"/>
    </row>
    <row r="7" spans="2:15" s="14" customFormat="1">
      <c r="B7" s="24"/>
      <c r="C7" s="161"/>
      <c r="D7" s="161"/>
      <c r="E7" s="162" t="s">
        <v>137</v>
      </c>
      <c r="F7" s="163">
        <f>F5*F6</f>
        <v>6000000</v>
      </c>
      <c r="G7" s="164" t="s">
        <v>138</v>
      </c>
      <c r="H7" s="161"/>
      <c r="I7" s="161"/>
      <c r="J7" s="161"/>
      <c r="K7" s="161"/>
      <c r="L7" s="161"/>
      <c r="M7" s="161"/>
      <c r="N7" s="161"/>
      <c r="O7" s="161"/>
    </row>
    <row r="9" spans="2:15" s="14" customFormat="1">
      <c r="B9" s="24"/>
      <c r="C9" s="161"/>
      <c r="D9" s="161"/>
      <c r="E9" s="14" t="s">
        <v>143</v>
      </c>
      <c r="F9" s="162"/>
      <c r="G9" s="162"/>
      <c r="H9" s="161"/>
      <c r="I9" s="161"/>
      <c r="J9" s="161"/>
      <c r="K9" s="161"/>
      <c r="L9" s="161"/>
      <c r="M9" s="161"/>
      <c r="N9" s="161"/>
      <c r="O9" s="161"/>
    </row>
    <row r="10" spans="2:15" s="14" customFormat="1">
      <c r="B10" s="24"/>
      <c r="C10" s="161"/>
      <c r="D10" s="161"/>
      <c r="E10" s="165" t="s">
        <v>144</v>
      </c>
      <c r="F10" s="167">
        <f>D49</f>
        <v>1400</v>
      </c>
      <c r="G10" s="164" t="s">
        <v>145</v>
      </c>
      <c r="H10" s="161"/>
      <c r="I10" s="161"/>
      <c r="J10" s="161"/>
      <c r="K10" s="161"/>
      <c r="L10" s="161"/>
      <c r="M10" s="161"/>
      <c r="N10" s="161"/>
      <c r="O10" s="161"/>
    </row>
    <row r="11" spans="2:15" s="14" customFormat="1">
      <c r="B11" s="24"/>
      <c r="C11" s="161"/>
      <c r="D11" s="161"/>
      <c r="E11" s="165" t="s">
        <v>146</v>
      </c>
      <c r="F11" s="167">
        <f>D68</f>
        <v>20</v>
      </c>
      <c r="G11" s="164" t="s">
        <v>147</v>
      </c>
      <c r="H11" s="161"/>
      <c r="I11" s="161"/>
      <c r="J11" s="161"/>
      <c r="K11" s="161"/>
      <c r="L11" s="161"/>
      <c r="M11" s="161"/>
      <c r="N11" s="161"/>
      <c r="O11" s="161"/>
    </row>
    <row r="12" spans="2:15" s="14" customFormat="1">
      <c r="B12" s="24"/>
      <c r="C12" s="161"/>
      <c r="D12" s="161"/>
      <c r="E12" s="165" t="s">
        <v>148</v>
      </c>
      <c r="F12" s="167">
        <f>D69</f>
        <v>1</v>
      </c>
      <c r="G12" s="165" t="s">
        <v>149</v>
      </c>
      <c r="H12" s="161"/>
      <c r="I12" s="161"/>
      <c r="J12" s="161"/>
      <c r="K12" s="161"/>
      <c r="L12" s="161"/>
      <c r="M12" s="161"/>
      <c r="N12" s="161"/>
      <c r="O12" s="161"/>
    </row>
    <row r="13" spans="2:15" s="14" customFormat="1">
      <c r="B13" s="24"/>
      <c r="C13" s="161"/>
      <c r="D13" s="161"/>
      <c r="E13" s="165"/>
      <c r="F13" s="167"/>
      <c r="G13" s="165"/>
      <c r="H13" s="161"/>
      <c r="I13" s="161"/>
      <c r="J13" s="161"/>
      <c r="K13" s="161"/>
      <c r="L13" s="161"/>
      <c r="M13" s="161"/>
      <c r="N13" s="161"/>
      <c r="O13" s="161"/>
    </row>
    <row r="14" spans="2:15" s="14" customFormat="1">
      <c r="B14" s="24"/>
      <c r="C14" s="161"/>
      <c r="D14" s="161"/>
      <c r="E14" s="165" t="s">
        <v>151</v>
      </c>
      <c r="F14" s="169">
        <f>ROUND(F10*$F$5*10^3,2)</f>
        <v>1120000000</v>
      </c>
      <c r="G14" s="165" t="s">
        <v>29</v>
      </c>
      <c r="H14" s="161"/>
      <c r="I14" s="161"/>
      <c r="J14" s="161"/>
      <c r="K14" s="161"/>
      <c r="L14" s="161"/>
      <c r="M14" s="161"/>
      <c r="N14" s="161"/>
      <c r="O14" s="161"/>
    </row>
    <row r="15" spans="2:15" s="14" customFormat="1">
      <c r="B15" s="24"/>
      <c r="C15" s="161"/>
      <c r="D15" s="161"/>
      <c r="E15" s="165" t="s">
        <v>152</v>
      </c>
      <c r="F15" s="169">
        <f>ROUND(F11*$F$5*10^3,2)</f>
        <v>16000000</v>
      </c>
      <c r="G15" s="165" t="s">
        <v>153</v>
      </c>
      <c r="H15" s="161"/>
      <c r="I15" s="161"/>
      <c r="J15" s="161"/>
      <c r="K15" s="161"/>
      <c r="L15" s="161"/>
      <c r="M15" s="161"/>
      <c r="N15" s="161"/>
      <c r="O15" s="161"/>
    </row>
    <row r="16" spans="2:15" s="14" customFormat="1">
      <c r="B16" s="24"/>
      <c r="C16" s="161"/>
      <c r="D16" s="161"/>
      <c r="E16" s="165" t="s">
        <v>142</v>
      </c>
      <c r="F16" s="169">
        <f>ROUND(F12*$F$7,2)</f>
        <v>6000000</v>
      </c>
      <c r="G16" s="165" t="s">
        <v>153</v>
      </c>
      <c r="H16" s="161"/>
      <c r="I16" s="161"/>
      <c r="J16" s="161"/>
      <c r="K16" s="161"/>
      <c r="L16" s="161"/>
      <c r="M16" s="161"/>
      <c r="N16" s="161"/>
      <c r="O16" s="161"/>
    </row>
    <row r="17" spans="2:15" s="14" customFormat="1">
      <c r="B17" s="24"/>
      <c r="C17" s="161"/>
      <c r="D17" s="161"/>
      <c r="E17" s="165" t="s">
        <v>142</v>
      </c>
      <c r="F17" s="169">
        <f>F16/F6</f>
        <v>800</v>
      </c>
      <c r="G17" s="165" t="s">
        <v>43</v>
      </c>
      <c r="H17" s="161"/>
      <c r="I17" s="161"/>
      <c r="J17" s="161"/>
      <c r="K17" s="161"/>
      <c r="L17" s="161"/>
      <c r="M17" s="161"/>
      <c r="N17" s="161"/>
      <c r="O17" s="161"/>
    </row>
    <row r="18" spans="2:15" s="14" customFormat="1">
      <c r="B18" s="24"/>
      <c r="C18" s="161"/>
      <c r="D18" s="161"/>
      <c r="E18" s="165"/>
      <c r="F18" s="166"/>
      <c r="G18" s="164"/>
      <c r="H18" s="162"/>
      <c r="I18" s="161"/>
      <c r="J18" s="161"/>
      <c r="K18" s="161"/>
      <c r="L18" s="161"/>
      <c r="M18" s="161"/>
      <c r="N18" s="161"/>
      <c r="O18" s="161"/>
    </row>
    <row r="19" spans="2:15" s="14" customFormat="1">
      <c r="B19" s="24"/>
      <c r="C19" s="161"/>
      <c r="D19" s="161"/>
      <c r="E19" s="165"/>
      <c r="F19" s="166"/>
      <c r="G19" s="164"/>
      <c r="H19" s="162"/>
      <c r="I19" s="161"/>
      <c r="J19" s="161"/>
      <c r="K19" s="161"/>
      <c r="L19" s="161"/>
      <c r="M19" s="161"/>
      <c r="N19" s="161"/>
      <c r="O19" s="161"/>
    </row>
    <row r="20" spans="2:15">
      <c r="B20" s="131"/>
      <c r="C20" s="124" t="s">
        <v>45</v>
      </c>
    </row>
    <row r="21" spans="2:15">
      <c r="B21" s="131"/>
    </row>
    <row r="22" spans="2:15">
      <c r="B22" s="131"/>
      <c r="C22" s="124" t="s">
        <v>97</v>
      </c>
    </row>
    <row r="23" spans="2:15">
      <c r="B23" s="131"/>
    </row>
    <row r="24" spans="2:15">
      <c r="B24" s="131"/>
    </row>
    <row r="25" spans="2:15">
      <c r="B25" s="131"/>
    </row>
    <row r="26" spans="2:15">
      <c r="B26" s="131"/>
    </row>
    <row r="27" spans="2:15">
      <c r="B27" s="131"/>
    </row>
    <row r="28" spans="2:15">
      <c r="B28" s="131"/>
    </row>
    <row r="29" spans="2:15">
      <c r="B29" s="131"/>
    </row>
    <row r="30" spans="2:15">
      <c r="B30" s="131"/>
    </row>
    <row r="31" spans="2:15">
      <c r="B31" s="131"/>
    </row>
    <row r="32" spans="2:15">
      <c r="B32" s="131"/>
    </row>
    <row r="33" spans="2:5">
      <c r="B33" s="131"/>
    </row>
    <row r="34" spans="2:5">
      <c r="B34" s="131"/>
    </row>
    <row r="35" spans="2:5">
      <c r="B35" s="131"/>
    </row>
    <row r="36" spans="2:5">
      <c r="B36" s="131"/>
    </row>
    <row r="37" spans="2:5">
      <c r="B37" s="131"/>
      <c r="D37" s="124">
        <v>1400</v>
      </c>
      <c r="E37" s="124" t="s">
        <v>98</v>
      </c>
    </row>
    <row r="38" spans="2:5">
      <c r="B38" s="131"/>
    </row>
    <row r="39" spans="2:5">
      <c r="B39" s="131"/>
    </row>
    <row r="40" spans="2:5">
      <c r="B40" s="131"/>
    </row>
    <row r="41" spans="2:5">
      <c r="B41" s="131"/>
    </row>
    <row r="42" spans="2:5">
      <c r="B42" s="131"/>
      <c r="C42" s="124" t="s">
        <v>61</v>
      </c>
    </row>
    <row r="43" spans="2:5">
      <c r="B43" s="131"/>
    </row>
    <row r="44" spans="2:5">
      <c r="B44" s="131"/>
      <c r="C44" s="124" t="s">
        <v>100</v>
      </c>
    </row>
    <row r="45" spans="2:5">
      <c r="B45" s="131"/>
    </row>
    <row r="46" spans="2:5">
      <c r="B46" s="131"/>
    </row>
    <row r="47" spans="2:5">
      <c r="B47" s="131"/>
    </row>
    <row r="48" spans="2:5">
      <c r="B48" s="131"/>
    </row>
    <row r="49" spans="2:5">
      <c r="B49" s="131"/>
      <c r="D49" s="124">
        <v>1400</v>
      </c>
      <c r="E49" s="124" t="s">
        <v>98</v>
      </c>
    </row>
    <row r="50" spans="2:5">
      <c r="B50" s="131"/>
    </row>
    <row r="51" spans="2:5">
      <c r="B51" s="131"/>
    </row>
    <row r="52" spans="2:5">
      <c r="B52" s="131"/>
    </row>
    <row r="53" spans="2:5">
      <c r="B53" s="131"/>
    </row>
    <row r="54" spans="2:5">
      <c r="B54" s="131"/>
    </row>
    <row r="55" spans="2:5">
      <c r="B55" s="131"/>
    </row>
    <row r="56" spans="2:5">
      <c r="B56" s="131"/>
    </row>
    <row r="57" spans="2:5">
      <c r="B57" s="131"/>
    </row>
    <row r="58" spans="2:5">
      <c r="B58" s="131"/>
    </row>
    <row r="59" spans="2:5">
      <c r="B59" s="131"/>
    </row>
    <row r="60" spans="2:5">
      <c r="B60" s="131"/>
    </row>
    <row r="61" spans="2:5">
      <c r="B61" s="131"/>
    </row>
    <row r="62" spans="2:5">
      <c r="B62" s="131"/>
    </row>
    <row r="63" spans="2:5">
      <c r="B63" s="131"/>
    </row>
    <row r="64" spans="2:5">
      <c r="B64" s="131"/>
      <c r="C64" s="124" t="s">
        <v>101</v>
      </c>
    </row>
    <row r="65" spans="2:5">
      <c r="B65" s="131"/>
    </row>
    <row r="66" spans="2:5">
      <c r="B66" s="131"/>
    </row>
    <row r="67" spans="2:5">
      <c r="B67" s="131"/>
    </row>
    <row r="68" spans="2:5">
      <c r="B68" s="131"/>
      <c r="C68" s="124" t="s">
        <v>105</v>
      </c>
      <c r="D68" s="124">
        <v>20</v>
      </c>
      <c r="E68" s="124" t="s">
        <v>98</v>
      </c>
    </row>
    <row r="69" spans="2:5">
      <c r="B69" s="131"/>
      <c r="C69" s="162" t="s">
        <v>150</v>
      </c>
      <c r="D69" s="124">
        <v>1</v>
      </c>
      <c r="E69" s="162" t="s">
        <v>155</v>
      </c>
    </row>
    <row r="70" spans="2:5">
      <c r="B70" s="131"/>
    </row>
    <row r="71" spans="2:5">
      <c r="B71" s="131"/>
    </row>
    <row r="72" spans="2:5">
      <c r="B72" s="131"/>
    </row>
    <row r="73" spans="2:5">
      <c r="B73" s="131"/>
    </row>
    <row r="74" spans="2:5">
      <c r="B74" s="131"/>
    </row>
    <row r="75" spans="2:5">
      <c r="B75" s="131"/>
    </row>
    <row r="76" spans="2:5">
      <c r="B76" s="131"/>
    </row>
    <row r="77" spans="2:5">
      <c r="B77" s="131"/>
    </row>
    <row r="78" spans="2:5">
      <c r="B78" s="131"/>
    </row>
    <row r="79" spans="2:5">
      <c r="B79" s="131"/>
    </row>
    <row r="80" spans="2:5">
      <c r="B80" s="131"/>
    </row>
    <row r="81" spans="2:5">
      <c r="B81" s="131"/>
    </row>
    <row r="82" spans="2:5">
      <c r="B82" s="131"/>
    </row>
    <row r="83" spans="2:5">
      <c r="B83" s="131"/>
      <c r="C83" s="124" t="s">
        <v>102</v>
      </c>
    </row>
    <row r="84" spans="2:5">
      <c r="B84" s="131"/>
    </row>
    <row r="85" spans="2:5">
      <c r="B85" s="131"/>
    </row>
    <row r="86" spans="2:5">
      <c r="B86" s="131"/>
    </row>
    <row r="87" spans="2:5">
      <c r="B87" s="131"/>
    </row>
    <row r="88" spans="2:5">
      <c r="B88" s="131"/>
      <c r="C88" s="124" t="s">
        <v>1</v>
      </c>
      <c r="D88" s="124">
        <v>4</v>
      </c>
      <c r="E88" s="124" t="s">
        <v>103</v>
      </c>
    </row>
    <row r="89" spans="2:5">
      <c r="B89" s="131"/>
      <c r="C89" s="124" t="s">
        <v>104</v>
      </c>
      <c r="D89" s="124">
        <v>40</v>
      </c>
      <c r="E89" s="124" t="s">
        <v>103</v>
      </c>
    </row>
    <row r="90" spans="2:5">
      <c r="B90" s="131"/>
    </row>
    <row r="91" spans="2:5">
      <c r="B91" s="131"/>
    </row>
    <row r="92" spans="2:5">
      <c r="B92" s="131"/>
    </row>
    <row r="93" spans="2:5">
      <c r="B93" s="131"/>
    </row>
    <row r="94" spans="2:5">
      <c r="B94" s="131"/>
    </row>
    <row r="95" spans="2:5">
      <c r="B95" s="131"/>
    </row>
    <row r="96" spans="2:5">
      <c r="B96" s="131"/>
    </row>
    <row r="97" spans="2:6">
      <c r="B97" s="131"/>
    </row>
    <row r="98" spans="2:6">
      <c r="B98" s="131"/>
    </row>
    <row r="99" spans="2:6">
      <c r="B99" s="131"/>
    </row>
    <row r="100" spans="2:6">
      <c r="B100" s="131"/>
    </row>
    <row r="101" spans="2:6">
      <c r="B101" s="131"/>
      <c r="C101" s="124" t="s">
        <v>20</v>
      </c>
    </row>
    <row r="102" spans="2:6">
      <c r="B102" s="131"/>
      <c r="C102" s="124" t="s">
        <v>106</v>
      </c>
    </row>
    <row r="103" spans="2:6">
      <c r="B103" s="131"/>
    </row>
    <row r="104" spans="2:6">
      <c r="B104" s="131"/>
    </row>
    <row r="105" spans="2:6">
      <c r="B105" s="131"/>
    </row>
    <row r="106" spans="2:6">
      <c r="B106" s="131"/>
    </row>
    <row r="107" spans="2:6">
      <c r="B107" s="131"/>
    </row>
    <row r="108" spans="2:6">
      <c r="B108" s="131"/>
    </row>
    <row r="109" spans="2:6">
      <c r="B109" s="131"/>
    </row>
    <row r="110" spans="2:6">
      <c r="B110" s="131"/>
      <c r="D110" s="124" t="s">
        <v>104</v>
      </c>
      <c r="E110" s="124">
        <v>40</v>
      </c>
      <c r="F110" s="124" t="s">
        <v>103</v>
      </c>
    </row>
    <row r="111" spans="2:6">
      <c r="B111" s="131"/>
    </row>
    <row r="112" spans="2:6">
      <c r="B112" s="131"/>
    </row>
    <row r="113" spans="2:6">
      <c r="B113" s="131"/>
    </row>
    <row r="114" spans="2:6">
      <c r="B114" s="131"/>
    </row>
    <row r="115" spans="2:6">
      <c r="B115" s="131"/>
      <c r="C115" s="124" t="s">
        <v>107</v>
      </c>
    </row>
    <row r="116" spans="2:6">
      <c r="B116" s="131"/>
    </row>
    <row r="117" spans="2:6">
      <c r="B117" s="131"/>
    </row>
    <row r="118" spans="2:6">
      <c r="B118" s="131"/>
    </row>
    <row r="119" spans="2:6">
      <c r="B119" s="131"/>
    </row>
    <row r="120" spans="2:6">
      <c r="B120" s="131"/>
    </row>
    <row r="121" spans="2:6">
      <c r="B121" s="131"/>
      <c r="D121" s="124" t="s">
        <v>1</v>
      </c>
      <c r="E121" s="124">
        <v>4</v>
      </c>
      <c r="F121" s="124" t="s">
        <v>103</v>
      </c>
    </row>
    <row r="122" spans="2:6">
      <c r="B122" s="131"/>
    </row>
    <row r="123" spans="2:6">
      <c r="B123" s="131"/>
    </row>
    <row r="124" spans="2:6">
      <c r="B124" s="131"/>
    </row>
    <row r="125" spans="2:6">
      <c r="B125" s="131"/>
    </row>
    <row r="126" spans="2:6">
      <c r="B126" s="13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2024-02-28T15:20:56Z</dcterms:modified>
</cp:coreProperties>
</file>