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showInkAnnotation="0" codeName="ThisWorkbook" autoCompressPictures="0"/>
  <mc:AlternateContent xmlns:mc="http://schemas.openxmlformats.org/markup-compatibility/2006">
    <mc:Choice Requires="x15">
      <x15ac:absPath xmlns:x15ac="http://schemas.microsoft.com/office/spreadsheetml/2010/11/ac" url="/Users/kaskranenburg/Code/etdataset/nodes_source_analyses/energy/households/"/>
    </mc:Choice>
  </mc:AlternateContent>
  <xr:revisionPtr revIDLastSave="0" documentId="13_ncr:1_{FA91769D-F1EB-9F45-BD67-719ED05AF22C}" xr6:coauthVersionLast="47" xr6:coauthVersionMax="47" xr10:uidLastSave="{00000000-0000-0000-0000-000000000000}"/>
  <bookViews>
    <workbookView xWindow="0" yWindow="500" windowWidth="19200" windowHeight="21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_xlnm._FilterDatabase" localSheetId="3" hidden="1">Sources!$A$63:$L$112</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3" l="1"/>
  <c r="D19" i="13"/>
  <c r="C20" i="13"/>
  <c r="I22" i="12"/>
  <c r="E25" i="13" l="1"/>
  <c r="E54" i="16"/>
  <c r="E55" i="16" s="1"/>
  <c r="E61" i="16" s="1"/>
  <c r="E62" i="16" s="1"/>
  <c r="G11" i="13" s="1"/>
  <c r="E99" i="16" l="1"/>
  <c r="I22" i="13" s="1"/>
  <c r="E22" i="13" s="1"/>
  <c r="E26" i="12" s="1"/>
  <c r="I26" i="12" s="1"/>
  <c r="E21" i="13"/>
  <c r="E25" i="12" s="1"/>
  <c r="I25" i="12" s="1"/>
  <c r="E20" i="13"/>
  <c r="E19" i="13"/>
  <c r="E24" i="12" s="1"/>
  <c r="I24" i="12" s="1"/>
  <c r="E18" i="13"/>
  <c r="E23" i="12" s="1"/>
  <c r="I23" i="12" s="1"/>
  <c r="K17" i="13"/>
  <c r="E17" i="13" s="1"/>
  <c r="E21" i="12" s="1"/>
  <c r="I21" i="12" s="1"/>
  <c r="E11" i="13"/>
  <c r="E15" i="12" s="1"/>
  <c r="I15" i="12" s="1"/>
  <c r="G16" i="13"/>
  <c r="E16" i="13" s="1"/>
  <c r="E20" i="12" s="1"/>
  <c r="I20" i="12" s="1"/>
  <c r="E283" i="16"/>
  <c r="E284" i="16" s="1"/>
  <c r="E323" i="16"/>
  <c r="E324" i="16" s="1"/>
  <c r="E325" i="16" s="1"/>
  <c r="E315" i="16" s="1"/>
  <c r="E285" i="16" s="1"/>
  <c r="E313" i="16"/>
  <c r="E314" i="16" s="1"/>
  <c r="O3" i="13"/>
  <c r="N3" i="13"/>
  <c r="E292" i="16"/>
  <c r="E293" i="16" s="1"/>
  <c r="E294" i="16" s="1"/>
  <c r="D294" i="16"/>
  <c r="D325" i="16"/>
  <c r="C25" i="15"/>
  <c r="C23" i="15"/>
  <c r="D310" i="16"/>
  <c r="D280" i="16"/>
  <c r="C30" i="15"/>
  <c r="E37" i="13"/>
  <c r="E42" i="12" s="1"/>
  <c r="I42" i="12" s="1"/>
  <c r="E36" i="13"/>
  <c r="E41" i="12" s="1"/>
  <c r="I41" i="12" s="1"/>
  <c r="E35" i="13"/>
  <c r="E40" i="12" s="1"/>
  <c r="I40" i="12" s="1"/>
  <c r="E32" i="13"/>
  <c r="E37" i="12" s="1"/>
  <c r="I37" i="12" s="1"/>
  <c r="E31" i="13"/>
  <c r="E30" i="13"/>
  <c r="M29" i="13"/>
  <c r="E29" i="13" s="1"/>
  <c r="E28" i="13"/>
  <c r="M27" i="13"/>
  <c r="E27" i="13" s="1"/>
  <c r="E26" i="13"/>
  <c r="E194" i="16"/>
  <c r="H25" i="13" s="1"/>
  <c r="E15" i="13"/>
  <c r="F90" i="16" s="1"/>
  <c r="C21" i="15"/>
  <c r="E237" i="16"/>
  <c r="K14" i="13" s="1"/>
  <c r="E14" i="13" s="1"/>
  <c r="E18" i="12" s="1"/>
  <c r="I18" i="12" s="1"/>
  <c r="K13" i="13"/>
  <c r="E17" i="12" s="1"/>
  <c r="I17" i="12" s="1"/>
  <c r="E12" i="13"/>
  <c r="E16" i="12" s="1"/>
  <c r="I16" i="12" s="1"/>
  <c r="G10" i="13"/>
  <c r="E10" i="13" s="1"/>
  <c r="E14" i="12" s="1"/>
  <c r="I14" i="12" s="1"/>
  <c r="G9" i="13"/>
  <c r="E9" i="13" s="1"/>
  <c r="E13" i="12" s="1"/>
  <c r="I13" i="12" s="1"/>
  <c r="E48" i="16"/>
  <c r="E65" i="16" s="1"/>
  <c r="C6" i="13"/>
  <c r="C27" i="15" s="1"/>
  <c r="C7" i="13"/>
  <c r="C28" i="15" s="1"/>
  <c r="C8" i="13"/>
  <c r="C29" i="15" s="1"/>
  <c r="C9" i="13"/>
  <c r="C31" i="15" s="1"/>
  <c r="C10" i="13"/>
  <c r="C32" i="15" s="1"/>
  <c r="C11" i="13"/>
  <c r="C33" i="15" s="1"/>
  <c r="C12" i="13"/>
  <c r="C34" i="15" s="1"/>
  <c r="C35" i="15"/>
  <c r="C36" i="15"/>
  <c r="C18" i="13"/>
  <c r="C37" i="15" s="1"/>
  <c r="C19" i="13"/>
  <c r="C38" i="15" s="1"/>
  <c r="C39" i="15"/>
  <c r="C40" i="15"/>
  <c r="C21" i="13"/>
  <c r="C41" i="15" s="1"/>
  <c r="C42" i="15"/>
  <c r="C43" i="15"/>
  <c r="C44" i="15"/>
  <c r="C45" i="15"/>
  <c r="C46" i="15"/>
  <c r="C48" i="15"/>
  <c r="C49" i="15"/>
  <c r="C50" i="15"/>
  <c r="C51" i="15"/>
  <c r="C52" i="15"/>
  <c r="C53" i="15"/>
  <c r="C54" i="15"/>
  <c r="C55" i="15"/>
  <c r="C56" i="15"/>
  <c r="C57" i="15"/>
  <c r="C58" i="15"/>
  <c r="C59" i="15"/>
  <c r="C60" i="15"/>
  <c r="C19" i="15"/>
  <c r="C20" i="15"/>
  <c r="C25" i="13"/>
  <c r="C7" i="15" s="1"/>
  <c r="C22" i="13"/>
  <c r="D229" i="16" s="1"/>
  <c r="C13" i="13"/>
  <c r="C13" i="15" s="1"/>
  <c r="C14" i="13"/>
  <c r="D237" i="16" s="1"/>
  <c r="C15" i="13"/>
  <c r="E90" i="16" s="1"/>
  <c r="C16" i="13"/>
  <c r="C16" i="15" s="1"/>
  <c r="C17" i="13"/>
  <c r="C15" i="15" s="1"/>
  <c r="H27" i="13"/>
  <c r="H61" i="15"/>
  <c r="H60" i="15"/>
  <c r="G61" i="15"/>
  <c r="G60" i="15"/>
  <c r="F61" i="15"/>
  <c r="F60" i="15"/>
  <c r="E61" i="15"/>
  <c r="E60" i="15"/>
  <c r="G90" i="16"/>
  <c r="E88" i="16"/>
  <c r="D255" i="16"/>
  <c r="D253" i="16"/>
  <c r="C246" i="16"/>
  <c r="C29" i="13"/>
  <c r="D228" i="16" s="1"/>
  <c r="C27" i="13"/>
  <c r="D227" i="16" s="1"/>
  <c r="C36" i="13"/>
  <c r="D226" i="16" s="1"/>
  <c r="E229" i="16"/>
  <c r="E215" i="16"/>
  <c r="E209" i="16"/>
  <c r="D37" i="13"/>
  <c r="D36" i="13"/>
  <c r="D35" i="13"/>
  <c r="D32" i="13"/>
  <c r="D31" i="13"/>
  <c r="D30" i="13"/>
  <c r="D29" i="13"/>
  <c r="D28" i="13"/>
  <c r="D27" i="13"/>
  <c r="D26" i="13"/>
  <c r="D25" i="13"/>
  <c r="D22" i="13"/>
  <c r="D21" i="13"/>
  <c r="D18" i="13"/>
  <c r="D17" i="13"/>
  <c r="D16" i="13"/>
  <c r="D15" i="13"/>
  <c r="D14" i="13"/>
  <c r="D13" i="13"/>
  <c r="D12" i="13"/>
  <c r="D11" i="13"/>
  <c r="D10" i="13"/>
  <c r="D9" i="13"/>
  <c r="D8" i="13"/>
  <c r="D7" i="13"/>
  <c r="D6" i="13"/>
  <c r="C37" i="13"/>
  <c r="C35" i="13"/>
  <c r="C34" i="13"/>
  <c r="C32" i="13"/>
  <c r="C31" i="13"/>
  <c r="C30" i="13"/>
  <c r="C28" i="13"/>
  <c r="C26" i="13"/>
  <c r="C24" i="13"/>
  <c r="C5" i="13"/>
  <c r="E103" i="16" l="1"/>
  <c r="G6" i="13" s="1"/>
  <c r="E6" i="13" s="1"/>
  <c r="E10" i="12" s="1"/>
  <c r="I10" i="12" s="1"/>
  <c r="E220" i="16"/>
  <c r="E104" i="16"/>
  <c r="G7" i="13" s="1"/>
  <c r="E7" i="13" s="1"/>
  <c r="E11" i="12" s="1"/>
  <c r="I11" i="12" s="1"/>
  <c r="G8" i="13"/>
  <c r="E8" i="13" s="1"/>
  <c r="E12" i="12" s="1"/>
  <c r="I12" i="12" s="1"/>
  <c r="E13" i="13"/>
  <c r="C14" i="15"/>
  <c r="C9" i="15"/>
  <c r="E280" i="16"/>
  <c r="E310" i="16"/>
  <c r="E19" i="12"/>
  <c r="I19" i="12" s="1"/>
  <c r="E316" i="16" l="1"/>
  <c r="E28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tc={1CFE873C-88A5-3245-BE3F-329EA8849F3B}</author>
  </authors>
  <commentList>
    <comment ref="P25" authorId="0" shapeId="0" xr:uid="{1CFE873C-88A5-3245-BE3F-329EA8849F3B}">
      <text>
        <t>[Threaded comment]
Your version of Excel allows you to read this threaded comment; however, any edits to it will get removed if the file is opened in a newer version of Excel. Learn more: https://go.microsoft.com/fwlink/?linkid=870924
Comment:
    Total investment costs (including cost of installing) are 6500</t>
      </text>
    </comment>
  </commentList>
</comments>
</file>

<file path=xl/sharedStrings.xml><?xml version="1.0" encoding="utf-8"?>
<sst xmlns="http://schemas.openxmlformats.org/spreadsheetml/2006/main" count="331" uniqueCount="204">
  <si>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</si>
  <si>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</si>
  <si>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</si>
  <si>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</si>
  <si>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</si>
  <si>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</si>
  <si>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</si>
  <si>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</si>
  <si>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</si>
  <si>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</si>
  <si>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</si>
  <si>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</si>
  <si>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</si>
  <si>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</si>
  <si>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</si>
  <si>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</si>
  <si>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</si>
  <si>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</si>
  <si>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</si>
  <si>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</si>
  <si>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</si>
  <si>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</si>
  <si>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</si>
  <si>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</si>
  <si>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</si>
  <si>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</si>
  <si>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</si>
  <si>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</si>
  <si>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</si>
  <si>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takes_part_in_ets</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</si>
  <si>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</si>
  <si>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</si>
  <si>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</si>
  <si>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</si>
  <si>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</si>
  <si>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</si>
  <si>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</si>
  <si>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</si>
  <si>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</si>
  <si>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</si>
  <si>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</si>
  <si>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</si>
  <si>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</si>
  <si>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</si>
  <si>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</si>
  <si>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</si>
  <si>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</si>
  <si>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</si>
  <si>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</si>
  <si>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</si>
  <si>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</si>
  <si>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</si>
  <si>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</si>
  <si>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</si>
  <si>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</si>
  <si>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</si>
  <si>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</si>
  <si>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</si>
  <si>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</si>
  <si>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</si>
  <si>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</si>
  <si>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</si>
  <si>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</si>
  <si>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</si>
  <si>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</si>
  <si>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</si>
  <si>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</si>
  <si>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</si>
  <si>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Notes</t>
  </si>
  <si>
    <t>Technical</t>
  </si>
  <si>
    <t>Subject year</t>
  </si>
  <si>
    <t>ETM Library URL</t>
  </si>
  <si>
    <t>Rob Terwel</t>
  </si>
  <si>
    <t>input.ambient_heat</t>
  </si>
  <si>
    <t>input.electricity</t>
  </si>
  <si>
    <t>full_load_hours</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</si>
  <si>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</si>
  <si>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</si>
  <si>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</si>
  <si>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</si>
  <si>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</si>
  <si>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</si>
  <si>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</si>
  <si>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</si>
  <si>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</si>
  <si>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Techneco</t>
  </si>
  <si>
    <t>NL</t>
  </si>
  <si>
    <t>nd</t>
  </si>
  <si>
    <t>03/12/2015</t>
  </si>
  <si>
    <t>http://www.rvdwal.nl/uploads/files/ELGA.pdf</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</si>
  <si>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</si>
  <si>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</si>
  <si>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</si>
  <si>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</si>
  <si>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</si>
  <si>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</si>
  <si>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</si>
  <si>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</si>
  <si>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</si>
  <si>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</si>
  <si>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</si>
  <si>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</si>
  <si>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</si>
  <si>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</si>
  <si>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</si>
  <si>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</si>
  <si>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</si>
  <si>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</si>
  <si>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</si>
  <si>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</si>
  <si>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</si>
  <si>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</si>
  <si>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</si>
  <si>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08/12/2015</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</si>
  <si>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</si>
  <si>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</si>
  <si>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</si>
  <si>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</si>
  <si>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</si>
  <si>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</si>
  <si>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From households_water_heater_heatpump_air_water_electricity</t>
  </si>
  <si>
    <t>Calculated by ETM</t>
  </si>
  <si>
    <t>NA</t>
  </si>
  <si>
    <t>Currently only includes the HP part</t>
  </si>
  <si>
    <t>Lowest of the two components (heatpump_air_water_electricity and combined_network_gas)</t>
  </si>
  <si>
    <t>Gas part costs from households_water_heater_combined_network_gas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</si>
  <si>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</si>
  <si>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</si>
  <si>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</si>
  <si>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</si>
  <si>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For water heater higher share of gas part</t>
  </si>
  <si>
    <t>output of useable heat share from gas part</t>
  </si>
  <si>
    <t>Efficiency for gas part</t>
  </si>
  <si>
    <t>To find the input share of network gas,</t>
  </si>
  <si>
    <t>we divide the output share by the efficiency</t>
  </si>
  <si>
    <t>Efficiency of HP part</t>
  </si>
  <si>
    <t>output.cooling</t>
  </si>
  <si>
    <t>storage.volume</t>
  </si>
  <si>
    <t xml:space="preserve">fever.cop_cutoff </t>
  </si>
  <si>
    <t xml:space="preserve">fever.cop_per_degree </t>
  </si>
  <si>
    <t>fever.base_cop</t>
  </si>
  <si>
    <t xml:space="preserve">fever.capacity.electricity </t>
  </si>
  <si>
    <t>euro/MWh</t>
  </si>
  <si>
    <t>Ecofys</t>
  </si>
  <si>
    <t>ISSO 72 and Quintel calc</t>
  </si>
  <si>
    <t>DHPA</t>
  </si>
  <si>
    <t>https://refman.energytransitionmodel.com/search?utf8=%E2%9C%93&amp;q=systeemkosten&amp;commit=Search</t>
  </si>
  <si>
    <t>?</t>
  </si>
  <si>
    <t>Phone conversation Peter Wagener notes:</t>
  </si>
  <si>
    <t>201707_Tabel RV WW en koude met warmtepompen</t>
  </si>
  <si>
    <t>fever.cop_per_degree</t>
  </si>
  <si>
    <t>Phone conversation</t>
  </si>
  <si>
    <t>See file on Dropbox</t>
  </si>
  <si>
    <t>Page 65</t>
  </si>
  <si>
    <t>For space heating</t>
  </si>
  <si>
    <t>Linear fit through COP_avg:</t>
  </si>
  <si>
    <t xml:space="preserve"> fever.base_cop</t>
  </si>
  <si>
    <t>COP/oC</t>
  </si>
  <si>
    <t>Ref temperature for output capacity</t>
  </si>
  <si>
    <t>oC</t>
  </si>
  <si>
    <t>page</t>
  </si>
  <si>
    <t>MWh</t>
  </si>
  <si>
    <t>quintel/etsource@0277ad226491f5aae44c874b298cbcf694d2f6cb</t>
  </si>
  <si>
    <t>liter</t>
  </si>
  <si>
    <t>heat capacity water</t>
  </si>
  <si>
    <t>kJ/oC/l</t>
  </si>
  <si>
    <t>T in</t>
  </si>
  <si>
    <t>T vessel</t>
  </si>
  <si>
    <t>Volume vessel</t>
  </si>
  <si>
    <t>Capacity vessel</t>
  </si>
  <si>
    <t>kJ</t>
  </si>
  <si>
    <t>Various, see notes tab "research data"</t>
  </si>
  <si>
    <t>HHP's not regularly used to supply water heating</t>
  </si>
  <si>
    <t>Zonneboiler-zelfbouw.nl</t>
  </si>
  <si>
    <t>Storage volume</t>
  </si>
  <si>
    <t>Costs (incl VAT)</t>
  </si>
  <si>
    <t>Costs (excl VAT)</t>
  </si>
  <si>
    <t>costs per liter</t>
  </si>
  <si>
    <t>euro/liter</t>
  </si>
  <si>
    <t>costs per MWh</t>
  </si>
  <si>
    <t>liter/MWh</t>
  </si>
  <si>
    <t>costs per heat pump</t>
  </si>
  <si>
    <t>euro / hp</t>
  </si>
  <si>
    <t>Boiler Garant</t>
  </si>
  <si>
    <t>euro / hhp</t>
  </si>
  <si>
    <t>BoilerGarant</t>
  </si>
  <si>
    <t>https://www.boilergarant.nl/p/indirect-gestookte-boiler-120-liter-tesy</t>
  </si>
  <si>
    <t>Zonenboiler-zelfbouw</t>
  </si>
  <si>
    <t>https://www.zonneboiler-zelfbouw.nl/buffervat-200-liter-1-wisselaar.html?source=googlebase&amp;gclid=EAIaIQobChMI-bqDqOvq1QIVRY0bCh05JAEyEAkYASABEgJzOvD_BwE</t>
  </si>
  <si>
    <t>total investment costs excluding boiler</t>
  </si>
  <si>
    <t>Do not use electric part of HHP for hot water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</si>
  <si>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</si>
  <si>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MJ/m3</t>
  </si>
  <si>
    <t>MJ/kg</t>
  </si>
  <si>
    <t>output.useable_heat.hydrogen</t>
  </si>
  <si>
    <t>input.hydrogen</t>
  </si>
  <si>
    <t>gasoline</t>
  </si>
  <si>
    <t>hydrogen</t>
  </si>
  <si>
    <t>fever.capacity.hydrogen</t>
  </si>
  <si>
    <t>CE Delft (CEGOIA)</t>
  </si>
  <si>
    <t xml:space="preserve">no costs to avoid double counting </t>
  </si>
  <si>
    <t>See https://docs.energytransitionmodel.com/main/cost-wacc/#households-real-wacc-2</t>
  </si>
  <si>
    <t>Quintel Assumption</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</si>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</sst>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_-&quot;€&quot;\ * #,##0.00\-;_-&quot;€&quot;\ * &quot;-&quot;??_-;_-@_-"/>
    <numFmt numFmtId="165" formatCode="0.0"/>
    <numFmt numFmtId="166" formatCode="0.0000"/>
    <numFmt numFmtId="167" formatCode="0.000000000"/>
    <numFmt numFmtId="168" formatCode="0.000"/>
    <numFmt numFmtId="169" formatCode="0.0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2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18">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2" fontId="23" fillId="3"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xf numFmtId="1" fontId="22" fillId="2" borderId="0" xfId="0" applyNumberFormat="1" applyFont="1" applyFill="1" applyAlignment="1">
      <alignment vertical="center"/>
    </xf>
    <xf numFmtId="2" fontId="22" fillId="2" borderId="0" xfId="0" applyNumberFormat="1" applyFont="1" applyFill="1" applyAlignment="1">
      <alignment horizontal="right" vertical="center"/>
    </xf>
    <xf numFmtId="0" fontId="22" fillId="2" borderId="0" xfId="0" applyFont="1" applyFill="1"/>
    <xf numFmtId="0" fontId="22" fillId="2" borderId="9" xfId="0" applyFont="1" applyFill="1" applyBorder="1"/>
    <xf numFmtId="0" fontId="22" fillId="2" borderId="4" xfId="0" applyFont="1" applyFill="1" applyBorder="1"/>
    <xf numFmtId="0" fontId="24" fillId="0" borderId="0" xfId="0" applyFont="1"/>
    <xf numFmtId="0" fontId="19" fillId="2" borderId="0" xfId="0" applyFont="1" applyFill="1"/>
    <xf numFmtId="0" fontId="23" fillId="0" borderId="0" xfId="0" applyFont="1"/>
    <xf numFmtId="0" fontId="22" fillId="2" borderId="6" xfId="0" applyFont="1" applyFill="1" applyBorder="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xf numFmtId="0" fontId="19" fillId="2" borderId="7" xfId="0" applyFont="1" applyFill="1" applyBorder="1"/>
    <xf numFmtId="0" fontId="22" fillId="0" borderId="0" xfId="0" applyFont="1"/>
    <xf numFmtId="0" fontId="24" fillId="3" borderId="0" xfId="0" applyFont="1" applyFill="1"/>
    <xf numFmtId="0" fontId="22" fillId="2" borderId="0" xfId="0" applyFont="1" applyFill="1" applyAlignment="1">
      <alignment horizontal="left" vertical="center"/>
    </xf>
    <xf numFmtId="0" fontId="18" fillId="2" borderId="0" xfId="0" applyFont="1" applyFill="1"/>
    <xf numFmtId="0" fontId="18" fillId="0" borderId="0" xfId="0" applyFont="1"/>
    <xf numFmtId="0" fontId="18" fillId="2" borderId="3" xfId="0" applyFont="1" applyFill="1" applyBorder="1"/>
    <xf numFmtId="0" fontId="18" fillId="2" borderId="15" xfId="0" applyFont="1" applyFill="1" applyBorder="1"/>
    <xf numFmtId="0" fontId="18" fillId="2" borderId="6" xfId="0" applyFont="1" applyFill="1" applyBorder="1"/>
    <xf numFmtId="0" fontId="18" fillId="2" borderId="10" xfId="0" applyFont="1" applyFill="1" applyBorder="1"/>
    <xf numFmtId="0" fontId="18" fillId="2" borderId="11" xfId="0" applyFont="1" applyFill="1" applyBorder="1"/>
    <xf numFmtId="0" fontId="28" fillId="2" borderId="0" xfId="0" applyFont="1" applyFill="1"/>
    <xf numFmtId="0" fontId="28" fillId="2" borderId="5" xfId="0"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xf numFmtId="49" fontId="30" fillId="2" borderId="0" xfId="0" applyNumberFormat="1" applyFont="1" applyFill="1"/>
    <xf numFmtId="0" fontId="29" fillId="2" borderId="16" xfId="0" applyFont="1" applyFill="1" applyBorder="1"/>
    <xf numFmtId="0" fontId="30" fillId="2" borderId="9" xfId="0" applyFont="1" applyFill="1" applyBorder="1"/>
    <xf numFmtId="49" fontId="30" fillId="2" borderId="9" xfId="0" applyNumberFormat="1" applyFont="1" applyFill="1" applyBorder="1"/>
    <xf numFmtId="2" fontId="22" fillId="2" borderId="9" xfId="0" applyNumberFormat="1" applyFont="1" applyFill="1" applyBorder="1" applyAlignment="1">
      <alignment vertical="center"/>
    </xf>
    <xf numFmtId="2" fontId="22" fillId="2" borderId="9" xfId="0" applyNumberFormat="1" applyFont="1" applyFill="1" applyBorder="1" applyAlignment="1">
      <alignment horizontal="left" vertical="center"/>
    </xf>
    <xf numFmtId="0" fontId="17" fillId="0" borderId="0" xfId="0" applyFont="1"/>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6" xfId="0" applyFont="1" applyFill="1" applyBorder="1"/>
    <xf numFmtId="0" fontId="17" fillId="2" borderId="0" xfId="0" applyFont="1" applyFill="1" applyAlignment="1">
      <alignment horizontal="left" vertical="center"/>
    </xf>
    <xf numFmtId="1" fontId="17" fillId="2" borderId="0" xfId="0" applyNumberFormat="1" applyFont="1" applyFill="1" applyAlignment="1">
      <alignment vertical="center"/>
    </xf>
    <xf numFmtId="10" fontId="17" fillId="2" borderId="0" xfId="0" applyNumberFormat="1" applyFont="1" applyFill="1" applyAlignment="1">
      <alignment horizontal="left" vertical="center" indent="2"/>
    </xf>
    <xf numFmtId="0" fontId="22" fillId="2" borderId="17" xfId="0" applyFont="1" applyFill="1" applyBorder="1"/>
    <xf numFmtId="0" fontId="16" fillId="2" borderId="2" xfId="0" applyFont="1" applyFill="1" applyBorder="1"/>
    <xf numFmtId="0" fontId="22" fillId="2" borderId="7" xfId="0" applyFont="1" applyFill="1" applyBorder="1"/>
    <xf numFmtId="0" fontId="16" fillId="2" borderId="0" xfId="0" applyFont="1" applyFill="1"/>
    <xf numFmtId="0" fontId="32" fillId="2" borderId="0" xfId="0" applyFont="1" applyFill="1"/>
    <xf numFmtId="0" fontId="16" fillId="2" borderId="18" xfId="0" applyFont="1" applyFill="1" applyBorder="1"/>
    <xf numFmtId="0" fontId="16" fillId="5" borderId="0" xfId="0" applyFont="1" applyFill="1"/>
    <xf numFmtId="0" fontId="16" fillId="6" borderId="0" xfId="0" applyFont="1" applyFill="1"/>
    <xf numFmtId="0" fontId="16" fillId="7" borderId="0" xfId="0" applyFont="1" applyFill="1"/>
    <xf numFmtId="0" fontId="16" fillId="8" borderId="0" xfId="0" applyFont="1" applyFill="1"/>
    <xf numFmtId="0" fontId="16" fillId="2" borderId="7" xfId="0" applyFont="1" applyFill="1" applyBorder="1"/>
    <xf numFmtId="0" fontId="16" fillId="9" borderId="0" xfId="0" applyFont="1" applyFill="1"/>
    <xf numFmtId="0" fontId="16" fillId="10" borderId="0" xfId="0" applyFont="1" applyFill="1"/>
    <xf numFmtId="0" fontId="16" fillId="11" borderId="0" xfId="0" applyFont="1" applyFill="1"/>
    <xf numFmtId="0" fontId="16" fillId="12" borderId="0" xfId="0" applyFont="1" applyFill="1"/>
    <xf numFmtId="0" fontId="22" fillId="2" borderId="16" xfId="0" applyFont="1" applyFill="1" applyBorder="1"/>
    <xf numFmtId="0" fontId="24" fillId="2" borderId="9" xfId="0" applyFont="1" applyFill="1" applyBorder="1"/>
    <xf numFmtId="0" fontId="23" fillId="2" borderId="0" xfId="0" applyFont="1" applyFill="1"/>
    <xf numFmtId="2" fontId="18" fillId="2" borderId="0" xfId="0" applyNumberFormat="1" applyFont="1" applyFill="1"/>
    <xf numFmtId="165" fontId="18" fillId="2" borderId="0" xfId="0" applyNumberFormat="1" applyFont="1" applyFill="1"/>
    <xf numFmtId="0" fontId="28" fillId="2" borderId="19" xfId="0" applyFont="1" applyFill="1" applyBorder="1"/>
    <xf numFmtId="0" fontId="18" fillId="2" borderId="5" xfId="0" applyFont="1" applyFill="1" applyBorder="1"/>
    <xf numFmtId="164" fontId="22" fillId="2" borderId="0" xfId="0" applyNumberFormat="1" applyFont="1" applyFill="1" applyAlignment="1">
      <alignment horizontal="left" vertical="center"/>
    </xf>
    <xf numFmtId="2" fontId="22" fillId="2" borderId="0" xfId="0" applyNumberFormat="1" applyFont="1" applyFill="1" applyAlignment="1">
      <alignment horizontal="left" vertical="center"/>
    </xf>
    <xf numFmtId="0" fontId="22" fillId="2" borderId="9" xfId="0" applyFont="1" applyFill="1" applyBorder="1" applyAlignment="1">
      <alignment vertical="center"/>
    </xf>
    <xf numFmtId="0" fontId="14" fillId="2" borderId="0" xfId="0" applyFont="1" applyFill="1"/>
    <xf numFmtId="0" fontId="22" fillId="2" borderId="3" xfId="0" applyFont="1" applyFill="1" applyBorder="1"/>
    <xf numFmtId="0" fontId="14" fillId="2" borderId="6" xfId="0" applyFont="1" applyFill="1" applyBorder="1"/>
    <xf numFmtId="0" fontId="14" fillId="2" borderId="5" xfId="0" applyFont="1" applyFill="1" applyBorder="1"/>
    <xf numFmtId="0" fontId="13" fillId="2" borderId="0" xfId="0" applyFont="1" applyFill="1"/>
    <xf numFmtId="0" fontId="12" fillId="2" borderId="0" xfId="0" applyFont="1" applyFill="1"/>
    <xf numFmtId="0" fontId="11" fillId="0" borderId="0" xfId="0" applyFont="1"/>
    <xf numFmtId="0" fontId="11" fillId="2" borderId="0" xfId="0" applyFont="1" applyFill="1"/>
    <xf numFmtId="0" fontId="11" fillId="2" borderId="6" xfId="0" applyFont="1" applyFill="1" applyBorder="1"/>
    <xf numFmtId="0" fontId="11" fillId="2" borderId="5" xfId="0" applyFont="1" applyFill="1" applyBorder="1"/>
    <xf numFmtId="0" fontId="33" fillId="4" borderId="0" xfId="0" applyFont="1" applyFill="1"/>
    <xf numFmtId="0" fontId="33" fillId="4" borderId="6" xfId="0" applyFont="1" applyFill="1" applyBorder="1"/>
    <xf numFmtId="0" fontId="34" fillId="4" borderId="0" xfId="0" applyFont="1" applyFill="1"/>
    <xf numFmtId="0" fontId="34" fillId="4" borderId="6" xfId="0" applyFont="1" applyFill="1" applyBorder="1"/>
    <xf numFmtId="0" fontId="31" fillId="4" borderId="0" xfId="0" applyFont="1" applyFill="1"/>
    <xf numFmtId="0" fontId="31" fillId="4" borderId="6" xfId="0" applyFont="1" applyFill="1" applyBorder="1"/>
    <xf numFmtId="0" fontId="10" fillId="2" borderId="0" xfId="0" applyFont="1" applyFill="1"/>
    <xf numFmtId="0" fontId="9" fillId="2" borderId="0" xfId="0" applyFont="1" applyFill="1"/>
    <xf numFmtId="166" fontId="11" fillId="2" borderId="18" xfId="0" applyNumberFormat="1" applyFont="1" applyFill="1" applyBorder="1"/>
    <xf numFmtId="0" fontId="9" fillId="0" borderId="0" xfId="0" applyFont="1"/>
    <xf numFmtId="2" fontId="9" fillId="2" borderId="0" xfId="0" applyNumberFormat="1" applyFont="1" applyFill="1"/>
    <xf numFmtId="2" fontId="9" fillId="2" borderId="4" xfId="0" applyNumberFormat="1" applyFont="1" applyFill="1" applyBorder="1"/>
    <xf numFmtId="0" fontId="9" fillId="2" borderId="18" xfId="0" applyFont="1" applyFill="1" applyBorder="1"/>
    <xf numFmtId="0" fontId="8" fillId="0" borderId="0" xfId="0" applyFont="1"/>
    <xf numFmtId="0" fontId="7" fillId="0" borderId="0" xfId="0" applyFont="1"/>
    <xf numFmtId="168" fontId="11" fillId="2" borderId="18" xfId="0" applyNumberFormat="1" applyFont="1" applyFill="1" applyBorder="1"/>
    <xf numFmtId="0" fontId="6" fillId="0" borderId="0" xfId="0" applyFont="1"/>
    <xf numFmtId="0" fontId="6" fillId="2" borderId="0" xfId="0" applyFont="1" applyFill="1"/>
    <xf numFmtId="165" fontId="6" fillId="2" borderId="0" xfId="0" applyNumberFormat="1" applyFont="1" applyFill="1"/>
    <xf numFmtId="0" fontId="5" fillId="0" borderId="0" xfId="0" applyFont="1"/>
    <xf numFmtId="0" fontId="29" fillId="2" borderId="5" xfId="0" applyFont="1" applyFill="1" applyBorder="1"/>
    <xf numFmtId="0" fontId="5" fillId="2" borderId="0" xfId="0" applyFont="1" applyFill="1"/>
    <xf numFmtId="0" fontId="5" fillId="2" borderId="6" xfId="0" applyFont="1" applyFill="1" applyBorder="1"/>
    <xf numFmtId="0" fontId="5" fillId="2" borderId="5" xfId="0" applyFont="1" applyFill="1" applyBorder="1"/>
    <xf numFmtId="0" fontId="5" fillId="0" borderId="0" xfId="0" applyFont="1" applyAlignment="1">
      <alignment vertical="center"/>
    </xf>
    <xf numFmtId="168" fontId="5" fillId="0" borderId="0" xfId="0" applyNumberFormat="1" applyFont="1" applyAlignment="1">
      <alignment vertical="center"/>
    </xf>
    <xf numFmtId="49" fontId="5" fillId="2" borderId="0" xfId="0" applyNumberFormat="1" applyFont="1" applyFill="1"/>
    <xf numFmtId="0" fontId="5" fillId="2" borderId="18" xfId="0" applyFont="1" applyFill="1" applyBorder="1"/>
    <xf numFmtId="0" fontId="29" fillId="2" borderId="15" xfId="0" applyFont="1" applyFill="1" applyBorder="1"/>
    <xf numFmtId="0" fontId="30" fillId="2" borderId="19" xfId="0" applyFont="1" applyFill="1" applyBorder="1"/>
    <xf numFmtId="0" fontId="30" fillId="2" borderId="5" xfId="0" applyFont="1" applyFill="1" applyBorder="1"/>
    <xf numFmtId="2" fontId="29" fillId="2" borderId="0" xfId="0" applyNumberFormat="1" applyFont="1" applyFill="1"/>
    <xf numFmtId="0" fontId="33" fillId="4" borderId="10" xfId="0" applyFont="1" applyFill="1" applyBorder="1"/>
    <xf numFmtId="0" fontId="29" fillId="2" borderId="11" xfId="0" applyFont="1" applyFill="1" applyBorder="1"/>
    <xf numFmtId="0" fontId="29" fillId="2" borderId="12" xfId="0" applyFont="1" applyFill="1" applyBorder="1"/>
    <xf numFmtId="0" fontId="14" fillId="2" borderId="4" xfId="0" applyFont="1" applyFill="1" applyBorder="1"/>
    <xf numFmtId="0" fontId="14" fillId="2" borderId="15" xfId="0" applyFont="1" applyFill="1" applyBorder="1"/>
    <xf numFmtId="165" fontId="0" fillId="0" borderId="0" xfId="0" applyNumberFormat="1"/>
    <xf numFmtId="0" fontId="35" fillId="0" borderId="0" xfId="0" applyFont="1"/>
    <xf numFmtId="0" fontId="14" fillId="2" borderId="9" xfId="0" applyFont="1" applyFill="1" applyBorder="1"/>
    <xf numFmtId="0" fontId="14" fillId="2" borderId="19" xfId="0" applyFont="1" applyFill="1" applyBorder="1"/>
    <xf numFmtId="0" fontId="17" fillId="2" borderId="15" xfId="0" applyFont="1" applyFill="1" applyBorder="1"/>
    <xf numFmtId="0" fontId="22" fillId="2" borderId="19" xfId="0" applyFont="1" applyFill="1" applyBorder="1" applyAlignment="1">
      <alignment vertical="center"/>
    </xf>
    <xf numFmtId="0" fontId="22" fillId="0" borderId="5" xfId="0" applyFont="1" applyBorder="1" applyAlignment="1">
      <alignment vertical="center"/>
    </xf>
    <xf numFmtId="0" fontId="17" fillId="0" borderId="5" xfId="0" applyFont="1" applyBorder="1"/>
    <xf numFmtId="0" fontId="9" fillId="0" borderId="5" xfId="0" applyFont="1" applyBorder="1"/>
    <xf numFmtId="0" fontId="29" fillId="0" borderId="5" xfId="177" applyFont="1" applyFill="1" applyBorder="1" applyAlignment="1" applyProtection="1"/>
    <xf numFmtId="0" fontId="10" fillId="0" borderId="5" xfId="0" applyFont="1" applyBorder="1"/>
    <xf numFmtId="0" fontId="27" fillId="0" borderId="5" xfId="177" applyFont="1" applyFill="1" applyBorder="1" applyAlignment="1" applyProtection="1"/>
    <xf numFmtId="0" fontId="15" fillId="0" borderId="5" xfId="0" applyFont="1" applyBorder="1"/>
    <xf numFmtId="0" fontId="13" fillId="0" borderId="5" xfId="0" applyFont="1" applyBorder="1"/>
    <xf numFmtId="0" fontId="17" fillId="2" borderId="5" xfId="0" applyFont="1" applyFill="1" applyBorder="1"/>
    <xf numFmtId="0" fontId="31" fillId="4" borderId="10" xfId="0" applyFont="1" applyFill="1" applyBorder="1"/>
    <xf numFmtId="0" fontId="17" fillId="2" borderId="11" xfId="0" applyFont="1" applyFill="1" applyBorder="1"/>
    <xf numFmtId="2" fontId="17" fillId="2" borderId="11" xfId="0" applyNumberFormat="1" applyFont="1" applyFill="1" applyBorder="1"/>
    <xf numFmtId="0" fontId="17" fillId="2" borderId="12" xfId="0" applyFont="1" applyFill="1" applyBorder="1"/>
    <xf numFmtId="0" fontId="5" fillId="0" borderId="0" xfId="0" applyFont="1" applyAlignment="1">
      <alignment horizontal="left" vertical="center"/>
    </xf>
    <xf numFmtId="167" fontId="17" fillId="0" borderId="18" xfId="0" applyNumberFormat="1" applyFont="1" applyBorder="1" applyAlignment="1">
      <alignment horizontal="right" vertical="center"/>
    </xf>
    <xf numFmtId="167" fontId="17" fillId="0" borderId="0" xfId="0" applyNumberFormat="1" applyFont="1" applyAlignment="1">
      <alignment horizontal="right" vertical="center"/>
    </xf>
    <xf numFmtId="2" fontId="17" fillId="0" borderId="0" xfId="0" applyNumberFormat="1" applyFont="1" applyAlignment="1">
      <alignment horizontal="right" vertical="center"/>
    </xf>
    <xf numFmtId="2" fontId="9" fillId="0" borderId="0" xfId="0" applyNumberFormat="1" applyFont="1" applyAlignment="1">
      <alignment horizontal="right" vertical="center"/>
    </xf>
    <xf numFmtId="167" fontId="22" fillId="0" borderId="0" xfId="0" applyNumberFormat="1" applyFont="1" applyAlignment="1">
      <alignment horizontal="right" vertical="center"/>
    </xf>
    <xf numFmtId="2" fontId="22" fillId="0" borderId="0" xfId="0" applyNumberFormat="1" applyFont="1" applyAlignment="1">
      <alignment horizontal="right" vertical="center"/>
    </xf>
    <xf numFmtId="168" fontId="17" fillId="0" borderId="18" xfId="0" applyNumberFormat="1" applyFont="1" applyBorder="1" applyAlignment="1">
      <alignment horizontal="right" vertical="center"/>
    </xf>
    <xf numFmtId="1" fontId="17" fillId="0" borderId="0" xfId="0" applyNumberFormat="1" applyFont="1" applyAlignment="1">
      <alignment horizontal="right" vertical="center"/>
    </xf>
    <xf numFmtId="1" fontId="9" fillId="0" borderId="0" xfId="0" applyNumberFormat="1" applyFont="1" applyAlignment="1">
      <alignment horizontal="right" vertical="center"/>
    </xf>
    <xf numFmtId="167" fontId="5" fillId="0" borderId="18" xfId="0" applyNumberFormat="1" applyFont="1" applyBorder="1" applyAlignment="1">
      <alignment horizontal="right" vertical="center"/>
    </xf>
    <xf numFmtId="167" fontId="17" fillId="0" borderId="18" xfId="0" applyNumberFormat="1" applyFont="1" applyBorder="1"/>
    <xf numFmtId="168" fontId="17" fillId="0" borderId="0" xfId="0" applyNumberFormat="1" applyFont="1" applyAlignment="1">
      <alignment horizontal="right" vertical="center"/>
    </xf>
    <xf numFmtId="168" fontId="5" fillId="0" borderId="18" xfId="0" applyNumberFormat="1" applyFont="1" applyBorder="1" applyAlignment="1">
      <alignment horizontal="right" vertical="center"/>
    </xf>
    <xf numFmtId="169" fontId="9" fillId="0" borderId="18" xfId="0" applyNumberFormat="1" applyFont="1" applyBorder="1" applyAlignment="1">
      <alignment horizontal="right" vertical="center"/>
    </xf>
    <xf numFmtId="166" fontId="5" fillId="0" borderId="18" xfId="0" applyNumberFormat="1" applyFont="1" applyBorder="1" applyAlignment="1">
      <alignment horizontal="right" vertical="center"/>
    </xf>
    <xf numFmtId="168" fontId="9" fillId="0" borderId="0" xfId="0" applyNumberFormat="1" applyFont="1" applyAlignment="1">
      <alignment horizontal="right" vertical="center"/>
    </xf>
    <xf numFmtId="168" fontId="17" fillId="0" borderId="18" xfId="0" applyNumberFormat="1" applyFont="1" applyBorder="1"/>
    <xf numFmtId="1" fontId="17" fillId="0" borderId="18" xfId="0" applyNumberFormat="1" applyFont="1" applyBorder="1" applyAlignment="1">
      <alignment horizontal="right" vertical="center"/>
    </xf>
    <xf numFmtId="2" fontId="17" fillId="0" borderId="0" xfId="0" applyNumberFormat="1" applyFont="1"/>
    <xf numFmtId="2" fontId="9" fillId="0" borderId="0" xfId="0" applyNumberFormat="1" applyFont="1"/>
    <xf numFmtId="166" fontId="17" fillId="0" borderId="0" xfId="0" applyNumberFormat="1" applyFont="1"/>
    <xf numFmtId="166" fontId="17" fillId="0" borderId="18" xfId="0" applyNumberFormat="1" applyFont="1" applyBorder="1" applyAlignment="1">
      <alignment horizontal="right" vertical="center"/>
    </xf>
    <xf numFmtId="166" fontId="9" fillId="0" borderId="0" xfId="0" applyNumberFormat="1" applyFont="1" applyAlignment="1">
      <alignment horizontal="right" vertical="center"/>
    </xf>
    <xf numFmtId="0" fontId="33" fillId="0" borderId="5" xfId="0" applyFont="1" applyBorder="1"/>
    <xf numFmtId="2" fontId="14" fillId="0" borderId="18" xfId="0" applyNumberFormat="1" applyFont="1" applyBorder="1" applyAlignment="1">
      <alignment horizontal="right" vertical="center"/>
    </xf>
    <xf numFmtId="0" fontId="31" fillId="0" borderId="5" xfId="0" applyFont="1" applyBorder="1"/>
    <xf numFmtId="2" fontId="9" fillId="0" borderId="18" xfId="0" applyNumberFormat="1" applyFont="1" applyBorder="1"/>
    <xf numFmtId="165" fontId="17" fillId="0" borderId="18" xfId="0" applyNumberFormat="1" applyFont="1" applyBorder="1" applyAlignment="1">
      <alignment horizontal="right" vertical="center"/>
    </xf>
    <xf numFmtId="0" fontId="29" fillId="2" borderId="0" xfId="0" applyFont="1" applyFill="1" applyAlignment="1">
      <alignment horizontal="left"/>
    </xf>
    <xf numFmtId="0" fontId="29" fillId="2" borderId="4" xfId="0" applyFont="1" applyFill="1" applyBorder="1" applyAlignment="1">
      <alignment horizontal="left"/>
    </xf>
    <xf numFmtId="0" fontId="30" fillId="2" borderId="0" xfId="0" applyFont="1" applyFill="1" applyAlignment="1">
      <alignment horizontal="left"/>
    </xf>
    <xf numFmtId="0" fontId="30" fillId="2" borderId="9" xfId="0" applyFont="1" applyFill="1" applyBorder="1" applyAlignment="1">
      <alignment horizontal="left"/>
    </xf>
    <xf numFmtId="0" fontId="29" fillId="2" borderId="11" xfId="0" applyFont="1" applyFill="1" applyBorder="1" applyAlignment="1">
      <alignment horizontal="left"/>
    </xf>
    <xf numFmtId="0" fontId="29" fillId="0" borderId="0" xfId="0" applyFont="1" applyAlignment="1">
      <alignment horizontal="left" vertical="center"/>
    </xf>
    <xf numFmtId="0" fontId="29" fillId="0" borderId="0" xfId="0" applyFont="1" applyAlignment="1">
      <alignment vertical="top"/>
    </xf>
    <xf numFmtId="0" fontId="29" fillId="0" borderId="0" xfId="0" applyFont="1"/>
    <xf numFmtId="49" fontId="29" fillId="0" borderId="0" xfId="0" applyNumberFormat="1" applyFont="1"/>
    <xf numFmtId="0" fontId="29" fillId="0" borderId="0" xfId="0" applyFont="1" applyAlignment="1">
      <alignment horizontal="left"/>
    </xf>
    <xf numFmtId="165" fontId="29" fillId="0" borderId="0" xfId="0" applyNumberFormat="1" applyFont="1" applyAlignment="1">
      <alignment horizontal="left" vertical="center" indent="2"/>
    </xf>
    <xf numFmtId="0" fontId="29" fillId="0" borderId="0" xfId="0" applyFont="1" applyAlignment="1">
      <alignment vertical="top" wrapText="1"/>
    </xf>
    <xf numFmtId="49" fontId="29" fillId="0" borderId="0" xfId="0" applyNumberFormat="1" applyFont="1" applyAlignment="1">
      <alignment vertical="top" wrapText="1"/>
    </xf>
    <xf numFmtId="0" fontId="29" fillId="0" borderId="5" xfId="0" applyFont="1" applyBorder="1" applyAlignment="1">
      <alignment vertical="top"/>
    </xf>
    <xf numFmtId="0" fontId="29" fillId="0" borderId="0" xfId="0" applyFont="1" applyAlignment="1">
      <alignment horizontal="left" vertical="top"/>
    </xf>
    <xf numFmtId="0" fontId="29" fillId="0" borderId="0" xfId="0" applyFont="1" applyAlignment="1">
      <alignment horizontal="left" vertical="center" indent="2"/>
    </xf>
    <xf numFmtId="0" fontId="29" fillId="0" borderId="5" xfId="0" applyFont="1" applyBorder="1"/>
    <xf numFmtId="17" fontId="29" fillId="0" borderId="0" xfId="0" applyNumberFormat="1" applyFont="1"/>
    <xf numFmtId="49" fontId="29" fillId="0" borderId="0" xfId="0" applyNumberFormat="1" applyFont="1" applyAlignment="1">
      <alignment horizontal="left"/>
    </xf>
    <xf numFmtId="169" fontId="11" fillId="2" borderId="18" xfId="0" applyNumberFormat="1" applyFont="1" applyFill="1" applyBorder="1"/>
    <xf numFmtId="168" fontId="0" fillId="0" borderId="0" xfId="0" applyNumberFormat="1"/>
    <xf numFmtId="1" fontId="5" fillId="2" borderId="0" xfId="0" applyNumberFormat="1" applyFont="1" applyFill="1"/>
    <xf numFmtId="165" fontId="5" fillId="2" borderId="0" xfId="0" applyNumberFormat="1" applyFont="1" applyFill="1"/>
    <xf numFmtId="166" fontId="0" fillId="0" borderId="0" xfId="0" applyNumberFormat="1"/>
    <xf numFmtId="0" fontId="4" fillId="2" borderId="0" xfId="0" applyFont="1" applyFill="1"/>
    <xf numFmtId="0" fontId="4" fillId="0" borderId="0" xfId="0" applyFont="1"/>
    <xf numFmtId="0" fontId="36" fillId="0" borderId="0" xfId="0" applyFont="1"/>
    <xf numFmtId="2" fontId="3" fillId="2" borderId="18" xfId="0" applyNumberFormat="1" applyFont="1" applyFill="1" applyBorder="1"/>
    <xf numFmtId="0" fontId="31" fillId="4" borderId="18" xfId="0" applyFont="1" applyFill="1" applyBorder="1"/>
    <xf numFmtId="0" fontId="2" fillId="0" borderId="0" xfId="0" applyFont="1"/>
    <xf numFmtId="0" fontId="2" fillId="0" borderId="5" xfId="0" applyFont="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94</xdr:row>
      <xdr:rowOff>127000</xdr:rowOff>
    </xdr:from>
    <xdr:to>
      <xdr:col>16</xdr:col>
      <xdr:colOff>749300</xdr:colOff>
      <xdr:row>165</xdr:row>
      <xdr:rowOff>21936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171</xdr:row>
      <xdr:rowOff>50800</xdr:rowOff>
    </xdr:from>
    <xdr:to>
      <xdr:col>13</xdr:col>
      <xdr:colOff>571500</xdr:colOff>
      <xdr:row>186</xdr:row>
      <xdr:rowOff>114300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192</xdr:row>
      <xdr:rowOff>25400</xdr:rowOff>
    </xdr:from>
    <xdr:to>
      <xdr:col>13</xdr:col>
      <xdr:colOff>723900</xdr:colOff>
      <xdr:row>222</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twoCellAnchor editAs="oneCell">
    <xdr:from>
      <xdr:col>7</xdr:col>
      <xdr:colOff>952499</xdr:colOff>
      <xdr:row>231</xdr:row>
      <xdr:rowOff>138907</xdr:rowOff>
    </xdr:from>
    <xdr:to>
      <xdr:col>9</xdr:col>
      <xdr:colOff>4067968</xdr:colOff>
      <xdr:row>244</xdr:row>
      <xdr:rowOff>166591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8864599" y="16407607"/>
          <a:ext cx="5020469" cy="2669284"/>
        </a:xfrm>
        <a:prstGeom prst="rect">
          <a:avLst/>
        </a:prstGeom>
      </xdr:spPr>
    </xdr:pic>
    <xdr:clientData/>
  </xdr:twoCellAnchor>
  <xdr:twoCellAnchor editAs="oneCell">
    <xdr:from>
      <xdr:col>6</xdr:col>
      <xdr:colOff>1201906</xdr:colOff>
      <xdr:row>244</xdr:row>
      <xdr:rowOff>164289</xdr:rowOff>
    </xdr:from>
    <xdr:to>
      <xdr:col>9</xdr:col>
      <xdr:colOff>4083996</xdr:colOff>
      <xdr:row>261</xdr:row>
      <xdr:rowOff>100789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7831306" y="1192989"/>
          <a:ext cx="5993590" cy="3390900"/>
        </a:xfrm>
        <a:prstGeom prst="rect">
          <a:avLst/>
        </a:prstGeom>
      </xdr:spPr>
    </xdr:pic>
    <xdr:clientData/>
  </xdr:twoCellAnchor>
  <xdr:twoCellAnchor editAs="oneCell">
    <xdr:from>
      <xdr:col>8</xdr:col>
      <xdr:colOff>0</xdr:colOff>
      <xdr:row>279</xdr:row>
      <xdr:rowOff>0</xdr:rowOff>
    </xdr:from>
    <xdr:to>
      <xdr:col>10</xdr:col>
      <xdr:colOff>14078</xdr:colOff>
      <xdr:row>303</xdr:row>
      <xdr:rowOff>25400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1988800" y="19316700"/>
          <a:ext cx="5678278" cy="4902200"/>
        </a:xfrm>
        <a:prstGeom prst="rect">
          <a:avLst/>
        </a:prstGeom>
      </xdr:spPr>
    </xdr:pic>
    <xdr:clientData/>
  </xdr:twoCellAnchor>
  <xdr:twoCellAnchor editAs="oneCell">
    <xdr:from>
      <xdr:col>8</xdr:col>
      <xdr:colOff>0</xdr:colOff>
      <xdr:row>308</xdr:row>
      <xdr:rowOff>0</xdr:rowOff>
    </xdr:from>
    <xdr:to>
      <xdr:col>10</xdr:col>
      <xdr:colOff>519846</xdr:colOff>
      <xdr:row>327</xdr:row>
      <xdr:rowOff>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1988800" y="252095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water_heater_heatpump_air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Quintel Intelligence" id="{0A1648DD-F57C-B84A-B3DA-7FD4EB7F611F}" userId="S::quintel@quintel.onmicrosoft.com::428a20ae-f7c8-479a-9250-0e37745220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25" dT="2019-02-01T16:32:02.19" personId="{0A1648DD-F57C-B84A-B3DA-7FD4EB7F611F}" id="{1CFE873C-88A5-3245-BE3F-329EA8849F3B}">
    <text>Total investment costs (including cost of installing) are 6500</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6640625" defaultRowHeight="16"/>
  <cols>
    <col min="1" max="1" width="3.5" style="22" customWidth="1"/>
    <col min="2" max="2" width="9.1640625" style="15" customWidth="1"/>
    <col min="3" max="3" width="51.5" style="15" customWidth="1"/>
    <col min="4" max="16384" width="10.6640625" style="15"/>
  </cols>
  <sheetData>
    <row r="1" spans="1:3" s="20" customFormat="1">
      <c r="A1" s="18"/>
      <c r="B1" s="19"/>
      <c r="C1" s="19"/>
    </row>
    <row r="2" spans="1:3" ht="21">
      <c r="A2" s="1"/>
      <c r="B2" s="21" t="s">
        <v>13</v>
      </c>
      <c r="C2" s="21"/>
    </row>
    <row r="3" spans="1:3">
      <c r="A3" s="1"/>
      <c r="B3" s="8"/>
      <c r="C3" s="8"/>
    </row>
    <row r="4" spans="1:3">
      <c r="A4" s="1"/>
      <c r="B4" s="2" t="s">
        <v>14</v>
      </c>
      <c r="C4" s="3" t="s">
        <v>90</v>
      </c>
    </row>
    <row r="5" spans="1:3">
      <c r="A5" s="1"/>
      <c r="B5" s="4" t="s">
        <v>49</v>
      </c>
      <c r="C5" s="5" t="s">
        <v>72</v>
      </c>
    </row>
    <row r="6" spans="1:3">
      <c r="A6" s="1"/>
      <c r="B6" s="6" t="s">
        <v>16</v>
      </c>
      <c r="C6" s="7" t="s">
        <v>17</v>
      </c>
    </row>
    <row r="7" spans="1:3">
      <c r="A7" s="1"/>
      <c r="B7" s="8"/>
      <c r="C7" s="8"/>
    </row>
    <row r="8" spans="1:3">
      <c r="A8" s="1"/>
      <c r="B8" s="8"/>
      <c r="C8" s="8"/>
    </row>
    <row r="9" spans="1:3">
      <c r="A9" s="1"/>
      <c r="B9" s="58" t="s">
        <v>50</v>
      </c>
      <c r="C9" s="59"/>
    </row>
    <row r="10" spans="1:3">
      <c r="A10" s="1"/>
      <c r="B10" s="60"/>
      <c r="C10" s="61"/>
    </row>
    <row r="11" spans="1:3">
      <c r="A11" s="1"/>
      <c r="B11" s="60" t="s">
        <v>51</v>
      </c>
      <c r="C11" s="62" t="s">
        <v>52</v>
      </c>
    </row>
    <row r="12" spans="1:3" ht="17" thickBot="1">
      <c r="A12" s="1"/>
      <c r="B12" s="60"/>
      <c r="C12" s="11" t="s">
        <v>53</v>
      </c>
    </row>
    <row r="13" spans="1:3" ht="17" thickBot="1">
      <c r="A13" s="1"/>
      <c r="B13" s="60"/>
      <c r="C13" s="63" t="s">
        <v>54</v>
      </c>
    </row>
    <row r="14" spans="1:3">
      <c r="A14" s="1"/>
      <c r="B14" s="60"/>
      <c r="C14" s="61" t="s">
        <v>55</v>
      </c>
    </row>
    <row r="15" spans="1:3">
      <c r="A15" s="1"/>
      <c r="B15" s="60"/>
      <c r="C15" s="61"/>
    </row>
    <row r="16" spans="1:3">
      <c r="A16" s="1"/>
      <c r="B16" s="60" t="s">
        <v>56</v>
      </c>
      <c r="C16" s="64" t="s">
        <v>57</v>
      </c>
    </row>
    <row r="17" spans="1:3">
      <c r="A17" s="1"/>
      <c r="B17" s="60"/>
      <c r="C17" s="65" t="s">
        <v>58</v>
      </c>
    </row>
    <row r="18" spans="1:3">
      <c r="A18" s="1"/>
      <c r="B18" s="60"/>
      <c r="C18" s="66" t="s">
        <v>59</v>
      </c>
    </row>
    <row r="19" spans="1:3">
      <c r="A19" s="1"/>
      <c r="B19" s="60"/>
      <c r="C19" s="67" t="s">
        <v>60</v>
      </c>
    </row>
    <row r="20" spans="1:3">
      <c r="A20" s="1"/>
      <c r="B20" s="68"/>
      <c r="C20" s="69" t="s">
        <v>61</v>
      </c>
    </row>
    <row r="21" spans="1:3">
      <c r="A21" s="1"/>
      <c r="B21" s="68"/>
      <c r="C21" s="70" t="s">
        <v>62</v>
      </c>
    </row>
    <row r="22" spans="1:3">
      <c r="A22" s="1"/>
      <c r="B22" s="68"/>
      <c r="C22" s="71" t="s">
        <v>63</v>
      </c>
    </row>
    <row r="23" spans="1:3">
      <c r="B23" s="68"/>
      <c r="C23" s="72" t="s">
        <v>64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3"/>
  <sheetViews>
    <sheetView tabSelected="1" topLeftCell="A4" workbookViewId="0">
      <selection activeCell="C16" sqref="C16"/>
    </sheetView>
  </sheetViews>
  <sheetFormatPr baseColWidth="10" defaultColWidth="10.6640625" defaultRowHeight="16"/>
  <cols>
    <col min="1" max="1" width="3.33203125" style="26" customWidth="1"/>
    <col min="2" max="2" width="3.66406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4.6640625" style="26" customWidth="1"/>
    <col min="10" max="10" width="3" style="26" customWidth="1"/>
    <col min="11" max="16384" width="10.6640625" style="26"/>
  </cols>
  <sheetData>
    <row r="2" spans="1:11">
      <c r="B2" s="209" t="s">
        <v>191</v>
      </c>
      <c r="C2" s="210"/>
      <c r="D2" s="210"/>
      <c r="E2" s="211"/>
    </row>
    <row r="3" spans="1:11">
      <c r="B3" s="212"/>
      <c r="C3" s="213"/>
      <c r="D3" s="213"/>
      <c r="E3" s="214"/>
    </row>
    <row r="4" spans="1:11" ht="34" customHeight="1">
      <c r="B4" s="215"/>
      <c r="C4" s="216"/>
      <c r="D4" s="216"/>
      <c r="E4" s="217"/>
    </row>
    <row r="5" spans="1:11" ht="17" thickBot="1"/>
    <row r="6" spans="1:11">
      <c r="B6" s="28"/>
      <c r="C6" s="13"/>
      <c r="D6" s="13"/>
      <c r="E6" s="13"/>
      <c r="F6" s="13"/>
      <c r="G6" s="13"/>
      <c r="H6" s="13"/>
      <c r="I6" s="13"/>
      <c r="J6" s="29"/>
    </row>
    <row r="7" spans="1:11" s="33" customFormat="1" ht="19">
      <c r="B7" s="73"/>
      <c r="C7" s="12" t="s">
        <v>25</v>
      </c>
      <c r="D7" s="74" t="s">
        <v>11</v>
      </c>
      <c r="E7" s="12" t="s">
        <v>4</v>
      </c>
      <c r="F7" s="12"/>
      <c r="G7" s="12" t="s">
        <v>10</v>
      </c>
      <c r="H7" s="12"/>
      <c r="I7" s="12" t="s">
        <v>0</v>
      </c>
      <c r="J7" s="78"/>
    </row>
    <row r="8" spans="1:11" s="33" customFormat="1" ht="19">
      <c r="B8" s="17"/>
      <c r="C8" s="11"/>
      <c r="D8" s="24"/>
      <c r="E8" s="11"/>
      <c r="F8" s="11"/>
      <c r="G8" s="11"/>
      <c r="H8" s="11"/>
      <c r="I8" s="11"/>
      <c r="J8" s="34"/>
    </row>
    <row r="9" spans="1:11" s="33" customFormat="1" ht="20" thickBot="1">
      <c r="B9" s="17"/>
      <c r="C9" s="11" t="s">
        <v>69</v>
      </c>
      <c r="D9" s="24"/>
      <c r="E9" s="11"/>
      <c r="F9" s="11"/>
      <c r="G9" s="11"/>
      <c r="H9" s="11"/>
      <c r="I9" s="11"/>
      <c r="J9" s="34"/>
    </row>
    <row r="10" spans="1:11" s="33" customFormat="1" ht="20" thickBot="1">
      <c r="B10" s="17"/>
      <c r="C10" s="89" t="s">
        <v>73</v>
      </c>
      <c r="D10" s="14" t="s">
        <v>3</v>
      </c>
      <c r="E10" s="108">
        <f>'Research data'!E6</f>
        <v>0.44444444444444453</v>
      </c>
      <c r="F10" s="89"/>
      <c r="G10" s="89"/>
      <c r="H10" s="23"/>
      <c r="I10" s="105" t="str">
        <f>LOOKUP(E10,'Research data'!G6:Q6,'Research data'!G$3:Q$3)</f>
        <v>Quintel Assumption</v>
      </c>
      <c r="J10" s="34"/>
    </row>
    <row r="11" spans="1:11" ht="20" thickBot="1">
      <c r="A11" s="33"/>
      <c r="B11" s="17"/>
      <c r="C11" s="89" t="s">
        <v>74</v>
      </c>
      <c r="D11" s="14" t="s">
        <v>3</v>
      </c>
      <c r="E11" s="108">
        <f>'Research data'!E7</f>
        <v>0.22222222222222224</v>
      </c>
      <c r="F11" s="89"/>
      <c r="G11" s="89"/>
      <c r="H11" s="23"/>
      <c r="I11" s="105" t="str">
        <f>LOOKUP(E11,'Research data'!G7:Q7,'Research data'!G$3:Q$3)</f>
        <v>Quintel Assumption</v>
      </c>
      <c r="J11" s="34"/>
      <c r="K11" s="33"/>
    </row>
    <row r="12" spans="1:11" ht="20" thickBot="1">
      <c r="A12" s="33"/>
      <c r="B12" s="17"/>
      <c r="C12" s="203" t="s">
        <v>195</v>
      </c>
      <c r="D12" s="14" t="s">
        <v>3</v>
      </c>
      <c r="E12" s="108">
        <f>'Research data'!E8</f>
        <v>0.33333333333333331</v>
      </c>
      <c r="F12" s="89"/>
      <c r="G12" s="89"/>
      <c r="H12" s="23"/>
      <c r="I12" s="105" t="str">
        <f>LOOKUP(E12,'Research data'!G8:Q8,'Research data'!G$3:Q$3)</f>
        <v>Quintel Assumption</v>
      </c>
      <c r="J12" s="34"/>
      <c r="K12" s="33"/>
    </row>
    <row r="13" spans="1:11" ht="20" thickBot="1">
      <c r="A13" s="33"/>
      <c r="B13" s="17"/>
      <c r="C13" s="109" t="s">
        <v>127</v>
      </c>
      <c r="D13" s="14" t="s">
        <v>3</v>
      </c>
      <c r="E13" s="108">
        <f>'Research data'!E9</f>
        <v>1</v>
      </c>
      <c r="F13" s="89"/>
      <c r="G13" s="89"/>
      <c r="H13" s="23"/>
      <c r="I13" s="105" t="str">
        <f>LOOKUP(E13,'Research data'!G9:Q9,'Research data'!G$3:Q$3)</f>
        <v>Quintel Assumption</v>
      </c>
      <c r="J13" s="34"/>
      <c r="K13" s="33"/>
    </row>
    <row r="14" spans="1:11" ht="20" thickBot="1">
      <c r="A14" s="33"/>
      <c r="B14" s="17"/>
      <c r="C14" s="109" t="s">
        <v>128</v>
      </c>
      <c r="D14" s="14" t="s">
        <v>3</v>
      </c>
      <c r="E14" s="108">
        <f>'Research data'!E10</f>
        <v>1</v>
      </c>
      <c r="F14" s="89"/>
      <c r="G14" s="89"/>
      <c r="H14" s="23"/>
      <c r="I14" s="105" t="str">
        <f>LOOKUP(E14,'Research data'!G10:Q10,'Research data'!G$3:Q$3)</f>
        <v>Quintel Assumption</v>
      </c>
      <c r="J14" s="92"/>
      <c r="K14" s="90"/>
    </row>
    <row r="15" spans="1:11" ht="20" thickBot="1">
      <c r="A15" s="33"/>
      <c r="B15" s="17"/>
      <c r="C15" s="203" t="s">
        <v>194</v>
      </c>
      <c r="D15" s="14" t="s">
        <v>3</v>
      </c>
      <c r="E15" s="108">
        <f>'Research data'!E11</f>
        <v>0.95165979528006828</v>
      </c>
      <c r="F15" s="89"/>
      <c r="G15" s="89"/>
      <c r="H15" s="23"/>
      <c r="I15" s="105" t="str">
        <f>LOOKUP(E15,'Research data'!G11:Q11,'Research data'!G$3:Q$3)</f>
        <v>Quintel Assumption</v>
      </c>
      <c r="J15" s="92"/>
      <c r="K15" s="90"/>
    </row>
    <row r="16" spans="1:11" ht="20" thickBot="1">
      <c r="A16" s="33"/>
      <c r="B16" s="17"/>
      <c r="C16" s="112" t="s">
        <v>136</v>
      </c>
      <c r="D16" s="14" t="s">
        <v>3</v>
      </c>
      <c r="E16" s="108">
        <f>'Research data'!E12</f>
        <v>0</v>
      </c>
      <c r="F16" s="89"/>
      <c r="G16" s="89"/>
      <c r="H16" s="23"/>
      <c r="I16" s="105" t="str">
        <f>LOOKUP(E16,'Research data'!G12:Q12,'Research data'!G$3:Q$3)</f>
        <v>Quintel Assumption</v>
      </c>
      <c r="J16" s="92"/>
      <c r="K16" s="90"/>
    </row>
    <row r="17" spans="1:11" ht="20" thickBot="1">
      <c r="A17" s="33"/>
      <c r="B17" s="17"/>
      <c r="C17" s="112" t="s">
        <v>140</v>
      </c>
      <c r="D17" s="14" t="s">
        <v>3</v>
      </c>
      <c r="E17" s="108">
        <f>'Research data'!K13</f>
        <v>1.86</v>
      </c>
      <c r="F17" s="89"/>
      <c r="G17" s="89"/>
      <c r="H17" s="23"/>
      <c r="I17" s="105" t="str">
        <f>LOOKUP(E17,'Research data'!G13:Q13,'Research data'!G$3:Q$3)</f>
        <v>Ecofys</v>
      </c>
      <c r="J17" s="92"/>
      <c r="K17" s="90"/>
    </row>
    <row r="18" spans="1:11" ht="20" thickBot="1">
      <c r="A18" s="33"/>
      <c r="B18" s="17"/>
      <c r="C18" s="112" t="s">
        <v>141</v>
      </c>
      <c r="D18" s="14" t="s">
        <v>3</v>
      </c>
      <c r="E18" s="197">
        <f>'Research data'!E14</f>
        <v>1.2944983818770229E-3</v>
      </c>
      <c r="F18" s="89"/>
      <c r="G18" s="89"/>
      <c r="H18" s="23"/>
      <c r="I18" s="105" t="str">
        <f>LOOKUP(E18,'Research data'!G14:Q14,'Research data'!G$3:Q$3)</f>
        <v>Ecofys</v>
      </c>
      <c r="J18" s="92"/>
      <c r="K18" s="90"/>
    </row>
    <row r="19" spans="1:11" ht="20" thickBot="1">
      <c r="A19" s="33"/>
      <c r="B19" s="17"/>
      <c r="C19" s="203" t="s">
        <v>198</v>
      </c>
      <c r="D19" s="14" t="s">
        <v>3</v>
      </c>
      <c r="E19" s="108">
        <f>'Research data'!E15</f>
        <v>2.1999999999999999E-2</v>
      </c>
      <c r="F19" s="89"/>
      <c r="G19" s="89"/>
      <c r="H19" s="23"/>
      <c r="I19" s="105" t="str">
        <f>LOOKUP(E19,'Research data'!G15:Q15,'Research data'!G$3:Q$3)</f>
        <v>Quintel Assumption</v>
      </c>
      <c r="J19" s="92"/>
      <c r="K19" s="90"/>
    </row>
    <row r="20" spans="1:11" ht="20" thickBot="1">
      <c r="A20" s="33"/>
      <c r="B20" s="17"/>
      <c r="C20" s="112" t="s">
        <v>138</v>
      </c>
      <c r="D20" s="14" t="s">
        <v>3</v>
      </c>
      <c r="E20" s="108">
        <f>'Research data'!E16</f>
        <v>6</v>
      </c>
      <c r="F20" s="89"/>
      <c r="G20" s="89"/>
      <c r="H20" s="23"/>
      <c r="I20" s="105" t="str">
        <f>LOOKUP(E20,'Research data'!G16:Q16,'Research data'!G$3:Q$3)</f>
        <v>Quintel Assumption</v>
      </c>
      <c r="J20" s="92"/>
      <c r="K20" s="90"/>
    </row>
    <row r="21" spans="1:11" ht="20" thickBot="1">
      <c r="A21" s="33"/>
      <c r="B21" s="17"/>
      <c r="C21" s="112" t="s">
        <v>139</v>
      </c>
      <c r="D21" s="14" t="s">
        <v>3</v>
      </c>
      <c r="E21" s="108">
        <f>'Research data'!E17</f>
        <v>4.2999999999999997E-2</v>
      </c>
      <c r="F21" s="89"/>
      <c r="G21" s="89"/>
      <c r="H21" s="23"/>
      <c r="I21" s="105" t="str">
        <f>LOOKUP(E21,'Research data'!G17:Q17,'Research data'!G$3:Q$3)</f>
        <v>Ecofys</v>
      </c>
      <c r="J21" s="92"/>
      <c r="K21" s="90"/>
    </row>
    <row r="22" spans="1:11" ht="17" thickBot="1">
      <c r="A22" s="90"/>
      <c r="B22" s="91"/>
      <c r="C22" s="207" t="s">
        <v>27</v>
      </c>
      <c r="D22" s="16" t="s">
        <v>3</v>
      </c>
      <c r="E22" s="108">
        <v>0</v>
      </c>
      <c r="F22" s="89"/>
      <c r="G22" s="89"/>
      <c r="H22" s="89"/>
      <c r="I22" s="105" t="str">
        <f>LOOKUP(E22,'Research data'!G18:Q18,'Research data'!G$3:Q$3)</f>
        <v>Quintel Assumption</v>
      </c>
      <c r="J22" s="92"/>
      <c r="K22" s="90"/>
    </row>
    <row r="23" spans="1:11" ht="20" thickBot="1">
      <c r="A23" s="90"/>
      <c r="B23" s="30"/>
      <c r="C23" s="89" t="s">
        <v>75</v>
      </c>
      <c r="D23" s="16" t="s">
        <v>3</v>
      </c>
      <c r="E23" s="108">
        <f>'Research data'!E18</f>
        <v>0</v>
      </c>
      <c r="F23" s="89"/>
      <c r="G23" s="89"/>
      <c r="H23" s="89"/>
      <c r="I23" s="105" t="str">
        <f>LOOKUP(E23,'Research data'!G18:Q18,'Research data'!G$3:Q$3)</f>
        <v>Quintel Assumption</v>
      </c>
      <c r="J23" s="79"/>
      <c r="K23" s="33"/>
    </row>
    <row r="24" spans="1:11" ht="17" thickBot="1">
      <c r="A24" s="90"/>
      <c r="B24" s="30"/>
      <c r="C24" s="89" t="s">
        <v>7</v>
      </c>
      <c r="D24" s="16" t="s">
        <v>3</v>
      </c>
      <c r="E24" s="108">
        <f>'Research data'!E19</f>
        <v>1</v>
      </c>
      <c r="F24" s="89"/>
      <c r="G24" s="89"/>
      <c r="H24" s="89"/>
      <c r="I24" s="105" t="str">
        <f>LOOKUP(E24,'Research data'!G19:Q19,'Research data'!G$3:Q$3)</f>
        <v>Quintel Assumption</v>
      </c>
      <c r="J24" s="79"/>
    </row>
    <row r="25" spans="1:11" ht="17" thickBot="1">
      <c r="B25" s="30"/>
      <c r="C25" s="107" t="s">
        <v>117</v>
      </c>
      <c r="D25" s="16" t="s">
        <v>48</v>
      </c>
      <c r="E25" s="108">
        <f>'Research data'!E21</f>
        <v>0</v>
      </c>
      <c r="F25" s="27"/>
      <c r="G25" s="102" t="s">
        <v>118</v>
      </c>
      <c r="H25" s="27"/>
      <c r="I25" s="105" t="str">
        <f>LOOKUP(E25,'Research data'!G21:Q21,'Research data'!G$3:Q$3)</f>
        <v>Quintel Assumption</v>
      </c>
      <c r="J25" s="92"/>
      <c r="K25" s="90"/>
    </row>
    <row r="26" spans="1:11" ht="17" thickBot="1">
      <c r="B26" s="30"/>
      <c r="C26" s="27" t="s">
        <v>30</v>
      </c>
      <c r="D26" s="16" t="s">
        <v>48</v>
      </c>
      <c r="E26" s="108">
        <f>'Research data'!E22</f>
        <v>4.9000000000000007E-3</v>
      </c>
      <c r="F26" s="27"/>
      <c r="G26" s="27" t="s">
        <v>42</v>
      </c>
      <c r="H26" s="27"/>
      <c r="I26" s="105" t="str">
        <f>LOOKUP(E26,'Research data'!G22:Q22,'Research data'!G$3:Q$3)</f>
        <v>Techneco2</v>
      </c>
      <c r="J26" s="92"/>
      <c r="K26" s="90"/>
    </row>
    <row r="27" spans="1:11">
      <c r="B27" s="30"/>
      <c r="C27" s="49"/>
      <c r="D27" s="75"/>
      <c r="E27" s="76"/>
      <c r="G27" s="49"/>
      <c r="J27" s="79"/>
    </row>
    <row r="28" spans="1:11" ht="17" thickBot="1">
      <c r="B28" s="30"/>
      <c r="C28" s="11" t="s">
        <v>65</v>
      </c>
      <c r="D28" s="75"/>
      <c r="E28" s="76"/>
      <c r="G28" s="49"/>
      <c r="J28" s="79"/>
    </row>
    <row r="29" spans="1:11" ht="17" thickBot="1">
      <c r="B29" s="30"/>
      <c r="C29" s="27" t="s">
        <v>31</v>
      </c>
      <c r="D29" s="16" t="s">
        <v>26</v>
      </c>
      <c r="E29" s="205">
        <v>0</v>
      </c>
      <c r="F29" s="27"/>
      <c r="G29" s="27" t="s">
        <v>6</v>
      </c>
      <c r="H29" s="27"/>
      <c r="I29" s="206" t="s">
        <v>200</v>
      </c>
      <c r="J29" s="79"/>
    </row>
    <row r="30" spans="1:11" ht="17" thickBot="1">
      <c r="B30" s="30"/>
      <c r="C30" s="27" t="s">
        <v>32</v>
      </c>
      <c r="D30" s="16" t="s">
        <v>26</v>
      </c>
      <c r="E30" s="205">
        <v>0</v>
      </c>
      <c r="F30" s="27"/>
      <c r="G30" s="27" t="s">
        <v>43</v>
      </c>
      <c r="H30" s="27"/>
      <c r="I30" s="206" t="s">
        <v>200</v>
      </c>
      <c r="J30" s="79"/>
    </row>
    <row r="31" spans="1:11" ht="17" thickBot="1">
      <c r="B31" s="30"/>
      <c r="C31" s="27" t="s">
        <v>9</v>
      </c>
      <c r="D31" s="16" t="s">
        <v>26</v>
      </c>
      <c r="E31" s="205">
        <v>0</v>
      </c>
      <c r="F31" s="27"/>
      <c r="G31" s="27" t="s">
        <v>20</v>
      </c>
      <c r="H31" s="27"/>
      <c r="I31" s="206" t="s">
        <v>200</v>
      </c>
      <c r="J31" s="79"/>
    </row>
    <row r="32" spans="1:11" ht="17" thickBot="1">
      <c r="B32" s="30"/>
      <c r="C32" s="27" t="s">
        <v>33</v>
      </c>
      <c r="D32" s="16" t="s">
        <v>26</v>
      </c>
      <c r="E32" s="205">
        <v>0</v>
      </c>
      <c r="F32" s="27"/>
      <c r="G32" s="106" t="s">
        <v>126</v>
      </c>
      <c r="H32" s="27"/>
      <c r="I32" s="206" t="s">
        <v>200</v>
      </c>
      <c r="J32" s="79"/>
    </row>
    <row r="33" spans="2:10" ht="17" thickBot="1">
      <c r="B33" s="30"/>
      <c r="C33" s="27" t="s">
        <v>34</v>
      </c>
      <c r="D33" s="16" t="s">
        <v>41</v>
      </c>
      <c r="E33" s="205">
        <v>0</v>
      </c>
      <c r="F33" s="27"/>
      <c r="G33" s="27" t="s">
        <v>44</v>
      </c>
      <c r="H33" s="27"/>
      <c r="I33" s="206" t="s">
        <v>200</v>
      </c>
      <c r="J33" s="79"/>
    </row>
    <row r="34" spans="2:10" ht="17" thickBot="1">
      <c r="B34" s="30"/>
      <c r="C34" s="27" t="s">
        <v>35</v>
      </c>
      <c r="D34" s="16" t="s">
        <v>40</v>
      </c>
      <c r="E34" s="205">
        <v>0</v>
      </c>
      <c r="F34" s="27"/>
      <c r="G34" s="27" t="s">
        <v>45</v>
      </c>
      <c r="H34" s="27"/>
      <c r="I34" s="206" t="s">
        <v>200</v>
      </c>
      <c r="J34" s="79"/>
    </row>
    <row r="35" spans="2:10" ht="17" thickBot="1">
      <c r="B35" s="30"/>
      <c r="C35" s="27" t="s">
        <v>36</v>
      </c>
      <c r="D35" s="16" t="s">
        <v>40</v>
      </c>
      <c r="E35" s="205">
        <v>0</v>
      </c>
      <c r="F35" s="27"/>
      <c r="G35" s="27" t="s">
        <v>46</v>
      </c>
      <c r="H35" s="27"/>
      <c r="I35" s="206" t="s">
        <v>200</v>
      </c>
      <c r="J35" s="79"/>
    </row>
    <row r="36" spans="2:10" ht="17" thickBot="1">
      <c r="B36" s="30"/>
      <c r="C36" s="27" t="s">
        <v>39</v>
      </c>
      <c r="D36" s="16" t="s">
        <v>2</v>
      </c>
      <c r="E36" s="101">
        <v>0.02</v>
      </c>
      <c r="F36" s="27"/>
      <c r="G36" s="27" t="s">
        <v>19</v>
      </c>
      <c r="H36" s="27"/>
      <c r="I36" s="204" t="s">
        <v>201</v>
      </c>
      <c r="J36" s="79"/>
    </row>
    <row r="37" spans="2:10" ht="17" thickBot="1">
      <c r="B37" s="30"/>
      <c r="C37" s="27" t="s">
        <v>29</v>
      </c>
      <c r="D37" s="16" t="s">
        <v>8</v>
      </c>
      <c r="E37" s="101">
        <f>'Research data'!E32</f>
        <v>0</v>
      </c>
      <c r="F37" s="27"/>
      <c r="G37" s="27"/>
      <c r="H37" s="27"/>
      <c r="I37" s="105" t="str">
        <f>LOOKUP(E37,'Research data'!G32:Q32,'Research data'!G$3:Q$3)</f>
        <v>Quintel Assumption</v>
      </c>
      <c r="J37" s="79"/>
    </row>
    <row r="38" spans="2:10">
      <c r="B38" s="30"/>
      <c r="C38" s="27"/>
      <c r="D38" s="16"/>
      <c r="E38" s="77"/>
      <c r="F38" s="27"/>
      <c r="G38" s="27"/>
      <c r="H38" s="27"/>
      <c r="J38" s="79"/>
    </row>
    <row r="39" spans="2:10" ht="20" customHeight="1" thickBot="1">
      <c r="B39" s="30"/>
      <c r="C39" s="11" t="s">
        <v>5</v>
      </c>
      <c r="D39" s="75"/>
      <c r="E39" s="77"/>
      <c r="J39" s="79"/>
    </row>
    <row r="40" spans="2:10" ht="17" thickBot="1">
      <c r="B40" s="30"/>
      <c r="C40" s="27" t="s">
        <v>37</v>
      </c>
      <c r="D40" s="16" t="s">
        <v>1</v>
      </c>
      <c r="E40" s="101">
        <f>'Research data'!E35</f>
        <v>0</v>
      </c>
      <c r="F40" s="27"/>
      <c r="G40" s="27" t="s">
        <v>22</v>
      </c>
      <c r="H40" s="27"/>
      <c r="I40" s="105" t="str">
        <f>LOOKUP(E40,'Research data'!G35:Q35,'Research data'!G$3:Q$3)</f>
        <v>Quintel Assumption</v>
      </c>
      <c r="J40" s="79"/>
    </row>
    <row r="41" spans="2:10" ht="17" thickBot="1">
      <c r="B41" s="30"/>
      <c r="C41" s="27" t="s">
        <v>38</v>
      </c>
      <c r="D41" s="16" t="s">
        <v>1</v>
      </c>
      <c r="E41" s="101">
        <f>'Research data'!E36</f>
        <v>15</v>
      </c>
      <c r="F41" s="27"/>
      <c r="G41" s="27" t="s">
        <v>21</v>
      </c>
      <c r="H41" s="27"/>
      <c r="I41" s="105" t="str">
        <f>LOOKUP(E41,'Research data'!G36:Q36,'Research data'!G$3:Q$3)</f>
        <v>Quintel Assumption</v>
      </c>
      <c r="J41" s="79"/>
    </row>
    <row r="42" spans="2:10" ht="17" thickBot="1">
      <c r="B42" s="30"/>
      <c r="C42" s="27" t="s">
        <v>28</v>
      </c>
      <c r="D42" s="16" t="s">
        <v>3</v>
      </c>
      <c r="E42" s="101">
        <f>'Research data'!E37</f>
        <v>0</v>
      </c>
      <c r="F42" s="27"/>
      <c r="G42" s="27"/>
      <c r="H42" s="27"/>
      <c r="I42" s="105" t="str">
        <f>LOOKUP(E42,'Research data'!G37:Q37,'Research data'!G$3:Q$3)</f>
        <v>Quintel Assumption</v>
      </c>
      <c r="J42" s="79"/>
    </row>
    <row r="43" spans="2:10" ht="17" thickBot="1">
      <c r="B43" s="31"/>
      <c r="C43" s="32"/>
      <c r="D43" s="32"/>
      <c r="E43" s="32"/>
      <c r="F43" s="32"/>
      <c r="G43" s="32"/>
      <c r="H43" s="32"/>
      <c r="I43" s="3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R40"/>
  <sheetViews>
    <sheetView zoomScale="81" workbookViewId="0">
      <selection activeCell="D26" sqref="D26"/>
    </sheetView>
  </sheetViews>
  <sheetFormatPr baseColWidth="10" defaultColWidth="10.6640625" defaultRowHeight="16"/>
  <cols>
    <col min="1" max="2" width="3.5" style="49" customWidth="1"/>
    <col min="3" max="3" width="35.83203125" style="49" customWidth="1"/>
    <col min="4" max="4" width="12.5" style="49" customWidth="1"/>
    <col min="5" max="5" width="12.33203125" style="49" bestFit="1" customWidth="1"/>
    <col min="6" max="6" width="4.6640625" style="49" customWidth="1"/>
    <col min="7" max="7" width="12.33203125" style="50" bestFit="1" customWidth="1"/>
    <col min="8" max="8" width="7.5" style="50" customWidth="1"/>
    <col min="9" max="9" width="7.83203125" style="50" customWidth="1"/>
    <col min="10" max="10" width="8.83203125" style="49" customWidth="1"/>
    <col min="11" max="11" width="8.1640625" style="49" bestFit="1" customWidth="1"/>
    <col min="12" max="16" width="8.83203125" style="49" customWidth="1"/>
    <col min="17" max="17" width="4" style="49" bestFit="1" customWidth="1"/>
    <col min="18" max="18" width="69.5" style="49" customWidth="1"/>
    <col min="19" max="16384" width="10.6640625" style="49"/>
  </cols>
  <sheetData>
    <row r="1" spans="2:18" ht="17" thickBot="1">
      <c r="J1" s="103"/>
      <c r="K1" s="103"/>
      <c r="L1" s="103"/>
      <c r="M1" s="103"/>
      <c r="N1" s="103"/>
      <c r="O1" s="103"/>
      <c r="P1" s="103"/>
      <c r="Q1" s="50"/>
    </row>
    <row r="2" spans="2:18">
      <c r="B2" s="51"/>
      <c r="C2" s="52"/>
      <c r="D2" s="52"/>
      <c r="E2" s="52"/>
      <c r="F2" s="52"/>
      <c r="G2" s="53"/>
      <c r="H2" s="53"/>
      <c r="I2" s="53"/>
      <c r="J2" s="104"/>
      <c r="K2" s="104"/>
      <c r="L2" s="104"/>
      <c r="M2" s="104"/>
      <c r="N2" s="104"/>
      <c r="O2" s="104"/>
      <c r="P2" s="104"/>
      <c r="Q2" s="53"/>
      <c r="R2" s="134"/>
    </row>
    <row r="3" spans="2:18" s="11" customFormat="1">
      <c r="B3" s="17"/>
      <c r="C3" s="82" t="s">
        <v>66</v>
      </c>
      <c r="D3" s="82" t="s">
        <v>11</v>
      </c>
      <c r="E3" s="82" t="s">
        <v>61</v>
      </c>
      <c r="F3" s="82"/>
      <c r="G3" s="47" t="s">
        <v>202</v>
      </c>
      <c r="H3" s="47" t="s">
        <v>85</v>
      </c>
      <c r="I3" s="46" t="s">
        <v>101</v>
      </c>
      <c r="J3" s="46" t="s">
        <v>102</v>
      </c>
      <c r="K3" s="46" t="s">
        <v>143</v>
      </c>
      <c r="L3" s="82" t="s">
        <v>144</v>
      </c>
      <c r="M3" s="82" t="s">
        <v>145</v>
      </c>
      <c r="N3" s="82" t="str">
        <f>Sources!E23</f>
        <v>BoilerGarant</v>
      </c>
      <c r="O3" s="82" t="str">
        <f>Sources!E25</f>
        <v>Zonenboiler-zelfbouw</v>
      </c>
      <c r="P3" s="82" t="s">
        <v>199</v>
      </c>
      <c r="Q3" s="46"/>
      <c r="R3" s="135" t="s">
        <v>67</v>
      </c>
    </row>
    <row r="4" spans="2:18">
      <c r="B4" s="54"/>
      <c r="C4" s="55"/>
      <c r="D4" s="55"/>
      <c r="E4" s="56"/>
      <c r="F4" s="56"/>
      <c r="G4" s="80"/>
      <c r="H4" s="10"/>
      <c r="I4" s="81"/>
      <c r="J4" s="81"/>
      <c r="K4" s="81"/>
      <c r="L4" s="81"/>
      <c r="M4" s="81"/>
      <c r="N4" s="81"/>
      <c r="O4" s="81"/>
      <c r="P4" s="81"/>
      <c r="Q4" s="81"/>
      <c r="R4" s="136"/>
    </row>
    <row r="5" spans="2:18" ht="17" thickBot="1">
      <c r="B5" s="54"/>
      <c r="C5" s="25" t="str">
        <f>Dashboard!C9</f>
        <v>Technical</v>
      </c>
      <c r="D5" s="25"/>
      <c r="E5" s="9"/>
      <c r="F5" s="9"/>
      <c r="G5" s="9"/>
      <c r="H5" s="9"/>
      <c r="I5" s="9"/>
      <c r="J5" s="9"/>
      <c r="K5" s="9"/>
      <c r="L5" s="9"/>
      <c r="M5" s="9"/>
      <c r="N5" s="9"/>
      <c r="O5" s="9"/>
      <c r="P5" s="9"/>
      <c r="Q5" s="9"/>
      <c r="R5" s="137"/>
    </row>
    <row r="6" spans="2:18" ht="17" thickBot="1">
      <c r="B6" s="54"/>
      <c r="C6" s="149" t="str">
        <f>Dashboard!C10</f>
        <v>input.ambient_heat</v>
      </c>
      <c r="D6" s="149" t="str">
        <f>Dashboard!D10</f>
        <v>-</v>
      </c>
      <c r="E6" s="150">
        <f>G6</f>
        <v>0.44444444444444453</v>
      </c>
      <c r="F6" s="151"/>
      <c r="G6" s="150">
        <f>Notes!E103</f>
        <v>0.44444444444444453</v>
      </c>
      <c r="H6" s="152"/>
      <c r="I6" s="152"/>
      <c r="J6" s="153"/>
      <c r="K6" s="153"/>
      <c r="L6" s="153"/>
      <c r="M6" s="153"/>
      <c r="N6" s="153"/>
      <c r="O6" s="153"/>
      <c r="P6" s="153"/>
      <c r="Q6" s="152"/>
      <c r="R6" s="208" t="s">
        <v>203</v>
      </c>
    </row>
    <row r="7" spans="2:18" ht="17" thickBot="1">
      <c r="B7" s="54"/>
      <c r="C7" s="149" t="str">
        <f>Dashboard!C11</f>
        <v>input.electricity</v>
      </c>
      <c r="D7" s="149" t="str">
        <f>Dashboard!D11</f>
        <v>-</v>
      </c>
      <c r="E7" s="150">
        <f t="shared" ref="E7" si="0">G7</f>
        <v>0.22222222222222224</v>
      </c>
      <c r="F7" s="154"/>
      <c r="G7" s="150">
        <f>Notes!E104</f>
        <v>0.22222222222222224</v>
      </c>
      <c r="H7" s="155"/>
      <c r="I7" s="155"/>
      <c r="J7" s="155"/>
      <c r="K7" s="155"/>
      <c r="L7" s="155"/>
      <c r="M7" s="155"/>
      <c r="N7" s="155"/>
      <c r="O7" s="155"/>
      <c r="P7" s="155"/>
      <c r="Q7" s="155"/>
      <c r="R7" s="208" t="s">
        <v>203</v>
      </c>
    </row>
    <row r="8" spans="2:18" ht="17" thickBot="1">
      <c r="B8" s="54"/>
      <c r="C8" s="149" t="str">
        <f>Dashboard!C12</f>
        <v>input.hydrogen</v>
      </c>
      <c r="D8" s="149" t="str">
        <f>Dashboard!D12</f>
        <v>-</v>
      </c>
      <c r="E8" s="150">
        <f>G8</f>
        <v>0.33333333333333331</v>
      </c>
      <c r="F8" s="154"/>
      <c r="G8" s="150">
        <f>Notes!E48</f>
        <v>0.33333333333333331</v>
      </c>
      <c r="H8" s="155"/>
      <c r="I8" s="155"/>
      <c r="J8" s="155"/>
      <c r="K8" s="155"/>
      <c r="L8" s="155"/>
      <c r="M8" s="155"/>
      <c r="N8" s="155"/>
      <c r="O8" s="155"/>
      <c r="P8" s="155"/>
      <c r="Q8" s="155"/>
      <c r="R8" s="208" t="s">
        <v>203</v>
      </c>
    </row>
    <row r="9" spans="2:18" ht="17" thickBot="1">
      <c r="B9" s="54"/>
      <c r="C9" s="149" t="str">
        <f>Dashboard!C13</f>
        <v>output.useable_heat.ambient_heat</v>
      </c>
      <c r="D9" s="149" t="str">
        <f>Dashboard!D13</f>
        <v>-</v>
      </c>
      <c r="E9" s="150">
        <f>G9</f>
        <v>1</v>
      </c>
      <c r="F9" s="154"/>
      <c r="G9" s="150">
        <f>Notes!E106</f>
        <v>1</v>
      </c>
      <c r="H9" s="155"/>
      <c r="I9" s="155"/>
      <c r="J9" s="155"/>
      <c r="K9" s="155"/>
      <c r="L9" s="155"/>
      <c r="M9" s="155"/>
      <c r="N9" s="155"/>
      <c r="O9" s="155"/>
      <c r="P9" s="155"/>
      <c r="Q9" s="155"/>
      <c r="R9" s="138"/>
    </row>
    <row r="10" spans="2:18" ht="17" thickBot="1">
      <c r="B10" s="54"/>
      <c r="C10" s="149" t="str">
        <f>Dashboard!C14</f>
        <v>output.useable_heat.electricity</v>
      </c>
      <c r="D10" s="149" t="str">
        <f>Dashboard!D14</f>
        <v>-</v>
      </c>
      <c r="E10" s="150">
        <f t="shared" ref="E10:E11" si="1">G10</f>
        <v>1</v>
      </c>
      <c r="F10" s="154"/>
      <c r="G10" s="150">
        <f>Notes!E107</f>
        <v>1</v>
      </c>
      <c r="H10" s="155"/>
      <c r="I10" s="155"/>
      <c r="J10" s="155"/>
      <c r="K10" s="155"/>
      <c r="L10" s="155"/>
      <c r="M10" s="155"/>
      <c r="N10" s="155"/>
      <c r="O10" s="155"/>
      <c r="P10" s="155"/>
      <c r="Q10" s="155"/>
      <c r="R10" s="138"/>
    </row>
    <row r="11" spans="2:18" ht="17" thickBot="1">
      <c r="B11" s="54"/>
      <c r="C11" s="149" t="str">
        <f>Dashboard!C15</f>
        <v>output.useable_heat.hydrogen</v>
      </c>
      <c r="D11" s="149" t="str">
        <f>Dashboard!D15</f>
        <v>-</v>
      </c>
      <c r="E11" s="150">
        <f t="shared" si="1"/>
        <v>0.95165979528006828</v>
      </c>
      <c r="F11" s="152"/>
      <c r="G11" s="156">
        <f>Notes!E62</f>
        <v>0.95165979528006828</v>
      </c>
      <c r="H11" s="157"/>
      <c r="I11" s="157"/>
      <c r="J11" s="158"/>
      <c r="K11" s="158"/>
      <c r="L11" s="158"/>
      <c r="M11" s="158"/>
      <c r="N11" s="158"/>
      <c r="O11" s="158"/>
      <c r="P11" s="158"/>
      <c r="Q11" s="157"/>
      <c r="R11" s="139"/>
    </row>
    <row r="12" spans="2:18" ht="17" thickBot="1">
      <c r="B12" s="54"/>
      <c r="C12" s="149" t="str">
        <f>Dashboard!C16</f>
        <v>output.cooling</v>
      </c>
      <c r="D12" s="149" t="str">
        <f>Dashboard!D16</f>
        <v>-</v>
      </c>
      <c r="E12" s="159">
        <f>G12</f>
        <v>0</v>
      </c>
      <c r="F12" s="152"/>
      <c r="G12" s="156">
        <v>0</v>
      </c>
      <c r="H12" s="157"/>
      <c r="I12" s="157"/>
      <c r="J12" s="158"/>
      <c r="K12" s="158"/>
      <c r="L12" s="158"/>
      <c r="M12" s="158"/>
      <c r="N12" s="158"/>
      <c r="O12" s="158"/>
      <c r="P12" s="158"/>
      <c r="Q12" s="157"/>
      <c r="R12" s="139"/>
    </row>
    <row r="13" spans="2:18" ht="17" thickBot="1">
      <c r="B13" s="54"/>
      <c r="C13" s="149" t="str">
        <f>Dashboard!C17</f>
        <v>fever.base_cop</v>
      </c>
      <c r="D13" s="149" t="str">
        <f>Dashboard!D17</f>
        <v>-</v>
      </c>
      <c r="E13" s="160">
        <f>K13</f>
        <v>1.86</v>
      </c>
      <c r="F13" s="152"/>
      <c r="G13" s="161"/>
      <c r="H13" s="157"/>
      <c r="I13" s="157"/>
      <c r="J13" s="158"/>
      <c r="K13" s="162">
        <f>Notes!E253</f>
        <v>1.86</v>
      </c>
      <c r="L13" s="158"/>
      <c r="M13" s="158"/>
      <c r="N13" s="158"/>
      <c r="O13" s="158"/>
      <c r="P13" s="158"/>
      <c r="Q13" s="157"/>
      <c r="R13" s="139"/>
    </row>
    <row r="14" spans="2:18" ht="17" thickBot="1">
      <c r="B14" s="54"/>
      <c r="C14" s="149" t="str">
        <f>Dashboard!C18</f>
        <v xml:space="preserve">fever.capacity.electricity </v>
      </c>
      <c r="D14" s="149" t="str">
        <f>Dashboard!D18</f>
        <v>-</v>
      </c>
      <c r="E14" s="159">
        <f>K14</f>
        <v>1.2944983818770229E-3</v>
      </c>
      <c r="F14" s="152"/>
      <c r="G14" s="161"/>
      <c r="H14" s="157"/>
      <c r="I14" s="157"/>
      <c r="J14" s="158"/>
      <c r="K14" s="163">
        <f>Notes!E237</f>
        <v>1.2944983818770229E-3</v>
      </c>
      <c r="L14" s="158"/>
      <c r="M14" s="48"/>
      <c r="N14" s="48"/>
      <c r="O14" s="48"/>
      <c r="P14" s="48"/>
      <c r="Q14" s="157"/>
      <c r="R14" s="139"/>
    </row>
    <row r="15" spans="2:18" ht="17" thickBot="1">
      <c r="B15" s="54"/>
      <c r="C15" s="149" t="str">
        <f>Dashboard!C19</f>
        <v>fever.capacity.hydrogen</v>
      </c>
      <c r="D15" s="149" t="str">
        <f>Dashboard!D19</f>
        <v>-</v>
      </c>
      <c r="E15" s="164">
        <f>G15</f>
        <v>2.1999999999999999E-2</v>
      </c>
      <c r="F15" s="152"/>
      <c r="G15" s="164">
        <v>2.1999999999999999E-2</v>
      </c>
      <c r="H15" s="157"/>
      <c r="I15" s="157"/>
      <c r="J15" s="158"/>
      <c r="K15" s="165"/>
      <c r="L15" s="158"/>
      <c r="M15" s="158"/>
      <c r="N15" s="158"/>
      <c r="O15" s="158"/>
      <c r="P15" s="158"/>
      <c r="Q15" s="157"/>
      <c r="R15" s="139"/>
    </row>
    <row r="16" spans="2:18" ht="17" thickBot="1">
      <c r="B16" s="54"/>
      <c r="C16" s="149" t="str">
        <f>Dashboard!C20</f>
        <v xml:space="preserve">fever.cop_cutoff </v>
      </c>
      <c r="D16" s="149" t="str">
        <f>Dashboard!D20</f>
        <v>-</v>
      </c>
      <c r="E16" s="166">
        <f>G16</f>
        <v>6</v>
      </c>
      <c r="F16" s="152"/>
      <c r="G16" s="156">
        <f>Notes!F88</f>
        <v>6</v>
      </c>
      <c r="H16" s="157"/>
      <c r="I16" s="157"/>
      <c r="J16" s="158"/>
      <c r="K16" s="158"/>
      <c r="L16" s="158"/>
      <c r="M16" s="158"/>
      <c r="N16" s="158"/>
      <c r="O16" s="158"/>
      <c r="P16" s="158"/>
      <c r="Q16" s="157"/>
      <c r="R16" s="139"/>
    </row>
    <row r="17" spans="1:18" ht="17" thickBot="1">
      <c r="B17" s="54"/>
      <c r="C17" s="149" t="str">
        <f>Dashboard!C21</f>
        <v xml:space="preserve">fever.cop_per_degree </v>
      </c>
      <c r="D17" s="149" t="str">
        <f>Dashboard!D21</f>
        <v>-</v>
      </c>
      <c r="E17" s="160">
        <f>K17</f>
        <v>4.2999999999999997E-2</v>
      </c>
      <c r="F17" s="152"/>
      <c r="G17" s="161"/>
      <c r="H17" s="157"/>
      <c r="I17" s="157"/>
      <c r="J17" s="158"/>
      <c r="K17" s="162">
        <f>Notes!E255</f>
        <v>4.2999999999999997E-2</v>
      </c>
      <c r="L17" s="158"/>
      <c r="M17" s="158"/>
      <c r="N17" s="158"/>
      <c r="O17" s="158"/>
      <c r="P17" s="158"/>
      <c r="Q17" s="157"/>
      <c r="R17" s="139"/>
    </row>
    <row r="18" spans="1:18" ht="17" thickBot="1">
      <c r="B18" s="54"/>
      <c r="C18" s="149" t="str">
        <f>Dashboard!C23</f>
        <v>full_load_hours</v>
      </c>
      <c r="D18" s="149" t="str">
        <f>Dashboard!D23</f>
        <v>-</v>
      </c>
      <c r="E18" s="167">
        <f t="shared" ref="E18:E21" si="2">G18</f>
        <v>0</v>
      </c>
      <c r="F18" s="155"/>
      <c r="G18" s="167">
        <v>0</v>
      </c>
      <c r="H18" s="168"/>
      <c r="I18" s="168"/>
      <c r="J18" s="153"/>
      <c r="K18" s="153"/>
      <c r="L18" s="153"/>
      <c r="M18" s="153"/>
      <c r="N18" s="153"/>
      <c r="O18" s="153"/>
      <c r="P18" s="153"/>
      <c r="Q18" s="152"/>
      <c r="R18" s="139" t="s">
        <v>121</v>
      </c>
    </row>
    <row r="19" spans="1:18" ht="17" thickBot="1">
      <c r="B19" s="54"/>
      <c r="C19" s="149" t="str">
        <f>Dashboard!C24</f>
        <v>households_supplied_per_unit</v>
      </c>
      <c r="D19" s="149" t="str">
        <f>Dashboard!D24</f>
        <v>-</v>
      </c>
      <c r="E19" s="167">
        <f t="shared" si="2"/>
        <v>1</v>
      </c>
      <c r="F19" s="155"/>
      <c r="G19" s="167">
        <v>1</v>
      </c>
      <c r="H19" s="152"/>
      <c r="I19" s="152"/>
      <c r="J19" s="153"/>
      <c r="K19" s="153"/>
      <c r="L19" s="153"/>
      <c r="M19" s="153"/>
      <c r="N19" s="153"/>
      <c r="O19" s="153"/>
      <c r="P19" s="153"/>
      <c r="Q19" s="152"/>
      <c r="R19" s="140" t="s">
        <v>10</v>
      </c>
    </row>
    <row r="20" spans="1:18" ht="17" thickBot="1">
      <c r="A20" s="11"/>
      <c r="B20" s="17"/>
      <c r="C20" s="149" t="str">
        <f>Dashboard!C22</f>
        <v>availability</v>
      </c>
      <c r="D20" s="149" t="str">
        <f>Dashboard!D22</f>
        <v>-</v>
      </c>
      <c r="E20" s="167">
        <f t="shared" si="2"/>
        <v>0</v>
      </c>
      <c r="F20" s="48"/>
      <c r="G20" s="167">
        <v>0</v>
      </c>
      <c r="H20" s="168"/>
      <c r="I20" s="168"/>
      <c r="J20" s="169"/>
      <c r="K20" s="169"/>
      <c r="L20" s="169"/>
      <c r="M20" s="169"/>
      <c r="N20" s="169"/>
      <c r="O20" s="169"/>
      <c r="P20" s="169"/>
      <c r="Q20" s="168"/>
      <c r="R20" s="139" t="s">
        <v>120</v>
      </c>
    </row>
    <row r="21" spans="1:18" ht="17" thickBot="1">
      <c r="B21" s="54"/>
      <c r="C21" s="149" t="str">
        <f>Dashboard!C25</f>
        <v>electricity_output_capacity</v>
      </c>
      <c r="D21" s="149" t="str">
        <f>Dashboard!D25</f>
        <v>MW</v>
      </c>
      <c r="E21" s="167">
        <f t="shared" si="2"/>
        <v>0</v>
      </c>
      <c r="F21" s="170"/>
      <c r="G21" s="167">
        <v>0</v>
      </c>
      <c r="H21" s="170"/>
      <c r="I21" s="170"/>
      <c r="J21" s="169"/>
      <c r="K21" s="169"/>
      <c r="L21" s="169"/>
      <c r="M21" s="169"/>
      <c r="N21" s="169"/>
      <c r="O21" s="169"/>
      <c r="P21" s="169"/>
      <c r="Q21" s="168"/>
      <c r="R21" s="138" t="s">
        <v>122</v>
      </c>
    </row>
    <row r="22" spans="1:18" ht="17" thickBot="1">
      <c r="B22" s="54"/>
      <c r="C22" s="149" t="str">
        <f>Dashboard!C26</f>
        <v>heat_output_capacity</v>
      </c>
      <c r="D22" s="149" t="str">
        <f>Dashboard!D26</f>
        <v>MW</v>
      </c>
      <c r="E22" s="171">
        <f>I22</f>
        <v>4.9000000000000007E-3</v>
      </c>
      <c r="F22" s="170"/>
      <c r="G22" s="170"/>
      <c r="H22" s="170"/>
      <c r="I22" s="171">
        <f>Notes!E99</f>
        <v>4.9000000000000007E-3</v>
      </c>
      <c r="J22" s="172"/>
      <c r="K22" s="172"/>
      <c r="L22" s="172"/>
      <c r="M22" s="172"/>
      <c r="N22" s="172"/>
      <c r="O22" s="172"/>
      <c r="P22" s="172"/>
      <c r="Q22" s="168"/>
      <c r="R22" s="138" t="s">
        <v>123</v>
      </c>
    </row>
    <row r="23" spans="1:18">
      <c r="B23" s="54"/>
      <c r="C23" s="57"/>
      <c r="J23" s="103"/>
      <c r="K23" s="103"/>
      <c r="L23" s="103"/>
      <c r="M23" s="103"/>
      <c r="N23" s="103"/>
      <c r="O23" s="103"/>
      <c r="P23" s="103"/>
      <c r="Q23" s="50"/>
      <c r="R23" s="141"/>
    </row>
    <row r="24" spans="1:18" ht="17" thickBot="1">
      <c r="B24" s="54"/>
      <c r="C24" s="25" t="str">
        <f>Dashboard!C28</f>
        <v>Cost</v>
      </c>
      <c r="D24" s="25"/>
      <c r="J24" s="103"/>
      <c r="K24" s="103"/>
      <c r="L24" s="103"/>
      <c r="M24" s="103"/>
      <c r="N24" s="103"/>
      <c r="O24" s="103"/>
      <c r="P24" s="103"/>
      <c r="Q24" s="50"/>
      <c r="R24" s="141"/>
    </row>
    <row r="25" spans="1:18" ht="17" thickBot="1">
      <c r="B25" s="54"/>
      <c r="C25" s="149" t="str">
        <f>Dashboard!C29</f>
        <v>initial_investment</v>
      </c>
      <c r="D25" s="149" t="str">
        <f>Dashboard!D29</f>
        <v>euro</v>
      </c>
      <c r="E25" s="167">
        <f>P25</f>
        <v>5500</v>
      </c>
      <c r="F25" s="48"/>
      <c r="G25" s="168"/>
      <c r="H25" s="174">
        <f>Notes!E194</f>
        <v>4135</v>
      </c>
      <c r="I25" s="168"/>
      <c r="J25" s="169"/>
      <c r="K25" s="169"/>
      <c r="L25" s="169"/>
      <c r="M25" s="169"/>
      <c r="N25" s="169"/>
      <c r="O25" s="169"/>
      <c r="P25" s="176">
        <v>5500</v>
      </c>
      <c r="Q25" s="168"/>
      <c r="R25" s="138" t="s">
        <v>125</v>
      </c>
    </row>
    <row r="26" spans="1:18" ht="17" thickBot="1">
      <c r="A26" s="95"/>
      <c r="B26" s="96"/>
      <c r="C26" s="149" t="str">
        <f>Dashboard!C30</f>
        <v>ccs_investment</v>
      </c>
      <c r="D26" s="149" t="str">
        <f>Dashboard!D30</f>
        <v>euro</v>
      </c>
      <c r="E26" s="167">
        <f>G26</f>
        <v>0</v>
      </c>
      <c r="F26" s="48"/>
      <c r="G26" s="167">
        <v>0</v>
      </c>
      <c r="H26" s="168"/>
      <c r="I26" s="168"/>
      <c r="J26" s="169"/>
      <c r="K26" s="169"/>
      <c r="L26" s="169"/>
      <c r="M26" s="169"/>
      <c r="N26" s="169"/>
      <c r="O26" s="169"/>
      <c r="P26" s="169"/>
      <c r="Q26" s="168"/>
      <c r="R26" s="175" t="s">
        <v>122</v>
      </c>
    </row>
    <row r="27" spans="1:18" ht="17" thickBot="1">
      <c r="A27" s="97"/>
      <c r="B27" s="98"/>
      <c r="C27" s="149" t="str">
        <f>Dashboard!C31</f>
        <v>cost_of_installing</v>
      </c>
      <c r="D27" s="149" t="str">
        <f>Dashboard!D31</f>
        <v>euro</v>
      </c>
      <c r="E27" s="167">
        <f>M27</f>
        <v>1000</v>
      </c>
      <c r="F27" s="48"/>
      <c r="G27" s="168"/>
      <c r="H27" s="174">
        <f>Notes!E183</f>
        <v>600</v>
      </c>
      <c r="I27" s="168"/>
      <c r="J27" s="169"/>
      <c r="K27" s="169"/>
      <c r="L27" s="169"/>
      <c r="M27" s="176">
        <f>Notes!E227</f>
        <v>1000</v>
      </c>
      <c r="N27" s="169"/>
      <c r="O27" s="169"/>
      <c r="P27" s="169"/>
      <c r="Q27" s="168"/>
      <c r="R27" s="137"/>
    </row>
    <row r="28" spans="1:18" ht="17" thickBot="1">
      <c r="A28" s="97"/>
      <c r="B28" s="98"/>
      <c r="C28" s="149" t="str">
        <f>Dashboard!C32</f>
        <v>decommissioning_costs</v>
      </c>
      <c r="D28" s="149" t="str">
        <f>Dashboard!D32</f>
        <v>euro</v>
      </c>
      <c r="E28" s="167">
        <f>G28</f>
        <v>0</v>
      </c>
      <c r="F28" s="48"/>
      <c r="G28" s="167">
        <v>0</v>
      </c>
      <c r="H28" s="168"/>
      <c r="I28" s="168"/>
      <c r="J28" s="169"/>
      <c r="K28" s="169"/>
      <c r="L28" s="169"/>
      <c r="M28" s="48"/>
      <c r="N28" s="48"/>
      <c r="O28" s="48"/>
      <c r="P28" s="48"/>
      <c r="Q28" s="168"/>
      <c r="R28" s="138" t="s">
        <v>122</v>
      </c>
    </row>
    <row r="29" spans="1:18" ht="17" thickBot="1">
      <c r="A29" s="97"/>
      <c r="B29" s="98"/>
      <c r="C29" s="149" t="str">
        <f>Dashboard!C33</f>
        <v>fixed_operation_and_maintenance_costs_per_year</v>
      </c>
      <c r="D29" s="149" t="str">
        <f>Dashboard!D33</f>
        <v>euro/year</v>
      </c>
      <c r="E29" s="167">
        <f>M29</f>
        <v>200</v>
      </c>
      <c r="F29" s="48"/>
      <c r="G29" s="168"/>
      <c r="H29" s="168"/>
      <c r="I29" s="168"/>
      <c r="J29" s="172"/>
      <c r="K29" s="172"/>
      <c r="L29" s="172"/>
      <c r="M29" s="176">
        <f>Notes!E228</f>
        <v>200</v>
      </c>
      <c r="N29" s="169"/>
      <c r="O29" s="169"/>
      <c r="P29" s="169"/>
      <c r="Q29" s="168"/>
      <c r="R29" s="138"/>
    </row>
    <row r="30" spans="1:18" ht="17" thickBot="1">
      <c r="A30" s="97"/>
      <c r="B30" s="98"/>
      <c r="C30" s="149" t="str">
        <f>Dashboard!C34</f>
        <v>variable_operation_and_maintenance_costs_per_full_load_hour</v>
      </c>
      <c r="D30" s="149" t="str">
        <f>Dashboard!D34</f>
        <v>euro/FLH</v>
      </c>
      <c r="E30" s="167">
        <f>G30</f>
        <v>0</v>
      </c>
      <c r="F30" s="48"/>
      <c r="G30" s="167">
        <v>0</v>
      </c>
      <c r="H30" s="168"/>
      <c r="I30" s="168"/>
      <c r="J30" s="169"/>
      <c r="K30" s="169"/>
      <c r="L30" s="169"/>
      <c r="M30" s="169"/>
      <c r="N30" s="169"/>
      <c r="O30" s="169"/>
      <c r="P30" s="169"/>
      <c r="Q30" s="168"/>
      <c r="R30" s="138" t="s">
        <v>121</v>
      </c>
    </row>
    <row r="31" spans="1:18" ht="17" thickBot="1">
      <c r="A31" s="97"/>
      <c r="B31" s="98"/>
      <c r="C31" s="149" t="str">
        <f>Dashboard!C35</f>
        <v>variable_operation_and_maintenance_costs_for_ccs_per_full_load_hour</v>
      </c>
      <c r="D31" s="149" t="str">
        <f>Dashboard!D35</f>
        <v>euro/FLH</v>
      </c>
      <c r="E31" s="167">
        <f>G31</f>
        <v>0</v>
      </c>
      <c r="F31" s="48"/>
      <c r="G31" s="167">
        <v>0</v>
      </c>
      <c r="H31" s="168"/>
      <c r="I31" s="168"/>
      <c r="J31" s="169"/>
      <c r="K31" s="169"/>
      <c r="L31" s="169"/>
      <c r="M31" s="169"/>
      <c r="N31" s="169"/>
      <c r="O31" s="169"/>
      <c r="P31" s="169"/>
      <c r="Q31" s="168"/>
      <c r="R31" s="138" t="s">
        <v>122</v>
      </c>
    </row>
    <row r="32" spans="1:18" ht="17" thickBot="1">
      <c r="A32" s="97"/>
      <c r="B32" s="98"/>
      <c r="C32" s="149" t="str">
        <f>Dashboard!C37</f>
        <v>takes_part_in_ets</v>
      </c>
      <c r="D32" s="149" t="str">
        <f>Dashboard!D37</f>
        <v>yes=1, no=0</v>
      </c>
      <c r="E32" s="167">
        <f>G32</f>
        <v>0</v>
      </c>
      <c r="F32" s="48"/>
      <c r="G32" s="167">
        <v>0</v>
      </c>
      <c r="H32" s="168"/>
      <c r="I32" s="168"/>
      <c r="J32" s="169"/>
      <c r="K32" s="169"/>
      <c r="L32" s="169"/>
      <c r="M32" s="169"/>
      <c r="N32" s="169"/>
      <c r="O32" s="169"/>
      <c r="P32" s="169"/>
      <c r="Q32" s="168"/>
      <c r="R32" s="138" t="s">
        <v>122</v>
      </c>
    </row>
    <row r="33" spans="1:18">
      <c r="A33" s="97"/>
      <c r="B33" s="98"/>
      <c r="C33" s="25"/>
      <c r="J33" s="103"/>
      <c r="K33" s="103"/>
      <c r="L33" s="103"/>
      <c r="M33" s="103"/>
      <c r="N33" s="103"/>
      <c r="O33" s="103"/>
      <c r="P33" s="103"/>
      <c r="Q33" s="50"/>
      <c r="R33" s="142"/>
    </row>
    <row r="34" spans="1:18" ht="17" thickBot="1">
      <c r="A34" s="97"/>
      <c r="B34" s="98"/>
      <c r="C34" s="25" t="str">
        <f>Dashboard!C39</f>
        <v>Other</v>
      </c>
      <c r="J34" s="103"/>
      <c r="K34" s="103"/>
      <c r="L34" s="103"/>
      <c r="M34" s="103"/>
      <c r="N34" s="103"/>
      <c r="O34" s="103"/>
      <c r="P34" s="103"/>
      <c r="Q34" s="50"/>
      <c r="R34" s="137"/>
    </row>
    <row r="35" spans="1:18" ht="17" thickBot="1">
      <c r="A35" s="97"/>
      <c r="B35" s="98"/>
      <c r="C35" s="149" t="str">
        <f>Dashboard!C40</f>
        <v>construction_time</v>
      </c>
      <c r="D35" s="149" t="str">
        <f>Dashboard!D40</f>
        <v>years</v>
      </c>
      <c r="E35" s="177">
        <f t="shared" ref="E35:E37" si="3">G35</f>
        <v>0</v>
      </c>
      <c r="F35" s="48"/>
      <c r="G35" s="167">
        <v>0</v>
      </c>
      <c r="H35" s="168"/>
      <c r="I35" s="168"/>
      <c r="J35" s="169"/>
      <c r="K35" s="169"/>
      <c r="L35" s="169"/>
      <c r="M35" s="169"/>
      <c r="N35" s="169"/>
      <c r="O35" s="169"/>
      <c r="P35" s="169"/>
      <c r="Q35" s="168"/>
      <c r="R35" s="138" t="s">
        <v>122</v>
      </c>
    </row>
    <row r="36" spans="1:18" ht="17" thickBot="1">
      <c r="A36" s="97"/>
      <c r="B36" s="98"/>
      <c r="C36" s="149" t="str">
        <f>Dashboard!C41</f>
        <v>technical_lifetime</v>
      </c>
      <c r="D36" s="149" t="str">
        <f>Dashboard!D41</f>
        <v>years</v>
      </c>
      <c r="E36" s="177">
        <f t="shared" si="3"/>
        <v>15</v>
      </c>
      <c r="F36" s="48"/>
      <c r="G36" s="167">
        <v>15</v>
      </c>
      <c r="H36" s="168"/>
      <c r="I36" s="168"/>
      <c r="J36" s="169"/>
      <c r="K36" s="169"/>
      <c r="L36" s="169"/>
      <c r="M36" s="169"/>
      <c r="N36" s="169"/>
      <c r="O36" s="169"/>
      <c r="P36" s="169"/>
      <c r="Q36" s="168"/>
      <c r="R36" s="173" t="s">
        <v>124</v>
      </c>
    </row>
    <row r="37" spans="1:18" ht="17" thickBot="1">
      <c r="A37" s="97"/>
      <c r="B37" s="98"/>
      <c r="C37" s="149" t="str">
        <f>Dashboard!C42</f>
        <v>free_co2_factor</v>
      </c>
      <c r="D37" s="149" t="str">
        <f>Dashboard!D42</f>
        <v>-</v>
      </c>
      <c r="E37" s="177">
        <f t="shared" si="3"/>
        <v>0</v>
      </c>
      <c r="F37" s="48"/>
      <c r="G37" s="167">
        <v>0</v>
      </c>
      <c r="H37" s="168"/>
      <c r="I37" s="168"/>
      <c r="J37" s="169"/>
      <c r="K37" s="169"/>
      <c r="L37" s="169"/>
      <c r="M37" s="169"/>
      <c r="N37" s="169"/>
      <c r="O37" s="169"/>
      <c r="P37" s="169"/>
      <c r="Q37" s="168"/>
      <c r="R37" s="138" t="s">
        <v>122</v>
      </c>
    </row>
    <row r="38" spans="1:18">
      <c r="A38" s="97"/>
      <c r="B38" s="98"/>
      <c r="J38" s="103"/>
      <c r="K38" s="103"/>
      <c r="L38" s="103"/>
      <c r="M38" s="103"/>
      <c r="N38" s="103"/>
      <c r="O38" s="103"/>
      <c r="P38" s="103"/>
      <c r="Q38" s="50"/>
      <c r="R38" s="143"/>
    </row>
    <row r="39" spans="1:18">
      <c r="A39" s="97"/>
      <c r="B39" s="98"/>
      <c r="J39" s="103"/>
      <c r="K39" s="103"/>
      <c r="L39" s="103"/>
      <c r="M39" s="103"/>
      <c r="N39" s="103"/>
      <c r="O39" s="103"/>
      <c r="P39" s="103"/>
      <c r="Q39" s="50"/>
      <c r="R39" s="144"/>
    </row>
    <row r="40" spans="1:18" ht="17" thickBot="1">
      <c r="A40" s="97"/>
      <c r="B40" s="145"/>
      <c r="C40" s="146"/>
      <c r="D40" s="146"/>
      <c r="E40" s="146"/>
      <c r="F40" s="146"/>
      <c r="G40" s="147"/>
      <c r="H40" s="147"/>
      <c r="I40" s="147"/>
      <c r="J40" s="146"/>
      <c r="K40" s="146"/>
      <c r="L40" s="146"/>
      <c r="M40" s="146"/>
      <c r="N40" s="146"/>
      <c r="O40" s="146"/>
      <c r="P40" s="146"/>
      <c r="Q40" s="146"/>
      <c r="R40" s="148"/>
    </row>
  </sheetData>
  <pageMargins left="0.75" right="0.75" top="1" bottom="1" header="0.5" footer="0.5"/>
  <pageSetup paperSize="9"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111"/>
  <sheetViews>
    <sheetView zoomScale="89" workbookViewId="0">
      <selection activeCell="F83" sqref="F83"/>
    </sheetView>
  </sheetViews>
  <sheetFormatPr baseColWidth="10" defaultColWidth="33.1640625" defaultRowHeight="16"/>
  <cols>
    <col min="1" max="1" width="3.33203125" style="35" customWidth="1"/>
    <col min="2" max="2" width="3.5" style="35" customWidth="1"/>
    <col min="3" max="3" width="25.1640625" style="178" customWidth="1"/>
    <col min="4" max="4" width="13" style="35" customWidth="1"/>
    <col min="5" max="5" width="16.1640625" style="35" customWidth="1"/>
    <col min="6" max="6" width="10.33203125" style="35" customWidth="1"/>
    <col min="7" max="9" width="12.1640625" style="35" customWidth="1"/>
    <col min="10" max="10" width="33.6640625" style="36" customWidth="1"/>
    <col min="11" max="11" width="68.1640625" style="35" bestFit="1" customWidth="1"/>
    <col min="12" max="16384" width="33.1640625" style="35"/>
  </cols>
  <sheetData>
    <row r="1" spans="2:11" ht="17" thickBot="1"/>
    <row r="2" spans="2:11">
      <c r="B2" s="37"/>
      <c r="C2" s="179"/>
      <c r="D2" s="38"/>
      <c r="E2" s="38"/>
      <c r="F2" s="38"/>
      <c r="G2" s="38"/>
      <c r="H2" s="38"/>
      <c r="I2" s="38"/>
      <c r="J2" s="39"/>
      <c r="K2" s="121"/>
    </row>
    <row r="3" spans="2:11">
      <c r="B3" s="40"/>
      <c r="C3" s="180" t="s">
        <v>18</v>
      </c>
      <c r="D3" s="41"/>
      <c r="E3" s="41"/>
      <c r="F3" s="41"/>
      <c r="G3" s="41"/>
      <c r="H3" s="41"/>
      <c r="I3" s="41"/>
      <c r="J3" s="42"/>
      <c r="K3" s="113"/>
    </row>
    <row r="4" spans="2:11">
      <c r="B4" s="40"/>
      <c r="K4" s="113"/>
    </row>
    <row r="5" spans="2:11">
      <c r="B5" s="43"/>
      <c r="C5" s="181" t="s">
        <v>23</v>
      </c>
      <c r="D5" s="44"/>
      <c r="E5" s="44" t="s">
        <v>0</v>
      </c>
      <c r="F5" s="44" t="s">
        <v>15</v>
      </c>
      <c r="G5" s="44" t="s">
        <v>24</v>
      </c>
      <c r="H5" s="44" t="s">
        <v>70</v>
      </c>
      <c r="I5" s="44" t="s">
        <v>47</v>
      </c>
      <c r="J5" s="45" t="s">
        <v>71</v>
      </c>
      <c r="K5" s="122" t="s">
        <v>12</v>
      </c>
    </row>
    <row r="6" spans="2:11">
      <c r="B6" s="40"/>
      <c r="C6" s="180"/>
      <c r="D6" s="41"/>
      <c r="E6" s="41"/>
      <c r="F6" s="41"/>
      <c r="G6" s="41"/>
      <c r="H6" s="41"/>
      <c r="I6" s="41"/>
      <c r="J6" s="42"/>
      <c r="K6" s="123"/>
    </row>
    <row r="7" spans="2:11">
      <c r="B7" s="40"/>
      <c r="C7" s="183" t="str">
        <f>'Research data'!C25</f>
        <v>initial_investment</v>
      </c>
      <c r="D7" s="184"/>
      <c r="E7" s="185" t="s">
        <v>85</v>
      </c>
      <c r="F7" s="185" t="s">
        <v>86</v>
      </c>
      <c r="G7" s="186" t="s">
        <v>87</v>
      </c>
      <c r="H7" s="186" t="s">
        <v>87</v>
      </c>
      <c r="I7" s="186" t="s">
        <v>88</v>
      </c>
      <c r="J7" s="186" t="s">
        <v>112</v>
      </c>
      <c r="K7" s="139" t="s">
        <v>89</v>
      </c>
    </row>
    <row r="8" spans="2:11">
      <c r="B8" s="40"/>
      <c r="C8" s="187"/>
      <c r="D8" s="188"/>
      <c r="E8" s="184"/>
      <c r="F8" s="189"/>
      <c r="G8" s="190"/>
      <c r="H8" s="190"/>
      <c r="I8" s="190"/>
      <c r="J8" s="190"/>
      <c r="K8" s="191"/>
    </row>
    <row r="9" spans="2:11" ht="34">
      <c r="B9" s="40"/>
      <c r="C9" s="192" t="str">
        <f>'Research data'!C22</f>
        <v>heat_output_capacity</v>
      </c>
      <c r="D9" s="188"/>
      <c r="E9" s="184" t="s">
        <v>101</v>
      </c>
      <c r="F9" s="189" t="s">
        <v>86</v>
      </c>
      <c r="G9" s="190" t="s">
        <v>114</v>
      </c>
      <c r="H9" s="190" t="s">
        <v>114</v>
      </c>
      <c r="I9" s="190" t="s">
        <v>113</v>
      </c>
      <c r="J9" s="190" t="s">
        <v>115</v>
      </c>
      <c r="K9" s="191" t="s">
        <v>76</v>
      </c>
    </row>
    <row r="10" spans="2:11">
      <c r="B10" s="40"/>
      <c r="C10" s="193"/>
      <c r="D10" s="188"/>
      <c r="E10" s="184"/>
      <c r="F10" s="189"/>
      <c r="G10" s="190"/>
      <c r="H10" s="190"/>
      <c r="I10" s="190"/>
      <c r="J10" s="190"/>
      <c r="K10" s="191"/>
    </row>
    <row r="11" spans="2:11" ht="34">
      <c r="B11" s="40"/>
      <c r="C11" s="193"/>
      <c r="D11" s="188"/>
      <c r="E11" s="184" t="s">
        <v>92</v>
      </c>
      <c r="F11" s="189" t="s">
        <v>86</v>
      </c>
      <c r="G11" s="190" t="s">
        <v>114</v>
      </c>
      <c r="H11" s="190" t="s">
        <v>114</v>
      </c>
      <c r="I11" s="190" t="s">
        <v>113</v>
      </c>
      <c r="J11" s="190" t="s">
        <v>116</v>
      </c>
      <c r="K11" s="191" t="s">
        <v>78</v>
      </c>
    </row>
    <row r="12" spans="2:11">
      <c r="B12" s="40"/>
      <c r="C12" s="187"/>
      <c r="D12" s="185"/>
      <c r="E12" s="185"/>
      <c r="F12" s="185"/>
      <c r="G12" s="185"/>
      <c r="H12" s="185"/>
      <c r="I12" s="185"/>
      <c r="J12" s="186"/>
      <c r="K12" s="194"/>
    </row>
    <row r="13" spans="2:11">
      <c r="B13" s="40"/>
      <c r="C13" s="187" t="str">
        <f>'Research data'!C13</f>
        <v>fever.base_cop</v>
      </c>
      <c r="D13" s="185"/>
      <c r="E13" s="185" t="s">
        <v>143</v>
      </c>
      <c r="F13" s="185" t="s">
        <v>86</v>
      </c>
      <c r="G13" s="185">
        <v>2015</v>
      </c>
      <c r="H13" s="185">
        <v>2015</v>
      </c>
      <c r="I13" s="195">
        <v>42948</v>
      </c>
      <c r="J13" s="186" t="s">
        <v>146</v>
      </c>
      <c r="K13" s="194"/>
    </row>
    <row r="14" spans="2:11">
      <c r="B14" s="40"/>
      <c r="C14" s="187" t="str">
        <f>'Research data'!C14</f>
        <v xml:space="preserve">fever.capacity.electricity </v>
      </c>
      <c r="D14" s="185"/>
      <c r="E14" s="185"/>
      <c r="F14" s="185"/>
      <c r="G14" s="185"/>
      <c r="H14" s="185"/>
      <c r="I14" s="185"/>
      <c r="J14" s="186"/>
      <c r="K14" s="194"/>
    </row>
    <row r="15" spans="2:11">
      <c r="B15" s="40"/>
      <c r="C15" s="187" t="str">
        <f>'Research data'!C17</f>
        <v xml:space="preserve">fever.cop_per_degree </v>
      </c>
      <c r="D15" s="185"/>
      <c r="E15" s="185"/>
      <c r="F15" s="185"/>
      <c r="G15" s="185"/>
      <c r="H15" s="185"/>
      <c r="I15" s="185"/>
      <c r="J15" s="186"/>
      <c r="K15" s="194"/>
    </row>
    <row r="16" spans="2:11">
      <c r="B16" s="40"/>
      <c r="C16" s="187" t="str">
        <f>'Research data'!C16</f>
        <v xml:space="preserve">fever.cop_cutoff </v>
      </c>
      <c r="D16" s="185"/>
      <c r="E16" s="185"/>
      <c r="F16" s="185"/>
      <c r="G16" s="185"/>
      <c r="H16" s="185"/>
      <c r="I16" s="185"/>
      <c r="J16" s="186"/>
      <c r="K16" s="194"/>
    </row>
    <row r="17" spans="2:11">
      <c r="B17" s="40"/>
      <c r="C17" s="196"/>
      <c r="D17" s="185"/>
      <c r="E17" s="185"/>
      <c r="F17" s="185"/>
      <c r="G17" s="185"/>
      <c r="H17" s="185"/>
      <c r="I17" s="185"/>
      <c r="J17" s="186"/>
      <c r="K17" s="194"/>
    </row>
    <row r="18" spans="2:11">
      <c r="B18" s="40"/>
      <c r="C18" s="196"/>
      <c r="D18" s="185"/>
      <c r="E18" s="185" t="s">
        <v>145</v>
      </c>
      <c r="F18" s="185" t="s">
        <v>86</v>
      </c>
      <c r="G18" s="185"/>
      <c r="H18" s="185"/>
      <c r="I18" s="195">
        <v>42948</v>
      </c>
      <c r="J18" s="186" t="s">
        <v>148</v>
      </c>
      <c r="K18" s="194" t="s">
        <v>149</v>
      </c>
    </row>
    <row r="19" spans="2:11">
      <c r="B19" s="40"/>
      <c r="C19" s="187" t="str">
        <f>Dashboard!C31</f>
        <v>cost_of_installing</v>
      </c>
      <c r="D19" s="185"/>
      <c r="E19" s="185"/>
      <c r="F19" s="185"/>
      <c r="G19" s="185"/>
      <c r="H19" s="185"/>
      <c r="I19" s="185"/>
      <c r="J19" s="186"/>
      <c r="K19" s="194"/>
    </row>
    <row r="20" spans="2:11">
      <c r="B20" s="40"/>
      <c r="C20" s="187" t="str">
        <f>Dashboard!C33</f>
        <v>fixed_operation_and_maintenance_costs_per_year</v>
      </c>
      <c r="D20" s="185"/>
      <c r="E20" s="185"/>
      <c r="F20" s="185"/>
      <c r="G20" s="185"/>
      <c r="H20" s="185"/>
      <c r="I20" s="185"/>
      <c r="J20" s="186"/>
      <c r="K20" s="194"/>
    </row>
    <row r="21" spans="2:11">
      <c r="B21" s="40"/>
      <c r="C21" s="187" t="e">
        <f>'Research data'!#REF!</f>
        <v>#REF!</v>
      </c>
      <c r="D21" s="185"/>
      <c r="E21" s="185"/>
      <c r="F21" s="185"/>
      <c r="G21" s="185"/>
      <c r="H21" s="185"/>
      <c r="I21" s="185"/>
      <c r="J21" s="186"/>
      <c r="K21" s="194"/>
    </row>
    <row r="22" spans="2:11">
      <c r="B22" s="40"/>
      <c r="C22" s="187"/>
      <c r="D22" s="185"/>
      <c r="E22" s="185"/>
      <c r="F22" s="185"/>
      <c r="G22" s="185"/>
      <c r="H22" s="185"/>
      <c r="I22" s="185"/>
      <c r="J22" s="186"/>
      <c r="K22" s="194"/>
    </row>
    <row r="23" spans="2:11">
      <c r="B23" s="40"/>
      <c r="C23" s="187" t="e">
        <f>Dashboard!#REF!</f>
        <v>#REF!</v>
      </c>
      <c r="D23" s="185"/>
      <c r="E23" s="185" t="s">
        <v>185</v>
      </c>
      <c r="F23" s="185" t="s">
        <v>86</v>
      </c>
      <c r="G23" s="185" t="s">
        <v>147</v>
      </c>
      <c r="H23" s="185" t="s">
        <v>147</v>
      </c>
      <c r="I23" s="195">
        <v>42979</v>
      </c>
      <c r="J23" s="186"/>
      <c r="K23" s="194" t="s">
        <v>186</v>
      </c>
    </row>
    <row r="24" spans="2:11">
      <c r="B24" s="40"/>
      <c r="C24" s="186"/>
      <c r="D24" s="185"/>
      <c r="E24" s="185"/>
      <c r="F24" s="185"/>
      <c r="G24" s="185"/>
      <c r="H24" s="185"/>
      <c r="I24" s="185"/>
      <c r="J24" s="186"/>
      <c r="K24" s="194"/>
    </row>
    <row r="25" spans="2:11">
      <c r="B25" s="40"/>
      <c r="C25" s="187" t="e">
        <f>Dashboard!#REF!</f>
        <v>#REF!</v>
      </c>
      <c r="D25" s="185"/>
      <c r="E25" s="185" t="s">
        <v>187</v>
      </c>
      <c r="F25" s="185" t="s">
        <v>86</v>
      </c>
      <c r="G25" s="185" t="s">
        <v>147</v>
      </c>
      <c r="H25" s="185" t="s">
        <v>147</v>
      </c>
      <c r="I25" s="195">
        <v>42979</v>
      </c>
      <c r="J25" s="186"/>
      <c r="K25" t="s">
        <v>188</v>
      </c>
    </row>
    <row r="26" spans="2:11">
      <c r="B26" s="40"/>
      <c r="C26" s="185"/>
      <c r="D26" s="185"/>
      <c r="E26" s="185"/>
      <c r="F26" s="185"/>
      <c r="G26" s="185"/>
      <c r="H26" s="185"/>
      <c r="I26" s="195"/>
      <c r="J26" s="186"/>
      <c r="K26"/>
    </row>
    <row r="27" spans="2:11">
      <c r="B27" s="40"/>
      <c r="C27" s="187" t="str">
        <f>'Research data'!C6</f>
        <v>input.ambient_heat</v>
      </c>
      <c r="D27" s="185"/>
      <c r="E27" s="185" t="s">
        <v>119</v>
      </c>
      <c r="F27" s="185"/>
      <c r="G27" s="185"/>
      <c r="H27" s="185"/>
      <c r="I27" s="185"/>
      <c r="J27" s="186" t="s">
        <v>171</v>
      </c>
      <c r="K27" s="194"/>
    </row>
    <row r="28" spans="2:11">
      <c r="B28" s="40"/>
      <c r="C28" s="187" t="str">
        <f>'Research data'!C7</f>
        <v>input.electricity</v>
      </c>
      <c r="D28" s="185"/>
      <c r="E28" s="185"/>
      <c r="F28" s="185"/>
      <c r="G28" s="185"/>
      <c r="H28" s="185"/>
      <c r="I28" s="185"/>
      <c r="J28" s="186"/>
      <c r="K28" s="194"/>
    </row>
    <row r="29" spans="2:11">
      <c r="B29" s="40"/>
      <c r="C29" s="187" t="str">
        <f>'Research data'!C8</f>
        <v>input.hydrogen</v>
      </c>
      <c r="D29" s="185"/>
      <c r="E29" s="185"/>
      <c r="F29" s="185"/>
      <c r="G29" s="185"/>
      <c r="H29" s="185"/>
      <c r="I29" s="185"/>
      <c r="J29" s="186"/>
      <c r="K29" s="194"/>
    </row>
    <row r="30" spans="2:11">
      <c r="B30" s="40"/>
      <c r="C30" s="187" t="e">
        <f>Dashboard!#REF!</f>
        <v>#REF!</v>
      </c>
      <c r="D30" s="185"/>
      <c r="E30" s="185"/>
      <c r="F30" s="185"/>
      <c r="G30" s="185"/>
      <c r="H30" s="185"/>
      <c r="I30" s="185"/>
      <c r="J30" s="186"/>
      <c r="K30" s="194"/>
    </row>
    <row r="31" spans="2:11">
      <c r="B31" s="40"/>
      <c r="C31" s="187" t="str">
        <f>'Research data'!C9</f>
        <v>output.useable_heat.ambient_heat</v>
      </c>
      <c r="D31" s="185"/>
      <c r="E31" s="185"/>
      <c r="F31" s="185"/>
      <c r="G31" s="185"/>
      <c r="H31" s="185"/>
      <c r="I31" s="185"/>
      <c r="J31" s="186"/>
      <c r="K31" s="194"/>
    </row>
    <row r="32" spans="2:11">
      <c r="B32" s="40"/>
      <c r="C32" s="187" t="str">
        <f>'Research data'!C10</f>
        <v>output.useable_heat.electricity</v>
      </c>
      <c r="D32" s="185"/>
      <c r="E32" s="185"/>
      <c r="F32" s="185"/>
      <c r="G32" s="185"/>
      <c r="H32" s="185"/>
      <c r="I32" s="185"/>
      <c r="J32" s="186"/>
      <c r="K32" s="194"/>
    </row>
    <row r="33" spans="2:11">
      <c r="B33" s="40"/>
      <c r="C33" s="187" t="str">
        <f>'Research data'!C11</f>
        <v>output.useable_heat.hydrogen</v>
      </c>
      <c r="D33" s="185"/>
      <c r="E33" s="185"/>
      <c r="F33" s="185"/>
      <c r="G33" s="185"/>
      <c r="H33" s="185"/>
      <c r="I33" s="185"/>
      <c r="J33" s="186"/>
      <c r="K33" s="194"/>
    </row>
    <row r="34" spans="2:11">
      <c r="B34" s="40"/>
      <c r="C34" s="187" t="str">
        <f>'Research data'!C12</f>
        <v>output.cooling</v>
      </c>
      <c r="D34" s="185"/>
      <c r="E34" s="185"/>
      <c r="F34" s="185"/>
      <c r="G34" s="185"/>
      <c r="H34" s="185"/>
      <c r="I34" s="185"/>
      <c r="J34" s="186"/>
      <c r="K34" s="194"/>
    </row>
    <row r="35" spans="2:11">
      <c r="B35" s="40"/>
      <c r="C35" s="187" t="e">
        <f>'Research data'!#REF!</f>
        <v>#REF!</v>
      </c>
      <c r="D35" s="185"/>
      <c r="E35" s="185"/>
      <c r="F35" s="185"/>
      <c r="G35" s="185"/>
      <c r="H35" s="185"/>
      <c r="I35" s="185"/>
      <c r="J35" s="186"/>
      <c r="K35" s="194"/>
    </row>
    <row r="36" spans="2:11">
      <c r="B36" s="40"/>
      <c r="C36" s="187" t="e">
        <f>'Research data'!#REF!</f>
        <v>#REF!</v>
      </c>
      <c r="D36" s="185"/>
      <c r="E36" s="185"/>
      <c r="F36" s="185"/>
      <c r="G36" s="185"/>
      <c r="H36" s="185"/>
      <c r="I36" s="185"/>
      <c r="J36" s="186"/>
      <c r="K36" s="194"/>
    </row>
    <row r="37" spans="2:11">
      <c r="B37" s="40"/>
      <c r="C37" s="187" t="str">
        <f>'Research data'!C18</f>
        <v>full_load_hours</v>
      </c>
      <c r="D37" s="185"/>
      <c r="E37" s="185"/>
      <c r="F37" s="185"/>
      <c r="G37" s="185"/>
      <c r="H37" s="185"/>
      <c r="I37" s="185"/>
      <c r="J37" s="186"/>
      <c r="K37" s="194"/>
    </row>
    <row r="38" spans="2:11">
      <c r="B38" s="40"/>
      <c r="C38" s="187" t="str">
        <f>'Research data'!C19</f>
        <v>households_supplied_per_unit</v>
      </c>
      <c r="D38" s="185"/>
      <c r="E38" s="185"/>
      <c r="F38" s="185"/>
      <c r="G38" s="185"/>
      <c r="H38" s="185"/>
      <c r="I38" s="185"/>
      <c r="J38" s="186"/>
      <c r="K38" s="194"/>
    </row>
    <row r="39" spans="2:11">
      <c r="B39" s="40"/>
      <c r="C39" s="187" t="e">
        <f>'Research data'!#REF!</f>
        <v>#REF!</v>
      </c>
      <c r="D39" s="185"/>
      <c r="E39" s="185"/>
      <c r="F39" s="185"/>
      <c r="G39" s="185"/>
      <c r="H39" s="185"/>
      <c r="I39" s="185"/>
      <c r="J39" s="186"/>
      <c r="K39" s="194"/>
    </row>
    <row r="40" spans="2:11">
      <c r="B40" s="40"/>
      <c r="C40" s="187" t="str">
        <f>'Research data'!C20</f>
        <v>availability</v>
      </c>
      <c r="D40" s="185"/>
      <c r="E40" s="185"/>
      <c r="F40" s="185"/>
      <c r="G40" s="185"/>
      <c r="H40" s="185"/>
      <c r="I40" s="185"/>
      <c r="J40" s="186"/>
      <c r="K40" s="194"/>
    </row>
    <row r="41" spans="2:11">
      <c r="B41" s="40"/>
      <c r="C41" s="187" t="str">
        <f>'Research data'!C21</f>
        <v>electricity_output_capacity</v>
      </c>
      <c r="D41" s="185"/>
      <c r="E41" s="185"/>
      <c r="F41" s="185"/>
      <c r="G41" s="185"/>
      <c r="H41" s="185"/>
      <c r="I41" s="185"/>
      <c r="J41" s="186"/>
      <c r="K41" s="194"/>
    </row>
    <row r="42" spans="2:11">
      <c r="B42" s="40"/>
      <c r="C42" s="187" t="e">
        <f>'Research data'!#REF!</f>
        <v>#REF!</v>
      </c>
      <c r="D42" s="185"/>
      <c r="E42" s="185"/>
      <c r="F42" s="185"/>
      <c r="G42" s="185"/>
      <c r="H42" s="185"/>
      <c r="I42" s="185"/>
      <c r="J42" s="186"/>
      <c r="K42" s="194"/>
    </row>
    <row r="43" spans="2:11">
      <c r="B43" s="40"/>
      <c r="C43" s="187" t="e">
        <f>'Research data'!#REF!</f>
        <v>#REF!</v>
      </c>
      <c r="D43" s="185"/>
      <c r="E43" s="185"/>
      <c r="F43" s="185"/>
      <c r="G43" s="185"/>
      <c r="H43" s="185"/>
      <c r="I43" s="185"/>
      <c r="J43" s="186"/>
      <c r="K43" s="194"/>
    </row>
    <row r="44" spans="2:11">
      <c r="B44" s="40"/>
      <c r="C44" s="187" t="e">
        <f>'Research data'!#REF!</f>
        <v>#REF!</v>
      </c>
      <c r="D44" s="185"/>
      <c r="E44" s="185"/>
      <c r="F44" s="185"/>
      <c r="G44" s="185"/>
      <c r="H44" s="185"/>
      <c r="I44" s="185"/>
      <c r="J44" s="186"/>
      <c r="K44" s="194"/>
    </row>
    <row r="45" spans="2:11">
      <c r="B45" s="40"/>
      <c r="C45" s="187" t="e">
        <f>'Research data'!#REF!</f>
        <v>#REF!</v>
      </c>
      <c r="D45" s="185"/>
      <c r="E45" s="185"/>
      <c r="F45" s="185"/>
      <c r="G45" s="185"/>
      <c r="H45" s="185"/>
      <c r="I45" s="185"/>
      <c r="J45" s="186"/>
      <c r="K45" s="194"/>
    </row>
    <row r="46" spans="2:11">
      <c r="B46" s="40"/>
      <c r="C46" s="187" t="str">
        <f>Dashboard!C29</f>
        <v>initial_investment</v>
      </c>
      <c r="D46" s="185"/>
      <c r="E46" s="185"/>
      <c r="F46" s="185"/>
      <c r="G46" s="185"/>
      <c r="H46" s="185"/>
      <c r="I46" s="185"/>
      <c r="J46" s="186"/>
      <c r="K46" s="194"/>
    </row>
    <row r="47" spans="2:11">
      <c r="B47" s="40"/>
      <c r="C47" s="187" t="s">
        <v>9</v>
      </c>
      <c r="D47" s="185"/>
      <c r="E47" s="185"/>
      <c r="F47" s="185"/>
      <c r="G47" s="185"/>
      <c r="H47" s="185"/>
      <c r="I47" s="185"/>
      <c r="J47" s="186"/>
      <c r="K47" s="194"/>
    </row>
    <row r="48" spans="2:11">
      <c r="B48" s="40"/>
      <c r="C48" s="187" t="str">
        <f>Dashboard!C33</f>
        <v>fixed_operation_and_maintenance_costs_per_year</v>
      </c>
      <c r="D48" s="185"/>
      <c r="E48" s="185"/>
      <c r="F48" s="185"/>
      <c r="G48" s="185"/>
      <c r="H48" s="185"/>
      <c r="I48" s="185"/>
      <c r="J48" s="186"/>
      <c r="K48" s="194"/>
    </row>
    <row r="49" spans="1:11">
      <c r="B49" s="40"/>
      <c r="C49" s="187" t="str">
        <f>Dashboard!C34</f>
        <v>variable_operation_and_maintenance_costs_per_full_load_hour</v>
      </c>
      <c r="D49" s="185"/>
      <c r="E49" s="185"/>
      <c r="F49" s="185"/>
      <c r="G49" s="185"/>
      <c r="H49" s="185"/>
      <c r="I49" s="185"/>
      <c r="J49" s="186"/>
      <c r="K49" s="194"/>
    </row>
    <row r="50" spans="1:11">
      <c r="B50" s="40"/>
      <c r="C50" s="187" t="str">
        <f>Dashboard!C35</f>
        <v>variable_operation_and_maintenance_costs_for_ccs_per_full_load_hour</v>
      </c>
      <c r="D50" s="185"/>
      <c r="E50" s="185"/>
      <c r="F50" s="185"/>
      <c r="G50" s="185"/>
      <c r="H50" s="185"/>
      <c r="I50" s="185"/>
      <c r="J50" s="186"/>
      <c r="K50" s="194"/>
    </row>
    <row r="51" spans="1:11">
      <c r="B51" s="40"/>
      <c r="C51" s="187" t="str">
        <f>Dashboard!C36</f>
        <v>wacc</v>
      </c>
      <c r="D51" s="185"/>
      <c r="E51" s="185"/>
      <c r="F51" s="185"/>
      <c r="G51" s="185"/>
      <c r="H51" s="185"/>
      <c r="I51" s="185"/>
      <c r="J51" s="186"/>
      <c r="K51" s="194"/>
    </row>
    <row r="52" spans="1:11">
      <c r="B52" s="40"/>
      <c r="C52" s="187" t="str">
        <f>Dashboard!C39</f>
        <v>Other</v>
      </c>
      <c r="D52" s="185"/>
      <c r="E52" s="185"/>
      <c r="F52" s="185"/>
      <c r="G52" s="185"/>
      <c r="H52" s="185"/>
      <c r="I52" s="185"/>
      <c r="J52" s="186"/>
      <c r="K52" s="194"/>
    </row>
    <row r="53" spans="1:11">
      <c r="B53" s="40"/>
      <c r="C53" s="187" t="e">
        <f>Dashboard!#REF!</f>
        <v>#REF!</v>
      </c>
      <c r="D53" s="185"/>
      <c r="E53" s="185"/>
      <c r="F53" s="185"/>
      <c r="G53" s="185"/>
      <c r="H53" s="185"/>
      <c r="I53" s="185"/>
      <c r="J53" s="186"/>
      <c r="K53" s="194"/>
    </row>
    <row r="54" spans="1:11">
      <c r="B54" s="40"/>
      <c r="C54" s="187" t="str">
        <f>Dashboard!C40</f>
        <v>construction_time</v>
      </c>
      <c r="D54" s="185"/>
      <c r="E54" s="185"/>
      <c r="F54" s="185"/>
      <c r="G54" s="185"/>
      <c r="H54" s="185"/>
      <c r="I54" s="185"/>
      <c r="J54" s="186"/>
      <c r="K54" s="194"/>
    </row>
    <row r="55" spans="1:11">
      <c r="B55" s="40"/>
      <c r="C55" s="187" t="str">
        <f>Dashboard!C41</f>
        <v>technical_lifetime</v>
      </c>
      <c r="D55" s="185"/>
      <c r="E55" s="185"/>
      <c r="F55" s="185"/>
      <c r="G55" s="185"/>
      <c r="H55" s="185"/>
      <c r="I55" s="185"/>
      <c r="J55" s="186"/>
      <c r="K55" s="194"/>
    </row>
    <row r="56" spans="1:11">
      <c r="B56" s="40"/>
      <c r="C56" s="187" t="str">
        <f>Dashboard!C42</f>
        <v>free_co2_factor</v>
      </c>
      <c r="D56" s="185"/>
      <c r="E56" s="185"/>
      <c r="F56" s="185"/>
      <c r="G56" s="185"/>
      <c r="H56" s="185"/>
      <c r="I56" s="185"/>
      <c r="J56" s="186"/>
      <c r="K56" s="194"/>
    </row>
    <row r="57" spans="1:11">
      <c r="B57" s="40"/>
      <c r="C57" s="187" t="e">
        <f>Dashboard!#REF!</f>
        <v>#REF!</v>
      </c>
      <c r="D57" s="185"/>
      <c r="E57" s="185"/>
      <c r="F57" s="185"/>
      <c r="G57" s="185"/>
      <c r="H57" s="185"/>
      <c r="I57" s="185"/>
      <c r="J57" s="186"/>
      <c r="K57" s="194"/>
    </row>
    <row r="58" spans="1:11">
      <c r="B58" s="40"/>
      <c r="C58" s="187" t="e">
        <f>Dashboard!#REF!</f>
        <v>#REF!</v>
      </c>
      <c r="D58" s="185"/>
      <c r="E58" s="185"/>
      <c r="F58" s="185"/>
      <c r="G58" s="185"/>
      <c r="H58" s="185"/>
      <c r="I58" s="185"/>
      <c r="J58" s="186"/>
      <c r="K58" s="194"/>
    </row>
    <row r="59" spans="1:11">
      <c r="B59" s="40"/>
      <c r="C59" s="187" t="e">
        <f>Dashboard!#REF!</f>
        <v>#REF!</v>
      </c>
      <c r="D59" s="185"/>
      <c r="E59" s="185"/>
      <c r="F59" s="185"/>
      <c r="G59" s="185"/>
      <c r="H59" s="185"/>
      <c r="I59" s="185"/>
      <c r="J59" s="186"/>
      <c r="K59" s="194"/>
    </row>
    <row r="60" spans="1:11">
      <c r="B60" s="40"/>
      <c r="C60" s="187" t="e">
        <f>Dashboard!#REF!</f>
        <v>#REF!</v>
      </c>
      <c r="D60" s="185"/>
      <c r="E60" s="185" t="str">
        <f>IF(ISNUMBER('Research data'!#REF!),'Research data'!#REF!,"")</f>
        <v/>
      </c>
      <c r="F60" s="185" t="str">
        <f>IF(ISNUMBER('Research data'!H1),'Research data'!H1,"")</f>
        <v/>
      </c>
      <c r="G60" s="185" t="str">
        <f>IF(ISNUMBER('Research data'!#REF!),'Research data'!#REF!,"")</f>
        <v/>
      </c>
      <c r="H60" s="185" t="str">
        <f>IF(ISNUMBER('Research data'!I1),'Research data'!I1,"")</f>
        <v/>
      </c>
      <c r="I60" s="185"/>
      <c r="J60" s="186"/>
      <c r="K60" s="194"/>
    </row>
    <row r="61" spans="1:11">
      <c r="B61" s="40"/>
      <c r="E61" s="35" t="str">
        <f>IF(ISNUMBER('Research data'!#REF!),'Research data'!#REF!,"")</f>
        <v/>
      </c>
      <c r="F61" s="35" t="str">
        <f>IF(ISNUMBER('Research data'!H2),'Research data'!H2,"")</f>
        <v/>
      </c>
      <c r="G61" s="35" t="str">
        <f>IF(ISNUMBER('Research data'!#REF!),'Research data'!#REF!,"")</f>
        <v/>
      </c>
      <c r="H61" s="35" t="str">
        <f>IF(ISNUMBER('Research data'!I2),'Research data'!I2,"")</f>
        <v/>
      </c>
      <c r="K61" s="113"/>
    </row>
    <row r="62" spans="1:11">
      <c r="A62" s="93"/>
      <c r="B62" s="94"/>
      <c r="K62" s="113"/>
    </row>
    <row r="63" spans="1:11">
      <c r="A63" s="93"/>
      <c r="B63" s="94"/>
      <c r="D63" s="124"/>
      <c r="E63" s="124"/>
      <c r="F63" s="124"/>
      <c r="G63" s="124"/>
      <c r="H63" s="124"/>
      <c r="J63" s="35"/>
      <c r="K63" s="113"/>
    </row>
    <row r="64" spans="1:11" ht="17" thickBot="1">
      <c r="A64" s="93"/>
      <c r="B64" s="125"/>
      <c r="C64" s="182"/>
      <c r="D64" s="126"/>
      <c r="E64" s="126"/>
      <c r="F64" s="126"/>
      <c r="G64" s="126"/>
      <c r="H64" s="126"/>
      <c r="I64" s="126"/>
      <c r="J64" s="126"/>
      <c r="K64" s="127"/>
    </row>
    <row r="65" spans="1:10">
      <c r="A65" s="93"/>
      <c r="B65" s="93"/>
      <c r="J65" s="35"/>
    </row>
    <row r="66" spans="1:10">
      <c r="A66" s="93"/>
      <c r="B66" s="93"/>
      <c r="J66" s="35"/>
    </row>
    <row r="67" spans="1:10">
      <c r="A67" s="93"/>
      <c r="B67" s="93"/>
      <c r="J67" s="35"/>
    </row>
    <row r="68" spans="1:10">
      <c r="A68" s="93"/>
      <c r="B68" s="93"/>
      <c r="J68" s="35"/>
    </row>
    <row r="69" spans="1:10">
      <c r="A69" s="93"/>
      <c r="B69" s="93"/>
      <c r="J69" s="35"/>
    </row>
    <row r="70" spans="1:10">
      <c r="A70" s="93"/>
      <c r="B70" s="93"/>
      <c r="J70" s="35"/>
    </row>
    <row r="71" spans="1:10">
      <c r="A71" s="93"/>
      <c r="B71" s="93"/>
      <c r="J71" s="35"/>
    </row>
    <row r="72" spans="1:10">
      <c r="A72" s="93"/>
      <c r="B72" s="93"/>
      <c r="J72" s="35"/>
    </row>
    <row r="73" spans="1:10">
      <c r="A73" s="93"/>
      <c r="B73" s="93"/>
      <c r="J73" s="35"/>
    </row>
    <row r="74" spans="1:10">
      <c r="A74" s="93"/>
      <c r="B74" s="93"/>
      <c r="J74" s="35"/>
    </row>
    <row r="75" spans="1:10">
      <c r="A75" s="93"/>
      <c r="B75" s="93"/>
      <c r="J75" s="35"/>
    </row>
    <row r="76" spans="1:10">
      <c r="A76" s="93"/>
      <c r="B76" s="93"/>
      <c r="J76" s="35"/>
    </row>
    <row r="77" spans="1:10">
      <c r="A77" s="93"/>
      <c r="B77" s="93"/>
      <c r="J77" s="35"/>
    </row>
    <row r="78" spans="1:10">
      <c r="A78" s="93"/>
      <c r="B78" s="93"/>
      <c r="J78" s="35"/>
    </row>
    <row r="79" spans="1:10">
      <c r="A79" s="93"/>
      <c r="B79" s="93"/>
      <c r="J79" s="35"/>
    </row>
    <row r="80" spans="1:10">
      <c r="A80" s="93"/>
      <c r="B80" s="93"/>
      <c r="J80" s="35"/>
    </row>
    <row r="81" spans="1:10">
      <c r="A81" s="93"/>
      <c r="B81" s="93"/>
      <c r="J81" s="35"/>
    </row>
    <row r="82" spans="1:10">
      <c r="A82" s="93"/>
      <c r="B82" s="93"/>
      <c r="J82" s="35"/>
    </row>
    <row r="83" spans="1:10">
      <c r="A83" s="93"/>
      <c r="B83" s="93"/>
      <c r="J83" s="35"/>
    </row>
    <row r="84" spans="1:10">
      <c r="J84" s="35"/>
    </row>
    <row r="85" spans="1:10">
      <c r="J85" s="35"/>
    </row>
    <row r="86" spans="1:10">
      <c r="J86" s="35"/>
    </row>
    <row r="87" spans="1:10">
      <c r="J87" s="35"/>
    </row>
    <row r="88" spans="1:10">
      <c r="J88" s="35"/>
    </row>
    <row r="89" spans="1:10">
      <c r="J89" s="35"/>
    </row>
    <row r="90" spans="1:10">
      <c r="J90" s="35"/>
    </row>
    <row r="91" spans="1:10">
      <c r="J91" s="35"/>
    </row>
    <row r="92" spans="1:10">
      <c r="J92" s="35"/>
    </row>
    <row r="93" spans="1:10">
      <c r="J93" s="35"/>
    </row>
    <row r="94" spans="1:10">
      <c r="J94" s="35"/>
    </row>
    <row r="95" spans="1:10">
      <c r="J95" s="35"/>
    </row>
    <row r="96" spans="1:10">
      <c r="J96" s="35"/>
    </row>
    <row r="97" spans="10:10">
      <c r="J97" s="35"/>
    </row>
    <row r="98" spans="10:10">
      <c r="J98" s="35"/>
    </row>
    <row r="99" spans="10:10">
      <c r="J99" s="35"/>
    </row>
    <row r="100" spans="10:10">
      <c r="J100" s="35"/>
    </row>
    <row r="101" spans="10:10">
      <c r="J101" s="35"/>
    </row>
    <row r="102" spans="10:10">
      <c r="J102" s="35"/>
    </row>
    <row r="103" spans="10:10">
      <c r="J103" s="35"/>
    </row>
    <row r="104" spans="10:10">
      <c r="J104" s="35"/>
    </row>
    <row r="105" spans="10:10">
      <c r="J105" s="35"/>
    </row>
    <row r="106" spans="10:10">
      <c r="J106" s="35"/>
    </row>
    <row r="107" spans="10:10">
      <c r="J107" s="35"/>
    </row>
    <row r="108" spans="10:10">
      <c r="J108" s="35"/>
    </row>
    <row r="109" spans="10:10">
      <c r="J109" s="35"/>
    </row>
    <row r="110" spans="10:10">
      <c r="J110" s="35"/>
    </row>
    <row r="111" spans="10:10">
      <c r="J111" s="3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tint="-0.14999847407452621"/>
  </sheetPr>
  <dimension ref="A2:U330"/>
  <sheetViews>
    <sheetView topLeftCell="C1" workbookViewId="0">
      <selection activeCell="G28" sqref="G28"/>
    </sheetView>
  </sheetViews>
  <sheetFormatPr baseColWidth="10" defaultColWidth="10.6640625" defaultRowHeight="16"/>
  <cols>
    <col min="1" max="1" width="3.5" style="83" customWidth="1"/>
    <col min="2" max="2" width="4.1640625" style="83" customWidth="1"/>
    <col min="3" max="3" width="14.5" style="83" customWidth="1"/>
    <col min="4" max="5" width="10.6640625" style="83"/>
    <col min="6" max="6" width="5.5" style="83" customWidth="1"/>
    <col min="7" max="9" width="10.6640625" style="83"/>
    <col min="10" max="10" width="53" style="83" customWidth="1"/>
    <col min="11" max="16384" width="10.6640625" style="83"/>
  </cols>
  <sheetData>
    <row r="2" spans="2:21" ht="17" thickBot="1"/>
    <row r="3" spans="2:21">
      <c r="B3" s="84"/>
      <c r="C3" s="13"/>
      <c r="D3" s="13"/>
      <c r="E3" s="13"/>
      <c r="F3" s="13"/>
      <c r="G3" s="13"/>
      <c r="H3" s="13"/>
      <c r="I3" s="13"/>
      <c r="J3" s="13"/>
      <c r="K3" s="128"/>
      <c r="L3" s="128"/>
      <c r="M3" s="128"/>
      <c r="N3" s="128"/>
      <c r="O3" s="128"/>
      <c r="P3" s="128"/>
      <c r="Q3" s="128"/>
      <c r="R3" s="128"/>
      <c r="S3" s="128"/>
      <c r="T3" s="128"/>
      <c r="U3" s="129"/>
    </row>
    <row r="4" spans="2:21">
      <c r="B4" s="73"/>
      <c r="C4" s="12" t="s">
        <v>0</v>
      </c>
      <c r="D4" s="12" t="s">
        <v>68</v>
      </c>
      <c r="E4" s="12"/>
      <c r="F4" s="12"/>
      <c r="G4" s="12"/>
      <c r="H4" s="12"/>
      <c r="I4" s="12"/>
      <c r="J4" s="12"/>
      <c r="K4" s="132"/>
      <c r="L4" s="132"/>
      <c r="M4" s="132"/>
      <c r="N4" s="132"/>
      <c r="O4" s="132"/>
      <c r="P4" s="132"/>
      <c r="Q4" s="132"/>
      <c r="R4" s="132"/>
      <c r="S4" s="132"/>
      <c r="T4" s="132"/>
      <c r="U4" s="133"/>
    </row>
    <row r="5" spans="2:21">
      <c r="B5" s="85"/>
      <c r="U5" s="86"/>
    </row>
    <row r="6" spans="2:21">
      <c r="B6" s="85"/>
      <c r="U6" s="86"/>
    </row>
    <row r="7" spans="2:21">
      <c r="B7" s="85"/>
      <c r="U7" s="86"/>
    </row>
    <row r="8" spans="2:21">
      <c r="B8" s="85"/>
      <c r="C8" s="87"/>
      <c r="U8" s="86"/>
    </row>
    <row r="9" spans="2:21">
      <c r="B9" s="85"/>
      <c r="U9" s="86"/>
    </row>
    <row r="10" spans="2:21">
      <c r="B10" s="85"/>
      <c r="U10" s="86"/>
    </row>
    <row r="11" spans="2:21">
      <c r="B11" s="85"/>
      <c r="U11" s="86"/>
    </row>
    <row r="12" spans="2:21">
      <c r="B12" s="85"/>
      <c r="U12" s="86"/>
    </row>
    <row r="13" spans="2:21">
      <c r="B13" s="85"/>
      <c r="U13" s="86"/>
    </row>
    <row r="14" spans="2:21">
      <c r="B14" s="85"/>
      <c r="U14" s="86"/>
    </row>
    <row r="15" spans="2:21">
      <c r="B15" s="85"/>
      <c r="U15" s="86"/>
    </row>
    <row r="16" spans="2:21">
      <c r="B16" s="85"/>
      <c r="U16" s="86"/>
    </row>
    <row r="17" spans="2:21">
      <c r="B17" s="85"/>
      <c r="U17" s="86"/>
    </row>
    <row r="18" spans="2:21">
      <c r="B18" s="85"/>
      <c r="E18" s="99"/>
      <c r="F18" s="99"/>
      <c r="U18" s="86"/>
    </row>
    <row r="19" spans="2:21">
      <c r="B19" s="85"/>
      <c r="E19" s="99"/>
      <c r="F19" s="99"/>
      <c r="U19" s="86"/>
    </row>
    <row r="20" spans="2:21">
      <c r="B20" s="85"/>
      <c r="U20" s="86"/>
    </row>
    <row r="21" spans="2:21">
      <c r="B21" s="85"/>
      <c r="U21" s="86"/>
    </row>
    <row r="22" spans="2:21">
      <c r="B22" s="85"/>
      <c r="G22" s="100" t="s">
        <v>93</v>
      </c>
      <c r="U22" s="86"/>
    </row>
    <row r="23" spans="2:21">
      <c r="B23" s="85"/>
      <c r="G23" s="100" t="s">
        <v>94</v>
      </c>
      <c r="U23" s="86"/>
    </row>
    <row r="24" spans="2:21">
      <c r="B24" s="85"/>
      <c r="G24" s="100" t="s">
        <v>95</v>
      </c>
      <c r="U24" s="86"/>
    </row>
    <row r="25" spans="2:21">
      <c r="B25" s="85"/>
      <c r="G25" s="100" t="s">
        <v>96</v>
      </c>
      <c r="U25" s="86"/>
    </row>
    <row r="26" spans="2:21">
      <c r="B26" s="85"/>
      <c r="G26" s="100"/>
      <c r="U26" s="86"/>
    </row>
    <row r="27" spans="2:21">
      <c r="B27" s="85"/>
      <c r="G27" s="100" t="s">
        <v>97</v>
      </c>
      <c r="U27" s="86"/>
    </row>
    <row r="28" spans="2:21">
      <c r="B28" s="85"/>
      <c r="G28" s="110" t="s">
        <v>130</v>
      </c>
      <c r="U28" s="86"/>
    </row>
    <row r="29" spans="2:21">
      <c r="B29" s="85"/>
      <c r="U29" s="86"/>
    </row>
    <row r="30" spans="2:21">
      <c r="B30" s="85"/>
      <c r="G30" s="100" t="s">
        <v>98</v>
      </c>
      <c r="U30" s="86"/>
    </row>
    <row r="31" spans="2:21">
      <c r="B31" s="85"/>
      <c r="U31" s="86"/>
    </row>
    <row r="32" spans="2:21">
      <c r="B32" s="85"/>
      <c r="U32" s="86"/>
    </row>
    <row r="33" spans="2:21">
      <c r="B33" s="85"/>
      <c r="U33" s="86"/>
    </row>
    <row r="34" spans="2:21">
      <c r="B34" s="85"/>
      <c r="F34" s="99"/>
      <c r="U34" s="86"/>
    </row>
    <row r="35" spans="2:21">
      <c r="B35" s="85"/>
      <c r="G35" s="88"/>
      <c r="U35" s="86"/>
    </row>
    <row r="36" spans="2:21">
      <c r="B36" s="85"/>
      <c r="C36" s="100"/>
      <c r="D36" s="100"/>
      <c r="E36" s="102">
        <v>0.3</v>
      </c>
      <c r="F36" s="100"/>
      <c r="G36" s="110" t="s">
        <v>131</v>
      </c>
      <c r="H36" s="100"/>
      <c r="I36" s="100"/>
      <c r="U36" s="86"/>
    </row>
    <row r="37" spans="2:21">
      <c r="B37" s="85"/>
      <c r="C37" s="100"/>
      <c r="D37"/>
      <c r="F37" s="100"/>
      <c r="G37" s="100"/>
      <c r="H37" s="100"/>
      <c r="I37" s="100"/>
      <c r="U37" s="86"/>
    </row>
    <row r="38" spans="2:21">
      <c r="B38" s="85"/>
      <c r="C38" s="100"/>
      <c r="D38" s="100"/>
      <c r="E38" s="102">
        <v>0.9</v>
      </c>
      <c r="F38" s="100"/>
      <c r="G38" s="110" t="s">
        <v>129</v>
      </c>
      <c r="H38" s="100"/>
      <c r="I38" s="100"/>
      <c r="U38" s="86"/>
    </row>
    <row r="39" spans="2:21">
      <c r="B39" s="85"/>
      <c r="C39" s="100"/>
      <c r="D39" s="100"/>
      <c r="E39" s="100"/>
      <c r="F39" s="100"/>
      <c r="G39" s="110" t="s">
        <v>132</v>
      </c>
      <c r="H39" s="100"/>
      <c r="I39" s="100"/>
      <c r="U39" s="86"/>
    </row>
    <row r="40" spans="2:21">
      <c r="B40" s="85"/>
      <c r="C40" s="100"/>
      <c r="D40" s="100"/>
      <c r="E40" s="100"/>
      <c r="F40" s="100"/>
      <c r="G40" s="100"/>
      <c r="H40" s="100"/>
      <c r="I40" s="100"/>
      <c r="U40" s="86"/>
    </row>
    <row r="41" spans="2:21">
      <c r="B41" s="85"/>
      <c r="C41" s="100"/>
      <c r="D41" s="100"/>
      <c r="E41" s="100"/>
      <c r="F41" s="100"/>
      <c r="G41" s="100" t="s">
        <v>99</v>
      </c>
      <c r="H41" s="100"/>
      <c r="I41" s="100"/>
      <c r="U41" s="86"/>
    </row>
    <row r="42" spans="2:21">
      <c r="B42" s="85"/>
      <c r="C42" s="100"/>
      <c r="D42" s="100"/>
      <c r="E42" s="100"/>
      <c r="F42" s="100"/>
      <c r="G42" s="100" t="s">
        <v>100</v>
      </c>
      <c r="H42" s="100"/>
      <c r="I42" s="100"/>
      <c r="U42" s="86"/>
    </row>
    <row r="43" spans="2:21">
      <c r="B43" s="85"/>
      <c r="C43" s="100"/>
      <c r="D43" s="100"/>
      <c r="E43" s="100"/>
      <c r="F43" s="100"/>
      <c r="G43" s="100"/>
      <c r="H43" s="100"/>
      <c r="I43" s="100"/>
      <c r="U43" s="86"/>
    </row>
    <row r="44" spans="2:21">
      <c r="B44" s="85"/>
      <c r="C44" s="100"/>
      <c r="D44" s="100"/>
      <c r="E44" s="100"/>
      <c r="F44" s="100"/>
      <c r="G44" s="110" t="s">
        <v>133</v>
      </c>
      <c r="H44" s="100"/>
      <c r="I44" s="100"/>
      <c r="U44" s="86"/>
    </row>
    <row r="45" spans="2:21">
      <c r="B45" s="85"/>
      <c r="C45" s="100"/>
      <c r="D45" s="100"/>
      <c r="E45" s="100"/>
      <c r="F45" s="100"/>
      <c r="G45" s="110" t="s">
        <v>134</v>
      </c>
      <c r="H45" s="100"/>
      <c r="I45" s="100"/>
      <c r="U45" s="86"/>
    </row>
    <row r="46" spans="2:21">
      <c r="B46" s="85"/>
      <c r="C46" s="100"/>
      <c r="D46" s="100"/>
      <c r="E46" s="100"/>
      <c r="F46" s="100"/>
      <c r="G46" s="110"/>
      <c r="H46" s="100"/>
      <c r="I46" s="100"/>
      <c r="U46" s="86"/>
    </row>
    <row r="47" spans="2:21">
      <c r="B47" s="85"/>
      <c r="C47" s="100"/>
      <c r="D47" s="100"/>
      <c r="E47" s="100"/>
      <c r="F47" s="100"/>
      <c r="G47" s="110"/>
      <c r="H47" s="100"/>
      <c r="I47" s="100"/>
      <c r="U47" s="86"/>
    </row>
    <row r="48" spans="2:21">
      <c r="B48" s="85"/>
      <c r="C48" s="100"/>
      <c r="D48" s="100"/>
      <c r="E48" s="100">
        <f>E36/E38</f>
        <v>0.33333333333333331</v>
      </c>
      <c r="F48" s="100"/>
      <c r="G48" s="110" t="s">
        <v>79</v>
      </c>
      <c r="H48" s="100"/>
      <c r="I48" s="100"/>
      <c r="U48" s="86"/>
    </row>
    <row r="49" spans="2:21">
      <c r="B49" s="85"/>
      <c r="C49" s="100"/>
      <c r="D49" s="100"/>
      <c r="E49" s="100"/>
      <c r="F49" s="100"/>
      <c r="H49" s="100"/>
      <c r="I49" s="100"/>
      <c r="U49" s="86"/>
    </row>
    <row r="50" spans="2:21">
      <c r="B50" s="85"/>
      <c r="C50" s="100"/>
      <c r="D50" s="100"/>
      <c r="E50" s="100"/>
      <c r="F50" s="100"/>
      <c r="H50" s="100"/>
      <c r="I50" s="100"/>
      <c r="U50" s="86"/>
    </row>
    <row r="51" spans="2:21">
      <c r="B51" s="85"/>
      <c r="C51" s="100"/>
      <c r="D51" s="100"/>
      <c r="E51" s="100"/>
      <c r="F51" s="202" t="s">
        <v>196</v>
      </c>
      <c r="H51" s="100"/>
      <c r="I51" s="100"/>
      <c r="U51" s="86"/>
    </row>
    <row r="52" spans="2:21">
      <c r="B52" s="85"/>
      <c r="C52" s="100"/>
      <c r="D52" s="100"/>
      <c r="E52" s="202">
        <v>35.17</v>
      </c>
      <c r="F52" s="97" t="s">
        <v>192</v>
      </c>
      <c r="G52" s="97"/>
      <c r="H52" s="100"/>
      <c r="I52" s="100"/>
      <c r="U52" s="86"/>
    </row>
    <row r="53" spans="2:21">
      <c r="B53" s="85"/>
      <c r="C53" s="100"/>
      <c r="D53" s="100"/>
      <c r="E53" s="202">
        <v>31.65</v>
      </c>
      <c r="F53" s="97" t="s">
        <v>192</v>
      </c>
      <c r="G53" s="97"/>
      <c r="H53" s="100"/>
      <c r="I53" s="100"/>
      <c r="U53" s="86"/>
    </row>
    <row r="54" spans="2:21">
      <c r="B54" s="85"/>
      <c r="C54" s="100"/>
      <c r="D54" s="100"/>
      <c r="E54" s="202">
        <f>E53*E38</f>
        <v>28.484999999999999</v>
      </c>
      <c r="F54" s="97"/>
      <c r="G54" s="97"/>
      <c r="H54" s="100"/>
      <c r="I54" s="100"/>
      <c r="U54" s="86"/>
    </row>
    <row r="55" spans="2:21">
      <c r="B55" s="85"/>
      <c r="C55" s="100"/>
      <c r="D55" s="100"/>
      <c r="E55" s="202">
        <f>E54/E52</f>
        <v>0.80992323002558997</v>
      </c>
      <c r="F55" s="97"/>
      <c r="G55" s="97"/>
      <c r="H55" s="100"/>
      <c r="I55" s="100"/>
      <c r="U55" s="86"/>
    </row>
    <row r="56" spans="2:21">
      <c r="B56" s="85"/>
      <c r="C56" s="100"/>
      <c r="D56" s="100"/>
      <c r="E56" s="97"/>
      <c r="F56" s="97"/>
      <c r="G56" s="97"/>
      <c r="H56" s="100"/>
      <c r="I56" s="100"/>
      <c r="U56" s="86"/>
    </row>
    <row r="57" spans="2:21">
      <c r="B57" s="85"/>
      <c r="C57" s="100"/>
      <c r="D57" s="100"/>
      <c r="H57" s="100"/>
      <c r="I57" s="100"/>
      <c r="U57" s="86"/>
    </row>
    <row r="58" spans="2:21">
      <c r="B58" s="85"/>
      <c r="C58" s="100"/>
      <c r="D58" s="100"/>
      <c r="F58" s="202" t="s">
        <v>197</v>
      </c>
      <c r="H58" s="100"/>
      <c r="I58" s="100"/>
      <c r="U58" s="86"/>
    </row>
    <row r="59" spans="2:21">
      <c r="B59" s="85"/>
      <c r="C59" s="100"/>
      <c r="D59" s="100"/>
      <c r="E59" s="202">
        <v>141</v>
      </c>
      <c r="F59" s="97" t="s">
        <v>193</v>
      </c>
      <c r="G59" s="97"/>
      <c r="H59" s="100"/>
      <c r="I59" s="100"/>
      <c r="U59" s="86"/>
    </row>
    <row r="60" spans="2:21">
      <c r="B60" s="85"/>
      <c r="C60" s="100"/>
      <c r="D60" s="100"/>
      <c r="E60" s="202">
        <v>120</v>
      </c>
      <c r="F60" s="97" t="s">
        <v>193</v>
      </c>
      <c r="G60" s="97"/>
      <c r="H60" s="100"/>
      <c r="I60" s="100"/>
      <c r="U60" s="86"/>
    </row>
    <row r="61" spans="2:21">
      <c r="B61" s="85"/>
      <c r="C61" s="100"/>
      <c r="D61" s="100"/>
      <c r="E61" s="202">
        <f>E59*E55</f>
        <v>114.19917543360819</v>
      </c>
      <c r="F61" s="97"/>
      <c r="G61" s="97"/>
      <c r="H61" s="100"/>
      <c r="I61" s="100"/>
      <c r="U61" s="86"/>
    </row>
    <row r="62" spans="2:21">
      <c r="B62" s="85"/>
      <c r="C62" s="100"/>
      <c r="D62" s="100"/>
      <c r="E62" s="202">
        <f>E61/E60</f>
        <v>0.95165979528006828</v>
      </c>
      <c r="G62" s="97" t="s">
        <v>194</v>
      </c>
      <c r="H62" s="100"/>
      <c r="I62" s="100"/>
      <c r="U62" s="86"/>
    </row>
    <row r="63" spans="2:21">
      <c r="B63" s="85"/>
      <c r="C63" s="100"/>
      <c r="D63" s="100"/>
      <c r="E63" s="97"/>
      <c r="F63" s="97"/>
      <c r="G63" s="97"/>
      <c r="H63" s="100"/>
      <c r="I63" s="100"/>
      <c r="U63" s="86"/>
    </row>
    <row r="64" spans="2:21">
      <c r="B64" s="85"/>
      <c r="C64" s="100"/>
      <c r="D64" s="100"/>
      <c r="E64" s="97"/>
      <c r="F64" s="97"/>
      <c r="G64" s="97"/>
      <c r="H64" s="100"/>
      <c r="I64" s="100"/>
      <c r="U64" s="86"/>
    </row>
    <row r="65" spans="2:21">
      <c r="B65" s="85"/>
      <c r="C65" s="100"/>
      <c r="D65" s="100"/>
      <c r="E65" s="97">
        <f>E48</f>
        <v>0.33333333333333331</v>
      </c>
      <c r="F65" s="97"/>
      <c r="G65" s="97" t="s">
        <v>195</v>
      </c>
      <c r="H65" s="100"/>
      <c r="I65" s="100"/>
      <c r="U65" s="86"/>
    </row>
    <row r="66" spans="2:21">
      <c r="B66" s="85"/>
      <c r="C66" s="100"/>
      <c r="D66" s="100"/>
      <c r="H66" s="100"/>
      <c r="I66" s="100"/>
      <c r="U66" s="86"/>
    </row>
    <row r="67" spans="2:21">
      <c r="B67" s="85"/>
      <c r="C67" s="100"/>
      <c r="D67" s="100"/>
      <c r="H67" s="100"/>
      <c r="I67" s="100"/>
      <c r="U67" s="86"/>
    </row>
    <row r="68" spans="2:21">
      <c r="B68" s="85"/>
      <c r="C68" s="100"/>
      <c r="D68" s="100"/>
      <c r="H68" s="100"/>
      <c r="I68" s="100"/>
      <c r="U68" s="86"/>
    </row>
    <row r="69" spans="2:21">
      <c r="B69" s="85"/>
      <c r="C69" s="100"/>
      <c r="D69" s="100"/>
      <c r="E69" s="100"/>
      <c r="F69" s="100"/>
      <c r="G69" s="100"/>
      <c r="H69" s="100"/>
      <c r="I69" s="100"/>
      <c r="U69" s="86"/>
    </row>
    <row r="70" spans="2:21">
      <c r="B70" s="85"/>
      <c r="C70" s="100"/>
      <c r="D70" s="100"/>
      <c r="E70" s="100"/>
      <c r="F70" s="100"/>
      <c r="G70" s="100"/>
      <c r="H70" s="100"/>
      <c r="I70" s="100"/>
      <c r="U70" s="86"/>
    </row>
    <row r="71" spans="2:21">
      <c r="B71" s="85"/>
      <c r="C71" s="100"/>
      <c r="D71" s="100"/>
      <c r="E71" s="100"/>
      <c r="F71" s="100"/>
      <c r="G71" s="100"/>
      <c r="H71" s="100"/>
      <c r="I71" s="100"/>
      <c r="U71" s="86"/>
    </row>
    <row r="72" spans="2:21">
      <c r="B72" s="85"/>
      <c r="C72" s="100"/>
      <c r="D72" s="100"/>
      <c r="E72" s="100"/>
      <c r="F72" s="100"/>
      <c r="G72" s="100"/>
      <c r="H72" s="100"/>
      <c r="I72" s="100"/>
      <c r="U72" s="86"/>
    </row>
    <row r="73" spans="2:21">
      <c r="B73" s="85"/>
      <c r="C73" s="100"/>
      <c r="D73" s="100"/>
      <c r="E73" s="100"/>
      <c r="F73" s="100"/>
      <c r="G73" s="100"/>
      <c r="H73" s="100"/>
      <c r="I73" s="100"/>
      <c r="U73" s="86"/>
    </row>
    <row r="74" spans="2:21">
      <c r="B74" s="85"/>
      <c r="C74" s="100"/>
      <c r="D74" s="100"/>
      <c r="E74" s="100"/>
      <c r="F74" s="100"/>
      <c r="G74" s="100"/>
      <c r="H74" s="100"/>
      <c r="I74" s="100"/>
      <c r="U74" s="86"/>
    </row>
    <row r="75" spans="2:21">
      <c r="B75" s="85"/>
      <c r="C75" s="100"/>
      <c r="D75" s="100"/>
      <c r="E75" s="100"/>
      <c r="F75" s="100"/>
      <c r="G75" s="100"/>
      <c r="H75" s="100"/>
      <c r="I75" s="100"/>
      <c r="U75" s="86"/>
    </row>
    <row r="76" spans="2:21">
      <c r="B76" s="85"/>
      <c r="C76" s="100"/>
      <c r="D76" s="100"/>
      <c r="E76" s="100"/>
      <c r="F76" s="100"/>
      <c r="G76" s="100"/>
      <c r="H76" s="100"/>
      <c r="I76" s="100"/>
      <c r="U76" s="86"/>
    </row>
    <row r="77" spans="2:21">
      <c r="B77" s="85"/>
      <c r="C77" s="100"/>
      <c r="D77" s="100"/>
      <c r="E77" s="100"/>
      <c r="F77" s="100"/>
      <c r="G77" s="100"/>
      <c r="H77" s="100"/>
      <c r="I77" s="100"/>
      <c r="U77" s="86"/>
    </row>
    <row r="78" spans="2:21">
      <c r="B78" s="85"/>
      <c r="C78" s="100"/>
      <c r="D78" s="100"/>
      <c r="E78" s="100"/>
      <c r="F78" s="100"/>
      <c r="G78" s="100"/>
      <c r="H78" s="100"/>
      <c r="I78" s="100"/>
      <c r="U78" s="86"/>
    </row>
    <row r="79" spans="2:21">
      <c r="B79" s="85"/>
      <c r="C79" s="100"/>
      <c r="D79" s="100"/>
      <c r="E79" s="100"/>
      <c r="F79" s="100"/>
      <c r="G79" s="100"/>
      <c r="H79" s="100"/>
      <c r="I79" s="100"/>
      <c r="U79" s="86"/>
    </row>
    <row r="80" spans="2:21">
      <c r="B80" s="85"/>
      <c r="C80" s="100"/>
      <c r="D80" s="100"/>
      <c r="E80" s="100"/>
      <c r="F80" s="100"/>
      <c r="G80" s="100"/>
      <c r="H80" s="100"/>
      <c r="I80" s="100"/>
      <c r="U80" s="86"/>
    </row>
    <row r="81" spans="2:21">
      <c r="B81" s="85"/>
      <c r="C81" s="100"/>
      <c r="D81" s="100"/>
      <c r="E81" s="100"/>
      <c r="F81" s="100"/>
      <c r="G81" s="100"/>
      <c r="H81" s="100"/>
      <c r="I81" s="100"/>
      <c r="U81" s="86"/>
    </row>
    <row r="82" spans="2:21">
      <c r="B82" s="85"/>
      <c r="C82" s="100"/>
      <c r="D82" s="100"/>
      <c r="E82" s="100"/>
      <c r="F82" s="100"/>
      <c r="G82" s="100"/>
      <c r="H82" s="100"/>
      <c r="I82" s="100"/>
      <c r="U82" s="86"/>
    </row>
    <row r="83" spans="2:21">
      <c r="B83" s="85"/>
      <c r="C83" s="100"/>
      <c r="D83" s="100"/>
      <c r="E83" s="100"/>
      <c r="F83" s="100"/>
      <c r="G83" s="100"/>
      <c r="H83" s="100"/>
      <c r="I83" s="114"/>
      <c r="J83" s="114"/>
      <c r="U83" s="86"/>
    </row>
    <row r="84" spans="2:21">
      <c r="B84" s="85"/>
      <c r="C84" s="100"/>
      <c r="D84" s="100"/>
      <c r="E84" s="114"/>
      <c r="F84" s="100"/>
      <c r="G84" s="100"/>
      <c r="H84" s="114"/>
      <c r="I84" s="100"/>
      <c r="U84" s="86"/>
    </row>
    <row r="85" spans="2:21">
      <c r="B85" s="85"/>
      <c r="C85" s="100"/>
      <c r="D85" s="100"/>
      <c r="E85" s="114"/>
      <c r="F85" s="100"/>
      <c r="G85" s="100"/>
      <c r="H85" s="114"/>
      <c r="I85" s="100"/>
      <c r="U85" s="86"/>
    </row>
    <row r="86" spans="2:21">
      <c r="B86" s="85"/>
      <c r="C86" s="100"/>
      <c r="D86" s="100"/>
      <c r="H86" s="100"/>
      <c r="I86" s="100"/>
      <c r="U86" s="86"/>
    </row>
    <row r="87" spans="2:21">
      <c r="B87" s="85"/>
      <c r="C87" s="100"/>
      <c r="D87" s="100"/>
      <c r="E87" s="114"/>
      <c r="F87" s="100"/>
      <c r="G87" s="100"/>
      <c r="H87" s="100"/>
      <c r="I87" s="100"/>
      <c r="U87" s="86"/>
    </row>
    <row r="88" spans="2:21">
      <c r="B88" s="85"/>
      <c r="C88" s="100"/>
      <c r="D88" s="100"/>
      <c r="E88" s="11" t="str">
        <f>Dashboard!C20</f>
        <v xml:space="preserve">fever.cop_cutoff </v>
      </c>
      <c r="F88" s="100">
        <v>6</v>
      </c>
      <c r="G88" s="100"/>
      <c r="H88" s="114" t="s">
        <v>190</v>
      </c>
      <c r="I88" s="100"/>
      <c r="U88" s="86"/>
    </row>
    <row r="89" spans="2:21" ht="17" thickBot="1">
      <c r="B89" s="85"/>
      <c r="C89" s="100"/>
      <c r="D89" s="100"/>
      <c r="E89" s="100"/>
      <c r="F89" s="100"/>
      <c r="G89" s="100"/>
      <c r="H89" s="100"/>
      <c r="I89" s="100"/>
      <c r="U89" s="86"/>
    </row>
    <row r="90" spans="2:21" ht="17" thickBot="1">
      <c r="B90" s="85"/>
      <c r="C90" s="100"/>
      <c r="E90" s="11" t="str">
        <f>'Research data'!C15</f>
        <v>fever.capacity.hydrogen</v>
      </c>
      <c r="F90" s="114">
        <f>'Research data'!E15</f>
        <v>2.1999999999999999E-2</v>
      </c>
      <c r="G90" s="100">
        <f>G84</f>
        <v>0</v>
      </c>
      <c r="H90" s="120" t="s">
        <v>162</v>
      </c>
      <c r="I90" s="100"/>
      <c r="U90" s="86"/>
    </row>
    <row r="91" spans="2:21">
      <c r="B91" s="85"/>
      <c r="C91" s="100"/>
      <c r="D91" s="100"/>
      <c r="E91" s="100"/>
      <c r="F91" s="100"/>
      <c r="G91" s="100"/>
      <c r="H91" s="100"/>
      <c r="I91" s="100"/>
      <c r="U91" s="86"/>
    </row>
    <row r="92" spans="2:21">
      <c r="B92" s="85"/>
      <c r="C92" s="100"/>
      <c r="D92" s="100"/>
      <c r="E92" s="100"/>
      <c r="F92" s="100"/>
      <c r="G92" s="100"/>
      <c r="H92" s="100"/>
      <c r="I92" s="100"/>
      <c r="U92" s="86"/>
    </row>
    <row r="93" spans="2:21">
      <c r="B93" s="85"/>
      <c r="C93" s="100"/>
      <c r="D93" s="100"/>
      <c r="E93" s="100"/>
      <c r="F93" s="100"/>
      <c r="G93" s="100"/>
      <c r="H93" s="100"/>
      <c r="I93" s="100"/>
      <c r="U93" s="86"/>
    </row>
    <row r="94" spans="2:21">
      <c r="B94" s="85"/>
      <c r="C94" s="11" t="s">
        <v>101</v>
      </c>
      <c r="D94" s="100"/>
      <c r="E94" s="100"/>
      <c r="F94" s="100"/>
      <c r="G94" s="100"/>
      <c r="H94" s="100"/>
      <c r="I94" s="100"/>
      <c r="U94" s="86"/>
    </row>
    <row r="95" spans="2:21">
      <c r="B95" s="85"/>
      <c r="C95" s="100"/>
      <c r="D95" s="100"/>
      <c r="E95" s="100"/>
      <c r="F95" s="100"/>
      <c r="G95" s="100"/>
      <c r="H95" s="100"/>
      <c r="I95" s="100"/>
      <c r="U95" s="86"/>
    </row>
    <row r="96" spans="2:21">
      <c r="B96" s="85"/>
      <c r="C96" s="100"/>
      <c r="D96" s="100"/>
      <c r="E96" s="100"/>
      <c r="F96" s="100"/>
      <c r="G96" s="100"/>
      <c r="H96" s="100"/>
      <c r="I96" s="100"/>
      <c r="U96" s="86"/>
    </row>
    <row r="97" spans="2:21">
      <c r="B97" s="85"/>
      <c r="C97" s="100"/>
      <c r="D97" s="100"/>
      <c r="E97" s="100"/>
      <c r="F97" s="100"/>
      <c r="G97" s="100"/>
      <c r="H97" s="100"/>
      <c r="I97" s="100"/>
      <c r="U97" s="86"/>
    </row>
    <row r="98" spans="2:21">
      <c r="B98" s="85"/>
      <c r="C98" s="100"/>
      <c r="D98" s="100"/>
      <c r="E98" s="100">
        <v>4.9000000000000004</v>
      </c>
      <c r="F98" s="100" t="s">
        <v>77</v>
      </c>
      <c r="G98" s="100" t="s">
        <v>30</v>
      </c>
      <c r="H98" s="100"/>
      <c r="I98" s="100"/>
      <c r="U98" s="86"/>
    </row>
    <row r="99" spans="2:21">
      <c r="B99" s="85"/>
      <c r="C99" s="100"/>
      <c r="D99" s="100"/>
      <c r="E99" s="100">
        <f>E98/1000</f>
        <v>4.9000000000000007E-3</v>
      </c>
      <c r="F99" s="100" t="s">
        <v>48</v>
      </c>
      <c r="G99" s="100" t="s">
        <v>91</v>
      </c>
      <c r="H99" s="100"/>
      <c r="I99" s="100"/>
      <c r="U99" s="86"/>
    </row>
    <row r="100" spans="2:21">
      <c r="B100" s="85"/>
      <c r="C100" s="100"/>
      <c r="D100" s="100"/>
      <c r="E100" s="100"/>
      <c r="F100" s="100"/>
      <c r="G100" s="100"/>
      <c r="H100" s="100"/>
      <c r="I100" s="100"/>
      <c r="U100" s="86"/>
    </row>
    <row r="101" spans="2:21">
      <c r="B101" s="85"/>
      <c r="C101" s="100"/>
      <c r="D101" s="100"/>
      <c r="E101" s="100"/>
      <c r="F101" s="100"/>
      <c r="G101" s="100"/>
      <c r="H101" s="100"/>
      <c r="I101" s="100"/>
      <c r="U101" s="86"/>
    </row>
    <row r="102" spans="2:21">
      <c r="B102" s="85"/>
      <c r="C102" s="100"/>
      <c r="D102" s="100"/>
      <c r="E102" s="83">
        <v>3</v>
      </c>
      <c r="F102" s="100"/>
      <c r="G102" s="100" t="s">
        <v>80</v>
      </c>
      <c r="H102" s="100"/>
      <c r="I102" s="100"/>
      <c r="U102" s="86"/>
    </row>
    <row r="103" spans="2:21">
      <c r="B103" s="85"/>
      <c r="C103" s="100"/>
      <c r="D103" s="100"/>
      <c r="E103" s="102">
        <f>(1-E48)*(1-1/E102)</f>
        <v>0.44444444444444453</v>
      </c>
      <c r="F103" s="100"/>
      <c r="G103" s="100" t="s">
        <v>73</v>
      </c>
      <c r="H103" s="100"/>
      <c r="I103" s="100"/>
      <c r="U103" s="86"/>
    </row>
    <row r="104" spans="2:21">
      <c r="B104" s="85"/>
      <c r="C104" s="100"/>
      <c r="D104" s="100"/>
      <c r="E104" s="102">
        <f>(1-E48)/E102</f>
        <v>0.22222222222222224</v>
      </c>
      <c r="F104" s="100"/>
      <c r="G104" s="100" t="s">
        <v>74</v>
      </c>
      <c r="H104" s="100"/>
      <c r="I104" s="100"/>
      <c r="U104" s="86"/>
    </row>
    <row r="105" spans="2:21">
      <c r="B105" s="85"/>
      <c r="C105" s="100"/>
      <c r="D105"/>
      <c r="H105" s="100"/>
      <c r="I105" s="100"/>
      <c r="U105" s="86"/>
    </row>
    <row r="106" spans="2:21">
      <c r="B106" s="85"/>
      <c r="C106" s="100"/>
      <c r="D106" s="100"/>
      <c r="E106" s="111">
        <v>1</v>
      </c>
      <c r="F106" s="110"/>
      <c r="G106" s="110" t="s">
        <v>127</v>
      </c>
      <c r="H106" s="100"/>
      <c r="I106" s="100"/>
      <c r="U106" s="86"/>
    </row>
    <row r="107" spans="2:21">
      <c r="B107" s="85"/>
      <c r="C107" s="100"/>
      <c r="D107" s="100"/>
      <c r="E107" s="111">
        <v>1</v>
      </c>
      <c r="F107"/>
      <c r="G107" s="110" t="s">
        <v>128</v>
      </c>
      <c r="H107" s="100"/>
      <c r="I107" s="100"/>
      <c r="U107" s="86"/>
    </row>
    <row r="108" spans="2:21">
      <c r="B108" s="85"/>
      <c r="C108" s="100"/>
      <c r="D108" s="100"/>
      <c r="E108" s="110"/>
      <c r="F108" s="110"/>
      <c r="G108" s="110"/>
      <c r="H108" s="100"/>
      <c r="I108" s="100"/>
      <c r="U108" s="86"/>
    </row>
    <row r="109" spans="2:21">
      <c r="B109" s="85"/>
      <c r="C109" s="100"/>
      <c r="D109" s="100"/>
      <c r="E109" s="110"/>
      <c r="F109" s="110"/>
      <c r="G109" s="110" t="s">
        <v>135</v>
      </c>
      <c r="H109" s="100"/>
      <c r="I109" s="100"/>
      <c r="U109" s="86"/>
    </row>
    <row r="110" spans="2:21">
      <c r="B110" s="85"/>
      <c r="C110" s="100"/>
      <c r="D110" s="100"/>
      <c r="E110" s="100"/>
      <c r="F110" s="100"/>
      <c r="G110" s="100"/>
      <c r="H110" s="100"/>
      <c r="I110" s="100"/>
      <c r="U110" s="86"/>
    </row>
    <row r="111" spans="2:21">
      <c r="B111" s="85"/>
      <c r="C111" s="100"/>
      <c r="D111" s="100"/>
      <c r="E111" s="100"/>
      <c r="F111" s="100"/>
      <c r="G111" s="100"/>
      <c r="H111" s="100"/>
      <c r="I111" s="100"/>
      <c r="U111" s="86"/>
    </row>
    <row r="112" spans="2:21">
      <c r="B112" s="85"/>
      <c r="C112" s="100"/>
      <c r="D112" s="100"/>
      <c r="E112" s="100"/>
      <c r="F112" s="100"/>
      <c r="G112" s="100"/>
      <c r="H112" s="100"/>
      <c r="I112" s="100"/>
      <c r="U112" s="86"/>
    </row>
    <row r="113" spans="2:21">
      <c r="B113" s="85"/>
      <c r="C113" s="100"/>
      <c r="D113" s="100"/>
      <c r="E113" s="100"/>
      <c r="F113" s="100"/>
      <c r="G113" s="100"/>
      <c r="H113" s="100"/>
      <c r="I113" s="100"/>
      <c r="U113" s="86"/>
    </row>
    <row r="114" spans="2:21">
      <c r="B114" s="85"/>
      <c r="C114" s="100"/>
      <c r="D114" s="100"/>
      <c r="E114" s="100"/>
      <c r="F114" s="100"/>
      <c r="G114" s="100"/>
      <c r="H114" s="100"/>
      <c r="I114" s="100"/>
      <c r="U114" s="86"/>
    </row>
    <row r="115" spans="2:21">
      <c r="B115" s="85"/>
      <c r="C115" s="100"/>
      <c r="D115" s="100"/>
      <c r="E115" s="100"/>
      <c r="F115" s="100"/>
      <c r="G115" s="100"/>
      <c r="H115" s="100"/>
      <c r="I115" s="100"/>
      <c r="U115" s="86"/>
    </row>
    <row r="116" spans="2:21">
      <c r="B116" s="85"/>
      <c r="C116" s="100"/>
      <c r="D116" s="100"/>
      <c r="E116" s="100"/>
      <c r="F116" s="100"/>
      <c r="G116" s="100"/>
      <c r="H116" s="100"/>
      <c r="I116" s="100"/>
      <c r="U116" s="86"/>
    </row>
    <row r="117" spans="2:21">
      <c r="B117" s="85"/>
      <c r="C117" s="100"/>
      <c r="D117" s="100"/>
      <c r="E117" s="100"/>
      <c r="F117" s="100"/>
      <c r="G117" s="100"/>
      <c r="H117" s="100"/>
      <c r="I117" s="100"/>
      <c r="U117" s="86"/>
    </row>
    <row r="118" spans="2:21">
      <c r="B118" s="85"/>
      <c r="C118" s="100"/>
      <c r="D118" s="100"/>
      <c r="E118" s="100"/>
      <c r="F118" s="100"/>
      <c r="G118" s="100"/>
      <c r="H118" s="100"/>
      <c r="I118" s="100"/>
      <c r="U118" s="86"/>
    </row>
    <row r="119" spans="2:21">
      <c r="B119" s="85"/>
      <c r="C119" s="100"/>
      <c r="D119" s="100"/>
      <c r="E119" s="100"/>
      <c r="F119" s="100"/>
      <c r="G119" s="100"/>
      <c r="H119" s="100"/>
      <c r="I119" s="100"/>
      <c r="U119" s="86"/>
    </row>
    <row r="120" spans="2:21">
      <c r="B120" s="85"/>
      <c r="C120" s="100"/>
      <c r="D120" s="100"/>
      <c r="E120" s="100"/>
      <c r="F120" s="100"/>
      <c r="G120" s="100"/>
      <c r="H120" s="100"/>
      <c r="I120" s="100"/>
      <c r="U120" s="86"/>
    </row>
    <row r="121" spans="2:21">
      <c r="B121" s="85"/>
      <c r="C121" s="100"/>
      <c r="D121" s="100"/>
      <c r="E121" s="100"/>
      <c r="F121" s="100"/>
      <c r="G121" s="100"/>
      <c r="H121" s="100"/>
      <c r="I121" s="100"/>
      <c r="U121" s="86"/>
    </row>
    <row r="122" spans="2:21">
      <c r="B122" s="85"/>
      <c r="C122" s="100"/>
      <c r="D122" s="100"/>
      <c r="E122" s="100"/>
      <c r="F122" s="100"/>
      <c r="G122" s="100"/>
      <c r="H122" s="100"/>
      <c r="I122" s="100"/>
      <c r="U122" s="86"/>
    </row>
    <row r="123" spans="2:21">
      <c r="B123" s="85"/>
      <c r="C123" s="100"/>
      <c r="D123" s="100"/>
      <c r="E123" s="100"/>
      <c r="F123" s="100"/>
      <c r="G123" s="100"/>
      <c r="H123" s="100"/>
      <c r="I123" s="100"/>
      <c r="U123" s="86"/>
    </row>
    <row r="124" spans="2:21">
      <c r="B124" s="85"/>
      <c r="C124" s="100"/>
      <c r="D124" s="100"/>
      <c r="E124" s="100"/>
      <c r="F124" s="100"/>
      <c r="G124" s="100"/>
      <c r="H124" s="100"/>
      <c r="I124" s="100"/>
      <c r="U124" s="86"/>
    </row>
    <row r="125" spans="2:21">
      <c r="B125" s="85"/>
      <c r="C125" s="100"/>
      <c r="D125" s="100"/>
      <c r="E125" s="100"/>
      <c r="F125" s="100"/>
      <c r="G125" s="100"/>
      <c r="H125" s="100"/>
      <c r="I125" s="100"/>
      <c r="U125" s="86"/>
    </row>
    <row r="126" spans="2:21">
      <c r="B126" s="85"/>
      <c r="C126" s="100"/>
      <c r="D126" s="100"/>
      <c r="E126" s="100"/>
      <c r="F126" s="100"/>
      <c r="G126" s="100"/>
      <c r="H126" s="100"/>
      <c r="I126" s="100"/>
      <c r="U126" s="86"/>
    </row>
    <row r="127" spans="2:21">
      <c r="B127" s="85"/>
      <c r="C127" s="100"/>
      <c r="D127" s="100"/>
      <c r="E127" s="100"/>
      <c r="F127" s="100"/>
      <c r="G127" s="100"/>
      <c r="H127" s="100"/>
      <c r="I127" s="100"/>
      <c r="U127" s="86"/>
    </row>
    <row r="128" spans="2:21">
      <c r="B128" s="85"/>
      <c r="C128" s="100"/>
      <c r="D128" s="100"/>
      <c r="E128" s="100"/>
      <c r="F128" s="100"/>
      <c r="G128" s="100"/>
      <c r="H128" s="100"/>
      <c r="I128" s="100"/>
      <c r="U128" s="86"/>
    </row>
    <row r="129" spans="2:21">
      <c r="B129" s="85"/>
      <c r="C129" s="100"/>
      <c r="D129" s="100"/>
      <c r="E129" s="100"/>
      <c r="F129" s="100"/>
      <c r="G129" s="100"/>
      <c r="H129" s="100"/>
      <c r="I129" s="100"/>
      <c r="U129" s="86"/>
    </row>
    <row r="130" spans="2:21">
      <c r="B130" s="85"/>
      <c r="C130" s="100"/>
      <c r="D130" s="100"/>
      <c r="E130" s="100"/>
      <c r="F130" s="100"/>
      <c r="G130" s="100"/>
      <c r="H130" s="100"/>
      <c r="I130" s="100"/>
      <c r="U130" s="86"/>
    </row>
    <row r="131" spans="2:21">
      <c r="B131" s="85"/>
      <c r="C131" s="100"/>
      <c r="D131" s="100"/>
      <c r="E131" s="100"/>
      <c r="F131" s="100"/>
      <c r="G131" s="100"/>
      <c r="H131" s="100"/>
      <c r="I131" s="100"/>
      <c r="U131" s="86"/>
    </row>
    <row r="132" spans="2:21">
      <c r="B132" s="85"/>
      <c r="C132" s="100"/>
      <c r="D132" s="100"/>
      <c r="E132" s="100"/>
      <c r="F132" s="100"/>
      <c r="G132" s="100"/>
      <c r="H132" s="100"/>
      <c r="I132" s="100"/>
      <c r="U132" s="86"/>
    </row>
    <row r="133" spans="2:21">
      <c r="B133" s="85"/>
      <c r="C133" s="100"/>
      <c r="D133" s="100"/>
      <c r="E133" s="100"/>
      <c r="F133" s="100"/>
      <c r="G133" s="100"/>
      <c r="H133" s="100"/>
      <c r="I133" s="100"/>
      <c r="U133" s="86"/>
    </row>
    <row r="134" spans="2:21">
      <c r="B134" s="85"/>
      <c r="C134" s="100"/>
      <c r="D134" s="100"/>
      <c r="E134" s="100"/>
      <c r="F134" s="100"/>
      <c r="G134" s="100"/>
      <c r="H134" s="100"/>
      <c r="I134" s="100"/>
      <c r="U134" s="86"/>
    </row>
    <row r="135" spans="2:21">
      <c r="B135" s="85"/>
      <c r="C135" s="100"/>
      <c r="D135" s="100"/>
      <c r="E135" s="100"/>
      <c r="F135" s="100"/>
      <c r="G135" s="100"/>
      <c r="H135" s="100"/>
      <c r="I135" s="100"/>
      <c r="U135" s="86"/>
    </row>
    <row r="136" spans="2:21">
      <c r="B136" s="85"/>
      <c r="C136" s="100"/>
      <c r="D136" s="100"/>
      <c r="E136" s="100"/>
      <c r="F136" s="100"/>
      <c r="G136" s="100"/>
      <c r="H136" s="100"/>
      <c r="I136" s="100"/>
      <c r="U136" s="86"/>
    </row>
    <row r="137" spans="2:21">
      <c r="B137" s="85"/>
      <c r="C137" s="100"/>
      <c r="D137" s="100"/>
      <c r="E137" s="100"/>
      <c r="F137" s="100"/>
      <c r="G137" s="100"/>
      <c r="H137" s="100"/>
      <c r="I137" s="100"/>
      <c r="U137" s="86"/>
    </row>
    <row r="138" spans="2:21">
      <c r="B138" s="85"/>
      <c r="C138" s="100"/>
      <c r="D138" s="100"/>
      <c r="E138" s="100"/>
      <c r="F138" s="100"/>
      <c r="G138" s="100"/>
      <c r="H138" s="100"/>
      <c r="I138" s="100"/>
      <c r="U138" s="86"/>
    </row>
    <row r="139" spans="2:21">
      <c r="B139" s="85"/>
      <c r="C139" s="100"/>
      <c r="D139" s="100"/>
      <c r="E139" s="100"/>
      <c r="F139" s="100"/>
      <c r="G139" s="100"/>
      <c r="H139" s="100"/>
      <c r="I139" s="100"/>
      <c r="U139" s="86"/>
    </row>
    <row r="140" spans="2:21">
      <c r="B140" s="85"/>
      <c r="C140" s="100"/>
      <c r="D140" s="100"/>
      <c r="E140" s="100"/>
      <c r="F140" s="100"/>
      <c r="G140" s="100"/>
      <c r="H140" s="100"/>
      <c r="I140" s="100"/>
      <c r="U140" s="86"/>
    </row>
    <row r="141" spans="2:21">
      <c r="B141" s="85"/>
      <c r="C141" s="100"/>
      <c r="D141" s="100"/>
      <c r="E141" s="100"/>
      <c r="F141" s="100"/>
      <c r="G141" s="100"/>
      <c r="H141" s="100"/>
      <c r="I141" s="100"/>
      <c r="U141" s="86"/>
    </row>
    <row r="142" spans="2:21">
      <c r="B142" s="85"/>
      <c r="C142" s="100"/>
      <c r="D142" s="100"/>
      <c r="E142" s="100"/>
      <c r="F142" s="100"/>
      <c r="G142" s="100"/>
      <c r="H142" s="100"/>
      <c r="I142" s="100"/>
      <c r="U142" s="86"/>
    </row>
    <row r="143" spans="2:21">
      <c r="B143" s="85"/>
      <c r="C143" s="100"/>
      <c r="D143" s="100"/>
      <c r="E143" s="100"/>
      <c r="F143" s="100"/>
      <c r="G143" s="100"/>
      <c r="H143" s="100"/>
      <c r="I143" s="100"/>
      <c r="U143" s="86"/>
    </row>
    <row r="144" spans="2:21">
      <c r="B144" s="85"/>
      <c r="C144" s="100"/>
      <c r="D144" s="100"/>
      <c r="E144" s="100"/>
      <c r="F144" s="100"/>
      <c r="G144" s="100"/>
      <c r="H144" s="100"/>
      <c r="I144" s="100"/>
      <c r="U144" s="86"/>
    </row>
    <row r="145" spans="2:21">
      <c r="B145" s="85"/>
      <c r="C145" s="100"/>
      <c r="D145" s="100"/>
      <c r="E145" s="100"/>
      <c r="F145" s="100"/>
      <c r="G145" s="100"/>
      <c r="H145" s="100"/>
      <c r="I145" s="100"/>
      <c r="U145" s="86"/>
    </row>
    <row r="146" spans="2:21">
      <c r="B146" s="85"/>
      <c r="C146" s="100"/>
      <c r="D146" s="100"/>
      <c r="E146" s="100"/>
      <c r="F146" s="100"/>
      <c r="G146" s="100"/>
      <c r="H146" s="100"/>
      <c r="I146" s="100"/>
      <c r="U146" s="86"/>
    </row>
    <row r="147" spans="2:21">
      <c r="B147" s="85"/>
      <c r="C147" s="100"/>
      <c r="D147" s="100"/>
      <c r="E147" s="100"/>
      <c r="F147" s="100"/>
      <c r="G147" s="100"/>
      <c r="H147" s="100"/>
      <c r="I147" s="100"/>
      <c r="U147" s="86"/>
    </row>
    <row r="148" spans="2:21">
      <c r="B148" s="85"/>
      <c r="C148" s="100"/>
      <c r="D148" s="100"/>
      <c r="E148" s="100"/>
      <c r="F148" s="100"/>
      <c r="G148" s="100"/>
      <c r="H148" s="100"/>
      <c r="I148" s="100"/>
      <c r="U148" s="86"/>
    </row>
    <row r="149" spans="2:21">
      <c r="B149" s="85"/>
      <c r="C149" s="100"/>
      <c r="D149" s="100"/>
      <c r="E149" s="100"/>
      <c r="F149" s="100"/>
      <c r="G149" s="100"/>
      <c r="H149" s="100"/>
      <c r="I149" s="100"/>
      <c r="U149" s="86"/>
    </row>
    <row r="150" spans="2:21">
      <c r="B150" s="85"/>
      <c r="C150" s="100"/>
      <c r="D150" s="100"/>
      <c r="E150" s="100"/>
      <c r="F150" s="100"/>
      <c r="G150" s="100"/>
      <c r="H150" s="100"/>
      <c r="I150" s="100"/>
      <c r="U150" s="86"/>
    </row>
    <row r="151" spans="2:21">
      <c r="B151" s="85"/>
      <c r="C151" s="100"/>
      <c r="D151" s="100"/>
      <c r="E151" s="100"/>
      <c r="F151" s="100"/>
      <c r="G151" s="100"/>
      <c r="H151" s="100"/>
      <c r="I151" s="100"/>
      <c r="U151" s="86"/>
    </row>
    <row r="152" spans="2:21">
      <c r="B152" s="85"/>
      <c r="C152" s="100"/>
      <c r="D152" s="100"/>
      <c r="E152" s="100"/>
      <c r="F152" s="100"/>
      <c r="G152" s="100"/>
      <c r="H152" s="100"/>
      <c r="I152" s="100"/>
      <c r="U152" s="86"/>
    </row>
    <row r="153" spans="2:21">
      <c r="B153" s="85"/>
      <c r="C153" s="100"/>
      <c r="D153" s="100"/>
      <c r="E153" s="100"/>
      <c r="F153" s="100"/>
      <c r="G153" s="100"/>
      <c r="H153" s="100"/>
      <c r="I153" s="100"/>
      <c r="U153" s="86"/>
    </row>
    <row r="154" spans="2:21">
      <c r="B154" s="85"/>
      <c r="C154" s="100"/>
      <c r="D154" s="100"/>
      <c r="E154" s="100"/>
      <c r="F154" s="100"/>
      <c r="G154" s="100"/>
      <c r="H154" s="100"/>
      <c r="I154" s="100"/>
      <c r="U154" s="86"/>
    </row>
    <row r="155" spans="2:21">
      <c r="B155" s="85"/>
      <c r="C155" s="100"/>
      <c r="D155" s="100"/>
      <c r="E155" s="100"/>
      <c r="F155" s="100"/>
      <c r="G155" s="100"/>
      <c r="H155" s="100"/>
      <c r="I155" s="100"/>
      <c r="U155" s="86"/>
    </row>
    <row r="156" spans="2:21">
      <c r="B156" s="85"/>
      <c r="C156" s="100"/>
      <c r="D156" s="100"/>
      <c r="E156" s="100"/>
      <c r="F156" s="100"/>
      <c r="G156" s="100"/>
      <c r="H156" s="100"/>
      <c r="I156" s="100"/>
      <c r="U156" s="86"/>
    </row>
    <row r="157" spans="2:21">
      <c r="B157" s="85"/>
      <c r="C157" s="100"/>
      <c r="D157" s="100"/>
      <c r="E157" s="100"/>
      <c r="F157" s="100"/>
      <c r="G157" s="100"/>
      <c r="H157" s="100"/>
      <c r="I157" s="100"/>
      <c r="U157" s="86"/>
    </row>
    <row r="158" spans="2:21">
      <c r="B158" s="85"/>
      <c r="C158" s="100"/>
      <c r="D158" s="100"/>
      <c r="E158" s="100"/>
      <c r="F158" s="100"/>
      <c r="G158" s="100"/>
      <c r="H158" s="100"/>
      <c r="I158" s="100"/>
      <c r="U158" s="86"/>
    </row>
    <row r="159" spans="2:21">
      <c r="B159" s="85"/>
      <c r="C159" s="100"/>
      <c r="D159" s="100"/>
      <c r="E159" s="100"/>
      <c r="F159" s="100"/>
      <c r="G159" s="100"/>
      <c r="H159" s="100"/>
      <c r="I159" s="100"/>
      <c r="U159" s="86"/>
    </row>
    <row r="160" spans="2:21">
      <c r="B160" s="85"/>
      <c r="C160" s="100"/>
      <c r="D160" s="100"/>
      <c r="E160" s="100"/>
      <c r="F160" s="100"/>
      <c r="G160" s="100"/>
      <c r="H160" s="100"/>
      <c r="I160" s="100"/>
      <c r="U160" s="86"/>
    </row>
    <row r="161" spans="1:21">
      <c r="B161" s="85"/>
      <c r="C161" s="100"/>
      <c r="D161" s="100"/>
      <c r="E161" s="100"/>
      <c r="F161" s="100"/>
      <c r="G161" s="100"/>
      <c r="H161" s="100"/>
      <c r="I161" s="100"/>
      <c r="U161" s="86"/>
    </row>
    <row r="162" spans="1:21">
      <c r="B162" s="85"/>
      <c r="C162" s="100"/>
      <c r="D162" s="100"/>
      <c r="E162" s="100"/>
      <c r="F162" s="100"/>
      <c r="G162" s="100"/>
      <c r="H162" s="100"/>
      <c r="I162" s="100"/>
      <c r="U162" s="86"/>
    </row>
    <row r="163" spans="1:21">
      <c r="B163" s="85"/>
      <c r="C163" s="100"/>
      <c r="D163" s="100"/>
      <c r="E163" s="100"/>
      <c r="F163" s="100"/>
      <c r="G163" s="100"/>
      <c r="H163" s="100"/>
      <c r="I163" s="100"/>
      <c r="U163" s="86"/>
    </row>
    <row r="164" spans="1:21">
      <c r="B164" s="85"/>
      <c r="C164" s="100"/>
      <c r="D164" s="100"/>
      <c r="E164" s="100"/>
      <c r="F164" s="100"/>
      <c r="G164" s="100"/>
      <c r="H164" s="100"/>
      <c r="I164" s="100"/>
      <c r="U164" s="86"/>
    </row>
    <row r="165" spans="1:21">
      <c r="B165" s="85"/>
      <c r="C165" s="100"/>
      <c r="D165" s="100"/>
      <c r="E165" s="100"/>
      <c r="F165" s="100"/>
      <c r="G165" s="100"/>
      <c r="H165" s="100"/>
      <c r="I165" s="100"/>
      <c r="U165" s="86"/>
    </row>
    <row r="166" spans="1:21">
      <c r="B166" s="85"/>
      <c r="C166" s="100"/>
      <c r="D166" s="100"/>
      <c r="E166" s="100"/>
      <c r="F166" s="100"/>
      <c r="G166" s="100"/>
      <c r="H166" s="100"/>
      <c r="I166" s="100"/>
      <c r="U166" s="86"/>
    </row>
    <row r="167" spans="1:21">
      <c r="B167" s="85"/>
      <c r="C167" s="100"/>
      <c r="D167" s="100"/>
      <c r="E167" s="100"/>
      <c r="F167" s="100"/>
      <c r="G167" s="100"/>
      <c r="H167" s="100"/>
      <c r="I167" s="100"/>
      <c r="U167" s="86"/>
    </row>
    <row r="168" spans="1:21">
      <c r="B168" s="85"/>
      <c r="C168" s="100"/>
      <c r="D168" s="100"/>
      <c r="E168" s="100"/>
      <c r="F168" s="100"/>
      <c r="G168" s="100"/>
      <c r="H168" s="100"/>
      <c r="I168" s="100"/>
      <c r="U168" s="86"/>
    </row>
    <row r="169" spans="1:21">
      <c r="B169" s="85"/>
      <c r="C169" s="100"/>
      <c r="D169" s="100"/>
      <c r="E169" s="100"/>
      <c r="F169" s="100"/>
      <c r="G169" s="100"/>
      <c r="H169" s="100"/>
      <c r="I169" s="100"/>
      <c r="U169" s="86"/>
    </row>
    <row r="170" spans="1:21">
      <c r="B170" s="85"/>
      <c r="C170" s="100"/>
      <c r="D170" s="100"/>
      <c r="E170" s="100"/>
      <c r="F170" s="100"/>
      <c r="G170" s="100"/>
      <c r="H170" s="100"/>
      <c r="I170" s="100"/>
      <c r="U170" s="86"/>
    </row>
    <row r="171" spans="1:21">
      <c r="B171" s="85"/>
      <c r="C171" s="100"/>
      <c r="D171" s="100"/>
      <c r="E171" s="100"/>
      <c r="F171" s="100"/>
      <c r="G171" s="100"/>
      <c r="H171" s="100"/>
      <c r="I171" s="100"/>
      <c r="U171" s="86"/>
    </row>
    <row r="172" spans="1:21">
      <c r="B172" s="85"/>
      <c r="C172" s="11" t="s">
        <v>85</v>
      </c>
      <c r="D172" s="100"/>
      <c r="E172" s="100"/>
      <c r="F172" s="100"/>
      <c r="G172" s="100"/>
      <c r="H172" s="100"/>
      <c r="I172" s="100"/>
      <c r="U172" s="86"/>
    </row>
    <row r="173" spans="1:21">
      <c r="B173" s="85"/>
      <c r="C173" s="100"/>
      <c r="D173" s="100"/>
      <c r="E173" s="100"/>
      <c r="F173" s="100"/>
      <c r="G173" s="100"/>
      <c r="H173" s="100"/>
      <c r="I173" s="100"/>
      <c r="U173" s="86"/>
    </row>
    <row r="174" spans="1:21">
      <c r="B174" s="85"/>
      <c r="C174" s="100"/>
      <c r="D174" s="100"/>
      <c r="E174" s="100"/>
      <c r="F174" s="100"/>
      <c r="G174" s="100"/>
      <c r="H174" s="100"/>
      <c r="I174" s="100"/>
      <c r="U174" s="86"/>
    </row>
    <row r="175" spans="1:21">
      <c r="A175" s="97"/>
      <c r="B175" s="98"/>
      <c r="C175" s="100"/>
      <c r="D175" s="100"/>
      <c r="E175" s="100"/>
      <c r="F175" s="100"/>
      <c r="G175" s="100"/>
      <c r="H175" s="100"/>
      <c r="I175" s="100"/>
      <c r="U175" s="86"/>
    </row>
    <row r="176" spans="1:21">
      <c r="A176" s="97"/>
      <c r="B176" s="98"/>
      <c r="C176" s="100"/>
      <c r="D176" s="100"/>
      <c r="E176" s="100"/>
      <c r="F176" s="100"/>
      <c r="G176" s="100"/>
      <c r="H176" s="100"/>
      <c r="I176" s="100"/>
      <c r="U176" s="86"/>
    </row>
    <row r="177" spans="1:21">
      <c r="A177" s="97"/>
      <c r="B177" s="98"/>
      <c r="C177" s="100"/>
      <c r="D177" s="100"/>
      <c r="E177" s="100"/>
      <c r="F177" s="100"/>
      <c r="G177" s="100"/>
      <c r="H177" s="100"/>
      <c r="I177" s="100"/>
      <c r="U177" s="86"/>
    </row>
    <row r="178" spans="1:21">
      <c r="A178" s="97"/>
      <c r="B178" s="98"/>
      <c r="C178" s="100"/>
      <c r="D178" s="100"/>
      <c r="E178" s="100"/>
      <c r="F178" s="100"/>
      <c r="G178" s="100"/>
      <c r="H178" s="100"/>
      <c r="I178" s="100"/>
      <c r="U178" s="86"/>
    </row>
    <row r="179" spans="1:21">
      <c r="A179" s="97"/>
      <c r="B179" s="98"/>
      <c r="C179" s="100"/>
      <c r="D179" s="100"/>
      <c r="E179" s="100"/>
      <c r="F179" s="100"/>
      <c r="G179" s="100"/>
      <c r="H179" s="100"/>
      <c r="I179" s="100"/>
      <c r="U179" s="86"/>
    </row>
    <row r="180" spans="1:21">
      <c r="A180" s="97"/>
      <c r="B180" s="98"/>
      <c r="C180" s="100"/>
      <c r="D180" s="100"/>
      <c r="E180" s="100">
        <v>2635</v>
      </c>
      <c r="F180" s="100" t="s">
        <v>26</v>
      </c>
      <c r="G180" s="100" t="s">
        <v>81</v>
      </c>
      <c r="H180" s="100"/>
      <c r="I180" s="100"/>
      <c r="U180" s="86"/>
    </row>
    <row r="181" spans="1:21">
      <c r="A181" s="97"/>
      <c r="B181" s="98"/>
      <c r="C181" s="100"/>
      <c r="D181" s="100"/>
      <c r="E181" s="100"/>
      <c r="F181" s="100"/>
      <c r="G181" s="100" t="s">
        <v>82</v>
      </c>
      <c r="H181" s="100"/>
      <c r="I181" s="100"/>
      <c r="U181" s="86"/>
    </row>
    <row r="182" spans="1:21">
      <c r="A182" s="97"/>
      <c r="B182" s="98"/>
      <c r="C182" s="100"/>
      <c r="D182" s="100"/>
      <c r="E182" s="100"/>
      <c r="F182" s="100"/>
      <c r="G182" s="100"/>
      <c r="H182" s="100"/>
      <c r="I182" s="100"/>
      <c r="U182" s="86"/>
    </row>
    <row r="183" spans="1:21">
      <c r="A183" s="97"/>
      <c r="B183" s="98"/>
      <c r="C183" s="100"/>
      <c r="D183" s="100"/>
      <c r="E183" s="100">
        <v>600</v>
      </c>
      <c r="F183" s="100" t="s">
        <v>26</v>
      </c>
      <c r="G183" s="100" t="s">
        <v>83</v>
      </c>
      <c r="H183" s="100"/>
      <c r="I183" s="100"/>
      <c r="U183" s="86"/>
    </row>
    <row r="184" spans="1:21">
      <c r="A184" s="97"/>
      <c r="B184" s="98"/>
      <c r="C184" s="100"/>
      <c r="D184" s="100"/>
      <c r="E184" s="100"/>
      <c r="F184" s="100"/>
      <c r="G184" s="100"/>
      <c r="H184" s="100"/>
      <c r="I184" s="100"/>
      <c r="U184" s="86"/>
    </row>
    <row r="185" spans="1:21">
      <c r="A185" s="97"/>
      <c r="B185" s="98"/>
      <c r="C185" s="100"/>
      <c r="D185" s="100"/>
      <c r="E185" s="100"/>
      <c r="F185" s="100"/>
      <c r="G185" s="100"/>
      <c r="H185" s="100"/>
      <c r="I185" s="100"/>
      <c r="U185" s="86"/>
    </row>
    <row r="186" spans="1:21">
      <c r="A186" s="97"/>
      <c r="B186" s="98"/>
      <c r="C186" s="100"/>
      <c r="D186" s="100"/>
      <c r="E186" s="100"/>
      <c r="F186" s="100"/>
      <c r="G186" s="100"/>
      <c r="H186" s="100"/>
      <c r="I186" s="100"/>
      <c r="U186" s="86"/>
    </row>
    <row r="187" spans="1:21">
      <c r="A187" s="97"/>
      <c r="B187" s="98"/>
      <c r="C187" s="100"/>
      <c r="D187" s="100"/>
      <c r="E187" s="100"/>
      <c r="F187" s="100"/>
      <c r="G187" s="100"/>
      <c r="H187" s="100"/>
      <c r="I187" s="100"/>
      <c r="U187" s="86"/>
    </row>
    <row r="188" spans="1:21">
      <c r="A188" s="97"/>
      <c r="B188" s="98"/>
      <c r="C188" s="100"/>
      <c r="D188" s="100"/>
      <c r="E188" s="100"/>
      <c r="F188" s="100"/>
      <c r="G188" s="100"/>
      <c r="H188" s="100"/>
      <c r="I188" s="100"/>
      <c r="U188" s="86"/>
    </row>
    <row r="189" spans="1:21">
      <c r="A189" s="97"/>
      <c r="B189" s="98"/>
      <c r="C189" s="100"/>
      <c r="D189" s="100"/>
      <c r="E189" s="100">
        <v>1500</v>
      </c>
      <c r="F189" s="100" t="s">
        <v>26</v>
      </c>
      <c r="G189" s="100" t="s">
        <v>81</v>
      </c>
      <c r="H189" s="100"/>
      <c r="I189" s="100" t="s">
        <v>111</v>
      </c>
      <c r="U189" s="86"/>
    </row>
    <row r="190" spans="1:21">
      <c r="A190" s="97"/>
      <c r="B190" s="98"/>
      <c r="C190" s="100"/>
      <c r="D190" s="100"/>
      <c r="E190" s="100"/>
      <c r="F190" s="100"/>
      <c r="G190" s="100" t="s">
        <v>84</v>
      </c>
      <c r="H190" s="100"/>
      <c r="I190" s="100"/>
      <c r="U190" s="86"/>
    </row>
    <row r="191" spans="1:21">
      <c r="A191" s="97"/>
      <c r="B191" s="98"/>
      <c r="C191" s="100"/>
      <c r="D191" s="100"/>
      <c r="E191" s="100"/>
      <c r="F191" s="100"/>
      <c r="G191" s="100"/>
      <c r="H191" s="100"/>
      <c r="I191" s="100"/>
      <c r="U191" s="86"/>
    </row>
    <row r="192" spans="1:21">
      <c r="A192" s="97"/>
      <c r="B192" s="98"/>
      <c r="C192" s="100"/>
      <c r="D192" s="100"/>
      <c r="E192" s="100"/>
      <c r="F192" s="100"/>
      <c r="G192" s="100"/>
      <c r="H192" s="100"/>
      <c r="I192" s="100"/>
      <c r="U192" s="86"/>
    </row>
    <row r="193" spans="1:21">
      <c r="A193" s="97"/>
      <c r="B193" s="98"/>
      <c r="C193" s="100"/>
      <c r="D193" s="100"/>
      <c r="E193" s="100"/>
      <c r="F193" s="100"/>
      <c r="G193" s="100"/>
      <c r="H193" s="100"/>
      <c r="I193" s="100"/>
      <c r="U193" s="86"/>
    </row>
    <row r="194" spans="1:21">
      <c r="A194" s="97"/>
      <c r="B194" s="98"/>
      <c r="C194" s="100"/>
      <c r="D194" s="100"/>
      <c r="E194" s="100">
        <f>E189+E180</f>
        <v>4135</v>
      </c>
      <c r="F194" s="100" t="s">
        <v>26</v>
      </c>
      <c r="G194" s="114" t="s">
        <v>189</v>
      </c>
      <c r="H194" s="100"/>
      <c r="I194" s="100"/>
      <c r="U194" s="86"/>
    </row>
    <row r="195" spans="1:21">
      <c r="A195" s="97"/>
      <c r="B195" s="98"/>
      <c r="C195" s="100"/>
      <c r="D195" s="100"/>
      <c r="E195" s="100"/>
      <c r="F195" s="100"/>
      <c r="G195" s="100"/>
      <c r="H195" s="100"/>
      <c r="I195" s="100"/>
      <c r="U195" s="86"/>
    </row>
    <row r="196" spans="1:21">
      <c r="A196" s="97"/>
      <c r="B196" s="98"/>
      <c r="C196" s="100"/>
      <c r="D196" s="100"/>
      <c r="E196" s="100"/>
      <c r="F196" s="100"/>
      <c r="G196" s="100"/>
      <c r="H196" s="100"/>
      <c r="I196" s="100"/>
      <c r="U196" s="86"/>
    </row>
    <row r="197" spans="1:21">
      <c r="A197" s="97"/>
      <c r="B197" s="98"/>
      <c r="C197" s="100"/>
      <c r="D197" s="100"/>
      <c r="E197" s="100"/>
      <c r="F197" s="100"/>
      <c r="G197" s="100"/>
      <c r="H197" s="100"/>
      <c r="I197" s="100"/>
      <c r="U197" s="86"/>
    </row>
    <row r="198" spans="1:21">
      <c r="A198" s="97"/>
      <c r="B198" s="98"/>
      <c r="C198" s="100"/>
      <c r="D198" s="100"/>
      <c r="E198" s="100"/>
      <c r="F198" s="100"/>
      <c r="G198" s="100"/>
      <c r="H198" s="100"/>
      <c r="I198" s="100"/>
      <c r="U198" s="86"/>
    </row>
    <row r="199" spans="1:21">
      <c r="A199" s="97"/>
      <c r="B199" s="98"/>
      <c r="C199" s="11" t="s">
        <v>102</v>
      </c>
      <c r="D199" s="100"/>
      <c r="E199" s="100"/>
      <c r="F199" s="100"/>
      <c r="G199" s="100"/>
      <c r="H199" s="100"/>
      <c r="I199" s="100"/>
      <c r="U199" s="86"/>
    </row>
    <row r="200" spans="1:21">
      <c r="A200" s="97"/>
      <c r="B200" s="98"/>
      <c r="C200" s="100"/>
      <c r="D200" s="100"/>
      <c r="E200" s="100"/>
      <c r="F200" s="100"/>
      <c r="G200" s="100"/>
      <c r="H200" s="100"/>
      <c r="I200" s="100"/>
      <c r="U200" s="86"/>
    </row>
    <row r="201" spans="1:21">
      <c r="A201" s="97"/>
      <c r="B201" s="98"/>
      <c r="C201" s="100"/>
      <c r="D201" s="100"/>
      <c r="E201" s="100"/>
      <c r="F201" s="100"/>
      <c r="G201" s="100"/>
      <c r="H201" s="100"/>
      <c r="I201" s="100"/>
      <c r="U201" s="86"/>
    </row>
    <row r="202" spans="1:21">
      <c r="A202" s="97"/>
      <c r="B202" s="98"/>
      <c r="C202" s="100"/>
      <c r="D202" s="100"/>
      <c r="E202" s="100"/>
      <c r="F202" s="100"/>
      <c r="G202" s="100"/>
      <c r="H202" s="100"/>
      <c r="I202" s="100"/>
      <c r="U202" s="86"/>
    </row>
    <row r="203" spans="1:21">
      <c r="A203" s="97"/>
      <c r="B203" s="98"/>
      <c r="C203" s="100"/>
      <c r="D203" s="100"/>
      <c r="E203" s="100"/>
      <c r="F203" s="100"/>
      <c r="G203" s="100"/>
      <c r="H203" s="100"/>
      <c r="I203" s="100"/>
      <c r="U203" s="86"/>
    </row>
    <row r="204" spans="1:21">
      <c r="A204" s="97"/>
      <c r="B204" s="98"/>
      <c r="C204" s="100"/>
      <c r="D204" s="100"/>
      <c r="E204" s="100"/>
      <c r="F204" s="100"/>
      <c r="G204" s="100"/>
      <c r="H204" s="100"/>
      <c r="I204" s="100"/>
      <c r="U204" s="86"/>
    </row>
    <row r="205" spans="1:21">
      <c r="A205" s="97"/>
      <c r="B205" s="98"/>
      <c r="C205" s="100"/>
      <c r="D205" s="100"/>
      <c r="E205" s="100"/>
      <c r="F205" s="100"/>
      <c r="G205" s="100"/>
      <c r="H205" s="100"/>
      <c r="I205" s="100"/>
      <c r="U205" s="86"/>
    </row>
    <row r="206" spans="1:21">
      <c r="A206" s="97"/>
      <c r="B206" s="98"/>
      <c r="C206" s="100"/>
      <c r="D206" s="100"/>
      <c r="E206" s="100"/>
      <c r="F206" s="100"/>
      <c r="G206" s="100"/>
      <c r="H206" s="100"/>
      <c r="I206" s="100"/>
      <c r="U206" s="86"/>
    </row>
    <row r="207" spans="1:21">
      <c r="A207" s="97"/>
      <c r="B207" s="98"/>
      <c r="C207" s="100"/>
      <c r="D207" s="100"/>
      <c r="E207" s="100">
        <v>117</v>
      </c>
      <c r="F207" s="100" t="s">
        <v>103</v>
      </c>
      <c r="G207" s="100" t="s">
        <v>104</v>
      </c>
      <c r="H207" s="100"/>
      <c r="I207" s="100"/>
      <c r="U207" s="86"/>
    </row>
    <row r="208" spans="1:21">
      <c r="A208" s="97"/>
      <c r="B208" s="98"/>
      <c r="C208" s="100"/>
      <c r="D208" s="100"/>
      <c r="E208" s="100"/>
      <c r="F208" s="100"/>
      <c r="G208" s="100" t="s">
        <v>105</v>
      </c>
      <c r="H208" s="100"/>
      <c r="I208" s="100"/>
      <c r="U208" s="86"/>
    </row>
    <row r="209" spans="1:21">
      <c r="A209" s="97"/>
      <c r="B209" s="98"/>
      <c r="C209" s="100"/>
      <c r="D209" s="100"/>
      <c r="E209" s="100">
        <f>E207/1.21</f>
        <v>96.694214876033058</v>
      </c>
      <c r="F209" s="100" t="s">
        <v>103</v>
      </c>
      <c r="G209" s="100" t="s">
        <v>106</v>
      </c>
      <c r="H209" s="100"/>
      <c r="I209" s="100"/>
      <c r="U209" s="86"/>
    </row>
    <row r="210" spans="1:21">
      <c r="A210" s="97"/>
      <c r="B210" s="98"/>
      <c r="C210" s="100"/>
      <c r="D210" s="100"/>
      <c r="E210" s="100"/>
      <c r="F210" s="100"/>
      <c r="G210" s="100" t="s">
        <v>105</v>
      </c>
      <c r="H210" s="100"/>
      <c r="I210" s="100"/>
      <c r="U210" s="86"/>
    </row>
    <row r="211" spans="1:21">
      <c r="A211" s="97"/>
      <c r="B211" s="98"/>
      <c r="C211" s="100"/>
      <c r="D211" s="100"/>
      <c r="E211" s="100"/>
      <c r="F211" s="100"/>
      <c r="G211" s="100"/>
      <c r="H211" s="100"/>
      <c r="I211" s="100"/>
      <c r="U211" s="86"/>
    </row>
    <row r="212" spans="1:21">
      <c r="A212" s="97"/>
      <c r="B212" s="98"/>
      <c r="C212" s="100"/>
      <c r="D212" s="100"/>
      <c r="E212" s="100">
        <v>189</v>
      </c>
      <c r="F212" s="100" t="s">
        <v>103</v>
      </c>
      <c r="G212" s="100" t="s">
        <v>104</v>
      </c>
      <c r="H212" s="100"/>
      <c r="I212" s="100"/>
      <c r="U212" s="86"/>
    </row>
    <row r="213" spans="1:21">
      <c r="A213" s="97"/>
      <c r="B213" s="98"/>
      <c r="C213" s="100"/>
      <c r="D213" s="100"/>
      <c r="E213" s="100"/>
      <c r="F213" s="100"/>
      <c r="G213" s="100" t="s">
        <v>107</v>
      </c>
      <c r="H213" s="100"/>
      <c r="I213" s="100"/>
      <c r="U213" s="86"/>
    </row>
    <row r="214" spans="1:21">
      <c r="A214" s="97"/>
      <c r="B214" s="98"/>
      <c r="C214" s="100"/>
      <c r="D214" s="100"/>
      <c r="E214" s="100"/>
      <c r="F214" s="100"/>
      <c r="G214" s="100"/>
      <c r="H214" s="100"/>
      <c r="I214" s="100"/>
      <c r="U214" s="86"/>
    </row>
    <row r="215" spans="1:21">
      <c r="A215" s="97"/>
      <c r="B215" s="98"/>
      <c r="C215" s="100"/>
      <c r="D215" s="100"/>
      <c r="E215" s="100">
        <f>E212/1.21</f>
        <v>156.19834710743802</v>
      </c>
      <c r="F215" s="100" t="s">
        <v>103</v>
      </c>
      <c r="G215" s="100" t="s">
        <v>108</v>
      </c>
      <c r="H215" s="100"/>
      <c r="I215" s="100"/>
      <c r="U215" s="86"/>
    </row>
    <row r="216" spans="1:21">
      <c r="A216" s="97"/>
      <c r="B216" s="98"/>
      <c r="C216" s="100"/>
      <c r="D216" s="100"/>
      <c r="E216" s="100"/>
      <c r="F216" s="100"/>
      <c r="G216" s="100" t="s">
        <v>107</v>
      </c>
      <c r="H216" s="100"/>
      <c r="I216" s="100"/>
      <c r="U216" s="86"/>
    </row>
    <row r="217" spans="1:21">
      <c r="A217" s="97"/>
      <c r="B217" s="98"/>
      <c r="C217" s="100"/>
      <c r="D217" s="100"/>
      <c r="E217" s="100"/>
      <c r="F217" s="100"/>
      <c r="G217" s="100"/>
      <c r="H217" s="100"/>
      <c r="I217" s="100"/>
      <c r="U217" s="86"/>
    </row>
    <row r="218" spans="1:21">
      <c r="A218" s="97"/>
      <c r="B218" s="98"/>
      <c r="C218" s="100"/>
      <c r="D218" s="100"/>
      <c r="E218" s="100"/>
      <c r="F218" s="100"/>
      <c r="G218" s="100"/>
      <c r="H218" s="100"/>
      <c r="I218" s="100"/>
      <c r="U218" s="86"/>
    </row>
    <row r="219" spans="1:21">
      <c r="A219" s="97"/>
      <c r="B219" s="98"/>
      <c r="C219" s="100"/>
      <c r="D219" s="100"/>
      <c r="E219" s="100"/>
      <c r="F219" s="100"/>
      <c r="G219" s="100"/>
      <c r="H219" s="100"/>
      <c r="I219" s="100"/>
      <c r="U219" s="86"/>
    </row>
    <row r="220" spans="1:21">
      <c r="A220" s="97"/>
      <c r="B220" s="98"/>
      <c r="C220" s="100"/>
      <c r="D220" s="100"/>
      <c r="E220" s="100">
        <f>E215+E209</f>
        <v>252.89256198347107</v>
      </c>
      <c r="F220" s="100" t="s">
        <v>103</v>
      </c>
      <c r="G220" s="100" t="s">
        <v>109</v>
      </c>
      <c r="H220" s="100"/>
      <c r="I220" s="100"/>
      <c r="U220" s="86"/>
    </row>
    <row r="221" spans="1:21">
      <c r="A221" s="97"/>
      <c r="B221" s="98"/>
      <c r="C221" s="100"/>
      <c r="D221" s="100"/>
      <c r="E221" s="100"/>
      <c r="F221" s="100"/>
      <c r="G221" s="100" t="s">
        <v>110</v>
      </c>
      <c r="H221" s="100"/>
      <c r="I221" s="100"/>
      <c r="U221" s="86"/>
    </row>
    <row r="222" spans="1:21">
      <c r="A222" s="97"/>
      <c r="B222" s="98"/>
      <c r="C222" s="100"/>
      <c r="D222" s="100"/>
      <c r="E222" s="100"/>
      <c r="F222" s="100"/>
      <c r="G222" s="100"/>
      <c r="H222" s="100"/>
      <c r="I222" s="100"/>
      <c r="U222" s="86"/>
    </row>
    <row r="223" spans="1:21" s="114" customFormat="1">
      <c r="B223" s="115"/>
      <c r="C223" s="11" t="s">
        <v>145</v>
      </c>
      <c r="D223" s="114" t="s">
        <v>151</v>
      </c>
      <c r="U223" s="116"/>
    </row>
    <row r="224" spans="1:21" s="114" customFormat="1">
      <c r="B224" s="115"/>
      <c r="C224" s="11"/>
      <c r="D224" s="114" t="s">
        <v>152</v>
      </c>
      <c r="E224" s="114" t="s">
        <v>149</v>
      </c>
      <c r="U224" s="116"/>
    </row>
    <row r="225" spans="2:21" s="114" customFormat="1">
      <c r="B225" s="115"/>
      <c r="U225" s="116"/>
    </row>
    <row r="226" spans="2:21" s="114" customFormat="1">
      <c r="B226" s="115"/>
      <c r="D226" s="41" t="str">
        <f>'Research data'!C36</f>
        <v>technical_lifetime</v>
      </c>
      <c r="E226" s="117">
        <v>15</v>
      </c>
      <c r="F226" s="118" t="s">
        <v>1</v>
      </c>
      <c r="G226" s="118"/>
      <c r="U226" s="116"/>
    </row>
    <row r="227" spans="2:21" s="114" customFormat="1">
      <c r="B227" s="115"/>
      <c r="D227" s="41" t="str">
        <f>'Research data'!C27</f>
        <v>cost_of_installing</v>
      </c>
      <c r="E227" s="114">
        <v>1000</v>
      </c>
      <c r="F227" s="114" t="s">
        <v>26</v>
      </c>
      <c r="U227" s="116"/>
    </row>
    <row r="228" spans="2:21" s="114" customFormat="1">
      <c r="B228" s="115"/>
      <c r="D228" s="41" t="str">
        <f>'Research data'!C29</f>
        <v>fixed_operation_and_maintenance_costs_per_year</v>
      </c>
      <c r="E228" s="114">
        <v>200</v>
      </c>
      <c r="F228" s="114" t="s">
        <v>41</v>
      </c>
      <c r="U228" s="116"/>
    </row>
    <row r="229" spans="2:21" s="114" customFormat="1">
      <c r="B229" s="115"/>
      <c r="D229" s="41" t="str">
        <f>'Research data'!C22</f>
        <v>heat_output_capacity</v>
      </c>
      <c r="E229" s="114">
        <f>H229/1000</f>
        <v>5.0000000000000001E-3</v>
      </c>
      <c r="F229" s="114" t="s">
        <v>48</v>
      </c>
      <c r="H229" s="114">
        <v>5</v>
      </c>
      <c r="I229" s="114" t="s">
        <v>77</v>
      </c>
      <c r="U229" s="116"/>
    </row>
    <row r="230" spans="2:21" s="114" customFormat="1">
      <c r="B230" s="115"/>
      <c r="I230" s="11" t="s">
        <v>143</v>
      </c>
      <c r="J230" s="114" t="s">
        <v>153</v>
      </c>
      <c r="U230" s="116"/>
    </row>
    <row r="231" spans="2:21" s="114" customFormat="1">
      <c r="B231" s="115"/>
      <c r="D231" s="114" t="s">
        <v>154</v>
      </c>
      <c r="U231" s="116"/>
    </row>
    <row r="232" spans="2:21" s="114" customFormat="1">
      <c r="B232" s="115"/>
      <c r="D232" s="114" t="s">
        <v>155</v>
      </c>
      <c r="U232" s="116"/>
    </row>
    <row r="233" spans="2:21" s="114" customFormat="1">
      <c r="B233" s="115"/>
      <c r="D233" s="119" t="s">
        <v>156</v>
      </c>
      <c r="E233" s="114">
        <v>3.25</v>
      </c>
      <c r="F233" s="114" t="s">
        <v>80</v>
      </c>
      <c r="U233" s="116"/>
    </row>
    <row r="234" spans="2:21" s="114" customFormat="1">
      <c r="B234" s="115"/>
      <c r="D234" s="119" t="s">
        <v>150</v>
      </c>
      <c r="E234" s="114">
        <v>8.7499999999999994E-2</v>
      </c>
      <c r="F234" s="114" t="s">
        <v>157</v>
      </c>
      <c r="U234" s="116"/>
    </row>
    <row r="235" spans="2:21" s="114" customFormat="1">
      <c r="B235" s="115"/>
      <c r="U235" s="116"/>
    </row>
    <row r="236" spans="2:21" s="114" customFormat="1">
      <c r="B236" s="115"/>
      <c r="D236" s="114" t="s">
        <v>158</v>
      </c>
      <c r="E236" s="114">
        <v>7</v>
      </c>
      <c r="F236" s="114" t="s">
        <v>159</v>
      </c>
      <c r="U236" s="116"/>
    </row>
    <row r="237" spans="2:21" s="114" customFormat="1">
      <c r="B237" s="115"/>
      <c r="D237" s="11" t="str">
        <f>'Research data'!C14</f>
        <v xml:space="preserve">fever.capacity.electricity </v>
      </c>
      <c r="E237" s="114">
        <f>H229/(E236*E234+E233)/1000</f>
        <v>1.2944983818770229E-3</v>
      </c>
      <c r="F237" s="114" t="s">
        <v>48</v>
      </c>
      <c r="U237" s="116"/>
    </row>
    <row r="238" spans="2:21" s="114" customFormat="1">
      <c r="B238" s="115"/>
      <c r="U238" s="116"/>
    </row>
    <row r="239" spans="2:21" s="114" customFormat="1">
      <c r="B239" s="115"/>
      <c r="D239" s="42" t="s">
        <v>137</v>
      </c>
      <c r="E239" s="114">
        <v>0</v>
      </c>
      <c r="F239" s="114" t="s">
        <v>161</v>
      </c>
      <c r="G239" s="114" t="s">
        <v>172</v>
      </c>
      <c r="U239" s="116"/>
    </row>
    <row r="240" spans="2:21" s="114" customFormat="1">
      <c r="B240" s="115"/>
      <c r="U240" s="116"/>
    </row>
    <row r="241" spans="2:21" s="114" customFormat="1">
      <c r="B241" s="115"/>
      <c r="U241" s="116"/>
    </row>
    <row r="242" spans="2:21" s="114" customFormat="1">
      <c r="B242" s="115"/>
      <c r="U242" s="116"/>
    </row>
    <row r="243" spans="2:21" s="114" customFormat="1">
      <c r="B243" s="115"/>
      <c r="U243" s="116"/>
    </row>
    <row r="244" spans="2:21" s="114" customFormat="1">
      <c r="B244" s="115"/>
      <c r="U244" s="116"/>
    </row>
    <row r="245" spans="2:21" s="114" customFormat="1">
      <c r="B245" s="115"/>
      <c r="U245" s="116"/>
    </row>
    <row r="246" spans="2:21" s="114" customFormat="1">
      <c r="B246" s="115"/>
      <c r="C246" s="11" t="str">
        <f>Sources!E13</f>
        <v>Ecofys</v>
      </c>
      <c r="D246" s="114" t="s">
        <v>160</v>
      </c>
      <c r="E246" s="114">
        <v>66</v>
      </c>
      <c r="U246" s="116"/>
    </row>
    <row r="247" spans="2:21" s="114" customFormat="1">
      <c r="B247" s="115"/>
      <c r="U247" s="116"/>
    </row>
    <row r="248" spans="2:21" s="114" customFormat="1">
      <c r="B248" s="115"/>
      <c r="U248" s="116"/>
    </row>
    <row r="249" spans="2:21" s="114" customFormat="1">
      <c r="B249" s="115"/>
      <c r="U249" s="116"/>
    </row>
    <row r="250" spans="2:21" s="114" customFormat="1">
      <c r="B250" s="115"/>
      <c r="U250" s="116"/>
    </row>
    <row r="251" spans="2:21" s="114" customFormat="1">
      <c r="B251" s="115"/>
      <c r="U251" s="116"/>
    </row>
    <row r="252" spans="2:21" s="114" customFormat="1">
      <c r="B252" s="115"/>
      <c r="D252" s="114" t="s">
        <v>155</v>
      </c>
      <c r="U252" s="116"/>
    </row>
    <row r="253" spans="2:21" s="114" customFormat="1">
      <c r="B253" s="115"/>
      <c r="D253" s="11" t="str">
        <f>Dashboard!C17</f>
        <v>fever.base_cop</v>
      </c>
      <c r="E253" s="114">
        <v>1.86</v>
      </c>
      <c r="F253" s="114" t="s">
        <v>80</v>
      </c>
      <c r="U253" s="116"/>
    </row>
    <row r="254" spans="2:21" s="114" customFormat="1">
      <c r="B254" s="115"/>
      <c r="U254" s="116"/>
    </row>
    <row r="255" spans="2:21" s="114" customFormat="1">
      <c r="B255" s="115"/>
      <c r="D255" s="11" t="str">
        <f>Dashboard!C21</f>
        <v xml:space="preserve">fever.cop_per_degree </v>
      </c>
      <c r="E255" s="114">
        <v>4.2999999999999997E-2</v>
      </c>
      <c r="F255" s="114" t="s">
        <v>157</v>
      </c>
      <c r="U255" s="116"/>
    </row>
    <row r="256" spans="2:21" s="114" customFormat="1">
      <c r="B256" s="115"/>
      <c r="C256" s="119"/>
      <c r="U256" s="116"/>
    </row>
    <row r="257" spans="2:21" s="114" customFormat="1">
      <c r="B257" s="115"/>
      <c r="U257" s="116"/>
    </row>
    <row r="258" spans="2:21" s="114" customFormat="1">
      <c r="B258" s="115"/>
      <c r="U258" s="116"/>
    </row>
    <row r="259" spans="2:21" s="114" customFormat="1">
      <c r="B259" s="115"/>
      <c r="U259" s="116"/>
    </row>
    <row r="260" spans="2:21" s="114" customFormat="1">
      <c r="B260" s="115"/>
      <c r="U260" s="116"/>
    </row>
    <row r="261" spans="2:21" s="114" customFormat="1">
      <c r="B261" s="115"/>
      <c r="C261" s="11"/>
      <c r="D261" s="42"/>
      <c r="U261" s="116"/>
    </row>
    <row r="262" spans="2:21" s="114" customFormat="1">
      <c r="B262" s="115"/>
      <c r="C262" s="11"/>
      <c r="D262" s="36"/>
      <c r="U262" s="116"/>
    </row>
    <row r="263" spans="2:21" s="114" customFormat="1">
      <c r="B263" s="115"/>
      <c r="U263" s="116"/>
    </row>
    <row r="264" spans="2:21" s="114" customFormat="1">
      <c r="B264" s="115"/>
      <c r="U264" s="116"/>
    </row>
    <row r="265" spans="2:21" s="114" customFormat="1">
      <c r="B265" s="115"/>
      <c r="U265" s="116"/>
    </row>
    <row r="266" spans="2:21" s="114" customFormat="1">
      <c r="B266" s="115"/>
      <c r="U266" s="116"/>
    </row>
    <row r="267" spans="2:21" s="114" customFormat="1">
      <c r="B267" s="115"/>
      <c r="U267" s="116"/>
    </row>
    <row r="268" spans="2:21" s="114" customFormat="1">
      <c r="B268" s="115"/>
      <c r="U268" s="116"/>
    </row>
    <row r="269" spans="2:21" s="114" customFormat="1">
      <c r="B269" s="115"/>
      <c r="U269" s="116"/>
    </row>
    <row r="270" spans="2:21" s="114" customFormat="1">
      <c r="B270" s="115"/>
      <c r="U270" s="116"/>
    </row>
    <row r="271" spans="2:21" s="114" customFormat="1">
      <c r="B271" s="115"/>
      <c r="U271" s="116"/>
    </row>
    <row r="272" spans="2:21" s="114" customFormat="1">
      <c r="B272" s="115"/>
      <c r="U272" s="116"/>
    </row>
    <row r="273" spans="2:21" s="114" customFormat="1">
      <c r="B273" s="115"/>
      <c r="U273" s="116"/>
    </row>
    <row r="274" spans="2:21" s="114" customFormat="1">
      <c r="B274" s="115"/>
      <c r="U274" s="116"/>
    </row>
    <row r="275" spans="2:21" s="114" customFormat="1">
      <c r="B275" s="115"/>
      <c r="U275" s="116"/>
    </row>
    <row r="276" spans="2:21" s="114" customFormat="1">
      <c r="B276" s="115"/>
      <c r="U276" s="116"/>
    </row>
    <row r="277" spans="2:21" s="114" customFormat="1">
      <c r="B277" s="115"/>
      <c r="U277" s="116"/>
    </row>
    <row r="278" spans="2:21" s="114" customFormat="1">
      <c r="B278" s="115"/>
      <c r="J278" s="116"/>
    </row>
    <row r="279" spans="2:21" s="114" customFormat="1">
      <c r="B279" s="115"/>
      <c r="J279" s="116"/>
    </row>
    <row r="280" spans="2:21" s="114" customFormat="1">
      <c r="B280" s="115"/>
      <c r="C280" s="11" t="s">
        <v>173</v>
      </c>
      <c r="D280" s="131">
        <f>'[2]Research data'!C222</f>
        <v>0</v>
      </c>
      <c r="E280" s="198">
        <f>E284*E285</f>
        <v>50713.749060856499</v>
      </c>
      <c r="F280" t="s">
        <v>142</v>
      </c>
      <c r="J280" s="116"/>
    </row>
    <row r="281" spans="2:21" s="114" customFormat="1">
      <c r="B281" s="115"/>
      <c r="D281" s="114" t="s">
        <v>174</v>
      </c>
      <c r="E281" s="114">
        <v>200</v>
      </c>
      <c r="F281" s="114" t="s">
        <v>163</v>
      </c>
      <c r="J281" s="116"/>
    </row>
    <row r="282" spans="2:21" s="114" customFormat="1">
      <c r="B282" s="115"/>
      <c r="D282" s="114" t="s">
        <v>175</v>
      </c>
      <c r="E282" s="114">
        <v>570</v>
      </c>
      <c r="F282" s="114" t="s">
        <v>26</v>
      </c>
      <c r="J282" s="116"/>
    </row>
    <row r="283" spans="2:21" s="114" customFormat="1">
      <c r="B283" s="115"/>
      <c r="D283" s="114" t="s">
        <v>176</v>
      </c>
      <c r="E283" s="199">
        <f>E282/1.21</f>
        <v>471.07438016528926</v>
      </c>
      <c r="F283" s="114" t="s">
        <v>26</v>
      </c>
      <c r="J283" s="116"/>
    </row>
    <row r="284" spans="2:21" s="114" customFormat="1">
      <c r="B284" s="115"/>
      <c r="D284" s="114" t="s">
        <v>177</v>
      </c>
      <c r="E284" s="200">
        <f>E283/E281</f>
        <v>2.3553719008264462</v>
      </c>
      <c r="F284" s="114" t="s">
        <v>178</v>
      </c>
      <c r="J284" s="116"/>
    </row>
    <row r="285" spans="2:21" s="114" customFormat="1">
      <c r="B285" s="115"/>
      <c r="D285" s="114" t="s">
        <v>179</v>
      </c>
      <c r="E285" s="199">
        <f>E315</f>
        <v>21531.100478468899</v>
      </c>
      <c r="F285" s="114" t="s">
        <v>180</v>
      </c>
      <c r="J285" s="116"/>
    </row>
    <row r="286" spans="2:21" s="114" customFormat="1">
      <c r="B286" s="115"/>
      <c r="D286" s="114" t="s">
        <v>181</v>
      </c>
      <c r="E286" s="199">
        <f>E280*E$22</f>
        <v>0</v>
      </c>
      <c r="F286" s="114" t="s">
        <v>182</v>
      </c>
      <c r="J286" s="116"/>
    </row>
    <row r="287" spans="2:21" s="114" customFormat="1">
      <c r="B287" s="115"/>
      <c r="E287" s="199"/>
      <c r="J287" s="116"/>
    </row>
    <row r="288" spans="2:21" s="114" customFormat="1">
      <c r="B288" s="115"/>
      <c r="E288" s="199"/>
      <c r="J288" s="116"/>
    </row>
    <row r="289" spans="2:10" s="114" customFormat="1">
      <c r="B289" s="115"/>
      <c r="D289" t="s">
        <v>164</v>
      </c>
      <c r="E289">
        <v>4.18</v>
      </c>
      <c r="F289" t="s">
        <v>165</v>
      </c>
      <c r="J289" s="116"/>
    </row>
    <row r="290" spans="2:10" s="114" customFormat="1">
      <c r="B290" s="115"/>
      <c r="D290" t="s">
        <v>166</v>
      </c>
      <c r="E290">
        <v>10</v>
      </c>
      <c r="F290" t="s">
        <v>159</v>
      </c>
      <c r="J290" s="116"/>
    </row>
    <row r="291" spans="2:10" s="114" customFormat="1">
      <c r="B291" s="115"/>
      <c r="D291" t="s">
        <v>167</v>
      </c>
      <c r="E291">
        <v>50</v>
      </c>
      <c r="F291" t="s">
        <v>159</v>
      </c>
      <c r="J291" s="116"/>
    </row>
    <row r="292" spans="2:10" s="114" customFormat="1">
      <c r="B292" s="115"/>
      <c r="D292" t="s">
        <v>168</v>
      </c>
      <c r="E292">
        <f>E281</f>
        <v>200</v>
      </c>
      <c r="F292" t="s">
        <v>163</v>
      </c>
      <c r="J292" s="116"/>
    </row>
    <row r="293" spans="2:10" s="114" customFormat="1">
      <c r="B293" s="115"/>
      <c r="D293" t="s">
        <v>169</v>
      </c>
      <c r="E293" s="130">
        <f>E292*(E291-E290)*E289</f>
        <v>33440</v>
      </c>
      <c r="F293" t="s">
        <v>170</v>
      </c>
      <c r="J293" s="116"/>
    </row>
    <row r="294" spans="2:10" s="114" customFormat="1">
      <c r="B294" s="115"/>
      <c r="D294" s="131">
        <f>'[2]Research data'!C269</f>
        <v>0</v>
      </c>
      <c r="E294" s="201">
        <f>(E293/3600000)</f>
        <v>9.2888888888888882E-3</v>
      </c>
      <c r="F294" t="s">
        <v>161</v>
      </c>
      <c r="J294" s="116"/>
    </row>
    <row r="295" spans="2:10" s="114" customFormat="1">
      <c r="B295" s="115"/>
      <c r="E295" s="199"/>
      <c r="J295" s="116"/>
    </row>
    <row r="296" spans="2:10" s="114" customFormat="1">
      <c r="B296" s="115"/>
      <c r="E296" s="199"/>
      <c r="J296" s="116"/>
    </row>
    <row r="297" spans="2:10" s="114" customFormat="1">
      <c r="B297" s="115"/>
      <c r="E297" s="199"/>
      <c r="J297" s="116"/>
    </row>
    <row r="298" spans="2:10" s="114" customFormat="1">
      <c r="B298" s="115"/>
      <c r="E298" s="199"/>
      <c r="J298" s="116"/>
    </row>
    <row r="299" spans="2:10" s="114" customFormat="1">
      <c r="B299" s="115"/>
      <c r="E299" s="199"/>
      <c r="J299" s="116"/>
    </row>
    <row r="300" spans="2:10" s="114" customFormat="1">
      <c r="B300" s="115"/>
      <c r="E300" s="199"/>
      <c r="J300" s="116"/>
    </row>
    <row r="301" spans="2:10" s="114" customFormat="1">
      <c r="B301" s="115"/>
      <c r="E301" s="199"/>
      <c r="J301" s="116"/>
    </row>
    <row r="302" spans="2:10" s="114" customFormat="1">
      <c r="B302" s="115"/>
      <c r="E302" s="199"/>
      <c r="J302" s="116"/>
    </row>
    <row r="303" spans="2:10" s="114" customFormat="1">
      <c r="B303" s="115"/>
      <c r="E303" s="199"/>
      <c r="J303" s="116"/>
    </row>
    <row r="304" spans="2:10" s="114" customFormat="1">
      <c r="B304" s="115"/>
      <c r="E304" s="199"/>
      <c r="J304" s="116"/>
    </row>
    <row r="305" spans="2:10" s="114" customFormat="1">
      <c r="B305" s="115"/>
      <c r="E305" s="199"/>
      <c r="J305" s="116"/>
    </row>
    <row r="306" spans="2:10" s="114" customFormat="1">
      <c r="B306" s="115"/>
      <c r="E306" s="199"/>
      <c r="J306" s="116"/>
    </row>
    <row r="307" spans="2:10" s="114" customFormat="1">
      <c r="B307" s="115"/>
      <c r="E307" s="199"/>
      <c r="J307" s="116"/>
    </row>
    <row r="308" spans="2:10" s="114" customFormat="1">
      <c r="B308" s="115"/>
      <c r="E308" s="199"/>
      <c r="J308" s="116"/>
    </row>
    <row r="309" spans="2:10" s="114" customFormat="1">
      <c r="B309" s="115"/>
      <c r="E309" s="199"/>
      <c r="J309" s="116"/>
    </row>
    <row r="310" spans="2:10" s="114" customFormat="1">
      <c r="B310" s="115"/>
      <c r="C310" s="11" t="s">
        <v>183</v>
      </c>
      <c r="D310" s="131">
        <f>'[2]Research data'!C222</f>
        <v>0</v>
      </c>
      <c r="E310" s="198">
        <f>E314*E315</f>
        <v>60055.755466803741</v>
      </c>
      <c r="F310" t="s">
        <v>142</v>
      </c>
      <c r="J310" s="116"/>
    </row>
    <row r="311" spans="2:10" s="114" customFormat="1">
      <c r="B311" s="115"/>
      <c r="D311" s="114" t="s">
        <v>174</v>
      </c>
      <c r="E311" s="114">
        <v>120</v>
      </c>
      <c r="F311" s="114" t="s">
        <v>163</v>
      </c>
      <c r="J311" s="116"/>
    </row>
    <row r="312" spans="2:10" s="114" customFormat="1">
      <c r="B312" s="115"/>
      <c r="D312" s="114" t="s">
        <v>175</v>
      </c>
      <c r="E312" s="114">
        <v>405</v>
      </c>
      <c r="F312" s="114" t="s">
        <v>26</v>
      </c>
      <c r="J312" s="116"/>
    </row>
    <row r="313" spans="2:10" s="114" customFormat="1">
      <c r="B313" s="115"/>
      <c r="D313" s="114" t="s">
        <v>176</v>
      </c>
      <c r="E313" s="199">
        <f>E312/1.21</f>
        <v>334.71074380165288</v>
      </c>
      <c r="F313" s="114" t="s">
        <v>26</v>
      </c>
      <c r="J313" s="116"/>
    </row>
    <row r="314" spans="2:10" s="114" customFormat="1">
      <c r="B314" s="115"/>
      <c r="D314" s="114" t="s">
        <v>177</v>
      </c>
      <c r="E314" s="200">
        <f>E313/E311</f>
        <v>2.7892561983471071</v>
      </c>
      <c r="F314" s="114" t="s">
        <v>178</v>
      </c>
      <c r="J314" s="116"/>
    </row>
    <row r="315" spans="2:10" s="114" customFormat="1">
      <c r="B315" s="115"/>
      <c r="D315" s="114" t="s">
        <v>179</v>
      </c>
      <c r="E315" s="199">
        <f>E311/E325</f>
        <v>21531.100478468899</v>
      </c>
      <c r="F315" s="114" t="s">
        <v>180</v>
      </c>
      <c r="J315" s="116"/>
    </row>
    <row r="316" spans="2:10" s="114" customFormat="1">
      <c r="B316" s="115"/>
      <c r="D316" s="114" t="s">
        <v>181</v>
      </c>
      <c r="E316" s="199">
        <f>E310*E$22</f>
        <v>0</v>
      </c>
      <c r="F316" s="114" t="s">
        <v>184</v>
      </c>
      <c r="J316" s="116"/>
    </row>
    <row r="317" spans="2:10" s="114" customFormat="1">
      <c r="B317" s="115"/>
      <c r="E317" s="199"/>
      <c r="J317" s="116"/>
    </row>
    <row r="318" spans="2:10" s="114" customFormat="1">
      <c r="B318" s="115"/>
      <c r="E318" s="199"/>
      <c r="J318" s="116"/>
    </row>
    <row r="319" spans="2:10" s="114" customFormat="1">
      <c r="B319" s="115"/>
      <c r="E319" s="199"/>
      <c r="J319" s="116"/>
    </row>
    <row r="320" spans="2:10" s="114" customFormat="1">
      <c r="B320" s="115"/>
      <c r="D320" t="s">
        <v>164</v>
      </c>
      <c r="E320">
        <v>4.18</v>
      </c>
      <c r="F320" t="s">
        <v>165</v>
      </c>
      <c r="J320" s="116"/>
    </row>
    <row r="321" spans="2:10" s="114" customFormat="1">
      <c r="B321" s="115"/>
      <c r="D321" t="s">
        <v>166</v>
      </c>
      <c r="E321">
        <v>10</v>
      </c>
      <c r="F321" t="s">
        <v>159</v>
      </c>
      <c r="J321" s="116"/>
    </row>
    <row r="322" spans="2:10" s="114" customFormat="1">
      <c r="B322" s="115"/>
      <c r="D322" t="s">
        <v>167</v>
      </c>
      <c r="E322">
        <v>50</v>
      </c>
      <c r="F322" t="s">
        <v>159</v>
      </c>
      <c r="J322" s="116"/>
    </row>
    <row r="323" spans="2:10" s="114" customFormat="1">
      <c r="B323" s="115"/>
      <c r="D323" t="s">
        <v>168</v>
      </c>
      <c r="E323">
        <f>E311</f>
        <v>120</v>
      </c>
      <c r="F323" t="s">
        <v>163</v>
      </c>
      <c r="J323" s="116"/>
    </row>
    <row r="324" spans="2:10" s="114" customFormat="1">
      <c r="B324" s="115"/>
      <c r="D324" t="s">
        <v>169</v>
      </c>
      <c r="E324" s="130">
        <f>E323*(E322-E321)*E320</f>
        <v>20064</v>
      </c>
      <c r="F324" t="s">
        <v>170</v>
      </c>
      <c r="J324" s="116"/>
    </row>
    <row r="325" spans="2:10" s="114" customFormat="1">
      <c r="B325" s="115"/>
      <c r="D325" s="131">
        <f>'[2]Research data'!C300</f>
        <v>0</v>
      </c>
      <c r="E325" s="201">
        <f>(E324/3600000)</f>
        <v>5.5733333333333329E-3</v>
      </c>
      <c r="F325" t="s">
        <v>161</v>
      </c>
      <c r="J325" s="116"/>
    </row>
    <row r="326" spans="2:10" s="114" customFormat="1">
      <c r="B326" s="115"/>
      <c r="E326" s="199"/>
      <c r="J326" s="116"/>
    </row>
    <row r="327" spans="2:10" s="114" customFormat="1">
      <c r="B327" s="115"/>
      <c r="E327" s="199"/>
      <c r="J327" s="116"/>
    </row>
    <row r="328" spans="2:10" s="114" customFormat="1">
      <c r="B328" s="115"/>
      <c r="E328" s="199"/>
      <c r="J328" s="116"/>
    </row>
    <row r="329" spans="2:10" s="114" customFormat="1">
      <c r="B329" s="115"/>
      <c r="E329" s="199"/>
      <c r="J329" s="116"/>
    </row>
    <row r="330" spans="2:10" s="114" customFormat="1">
      <c r="B330" s="115"/>
      <c r="E330" s="199"/>
      <c r="J330" s="11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Kas Kranenburg</cp:lastModifiedBy>
  <dcterms:created xsi:type="dcterms:W3CDTF">2011-10-26T09:05:09Z</dcterms:created>
  <dcterms:modified xsi:type="dcterms:W3CDTF">2024-04-09T15:27:15Z</dcterms:modified>
</cp:coreProperties>
</file>