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4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artlubben/Projects/etdataset/source_analyses/dk/2015/7_services/"/>
    </mc:Choice>
  </mc:AlternateContent>
  <xr:revisionPtr revIDLastSave="0" documentId="13_ncr:1_{B601E659-D7A7-E14F-98ED-2EAA5531DD7F}" xr6:coauthVersionLast="36" xr6:coauthVersionMax="36" xr10:uidLastSave="{00000000-0000-0000-0000-000000000000}"/>
  <bookViews>
    <workbookView xWindow="48000" yWindow="-3160" windowWidth="19200" windowHeight="21160" tabRatio="500" activeTab="3" xr2:uid="{00000000-000D-0000-FFFF-FFFF00000000}"/>
  </bookViews>
  <sheets>
    <sheet name="Dashboard inputs" sheetId="8" r:id="rId1"/>
    <sheet name="Electricity" sheetId="1" r:id="rId2"/>
    <sheet name="Lighting_technology_split" sheetId="3" r:id="rId3"/>
    <sheet name="ICT" sheetId="5" r:id="rId4"/>
    <sheet name="HRE, 2015" sheetId="6" r:id="rId5"/>
  </sheets>
  <externalReferences>
    <externalReference r:id="rId6"/>
    <externalReference r:id="rId7"/>
  </externalReferences>
  <definedNames>
    <definedName name="Eff_cooling_airco">[2]technical_specs!$L$25</definedName>
    <definedName name="Eff_cooling_pump">[2]technical_specs!$L$23</definedName>
    <definedName name="Eff_cooling_pump_storage">[2]technical_specs!$L$24</definedName>
    <definedName name="Eff_lighting_lamp_fluorescent">[2]technical_specs!$L$29</definedName>
    <definedName name="Eff_lighting_lamp_incandescent">[2]technical_specs!$L$28</definedName>
    <definedName name="Eff_lighting_led">[2]technical_specs!$L$32</definedName>
    <definedName name="Eff_lighting_tube_fluorescent_efficient">[2]technical_specs!$L$31</definedName>
    <definedName name="Eff_lighting_tube_fluorescent_standartd">[2]technical_specs!$L$30</definedName>
    <definedName name="Eff_space_heating_coal">[2]technical_specs!$L$15</definedName>
    <definedName name="Eff_space_heating_district">[2]technical_specs!$L$20</definedName>
    <definedName name="Eff_space_heating_electric">[2]technical_specs!$L$14</definedName>
    <definedName name="Eff_space_heating_gas">[2]technical_specs!$L$11</definedName>
    <definedName name="Eff_space_heating_oil">[2]technical_specs!$L$16</definedName>
    <definedName name="Eff_space_heating_pump_gas">[2]technical_specs!$L$13</definedName>
    <definedName name="Eff_space_heating_pump_storage">[2]technical_specs!$L$12</definedName>
    <definedName name="Eff_space_heating_solar_thermal">[2]technical_specs!$L$18</definedName>
    <definedName name="Eff_space_heating_woodpellets">[2]technical_specs!$L$19</definedName>
    <definedName name="Final_demand_lighting">[2]Dashboard!$E$25</definedName>
    <definedName name="Final_demand_residences">'[2]Fuel aggregation'!$L$11</definedName>
    <definedName name="Final_demand_space_cooling">[2]Dashboard!$E$24</definedName>
    <definedName name="Final_demand_space_heating">[2]Dashboard!$E$23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5" l="1"/>
  <c r="D16" i="5" s="1"/>
  <c r="D46" i="8"/>
  <c r="G33" i="8"/>
  <c r="N50" i="6"/>
  <c r="C33" i="8"/>
  <c r="O50" i="6"/>
  <c r="H14" i="8"/>
  <c r="H15" i="8"/>
  <c r="C21" i="8"/>
  <c r="D21" i="8"/>
  <c r="E21" i="8"/>
  <c r="F21" i="8"/>
  <c r="G21" i="8"/>
  <c r="I21" i="8"/>
  <c r="J21" i="8"/>
  <c r="C22" i="8"/>
  <c r="D22" i="8"/>
  <c r="K22" i="8" s="1"/>
  <c r="E22" i="8"/>
  <c r="F22" i="8"/>
  <c r="G22" i="8"/>
  <c r="H22" i="8"/>
  <c r="I22" i="8"/>
  <c r="J22" i="8"/>
  <c r="C23" i="8"/>
  <c r="D23" i="8"/>
  <c r="K23" i="8" s="1"/>
  <c r="E23" i="8"/>
  <c r="F23" i="8"/>
  <c r="G23" i="8"/>
  <c r="H23" i="8"/>
  <c r="I23" i="8"/>
  <c r="J23" i="8"/>
  <c r="C24" i="8"/>
  <c r="D24" i="8"/>
  <c r="E24" i="8"/>
  <c r="F24" i="8"/>
  <c r="G24" i="8"/>
  <c r="I24" i="8"/>
  <c r="J24" i="8"/>
  <c r="C29" i="8"/>
  <c r="E29" i="8" s="1"/>
  <c r="C30" i="8"/>
  <c r="E30" i="8" s="1"/>
  <c r="C31" i="8"/>
  <c r="E31" i="8"/>
  <c r="E33" i="8"/>
  <c r="C37" i="8"/>
  <c r="E37" i="8" s="1"/>
  <c r="C38" i="8"/>
  <c r="E38" i="8" s="1"/>
  <c r="G9" i="1" l="1"/>
  <c r="G7" i="1"/>
  <c r="G8" i="1"/>
  <c r="G10" i="1" s="1"/>
  <c r="AD33" i="6" l="1"/>
  <c r="AE33" i="6"/>
  <c r="AD34" i="6"/>
  <c r="AE34" i="6"/>
  <c r="AD35" i="6"/>
  <c r="AE35" i="6"/>
  <c r="AD36" i="6"/>
  <c r="AE36" i="6"/>
  <c r="AD37" i="6"/>
  <c r="AE37" i="6"/>
  <c r="AD38" i="6"/>
  <c r="AE38" i="6"/>
  <c r="AD39" i="6"/>
  <c r="AE39" i="6"/>
  <c r="AD40" i="6"/>
  <c r="AE40" i="6"/>
  <c r="AD41" i="6"/>
  <c r="AE41" i="6"/>
  <c r="AD42" i="6"/>
  <c r="AE42" i="6"/>
  <c r="AD43" i="6"/>
  <c r="AE43" i="6"/>
  <c r="AD44" i="6"/>
  <c r="AE44" i="6"/>
  <c r="AD45" i="6"/>
  <c r="AE45" i="6"/>
  <c r="AD46" i="6"/>
  <c r="AE46" i="6"/>
  <c r="AD47" i="6"/>
  <c r="AE47" i="6"/>
  <c r="AD32" i="6"/>
  <c r="AE32" i="6"/>
  <c r="T32" i="6"/>
  <c r="U32" i="6"/>
  <c r="V32" i="6"/>
  <c r="W32" i="6"/>
  <c r="X32" i="6"/>
  <c r="Y32" i="6"/>
  <c r="Z32" i="6"/>
  <c r="AB32" i="6"/>
  <c r="T33" i="6"/>
  <c r="U33" i="6"/>
  <c r="V33" i="6"/>
  <c r="W33" i="6"/>
  <c r="X33" i="6"/>
  <c r="Y33" i="6"/>
  <c r="Z33" i="6"/>
  <c r="AB33" i="6"/>
  <c r="T34" i="6"/>
  <c r="U34" i="6"/>
  <c r="V34" i="6"/>
  <c r="W34" i="6"/>
  <c r="X34" i="6"/>
  <c r="Y34" i="6"/>
  <c r="Z34" i="6"/>
  <c r="AB34" i="6"/>
  <c r="T35" i="6"/>
  <c r="U35" i="6"/>
  <c r="V35" i="6"/>
  <c r="W35" i="6"/>
  <c r="X35" i="6"/>
  <c r="Y35" i="6"/>
  <c r="Z35" i="6"/>
  <c r="AB35" i="6"/>
  <c r="T36" i="6"/>
  <c r="U36" i="6"/>
  <c r="V36" i="6"/>
  <c r="W36" i="6"/>
  <c r="X36" i="6"/>
  <c r="Y36" i="6"/>
  <c r="Z36" i="6"/>
  <c r="AB36" i="6"/>
  <c r="T37" i="6"/>
  <c r="U37" i="6"/>
  <c r="V37" i="6"/>
  <c r="W37" i="6"/>
  <c r="X37" i="6"/>
  <c r="Y37" i="6"/>
  <c r="Z37" i="6"/>
  <c r="AB37" i="6"/>
  <c r="T38" i="6"/>
  <c r="U38" i="6"/>
  <c r="V38" i="6"/>
  <c r="W38" i="6"/>
  <c r="X38" i="6"/>
  <c r="Y38" i="6"/>
  <c r="Z38" i="6"/>
  <c r="AB38" i="6"/>
  <c r="T39" i="6"/>
  <c r="U39" i="6"/>
  <c r="V39" i="6"/>
  <c r="W39" i="6"/>
  <c r="X39" i="6"/>
  <c r="Y39" i="6"/>
  <c r="Z39" i="6"/>
  <c r="AB39" i="6"/>
  <c r="T40" i="6"/>
  <c r="U40" i="6"/>
  <c r="V40" i="6"/>
  <c r="W40" i="6"/>
  <c r="X40" i="6"/>
  <c r="Y40" i="6"/>
  <c r="Z40" i="6"/>
  <c r="AB40" i="6"/>
  <c r="T41" i="6"/>
  <c r="U41" i="6"/>
  <c r="V41" i="6"/>
  <c r="W41" i="6"/>
  <c r="X41" i="6"/>
  <c r="Y41" i="6"/>
  <c r="Z41" i="6"/>
  <c r="AB41" i="6"/>
  <c r="T42" i="6"/>
  <c r="U42" i="6"/>
  <c r="V42" i="6"/>
  <c r="W42" i="6"/>
  <c r="X42" i="6"/>
  <c r="Y42" i="6"/>
  <c r="Z42" i="6"/>
  <c r="AB42" i="6"/>
  <c r="T43" i="6"/>
  <c r="U43" i="6"/>
  <c r="V43" i="6"/>
  <c r="W43" i="6"/>
  <c r="X43" i="6"/>
  <c r="Y43" i="6"/>
  <c r="Z43" i="6"/>
  <c r="AB43" i="6"/>
  <c r="T44" i="6"/>
  <c r="U44" i="6"/>
  <c r="V44" i="6"/>
  <c r="W44" i="6"/>
  <c r="X44" i="6"/>
  <c r="Y44" i="6"/>
  <c r="Z44" i="6"/>
  <c r="AB44" i="6"/>
  <c r="T45" i="6"/>
  <c r="U45" i="6"/>
  <c r="V45" i="6"/>
  <c r="W45" i="6"/>
  <c r="X45" i="6"/>
  <c r="Y45" i="6"/>
  <c r="Z45" i="6"/>
  <c r="AB45" i="6"/>
  <c r="T46" i="6"/>
  <c r="U46" i="6"/>
  <c r="V46" i="6"/>
  <c r="W46" i="6"/>
  <c r="X46" i="6"/>
  <c r="Y46" i="6"/>
  <c r="Z46" i="6"/>
  <c r="AB46" i="6"/>
  <c r="T47" i="6"/>
  <c r="U47" i="6"/>
  <c r="V47" i="6"/>
  <c r="W47" i="6"/>
  <c r="X47" i="6"/>
  <c r="Y47" i="6"/>
  <c r="Z47" i="6"/>
  <c r="AB47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32" i="6"/>
  <c r="N32" i="6"/>
  <c r="O32" i="6"/>
  <c r="P32" i="6"/>
  <c r="Q32" i="6"/>
  <c r="N33" i="6"/>
  <c r="O33" i="6"/>
  <c r="P33" i="6"/>
  <c r="Q33" i="6"/>
  <c r="N34" i="6"/>
  <c r="O34" i="6"/>
  <c r="P34" i="6"/>
  <c r="Q34" i="6"/>
  <c r="N35" i="6"/>
  <c r="O35" i="6"/>
  <c r="P35" i="6"/>
  <c r="Q35" i="6"/>
  <c r="N36" i="6"/>
  <c r="O36" i="6"/>
  <c r="P36" i="6"/>
  <c r="Q36" i="6"/>
  <c r="N37" i="6"/>
  <c r="O37" i="6"/>
  <c r="P37" i="6"/>
  <c r="Q37" i="6"/>
  <c r="N38" i="6"/>
  <c r="O38" i="6"/>
  <c r="P38" i="6"/>
  <c r="Q38" i="6"/>
  <c r="N39" i="6"/>
  <c r="O39" i="6"/>
  <c r="P39" i="6"/>
  <c r="Q39" i="6"/>
  <c r="N40" i="6"/>
  <c r="O40" i="6"/>
  <c r="P40" i="6"/>
  <c r="Q40" i="6"/>
  <c r="N41" i="6"/>
  <c r="O41" i="6"/>
  <c r="P41" i="6"/>
  <c r="Q41" i="6"/>
  <c r="N42" i="6"/>
  <c r="O42" i="6"/>
  <c r="P42" i="6"/>
  <c r="Q42" i="6"/>
  <c r="N43" i="6"/>
  <c r="O43" i="6"/>
  <c r="P43" i="6"/>
  <c r="Q43" i="6"/>
  <c r="N44" i="6"/>
  <c r="O44" i="6"/>
  <c r="P44" i="6"/>
  <c r="Q44" i="6"/>
  <c r="N45" i="6"/>
  <c r="O45" i="6"/>
  <c r="P45" i="6"/>
  <c r="Q45" i="6"/>
  <c r="N46" i="6"/>
  <c r="O46" i="6"/>
  <c r="P46" i="6"/>
  <c r="Q46" i="6"/>
  <c r="N47" i="6"/>
  <c r="O47" i="6"/>
  <c r="P47" i="6"/>
  <c r="Q47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32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E12" i="6"/>
  <c r="B12" i="6" s="1"/>
  <c r="A12" i="6"/>
  <c r="B11" i="6"/>
  <c r="A11" i="6"/>
  <c r="E13" i="6" l="1"/>
  <c r="E14" i="6" s="1"/>
  <c r="E15" i="6" s="1"/>
  <c r="B13" i="6" l="1"/>
  <c r="B14" i="6"/>
  <c r="E16" i="6"/>
  <c r="B15" i="6"/>
  <c r="E17" i="6" l="1"/>
  <c r="B16" i="6"/>
  <c r="E18" i="6" l="1"/>
  <c r="B17" i="6"/>
  <c r="E19" i="6" l="1"/>
  <c r="B18" i="6"/>
  <c r="E20" i="6" l="1"/>
  <c r="B19" i="6"/>
  <c r="E21" i="6" l="1"/>
  <c r="B20" i="6"/>
  <c r="E22" i="6" l="1"/>
  <c r="B21" i="6"/>
  <c r="E23" i="6" l="1"/>
  <c r="B22" i="6"/>
  <c r="E24" i="6" l="1"/>
  <c r="B23" i="6"/>
  <c r="E25" i="6" l="1"/>
  <c r="B24" i="6"/>
  <c r="E26" i="6" l="1"/>
  <c r="B26" i="6" s="1"/>
  <c r="B25" i="6"/>
  <c r="I7" i="1" l="1"/>
  <c r="D3" i="3" l="1"/>
  <c r="I9" i="1" l="1"/>
  <c r="I8" i="1"/>
  <c r="H13" i="8" s="1"/>
  <c r="H21" i="8" s="1"/>
  <c r="C34" i="8" s="1"/>
  <c r="E34" i="8" l="1"/>
  <c r="K21" i="8"/>
  <c r="I10" i="1"/>
  <c r="H16" i="8" s="1"/>
  <c r="H24" i="8" s="1"/>
  <c r="K24" i="8" s="1"/>
  <c r="F37" i="8" l="1"/>
  <c r="F34" i="8"/>
  <c r="F30" i="8"/>
  <c r="F29" i="8"/>
  <c r="F31" i="8"/>
  <c r="F33" i="8"/>
  <c r="F38" i="8"/>
  <c r="G38" i="8" l="1"/>
  <c r="G34" i="8"/>
  <c r="G37" i="8"/>
  <c r="H36" i="8" l="1"/>
  <c r="H35" i="8"/>
  <c r="D45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Quintel Intelligence</author>
  </authors>
  <commentList>
    <comment ref="B8" authorId="0" shapeId="0" xr:uid="{54DB3F3E-F50B-BC47-9E25-0A1F4F7612AF}">
      <text>
        <r>
          <rPr>
            <b/>
            <sz val="9"/>
            <color indexed="81"/>
            <rFont val="Calibri"/>
            <family val="2"/>
          </rPr>
          <t>Quintel Intelligence:</t>
        </r>
        <r>
          <rPr>
            <sz val="9"/>
            <color indexed="81"/>
            <rFont val="Calibri"/>
            <family val="2"/>
          </rPr>
          <t xml:space="preserve">
These technologies are currently not supported by the ETM
</t>
        </r>
      </text>
    </comment>
    <comment ref="B9" authorId="0" shapeId="0" xr:uid="{D395B03A-7B46-094E-A12C-21ACE732D53D}">
      <text>
        <r>
          <rPr>
            <b/>
            <sz val="9"/>
            <color indexed="81"/>
            <rFont val="Calibri"/>
            <family val="2"/>
          </rPr>
          <t>Quintel Intelligence:</t>
        </r>
        <r>
          <rPr>
            <sz val="9"/>
            <color indexed="81"/>
            <rFont val="Calibri"/>
            <family val="2"/>
          </rPr>
          <t xml:space="preserve">
This technology is currently not supported by the ETM</t>
        </r>
      </text>
    </comment>
  </commentList>
</comments>
</file>

<file path=xl/sharedStrings.xml><?xml version="1.0" encoding="utf-8"?>
<sst xmlns="http://schemas.openxmlformats.org/spreadsheetml/2006/main" count="291" uniqueCount="125">
  <si>
    <t>Cooling</t>
  </si>
  <si>
    <t>Lighting</t>
  </si>
  <si>
    <t>Final demand per energy carrier (TJ)</t>
  </si>
  <si>
    <t>Space heating / hot water</t>
  </si>
  <si>
    <t>Other</t>
  </si>
  <si>
    <t>Coal</t>
  </si>
  <si>
    <t>Gas</t>
  </si>
  <si>
    <t>Oil</t>
  </si>
  <si>
    <t>Woodpellets</t>
  </si>
  <si>
    <t>Solar thermal</t>
  </si>
  <si>
    <t>Electricity</t>
  </si>
  <si>
    <t>Heat</t>
  </si>
  <si>
    <t>Deriving Final demand per application and space heating split</t>
  </si>
  <si>
    <t>Appliances</t>
  </si>
  <si>
    <t>Total</t>
  </si>
  <si>
    <t>Table 2: How much percent of the carrier is used in which application?</t>
  </si>
  <si>
    <t>Table 3: Final demand per application</t>
  </si>
  <si>
    <t>Table 4: Technology split in space heating</t>
  </si>
  <si>
    <t>Final energy use (TJ)</t>
  </si>
  <si>
    <t>Conversion efficiency (%)</t>
  </si>
  <si>
    <t>Useful energy demand (TJ)</t>
  </si>
  <si>
    <t>Share of useful demand (%)</t>
  </si>
  <si>
    <t>Share for dashboard (%)</t>
  </si>
  <si>
    <t>Solar thermal panels</t>
  </si>
  <si>
    <t>Biomass fired heaters</t>
  </si>
  <si>
    <t>District heating</t>
  </si>
  <si>
    <t>Electric</t>
  </si>
  <si>
    <t>TJ</t>
  </si>
  <si>
    <t>Mtoe</t>
  </si>
  <si>
    <t>=</t>
  </si>
  <si>
    <t>Space cooling</t>
  </si>
  <si>
    <t>Space heating</t>
  </si>
  <si>
    <t>lighting</t>
  </si>
  <si>
    <t>Total electricty use</t>
  </si>
  <si>
    <t xml:space="preserve">From: https://ec.europa.eu/energy/en/eu-buildings-database </t>
  </si>
  <si>
    <t>How much percent of the electricity is used in which application?</t>
  </si>
  <si>
    <t>% of electricity by application</t>
  </si>
  <si>
    <t>Final electricity demand lighting in services</t>
  </si>
  <si>
    <t>Technology split</t>
  </si>
  <si>
    <t xml:space="preserve">Percentage of light delivered by </t>
  </si>
  <si>
    <t>Incandescent lamps</t>
  </si>
  <si>
    <t>Fluorescent lamps</t>
  </si>
  <si>
    <t>Standard fluorescent tubes</t>
  </si>
  <si>
    <t>Efficient fluorescent tubes</t>
  </si>
  <si>
    <t>LED tubes</t>
  </si>
  <si>
    <t>Dutch split</t>
  </si>
  <si>
    <t>Electric heat pumps with thermal storage</t>
  </si>
  <si>
    <t>Gas-fired heat pumps</t>
  </si>
  <si>
    <t>Final electricity demand used for central ICT</t>
  </si>
  <si>
    <t>heat pump</t>
  </si>
  <si>
    <t>electric heater</t>
  </si>
  <si>
    <t>Space coolig</t>
  </si>
  <si>
    <t xml:space="preserve">Percentage of useful cold delivered by </t>
  </si>
  <si>
    <t>Airconditioning</t>
  </si>
  <si>
    <t>Reference</t>
  </si>
  <si>
    <t>DK</t>
  </si>
  <si>
    <t>Denmark</t>
  </si>
  <si>
    <t>Nice to have</t>
  </si>
  <si>
    <t>Services</t>
  </si>
  <si>
    <t>-</t>
  </si>
  <si>
    <t>Electric Heating</t>
  </si>
  <si>
    <t>Micro CHP (natural gas)</t>
  </si>
  <si>
    <t>Micro CHP (biomass)</t>
  </si>
  <si>
    <t>Biomass</t>
  </si>
  <si>
    <t>Heat pumps total (electric)</t>
  </si>
  <si>
    <t>Heat pumps aireal (electric)</t>
  </si>
  <si>
    <t>Heat pumps ground source (electric)</t>
  </si>
  <si>
    <t>Others (RES)</t>
  </si>
  <si>
    <t>Others (fossil)</t>
  </si>
  <si>
    <t>Services heating and cooling profile</t>
  </si>
  <si>
    <t>Data characteristics</t>
  </si>
  <si>
    <t>Total H/C</t>
  </si>
  <si>
    <t>Final energy demand ("energy input to heating/cooling system")</t>
  </si>
  <si>
    <t>Average efficiency</t>
  </si>
  <si>
    <t>Delivered energy demand ("heat produced by system")</t>
  </si>
  <si>
    <t>Delivered energy demand ("cold produced by system")</t>
  </si>
  <si>
    <t>Aggregation code</t>
  </si>
  <si>
    <t>Services code</t>
  </si>
  <si>
    <t>ID scenario</t>
  </si>
  <si>
    <t>Scenario</t>
  </si>
  <si>
    <t>ID country</t>
  </si>
  <si>
    <t>Country</t>
  </si>
  <si>
    <t>Country group</t>
  </si>
  <si>
    <t>Sector</t>
  </si>
  <si>
    <t>Sub-sector</t>
  </si>
  <si>
    <t>Year</t>
  </si>
  <si>
    <t>ID energy carrier</t>
  </si>
  <si>
    <t>Energy carrier / technology</t>
  </si>
  <si>
    <t>Total H/C [TWh]</t>
  </si>
  <si>
    <t>Total Heat FE [TWH/yr]</t>
  </si>
  <si>
    <t>Hot Water FE [TWH/yr]</t>
  </si>
  <si>
    <t>Space heating FE  [TWH/yr]</t>
  </si>
  <si>
    <t>Process heating FE [TWH/yr]</t>
  </si>
  <si>
    <t>Average efficiency (Heating) [%]</t>
  </si>
  <si>
    <t>Total Heat DE [TWH/yr]</t>
  </si>
  <si>
    <t>Hot Water DE [TWH/yr]</t>
  </si>
  <si>
    <t>Space heating DE [TWH/yr]</t>
  </si>
  <si>
    <t>Process heating DE [TWH/yr]</t>
  </si>
  <si>
    <t>Total Cool FE [TWH/yr]</t>
  </si>
  <si>
    <t>Space cooling FE [TWH/yr]</t>
  </si>
  <si>
    <t>Process cooling FE [TWH/yr]</t>
  </si>
  <si>
    <t>Average efficiency (Cooling) [%]</t>
  </si>
  <si>
    <t>Total Cool DE [TWH/yr]</t>
  </si>
  <si>
    <t>--</t>
  </si>
  <si>
    <t>Space cooling DE [TWH/yr]</t>
  </si>
  <si>
    <t>Process cooling DE [TWH/yr]</t>
  </si>
  <si>
    <t>Total electric</t>
  </si>
  <si>
    <t>Source</t>
  </si>
  <si>
    <t>Remark</t>
  </si>
  <si>
    <t>HRE, 2015</t>
  </si>
  <si>
    <t>physics</t>
  </si>
  <si>
    <t>All the remaining electricity is used by appliances</t>
  </si>
  <si>
    <t>Table 1: Fuel aggregation, taken from the DK 2015 service analysis</t>
  </si>
  <si>
    <t xml:space="preserve">https://ec.europa.eu/energy/en/eu-buildings-database </t>
  </si>
  <si>
    <t>Space Heating + hot water</t>
  </si>
  <si>
    <t>CHECK</t>
  </si>
  <si>
    <t>GJ</t>
  </si>
  <si>
    <t>Sum</t>
  </si>
  <si>
    <t>JA publishing television and radio braodcasting</t>
  </si>
  <si>
    <t>IT and information services</t>
  </si>
  <si>
    <t>Telecommmuication</t>
  </si>
  <si>
    <t>J information and communiction</t>
  </si>
  <si>
    <t>difference</t>
  </si>
  <si>
    <t xml:space="preserve">Startbank reports quite some double results, the expert guess is made that J information and commuications is the sum of Telecommunication, radio, and IT and information service activities. </t>
  </si>
  <si>
    <t>Source: http://www.statbank.dk/statbank5a/default.asp?w=1440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</si>
</sst>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%"/>
    <numFmt numFmtId="166" formatCode="0.0"/>
  </numFmts>
  <fonts count="1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1"/>
      <color theme="1"/>
      <name val="Open Sans"/>
      <family val="2"/>
    </font>
    <font>
      <sz val="11"/>
      <name val="Open Sans"/>
      <family val="2"/>
    </font>
    <font>
      <b/>
      <sz val="36"/>
      <color theme="1"/>
      <name val="Open Sans"/>
      <family val="2"/>
    </font>
    <font>
      <sz val="11"/>
      <color rgb="FFFF0000"/>
      <name val="Open Sans"/>
      <family val="2"/>
    </font>
    <font>
      <b/>
      <sz val="11"/>
      <color theme="1"/>
      <name val="Open Sans"/>
      <family val="2"/>
    </font>
    <font>
      <b/>
      <sz val="11"/>
      <color theme="0"/>
      <name val="Open Sans"/>
      <family val="2"/>
    </font>
    <font>
      <sz val="11"/>
      <color theme="0"/>
      <name val="Open Sans"/>
      <family val="2"/>
    </font>
    <font>
      <b/>
      <sz val="11"/>
      <name val="Open Sans"/>
      <family val="2"/>
    </font>
    <font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7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84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0" fillId="0" borderId="3" xfId="0" applyBorder="1"/>
    <xf numFmtId="10" fontId="0" fillId="0" borderId="0" xfId="0" applyNumberFormat="1"/>
    <xf numFmtId="10" fontId="0" fillId="0" borderId="3" xfId="0" applyNumberFormat="1" applyBorder="1"/>
    <xf numFmtId="0" fontId="0" fillId="0" borderId="0" xfId="0" applyAlignment="1">
      <alignment horizontal="right"/>
    </xf>
    <xf numFmtId="164" fontId="0" fillId="0" borderId="0" xfId="0" applyNumberFormat="1" applyAlignment="1">
      <alignment vertical="center"/>
    </xf>
    <xf numFmtId="0" fontId="0" fillId="0" borderId="3" xfId="0" applyBorder="1" applyAlignment="1">
      <alignment wrapText="1"/>
    </xf>
    <xf numFmtId="3" fontId="0" fillId="0" borderId="3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 wrapText="1"/>
    </xf>
    <xf numFmtId="9" fontId="0" fillId="0" borderId="0" xfId="0" applyNumberFormat="1" applyAlignment="1">
      <alignment vertical="center"/>
    </xf>
    <xf numFmtId="9" fontId="0" fillId="0" borderId="2" xfId="0" applyNumberFormat="1" applyBorder="1" applyAlignment="1">
      <alignment vertical="center"/>
    </xf>
    <xf numFmtId="0" fontId="0" fillId="0" borderId="3" xfId="0" applyFill="1" applyBorder="1" applyAlignment="1">
      <alignment vertical="center" wrapText="1"/>
    </xf>
    <xf numFmtId="3" fontId="0" fillId="0" borderId="0" xfId="0" applyNumberFormat="1" applyAlignment="1">
      <alignment vertical="center"/>
    </xf>
    <xf numFmtId="3" fontId="0" fillId="0" borderId="2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164" fontId="0" fillId="0" borderId="2" xfId="0" applyNumberFormat="1" applyBorder="1" applyAlignment="1">
      <alignment vertical="center"/>
    </xf>
    <xf numFmtId="10" fontId="0" fillId="0" borderId="2" xfId="0" applyNumberFormat="1" applyBorder="1" applyAlignment="1">
      <alignment vertical="center"/>
    </xf>
    <xf numFmtId="0" fontId="0" fillId="0" borderId="0" xfId="0" applyBorder="1" applyAlignment="1">
      <alignment wrapText="1"/>
    </xf>
    <xf numFmtId="0" fontId="0" fillId="0" borderId="0" xfId="0" applyAlignment="1"/>
    <xf numFmtId="0" fontId="0" fillId="2" borderId="0" xfId="0" applyFill="1" applyBorder="1"/>
    <xf numFmtId="9" fontId="0" fillId="2" borderId="0" xfId="69" applyFont="1" applyFill="1" applyBorder="1"/>
    <xf numFmtId="0" fontId="0" fillId="2" borderId="0" xfId="0" applyFill="1" applyBorder="1" applyAlignment="1">
      <alignment horizontal="left" indent="2"/>
    </xf>
    <xf numFmtId="164" fontId="0" fillId="2" borderId="0" xfId="69" applyNumberFormat="1" applyFont="1" applyFill="1" applyBorder="1"/>
    <xf numFmtId="164" fontId="0" fillId="2" borderId="4" xfId="69" applyNumberFormat="1" applyFont="1" applyFill="1" applyBorder="1"/>
    <xf numFmtId="9" fontId="0" fillId="0" borderId="5" xfId="69" applyFont="1" applyBorder="1"/>
    <xf numFmtId="9" fontId="0" fillId="0" borderId="5" xfId="0" applyNumberFormat="1" applyBorder="1"/>
    <xf numFmtId="0" fontId="0" fillId="0" borderId="5" xfId="0" applyBorder="1"/>
    <xf numFmtId="3" fontId="1" fillId="0" borderId="5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3" fontId="0" fillId="2" borderId="4" xfId="69" applyNumberFormat="1" applyFont="1" applyFill="1" applyBorder="1"/>
    <xf numFmtId="0" fontId="8" fillId="3" borderId="0" xfId="0" applyFont="1" applyFill="1" applyBorder="1"/>
    <xf numFmtId="166" fontId="9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Border="1" applyAlignment="1">
      <alignment vertical="center"/>
    </xf>
    <xf numFmtId="0" fontId="9" fillId="4" borderId="0" xfId="0" applyFont="1" applyFill="1"/>
    <xf numFmtId="0" fontId="9" fillId="0" borderId="0" xfId="0" applyFont="1" applyFill="1" applyBorder="1"/>
    <xf numFmtId="0" fontId="10" fillId="0" borderId="0" xfId="0" applyFont="1" applyFill="1" applyBorder="1"/>
    <xf numFmtId="0" fontId="10" fillId="0" borderId="0" xfId="0" applyFont="1" applyBorder="1" applyAlignment="1">
      <alignment horizontal="left" vertical="center"/>
    </xf>
    <xf numFmtId="166" fontId="9" fillId="0" borderId="0" xfId="0" applyNumberFormat="1" applyFont="1"/>
    <xf numFmtId="166" fontId="9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166" fontId="9" fillId="0" borderId="0" xfId="0" applyNumberFormat="1" applyFont="1" applyBorder="1"/>
    <xf numFmtId="0" fontId="11" fillId="0" borderId="0" xfId="0" applyFont="1" applyAlignment="1">
      <alignment horizontal="left" indent="5"/>
    </xf>
    <xf numFmtId="0" fontId="12" fillId="0" borderId="0" xfId="0" applyFont="1" applyFill="1"/>
    <xf numFmtId="0" fontId="12" fillId="0" borderId="0" xfId="0" applyFont="1"/>
    <xf numFmtId="0" fontId="13" fillId="5" borderId="5" xfId="0" applyFont="1" applyFill="1" applyBorder="1"/>
    <xf numFmtId="0" fontId="13" fillId="5" borderId="5" xfId="0" applyFont="1" applyFill="1" applyBorder="1" applyAlignment="1">
      <alignment wrapText="1"/>
    </xf>
    <xf numFmtId="0" fontId="10" fillId="8" borderId="12" xfId="0" applyFont="1" applyFill="1" applyBorder="1" applyAlignment="1">
      <alignment horizontal="center" vertical="center" wrapText="1"/>
    </xf>
    <xf numFmtId="0" fontId="15" fillId="10" borderId="0" xfId="0" applyFont="1" applyFill="1" applyAlignment="1">
      <alignment horizontal="center" vertical="center" wrapText="1"/>
    </xf>
    <xf numFmtId="0" fontId="15" fillId="10" borderId="0" xfId="0" applyFont="1" applyFill="1" applyAlignment="1">
      <alignment wrapText="1"/>
    </xf>
    <xf numFmtId="0" fontId="14" fillId="10" borderId="13" xfId="0" applyFont="1" applyFill="1" applyBorder="1" applyAlignment="1">
      <alignment wrapText="1"/>
    </xf>
    <xf numFmtId="0" fontId="14" fillId="10" borderId="3" xfId="0" applyFont="1" applyFill="1" applyBorder="1" applyAlignment="1">
      <alignment wrapText="1"/>
    </xf>
    <xf numFmtId="0" fontId="16" fillId="11" borderId="5" xfId="0" applyFont="1" applyFill="1" applyBorder="1" applyAlignment="1">
      <alignment wrapText="1"/>
    </xf>
    <xf numFmtId="0" fontId="10" fillId="12" borderId="12" xfId="0" applyFont="1" applyFill="1" applyBorder="1" applyAlignment="1">
      <alignment horizontal="center" vertical="center" wrapText="1"/>
    </xf>
    <xf numFmtId="0" fontId="10" fillId="12" borderId="5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5" fillId="14" borderId="12" xfId="0" applyFont="1" applyFill="1" applyBorder="1" applyAlignment="1">
      <alignment horizontal="center" vertical="center" wrapText="1"/>
    </xf>
    <xf numFmtId="0" fontId="15" fillId="14" borderId="5" xfId="0" applyFont="1" applyFill="1" applyBorder="1" applyAlignment="1">
      <alignment horizontal="center" vertical="center" wrapText="1"/>
    </xf>
    <xf numFmtId="0" fontId="15" fillId="14" borderId="14" xfId="0" applyFont="1" applyFill="1" applyBorder="1" applyAlignment="1">
      <alignment horizontal="center" vertical="center" wrapText="1"/>
    </xf>
    <xf numFmtId="0" fontId="15" fillId="14" borderId="5" xfId="0" quotePrefix="1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4" fillId="6" borderId="0" xfId="0" applyFont="1" applyFill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 wrapText="1"/>
    </xf>
    <xf numFmtId="0" fontId="10" fillId="7" borderId="10" xfId="0" applyFont="1" applyFill="1" applyBorder="1" applyAlignment="1">
      <alignment horizontal="center" vertical="center" wrapText="1"/>
    </xf>
    <xf numFmtId="0" fontId="10" fillId="7" borderId="11" xfId="0" applyFont="1" applyFill="1" applyBorder="1" applyAlignment="1">
      <alignment horizontal="center" vertical="center" wrapText="1"/>
    </xf>
    <xf numFmtId="0" fontId="15" fillId="9" borderId="9" xfId="0" applyFont="1" applyFill="1" applyBorder="1" applyAlignment="1">
      <alignment horizontal="center" vertical="center" wrapText="1"/>
    </xf>
    <xf numFmtId="0" fontId="15" fillId="9" borderId="10" xfId="0" applyFont="1" applyFill="1" applyBorder="1" applyAlignment="1">
      <alignment horizontal="center" vertical="center" wrapText="1"/>
    </xf>
    <xf numFmtId="0" fontId="15" fillId="9" borderId="11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left" vertical="center"/>
    </xf>
    <xf numFmtId="0" fontId="2" fillId="0" borderId="0" xfId="70"/>
    <xf numFmtId="164" fontId="0" fillId="2" borderId="7" xfId="71" applyNumberFormat="1" applyFont="1" applyFill="1" applyBorder="1"/>
    <xf numFmtId="164" fontId="0" fillId="2" borderId="4" xfId="71" applyNumberFormat="1" applyFont="1" applyFill="1" applyBorder="1"/>
    <xf numFmtId="9" fontId="0" fillId="2" borderId="6" xfId="71" applyFont="1" applyFill="1" applyBorder="1"/>
    <xf numFmtId="10" fontId="0" fillId="0" borderId="0" xfId="71" applyNumberFormat="1" applyFont="1" applyAlignment="1">
      <alignment horizontal="center" vertical="center"/>
    </xf>
    <xf numFmtId="0" fontId="17" fillId="0" borderId="0" xfId="0" applyFont="1"/>
  </cellXfs>
  <cellStyles count="7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0" builtinId="8"/>
    <cellStyle name="Normal" xfId="0" builtinId="0"/>
    <cellStyle name="Percent" xfId="69" builtinId="5"/>
    <cellStyle name="Percent 2" xfId="71" xr:uid="{309E8385-243C-8348-817F-08D36FE7AFF4}"/>
  </cellStyles>
  <dxfs count="1">
    <dxf>
      <font>
        <b/>
        <i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18956</xdr:colOff>
      <xdr:row>0</xdr:row>
      <xdr:rowOff>94777</xdr:rowOff>
    </xdr:from>
    <xdr:to>
      <xdr:col>23</xdr:col>
      <xdr:colOff>234856</xdr:colOff>
      <xdr:row>13</xdr:row>
      <xdr:rowOff>107477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1FD50-EEC3-164B-B98C-A715B8408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9852" y="94777"/>
          <a:ext cx="9390228" cy="2723297"/>
        </a:xfrm>
        <a:prstGeom prst="rect">
          <a:avLst/>
        </a:prstGeom>
      </xdr:spPr>
    </xdr:pic>
    <xdr:clientData/>
  </xdr:twoCellAnchor>
  <xdr:twoCellAnchor editAs="oneCell">
    <xdr:from>
      <xdr:col>11</xdr:col>
      <xdr:colOff>576239</xdr:colOff>
      <xdr:row>27</xdr:row>
      <xdr:rowOff>38480</xdr:rowOff>
    </xdr:from>
    <xdr:to>
      <xdr:col>23</xdr:col>
      <xdr:colOff>728639</xdr:colOff>
      <xdr:row>40</xdr:row>
      <xdr:rowOff>188180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A89AF60-7C05-3E47-9C11-F82E8AA7F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59672" y="5781913"/>
          <a:ext cx="10160758" cy="286029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24</xdr:col>
      <xdr:colOff>50042</xdr:colOff>
      <xdr:row>26</xdr:row>
      <xdr:rowOff>37767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C3048F-9B42-BB4A-B009-6B3C2D85A4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17463" y="3241343"/>
          <a:ext cx="10058400" cy="23313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0</xdr:row>
      <xdr:rowOff>0</xdr:rowOff>
    </xdr:from>
    <xdr:to>
      <xdr:col>17</xdr:col>
      <xdr:colOff>751200</xdr:colOff>
      <xdr:row>38</xdr:row>
      <xdr:rowOff>25400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8427985-8DF6-C144-8B84-8314664C6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80100" y="0"/>
          <a:ext cx="8904600" cy="7772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27215</xdr:colOff>
      <xdr:row>5</xdr:row>
      <xdr:rowOff>54428</xdr:rowOff>
    </xdr:from>
    <xdr:to>
      <xdr:col>5</xdr:col>
      <xdr:colOff>446315</xdr:colOff>
      <xdr:row>8</xdr:row>
      <xdr:rowOff>35538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E8BE31-19BA-C54D-90D9-D587BC6A40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715" y="2086428"/>
          <a:ext cx="419100" cy="92091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lubben/Dropbox%20(Quintel)/Quintel/Projects/201807_Dataset_Denemarken/Voor%20industry,%20residences%20en%20services/HRE4%20Exchange%20Template%20WP3_v22b_websi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tlubben/Projects/etdataset/analyses/7_services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"/>
      <sheetName val="Background information"/>
      <sheetName val="Aggregation data"/>
      <sheetName val="Aggregation analysis"/>
      <sheetName val="Residential data"/>
      <sheetName val="Residential analysis"/>
      <sheetName val="Tertiary data"/>
      <sheetName val="Tertiary_analysis"/>
      <sheetName val="Industry data"/>
      <sheetName val="Industry analysis"/>
      <sheetName val="HRE4 Exchange Template WP3_v22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hangelog"/>
      <sheetName val="Contents"/>
      <sheetName val="Introduction"/>
      <sheetName val="Dataflow"/>
      <sheetName val="Assumptions"/>
      <sheetName val="Dashboard"/>
      <sheetName val="Corrected energy balance step 2"/>
      <sheetName val="technical_specs"/>
      <sheetName val="Application shares"/>
      <sheetName val="Technology shares"/>
      <sheetName val="Final demand per energy carrier"/>
      <sheetName val="Technology split final demand"/>
      <sheetName val="Final demand extracted from EB"/>
      <sheetName val="Fuel aggregation"/>
      <sheetName val="Tech split of useful demand"/>
      <sheetName val="csv_ps_final_demand_lighting"/>
      <sheetName val="csv_ps_space_heating_electricit"/>
      <sheetName val="csv_ps_cooling_electricity"/>
      <sheetName val="csv_ps_space_heating_gas"/>
      <sheetName val="csv_ps_final_demand_coal"/>
      <sheetName val="csv_ps_final_demand_gas"/>
      <sheetName val="csv_ps_final_demand_oil"/>
      <sheetName val="csv_ps_final_demand_electricity"/>
      <sheetName val="csv_ps_final_demand_wood_p"/>
      <sheetName val="csv_heating_useful_insulation"/>
      <sheetName val="csv_cooling_useful_insulation"/>
      <sheetName val="csv_light_saving_detection"/>
      <sheetName val="csv_light_saving_control"/>
      <sheetName val="csv_ps_sector_electricit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E23">
            <v>42737</v>
          </cell>
        </row>
        <row r="24">
          <cell r="E24">
            <v>265.74634654228379</v>
          </cell>
        </row>
        <row r="25">
          <cell r="E25">
            <v>7536.24</v>
          </cell>
        </row>
      </sheetData>
      <sheetData sheetId="7" refreshError="1"/>
      <sheetData sheetId="8">
        <row r="11">
          <cell r="L11">
            <v>1.0669999999999999</v>
          </cell>
        </row>
        <row r="12">
          <cell r="L12">
            <v>9.0000000000000089</v>
          </cell>
        </row>
        <row r="13">
          <cell r="L13">
            <v>2</v>
          </cell>
        </row>
        <row r="14">
          <cell r="L14">
            <v>1</v>
          </cell>
        </row>
        <row r="15">
          <cell r="L15">
            <v>0.8</v>
          </cell>
        </row>
        <row r="16">
          <cell r="L16">
            <v>0.85</v>
          </cell>
        </row>
        <row r="18">
          <cell r="L18">
            <v>0.95</v>
          </cell>
        </row>
        <row r="19">
          <cell r="L19">
            <v>0.82</v>
          </cell>
        </row>
        <row r="20">
          <cell r="L20">
            <v>1</v>
          </cell>
        </row>
        <row r="23">
          <cell r="L23">
            <v>1.7000000000000002</v>
          </cell>
        </row>
        <row r="24">
          <cell r="L24">
            <v>19.085416668359304</v>
          </cell>
        </row>
        <row r="25">
          <cell r="L25">
            <v>4</v>
          </cell>
        </row>
        <row r="28">
          <cell r="L28">
            <v>0.05</v>
          </cell>
        </row>
        <row r="29">
          <cell r="L29">
            <v>0.12</v>
          </cell>
        </row>
        <row r="30">
          <cell r="L30">
            <v>0.16</v>
          </cell>
        </row>
        <row r="31">
          <cell r="L31">
            <v>0.2</v>
          </cell>
        </row>
        <row r="32">
          <cell r="L32">
            <v>0.45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1">
          <cell r="L11">
            <v>79626.426699999996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ec.europa.eu/energy/en/eu-buildings-databas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98519-85AB-8345-A84C-C8B5AC2C2179}">
  <sheetPr>
    <tabColor theme="8" tint="0.79998168889431442"/>
  </sheetPr>
  <dimension ref="B2:K46"/>
  <sheetViews>
    <sheetView topLeftCell="A9" zoomScale="83" workbookViewId="0">
      <selection activeCell="E51" sqref="E51"/>
    </sheetView>
  </sheetViews>
  <sheetFormatPr baseColWidth="10" defaultRowHeight="16"/>
  <cols>
    <col min="1" max="1" width="3.83203125" customWidth="1"/>
    <col min="2" max="2" width="20.83203125" customWidth="1"/>
    <col min="3" max="11" width="13.33203125" style="14" customWidth="1"/>
    <col min="12" max="12" width="10.83203125" customWidth="1"/>
  </cols>
  <sheetData>
    <row r="2" spans="2:10" ht="21">
      <c r="B2" s="2" t="s">
        <v>12</v>
      </c>
    </row>
    <row r="5" spans="2:10">
      <c r="B5" s="1" t="s">
        <v>112</v>
      </c>
    </row>
    <row r="6" spans="2:10" ht="17">
      <c r="B6" s="7"/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4</v>
      </c>
    </row>
    <row r="7" spans="2:10" ht="34">
      <c r="B7" s="12" t="s">
        <v>2</v>
      </c>
      <c r="C7" s="13">
        <v>0</v>
      </c>
      <c r="D7" s="13">
        <v>7249</v>
      </c>
      <c r="E7" s="13">
        <v>2623</v>
      </c>
      <c r="F7" s="13">
        <v>1249</v>
      </c>
      <c r="G7" s="13">
        <v>87</v>
      </c>
      <c r="H7" s="13">
        <v>36536</v>
      </c>
      <c r="I7" s="13">
        <v>31432</v>
      </c>
      <c r="J7" s="13">
        <v>450</v>
      </c>
    </row>
    <row r="11" spans="2:10">
      <c r="B11" s="1" t="s">
        <v>15</v>
      </c>
    </row>
    <row r="12" spans="2:10" ht="17">
      <c r="B12" s="7"/>
      <c r="C12" s="15" t="s">
        <v>5</v>
      </c>
      <c r="D12" s="15" t="s">
        <v>6</v>
      </c>
      <c r="E12" s="15" t="s">
        <v>7</v>
      </c>
      <c r="F12" s="15" t="s">
        <v>8</v>
      </c>
      <c r="G12" s="15" t="s">
        <v>9</v>
      </c>
      <c r="H12" s="15" t="s">
        <v>10</v>
      </c>
      <c r="I12" s="15" t="s">
        <v>11</v>
      </c>
      <c r="J12" s="15" t="s">
        <v>4</v>
      </c>
    </row>
    <row r="13" spans="2:10">
      <c r="B13" t="s">
        <v>3</v>
      </c>
      <c r="C13" s="16">
        <v>1</v>
      </c>
      <c r="D13" s="16">
        <v>0.9</v>
      </c>
      <c r="E13" s="16">
        <v>0.9</v>
      </c>
      <c r="F13" s="16">
        <v>1</v>
      </c>
      <c r="G13" s="16">
        <v>1</v>
      </c>
      <c r="H13" s="16">
        <f>Electricity!I8</f>
        <v>3.6128791901803479E-2</v>
      </c>
      <c r="I13" s="16">
        <v>1</v>
      </c>
      <c r="J13" s="16"/>
    </row>
    <row r="14" spans="2:10">
      <c r="B14" t="s">
        <v>0</v>
      </c>
      <c r="C14" s="16"/>
      <c r="D14" s="16"/>
      <c r="E14" s="16"/>
      <c r="F14" s="16"/>
      <c r="G14" s="16"/>
      <c r="H14" s="16">
        <f>Electricity!I7</f>
        <v>7.2735479128061033E-3</v>
      </c>
      <c r="I14" s="16"/>
      <c r="J14" s="16"/>
    </row>
    <row r="15" spans="2:10">
      <c r="B15" t="s">
        <v>1</v>
      </c>
      <c r="C15" s="16"/>
      <c r="D15" s="16"/>
      <c r="E15" s="16"/>
      <c r="F15" s="16"/>
      <c r="G15" s="16"/>
      <c r="H15" s="16">
        <f>Electricity!I9</f>
        <v>0.20626888548281147</v>
      </c>
      <c r="I15" s="16"/>
      <c r="J15" s="16"/>
    </row>
    <row r="16" spans="2:10">
      <c r="B16" s="3" t="s">
        <v>4</v>
      </c>
      <c r="C16" s="17"/>
      <c r="D16" s="17">
        <v>0.1</v>
      </c>
      <c r="E16" s="17">
        <v>0.1</v>
      </c>
      <c r="F16" s="17"/>
      <c r="G16" s="17"/>
      <c r="H16" s="17">
        <f>Electricity!I10</f>
        <v>0.75032877470257897</v>
      </c>
      <c r="I16" s="17"/>
      <c r="J16" s="17">
        <v>1</v>
      </c>
    </row>
    <row r="19" spans="2:11">
      <c r="B19" s="1" t="s">
        <v>16</v>
      </c>
    </row>
    <row r="20" spans="2:11" ht="17">
      <c r="B20" s="7"/>
      <c r="C20" s="15" t="s">
        <v>5</v>
      </c>
      <c r="D20" s="15" t="s">
        <v>6</v>
      </c>
      <c r="E20" s="15" t="s">
        <v>7</v>
      </c>
      <c r="F20" s="15" t="s">
        <v>8</v>
      </c>
      <c r="G20" s="15" t="s">
        <v>9</v>
      </c>
      <c r="H20" s="15" t="s">
        <v>10</v>
      </c>
      <c r="I20" s="15" t="s">
        <v>11</v>
      </c>
      <c r="J20" s="15" t="s">
        <v>4</v>
      </c>
      <c r="K20" s="18" t="s">
        <v>14</v>
      </c>
    </row>
    <row r="21" spans="2:11">
      <c r="B21" t="s">
        <v>3</v>
      </c>
      <c r="C21" s="19">
        <f>C13*C$7</f>
        <v>0</v>
      </c>
      <c r="D21" s="19">
        <f>D13*D$7</f>
        <v>6524.1</v>
      </c>
      <c r="E21" s="19">
        <f>E13*E$7</f>
        <v>2360.7000000000003</v>
      </c>
      <c r="F21" s="19">
        <f>F13*F$7</f>
        <v>1249</v>
      </c>
      <c r="G21" s="19">
        <f>G13*G$7</f>
        <v>87</v>
      </c>
      <c r="H21" s="19">
        <f>H13*H$7</f>
        <v>1320.0015409242919</v>
      </c>
      <c r="I21" s="19">
        <f>I13*I$7</f>
        <v>31432</v>
      </c>
      <c r="J21" s="19">
        <f>J13*J$7</f>
        <v>0</v>
      </c>
      <c r="K21" s="34">
        <f>SUM(C21:J21)</f>
        <v>42972.801540924294</v>
      </c>
    </row>
    <row r="22" spans="2:11">
      <c r="B22" t="s">
        <v>0</v>
      </c>
      <c r="C22" s="19">
        <f>C14*C$7</f>
        <v>0</v>
      </c>
      <c r="D22" s="19">
        <f>D14*D$7</f>
        <v>0</v>
      </c>
      <c r="E22" s="19">
        <f>E14*E$7</f>
        <v>0</v>
      </c>
      <c r="F22" s="19">
        <f>F14*F$7</f>
        <v>0</v>
      </c>
      <c r="G22" s="19">
        <f>G14*G$7</f>
        <v>0</v>
      </c>
      <c r="H22" s="19">
        <f>H14*H$7</f>
        <v>265.74634654228379</v>
      </c>
      <c r="I22" s="19">
        <f>I14*I$7</f>
        <v>0</v>
      </c>
      <c r="J22" s="19">
        <f>J14*J$7</f>
        <v>0</v>
      </c>
      <c r="K22" s="34">
        <f>SUM(C22:J22)</f>
        <v>265.74634654228379</v>
      </c>
    </row>
    <row r="23" spans="2:11">
      <c r="B23" t="s">
        <v>1</v>
      </c>
      <c r="C23" s="19">
        <f>C15*C$7</f>
        <v>0</v>
      </c>
      <c r="D23" s="19">
        <f>D15*D$7</f>
        <v>0</v>
      </c>
      <c r="E23" s="19">
        <f>E15*E$7</f>
        <v>0</v>
      </c>
      <c r="F23" s="19">
        <f>F15*F$7</f>
        <v>0</v>
      </c>
      <c r="G23" s="19">
        <f>G15*G$7</f>
        <v>0</v>
      </c>
      <c r="H23" s="19">
        <f>H15*H$7</f>
        <v>7536.24</v>
      </c>
      <c r="I23" s="19">
        <f>I15*I$7</f>
        <v>0</v>
      </c>
      <c r="J23" s="19">
        <f>J15*J$7</f>
        <v>0</v>
      </c>
      <c r="K23" s="34">
        <f>SUM(C23:J23)</f>
        <v>7536.24</v>
      </c>
    </row>
    <row r="24" spans="2:11">
      <c r="B24" s="3" t="s">
        <v>4</v>
      </c>
      <c r="C24" s="20">
        <f>C16*C$7</f>
        <v>0</v>
      </c>
      <c r="D24" s="20">
        <f>D16*D$7</f>
        <v>724.90000000000009</v>
      </c>
      <c r="E24" s="20">
        <f>E16*E$7</f>
        <v>262.3</v>
      </c>
      <c r="F24" s="20">
        <f>F16*F$7</f>
        <v>0</v>
      </c>
      <c r="G24" s="20">
        <f>G16*G$7</f>
        <v>0</v>
      </c>
      <c r="H24" s="20">
        <f>H16*H$7</f>
        <v>27414.012112533426</v>
      </c>
      <c r="I24" s="20">
        <f>I16*I$7</f>
        <v>0</v>
      </c>
      <c r="J24" s="20">
        <f>J16*J$7</f>
        <v>450</v>
      </c>
      <c r="K24" s="34">
        <f>SUM(C24:J24)</f>
        <v>28851.212112533427</v>
      </c>
    </row>
    <row r="27" spans="2:11">
      <c r="B27" s="1" t="s">
        <v>17</v>
      </c>
    </row>
    <row r="28" spans="2:11" ht="51">
      <c r="B28" s="7"/>
      <c r="C28" s="15" t="s">
        <v>18</v>
      </c>
      <c r="D28" s="15" t="s">
        <v>19</v>
      </c>
      <c r="E28" s="15" t="s">
        <v>20</v>
      </c>
      <c r="F28" s="15" t="s">
        <v>21</v>
      </c>
      <c r="G28" s="15" t="s">
        <v>22</v>
      </c>
    </row>
    <row r="29" spans="2:11">
      <c r="B29" t="s">
        <v>23</v>
      </c>
      <c r="C29" s="19">
        <f>G21</f>
        <v>87</v>
      </c>
      <c r="D29" s="11">
        <v>0.95</v>
      </c>
      <c r="E29" s="19">
        <f>C29*D29</f>
        <v>82.649999999999991</v>
      </c>
      <c r="F29" s="21">
        <f>E29/SUM($E$29:$E$38)</f>
        <v>1.9298734994193589E-3</v>
      </c>
      <c r="G29" s="21"/>
    </row>
    <row r="30" spans="2:11">
      <c r="B30" t="s">
        <v>24</v>
      </c>
      <c r="C30" s="19">
        <f>F21</f>
        <v>1249</v>
      </c>
      <c r="D30" s="11">
        <v>0.82</v>
      </c>
      <c r="E30" s="19">
        <f>C30*D30</f>
        <v>1024.1799999999998</v>
      </c>
      <c r="F30" s="21">
        <f>E30/SUM($E$29:$E$38)</f>
        <v>2.3914553425714684E-2</v>
      </c>
      <c r="G30" s="21"/>
    </row>
    <row r="31" spans="2:11">
      <c r="B31" t="s">
        <v>25</v>
      </c>
      <c r="C31" s="19">
        <f>I21</f>
        <v>31432</v>
      </c>
      <c r="D31" s="11">
        <v>1</v>
      </c>
      <c r="E31" s="19">
        <f>C31*D31</f>
        <v>31432</v>
      </c>
      <c r="F31" s="21">
        <f>E31/SUM($E$29:$E$38)</f>
        <v>0.73393567856925945</v>
      </c>
      <c r="G31" s="21"/>
    </row>
    <row r="32" spans="2:11">
      <c r="C32" s="19"/>
      <c r="D32" s="11"/>
      <c r="E32" s="19"/>
      <c r="F32" s="21"/>
      <c r="G32" s="21"/>
    </row>
    <row r="33" spans="2:8">
      <c r="B33" t="s">
        <v>6</v>
      </c>
      <c r="C33" s="19">
        <f>D21</f>
        <v>6524.1</v>
      </c>
      <c r="D33" s="11">
        <v>1.0669999999999999</v>
      </c>
      <c r="E33" s="19">
        <f>C33*D33</f>
        <v>6961.2147000000004</v>
      </c>
      <c r="F33" s="21">
        <f>E33/SUM($E$29:$E$38)</f>
        <v>0.16254402629520248</v>
      </c>
      <c r="G33" s="35">
        <f>F33/SUM($F$33:$F$38)</f>
        <v>0.67664681407729454</v>
      </c>
    </row>
    <row r="34" spans="2:8">
      <c r="B34" t="s">
        <v>26</v>
      </c>
      <c r="C34" s="19">
        <f>H21</f>
        <v>1320.0015409242919</v>
      </c>
      <c r="D34" s="11">
        <v>1</v>
      </c>
      <c r="E34" s="19">
        <f>C34*D34</f>
        <v>1320.0015409242919</v>
      </c>
      <c r="F34" s="21">
        <f>E34/SUM($E$29:$E$38)</f>
        <v>3.0821972087386684E-2</v>
      </c>
      <c r="G34" s="35">
        <f>F34/SUM($F$33:$F$38)</f>
        <v>0.12830732504824791</v>
      </c>
    </row>
    <row r="35" spans="2:8">
      <c r="B35" s="10" t="s">
        <v>49</v>
      </c>
      <c r="C35" s="19"/>
      <c r="D35" s="11"/>
      <c r="E35" s="19"/>
      <c r="F35" s="21"/>
      <c r="G35" s="35"/>
      <c r="H35" s="82">
        <f>G34/2</f>
        <v>6.4153662524123953E-2</v>
      </c>
    </row>
    <row r="36" spans="2:8">
      <c r="B36" s="10" t="s">
        <v>50</v>
      </c>
      <c r="C36" s="19"/>
      <c r="D36" s="11"/>
      <c r="E36" s="19"/>
      <c r="F36" s="21"/>
      <c r="G36" s="35"/>
      <c r="H36" s="82">
        <f>G34/2</f>
        <v>6.4153662524123953E-2</v>
      </c>
    </row>
    <row r="37" spans="2:8">
      <c r="B37" t="s">
        <v>5</v>
      </c>
      <c r="C37" s="19">
        <f>C21</f>
        <v>0</v>
      </c>
      <c r="D37" s="11">
        <v>0.8</v>
      </c>
      <c r="E37" s="19">
        <f>C37*D37</f>
        <v>0</v>
      </c>
      <c r="F37" s="21">
        <f>E37/SUM($E$29:$E$38)</f>
        <v>0</v>
      </c>
      <c r="G37" s="35">
        <f>F37/SUM($F$33:$F$38)</f>
        <v>0</v>
      </c>
    </row>
    <row r="38" spans="2:8">
      <c r="B38" s="3" t="s">
        <v>7</v>
      </c>
      <c r="C38" s="20">
        <f>E21</f>
        <v>2360.7000000000003</v>
      </c>
      <c r="D38" s="22">
        <v>0.85</v>
      </c>
      <c r="E38" s="20">
        <f>C38*D38</f>
        <v>2006.5950000000003</v>
      </c>
      <c r="F38" s="23">
        <f>E38/SUM($E$29:$E$38)</f>
        <v>4.6853896123017415E-2</v>
      </c>
      <c r="G38" s="35">
        <f>F38/SUM($F$33:$F$38)</f>
        <v>0.19504586087445758</v>
      </c>
    </row>
    <row r="42" spans="2:8">
      <c r="B42" t="s">
        <v>51</v>
      </c>
    </row>
    <row r="43" spans="2:8" ht="17" thickBot="1">
      <c r="B43" s="37" t="s">
        <v>52</v>
      </c>
      <c r="C43" s="37"/>
      <c r="D43" s="81"/>
      <c r="E43" s="26"/>
    </row>
    <row r="44" spans="2:8" ht="17" thickBot="1">
      <c r="B44" s="28" t="s">
        <v>47</v>
      </c>
      <c r="C44" s="26"/>
      <c r="D44" s="79">
        <v>0</v>
      </c>
      <c r="E44" s="26"/>
    </row>
    <row r="45" spans="2:8" ht="17" thickBot="1">
      <c r="B45" s="28" t="s">
        <v>46</v>
      </c>
      <c r="C45" s="26"/>
      <c r="D45" s="80">
        <f>H35</f>
        <v>6.4153662524123953E-2</v>
      </c>
      <c r="E45" s="26"/>
    </row>
    <row r="46" spans="2:8" ht="17" thickBot="1">
      <c r="B46" s="28" t="s">
        <v>53</v>
      </c>
      <c r="C46" s="37"/>
      <c r="D46" s="79">
        <f>1-D45</f>
        <v>0.93584633747587609</v>
      </c>
      <c r="E46" s="26"/>
    </row>
  </sheetData>
  <conditionalFormatting sqref="C8:D8 G8:I8">
    <cfRule type="cellIs" dxfId="0" priority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N43"/>
  <sheetViews>
    <sheetView workbookViewId="0">
      <selection activeCell="G8" sqref="G8"/>
    </sheetView>
  </sheetViews>
  <sheetFormatPr baseColWidth="10" defaultRowHeight="16"/>
  <cols>
    <col min="1" max="1" width="3.83203125" customWidth="1"/>
    <col min="2" max="2" width="20.83203125" customWidth="1"/>
    <col min="3" max="4" width="10.83203125" customWidth="1"/>
    <col min="5" max="5" width="12.33203125" customWidth="1"/>
    <col min="6" max="9" width="10.83203125" customWidth="1"/>
    <col min="10" max="10" width="3.83203125" customWidth="1"/>
    <col min="11" max="15" width="10.83203125" customWidth="1"/>
  </cols>
  <sheetData>
    <row r="2" spans="1:14">
      <c r="C2" s="1" t="s">
        <v>35</v>
      </c>
    </row>
    <row r="3" spans="1:14">
      <c r="C3" t="s">
        <v>33</v>
      </c>
      <c r="D3">
        <v>36536</v>
      </c>
    </row>
    <row r="4" spans="1:14">
      <c r="K4" t="s">
        <v>108</v>
      </c>
      <c r="L4" t="s">
        <v>107</v>
      </c>
    </row>
    <row r="5" spans="1:14">
      <c r="D5">
        <v>1</v>
      </c>
      <c r="E5" t="s">
        <v>28</v>
      </c>
      <c r="F5" t="s">
        <v>29</v>
      </c>
      <c r="G5">
        <v>41868</v>
      </c>
      <c r="H5" t="s">
        <v>27</v>
      </c>
      <c r="I5" s="33" t="s">
        <v>36</v>
      </c>
      <c r="L5" t="s">
        <v>110</v>
      </c>
      <c r="M5" s="6"/>
      <c r="N5" s="6"/>
    </row>
    <row r="6" spans="1:14" s="5" customFormat="1">
      <c r="A6"/>
      <c r="B6"/>
      <c r="C6"/>
      <c r="D6"/>
      <c r="E6"/>
      <c r="F6"/>
      <c r="G6"/>
      <c r="H6"/>
      <c r="I6"/>
      <c r="J6"/>
      <c r="K6"/>
      <c r="L6"/>
      <c r="M6" s="4"/>
      <c r="N6" s="4"/>
    </row>
    <row r="7" spans="1:14" s="5" customFormat="1">
      <c r="A7"/>
      <c r="B7"/>
      <c r="C7" t="s">
        <v>30</v>
      </c>
      <c r="D7"/>
      <c r="E7"/>
      <c r="F7" t="s">
        <v>29</v>
      </c>
      <c r="G7" s="33">
        <f>'HRE, 2015'!O50</f>
        <v>265.74634654228379</v>
      </c>
      <c r="H7" t="s">
        <v>27</v>
      </c>
      <c r="I7" s="31">
        <f>G7/$D$3</f>
        <v>7.2735479128061033E-3</v>
      </c>
      <c r="J7"/>
      <c r="K7"/>
      <c r="L7" t="s">
        <v>109</v>
      </c>
      <c r="M7" s="24"/>
      <c r="N7" s="24"/>
    </row>
    <row r="8" spans="1:14">
      <c r="C8" t="s">
        <v>31</v>
      </c>
      <c r="F8" t="s">
        <v>29</v>
      </c>
      <c r="G8" s="33">
        <f>'HRE, 2015'!N50</f>
        <v>1320.0015409242919</v>
      </c>
      <c r="H8" t="s">
        <v>27</v>
      </c>
      <c r="I8" s="31">
        <f>G8/$D$3</f>
        <v>3.6128791901803479E-2</v>
      </c>
      <c r="L8" t="s">
        <v>109</v>
      </c>
      <c r="M8" s="8"/>
      <c r="N8" s="8"/>
    </row>
    <row r="9" spans="1:14">
      <c r="C9" t="s">
        <v>32</v>
      </c>
      <c r="D9">
        <v>0.18</v>
      </c>
      <c r="E9" t="s">
        <v>28</v>
      </c>
      <c r="F9" t="s">
        <v>29</v>
      </c>
      <c r="G9" s="33">
        <f>D9*G5</f>
        <v>7536.24</v>
      </c>
      <c r="H9" t="s">
        <v>27</v>
      </c>
      <c r="I9" s="31">
        <f>G9/$D$3</f>
        <v>0.20626888548281147</v>
      </c>
      <c r="L9" s="78" t="s">
        <v>113</v>
      </c>
      <c r="M9" s="8"/>
      <c r="N9" s="8"/>
    </row>
    <row r="10" spans="1:14">
      <c r="C10" t="s">
        <v>13</v>
      </c>
      <c r="G10">
        <f>D3-SUM(G7:G9)</f>
        <v>27414.012112533426</v>
      </c>
      <c r="I10" s="32">
        <f>1-SUM(I7:I9)</f>
        <v>0.75032877470257897</v>
      </c>
      <c r="K10" t="s">
        <v>111</v>
      </c>
      <c r="M10" s="8"/>
      <c r="N10" s="8"/>
    </row>
    <row r="11" spans="1:14">
      <c r="M11" s="8"/>
      <c r="N11" s="8"/>
    </row>
    <row r="12" spans="1:14">
      <c r="M12" s="8"/>
      <c r="N12" s="8"/>
    </row>
    <row r="13" spans="1:14">
      <c r="M13" s="8"/>
      <c r="N13" s="8"/>
    </row>
    <row r="14" spans="1:14">
      <c r="M14" s="8"/>
      <c r="N14" s="8"/>
    </row>
    <row r="15" spans="1:14">
      <c r="M15" s="8"/>
      <c r="N15" s="8"/>
    </row>
    <row r="16" spans="1:14">
      <c r="M16" s="8"/>
      <c r="N16" s="8"/>
    </row>
    <row r="17" spans="2:14">
      <c r="M17" s="8"/>
      <c r="N17" s="8"/>
    </row>
    <row r="18" spans="2:14">
      <c r="M18" s="8"/>
      <c r="N18" s="8"/>
    </row>
    <row r="19" spans="2:14">
      <c r="M19" s="8"/>
      <c r="N19" s="8"/>
    </row>
    <row r="20" spans="2:14">
      <c r="M20" s="8"/>
      <c r="N20" s="8"/>
    </row>
    <row r="21" spans="2:14">
      <c r="M21" s="8"/>
      <c r="N21" s="8"/>
    </row>
    <row r="22" spans="2:14">
      <c r="M22" s="9"/>
      <c r="N22" s="9"/>
    </row>
    <row r="26" spans="2:14">
      <c r="D26" s="10"/>
    </row>
    <row r="27" spans="2:14">
      <c r="B27" s="1"/>
      <c r="C27" s="1"/>
    </row>
    <row r="28" spans="2:14">
      <c r="B28" s="2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43" spans="13:13">
      <c r="M43" t="s">
        <v>34</v>
      </c>
    </row>
  </sheetData>
  <hyperlinks>
    <hyperlink ref="L9" r:id="rId1" xr:uid="{C0076A21-C898-A24C-994A-644FC3E6815A}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196C-B3C9-F64C-B891-D28A1BEBBEF0}">
  <dimension ref="B3:E12"/>
  <sheetViews>
    <sheetView workbookViewId="0">
      <selection activeCell="F16" sqref="F16"/>
    </sheetView>
  </sheetViews>
  <sheetFormatPr baseColWidth="10" defaultRowHeight="16"/>
  <cols>
    <col min="2" max="2" width="26.83203125" customWidth="1"/>
  </cols>
  <sheetData>
    <row r="3" spans="2:5">
      <c r="B3" s="1" t="s">
        <v>37</v>
      </c>
      <c r="D3">
        <f>Electricity!G9</f>
        <v>7536.24</v>
      </c>
      <c r="E3" t="s">
        <v>27</v>
      </c>
    </row>
    <row r="5" spans="2:5">
      <c r="B5" t="s">
        <v>38</v>
      </c>
    </row>
    <row r="7" spans="2:5">
      <c r="B7" s="26" t="s">
        <v>39</v>
      </c>
      <c r="C7" s="26"/>
      <c r="D7" s="27"/>
    </row>
    <row r="8" spans="2:5">
      <c r="B8" s="28" t="s">
        <v>40</v>
      </c>
      <c r="C8" s="26"/>
      <c r="D8" s="29">
        <v>0</v>
      </c>
      <c r="E8" t="s">
        <v>45</v>
      </c>
    </row>
    <row r="9" spans="2:5" ht="17" thickBot="1">
      <c r="B9" s="28" t="s">
        <v>41</v>
      </c>
      <c r="C9" s="26"/>
      <c r="D9" s="29">
        <v>0</v>
      </c>
      <c r="E9" t="s">
        <v>45</v>
      </c>
    </row>
    <row r="10" spans="2:5" ht="17" thickBot="1">
      <c r="B10" s="28" t="s">
        <v>42</v>
      </c>
      <c r="C10" s="26"/>
      <c r="D10" s="30">
        <v>0.91910000000000003</v>
      </c>
      <c r="E10" t="s">
        <v>45</v>
      </c>
    </row>
    <row r="11" spans="2:5" ht="17" thickBot="1">
      <c r="B11" s="28" t="s">
        <v>43</v>
      </c>
      <c r="C11" s="26"/>
      <c r="D11" s="30">
        <v>6.5299999999999997E-2</v>
      </c>
      <c r="E11" t="s">
        <v>45</v>
      </c>
    </row>
    <row r="12" spans="2:5" ht="17" thickBot="1">
      <c r="B12" s="28" t="s">
        <v>44</v>
      </c>
      <c r="C12" s="26"/>
      <c r="D12" s="30">
        <v>1.5599999999999999E-2</v>
      </c>
      <c r="E12" t="s">
        <v>45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7097C-17FF-EE43-8635-D35D7B37D3AF}">
  <dimension ref="B2:H40"/>
  <sheetViews>
    <sheetView tabSelected="1" topLeftCell="A7" workbookViewId="0">
      <selection activeCell="B44" sqref="B44"/>
    </sheetView>
  </sheetViews>
  <sheetFormatPr baseColWidth="10" defaultRowHeight="16"/>
  <sheetData>
    <row r="2" spans="2:6" ht="17" thickBot="1"/>
    <row r="3" spans="2:6" ht="17" thickBot="1">
      <c r="B3" s="26" t="s">
        <v>48</v>
      </c>
      <c r="C3" s="26" t="s">
        <v>27</v>
      </c>
      <c r="D3" s="36">
        <v>2756.2910000000002</v>
      </c>
    </row>
    <row r="8" spans="2:6">
      <c r="F8" t="s">
        <v>108</v>
      </c>
    </row>
    <row r="9" spans="2:6">
      <c r="B9" s="1" t="s">
        <v>115</v>
      </c>
    </row>
    <row r="10" spans="2:6">
      <c r="B10" t="s">
        <v>119</v>
      </c>
      <c r="D10">
        <v>1019158</v>
      </c>
      <c r="E10" t="s">
        <v>116</v>
      </c>
      <c r="F10" t="s">
        <v>123</v>
      </c>
    </row>
    <row r="11" spans="2:6">
      <c r="B11" t="s">
        <v>120</v>
      </c>
      <c r="D11">
        <v>893133</v>
      </c>
      <c r="E11" t="s">
        <v>116</v>
      </c>
    </row>
    <row r="12" spans="2:6">
      <c r="B12" t="s">
        <v>118</v>
      </c>
      <c r="D12">
        <v>844000</v>
      </c>
      <c r="E12" t="s">
        <v>116</v>
      </c>
    </row>
    <row r="13" spans="2:6">
      <c r="B13" t="s">
        <v>117</v>
      </c>
      <c r="D13">
        <f>SUM(D10:D12)</f>
        <v>2756291</v>
      </c>
      <c r="E13" t="s">
        <v>116</v>
      </c>
    </row>
    <row r="15" spans="2:6">
      <c r="B15" t="s">
        <v>121</v>
      </c>
      <c r="D15">
        <v>2756291</v>
      </c>
      <c r="E15" t="s">
        <v>116</v>
      </c>
    </row>
    <row r="16" spans="2:6">
      <c r="B16" s="83" t="s">
        <v>122</v>
      </c>
      <c r="C16" s="83"/>
      <c r="D16" s="83">
        <f>D13-D15</f>
        <v>0</v>
      </c>
      <c r="E16" s="83"/>
    </row>
    <row r="40" spans="8:8">
      <c r="H40" t="s">
        <v>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FF8F-08F4-394B-91B1-050FEC1DADEB}">
  <dimension ref="A6:AE50"/>
  <sheetViews>
    <sheetView topLeftCell="G9" workbookViewId="0">
      <selection activeCell="N51" sqref="N51"/>
    </sheetView>
  </sheetViews>
  <sheetFormatPr baseColWidth="10" defaultRowHeight="16"/>
  <cols>
    <col min="12" max="12" width="20.1640625" customWidth="1"/>
    <col min="13" max="13" width="17.6640625" customWidth="1"/>
  </cols>
  <sheetData>
    <row r="6" spans="1:31" s="39" customFormat="1" ht="45">
      <c r="F6" s="49" t="s">
        <v>69</v>
      </c>
      <c r="G6" s="50"/>
      <c r="H6" s="50"/>
    </row>
    <row r="7" spans="1:31" s="39" customFormat="1" ht="14">
      <c r="B7" s="50"/>
      <c r="C7" s="50"/>
      <c r="O7" s="45"/>
    </row>
    <row r="8" spans="1:31" s="39" customFormat="1" ht="15" thickBot="1">
      <c r="B8" s="51"/>
      <c r="C8" s="51"/>
      <c r="M8" s="52"/>
    </row>
    <row r="9" spans="1:31" s="39" customFormat="1" ht="57.75" customHeight="1" thickBot="1">
      <c r="A9" s="69" t="s">
        <v>70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70"/>
      <c r="M9" s="53" t="s">
        <v>71</v>
      </c>
      <c r="N9" s="71" t="s">
        <v>72</v>
      </c>
      <c r="O9" s="72"/>
      <c r="P9" s="72"/>
      <c r="Q9" s="73"/>
      <c r="R9" s="54" t="s">
        <v>73</v>
      </c>
      <c r="S9" s="74" t="s">
        <v>74</v>
      </c>
      <c r="T9" s="75"/>
      <c r="U9" s="75"/>
      <c r="V9" s="76"/>
      <c r="W9" s="71" t="s">
        <v>72</v>
      </c>
      <c r="X9" s="72"/>
      <c r="Y9" s="72"/>
      <c r="Z9" s="73"/>
      <c r="AA9" s="54" t="s">
        <v>73</v>
      </c>
      <c r="AB9" s="74" t="s">
        <v>75</v>
      </c>
      <c r="AC9" s="75"/>
      <c r="AD9" s="75"/>
      <c r="AE9" s="76"/>
    </row>
    <row r="10" spans="1:31" s="68" customFormat="1" ht="76.5" customHeight="1">
      <c r="A10" s="55" t="s">
        <v>76</v>
      </c>
      <c r="B10" s="56" t="s">
        <v>77</v>
      </c>
      <c r="C10" s="57" t="s">
        <v>78</v>
      </c>
      <c r="D10" s="57" t="s">
        <v>79</v>
      </c>
      <c r="E10" s="57" t="s">
        <v>80</v>
      </c>
      <c r="F10" s="57" t="s">
        <v>81</v>
      </c>
      <c r="G10" s="57" t="s">
        <v>82</v>
      </c>
      <c r="H10" s="58" t="s">
        <v>83</v>
      </c>
      <c r="I10" s="58" t="s">
        <v>84</v>
      </c>
      <c r="J10" s="57" t="s">
        <v>85</v>
      </c>
      <c r="K10" s="57" t="s">
        <v>86</v>
      </c>
      <c r="L10" s="57" t="s">
        <v>87</v>
      </c>
      <c r="M10" s="59" t="s">
        <v>88</v>
      </c>
      <c r="N10" s="60" t="s">
        <v>89</v>
      </c>
      <c r="O10" s="61" t="s">
        <v>90</v>
      </c>
      <c r="P10" s="62" t="s">
        <v>91</v>
      </c>
      <c r="Q10" s="62" t="s">
        <v>92</v>
      </c>
      <c r="R10" s="63" t="s">
        <v>93</v>
      </c>
      <c r="S10" s="64" t="s">
        <v>94</v>
      </c>
      <c r="T10" s="65" t="s">
        <v>95</v>
      </c>
      <c r="U10" s="66" t="s">
        <v>96</v>
      </c>
      <c r="V10" s="66" t="s">
        <v>97</v>
      </c>
      <c r="W10" s="60" t="s">
        <v>98</v>
      </c>
      <c r="X10" s="61" t="s">
        <v>59</v>
      </c>
      <c r="Y10" s="62" t="s">
        <v>99</v>
      </c>
      <c r="Z10" s="62" t="s">
        <v>100</v>
      </c>
      <c r="AA10" s="63" t="s">
        <v>101</v>
      </c>
      <c r="AB10" s="64" t="s">
        <v>102</v>
      </c>
      <c r="AC10" s="67" t="s">
        <v>103</v>
      </c>
      <c r="AD10" s="66" t="s">
        <v>104</v>
      </c>
      <c r="AE10" s="66" t="s">
        <v>105</v>
      </c>
    </row>
    <row r="11" spans="1:31" s="39" customFormat="1" ht="14">
      <c r="A11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1" s="39" t="str">
        <f t="shared" ref="B11:B25" si="0">E11&amp;"300_"&amp;K11</f>
        <v>DK300_1</v>
      </c>
      <c r="C11" s="40">
        <v>1</v>
      </c>
      <c r="D11" s="40" t="s">
        <v>54</v>
      </c>
      <c r="E11" s="41" t="s">
        <v>55</v>
      </c>
      <c r="F11" s="40" t="s">
        <v>56</v>
      </c>
      <c r="G11" s="40" t="s">
        <v>57</v>
      </c>
      <c r="H11" s="40" t="s">
        <v>58</v>
      </c>
      <c r="I11" s="42" t="s">
        <v>14</v>
      </c>
      <c r="J11" s="40">
        <v>2015</v>
      </c>
      <c r="K11" s="43">
        <v>1</v>
      </c>
      <c r="L11" s="44" t="s">
        <v>14</v>
      </c>
      <c r="M11" s="45">
        <v>15.217835953454628</v>
      </c>
      <c r="N11" s="46">
        <v>13.3881011066351</v>
      </c>
      <c r="O11" s="46">
        <v>0.8349489293051654</v>
      </c>
      <c r="P11" s="46">
        <v>11.553283467109555</v>
      </c>
      <c r="Q11" s="46">
        <v>0.99986871022038026</v>
      </c>
      <c r="R11" s="47">
        <v>0.9231404654908566</v>
      </c>
      <c r="S11" s="46">
        <v>12.359097887617779</v>
      </c>
      <c r="T11" s="46">
        <v>0.77801504964000423</v>
      </c>
      <c r="U11" s="46">
        <v>10.670782366818937</v>
      </c>
      <c r="V11" s="46">
        <v>0.91030047115883772</v>
      </c>
      <c r="W11" s="46">
        <v>1.8297348468195294</v>
      </c>
      <c r="X11" s="46"/>
      <c r="Y11" s="46">
        <v>7.3818429595078824E-2</v>
      </c>
      <c r="Z11" s="46">
        <v>1.7559164172244506</v>
      </c>
      <c r="AA11" s="46">
        <v>3.0363094066613261</v>
      </c>
      <c r="AB11" s="46">
        <v>5.5556411270941579</v>
      </c>
      <c r="AC11" s="48"/>
      <c r="AD11" s="46">
        <v>0.28789187542080746</v>
      </c>
      <c r="AE11" s="46">
        <v>5.2677492516733508</v>
      </c>
    </row>
    <row r="12" spans="1:31" s="39" customFormat="1" ht="14">
      <c r="A12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2" s="39" t="str">
        <f t="shared" si="0"/>
        <v>DK300_2</v>
      </c>
      <c r="C12" s="40">
        <v>1</v>
      </c>
      <c r="D12" s="40" t="s">
        <v>54</v>
      </c>
      <c r="E12" s="39" t="str">
        <f t="shared" ref="E12:E26" si="1">E11</f>
        <v>DK</v>
      </c>
      <c r="F12" s="40" t="s">
        <v>56</v>
      </c>
      <c r="G12" s="40" t="s">
        <v>57</v>
      </c>
      <c r="H12" s="40" t="s">
        <v>58</v>
      </c>
      <c r="I12" s="42" t="s">
        <v>14</v>
      </c>
      <c r="J12" s="40">
        <v>2015</v>
      </c>
      <c r="K12" s="43">
        <v>2</v>
      </c>
      <c r="L12" s="44" t="s">
        <v>6</v>
      </c>
      <c r="M12" s="45">
        <v>1.88896594057102</v>
      </c>
      <c r="N12" s="46">
        <v>1.88896594057102</v>
      </c>
      <c r="O12" s="46">
        <v>0.12615927752898629</v>
      </c>
      <c r="P12" s="46">
        <v>1.7628066630420336</v>
      </c>
      <c r="Q12" s="46">
        <v>0</v>
      </c>
      <c r="R12" s="47">
        <v>0.83455441332159452</v>
      </c>
      <c r="S12" s="46">
        <v>1.5764448623177216</v>
      </c>
      <c r="T12" s="46">
        <v>0.10565818671466667</v>
      </c>
      <c r="U12" s="46">
        <v>1.470786675603055</v>
      </c>
      <c r="V12" s="46">
        <v>0</v>
      </c>
      <c r="W12" s="46">
        <v>0</v>
      </c>
      <c r="X12" s="46"/>
      <c r="Y12" s="46">
        <v>0</v>
      </c>
      <c r="Z12" s="46">
        <v>0</v>
      </c>
      <c r="AA12" s="46" t="s">
        <v>59</v>
      </c>
      <c r="AB12" s="46">
        <v>0</v>
      </c>
      <c r="AC12" s="48"/>
      <c r="AD12" s="46">
        <v>0</v>
      </c>
      <c r="AE12" s="46">
        <v>0</v>
      </c>
    </row>
    <row r="13" spans="1:31" s="39" customFormat="1" ht="14">
      <c r="A13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3" s="39" t="str">
        <f t="shared" si="0"/>
        <v>DK300_3</v>
      </c>
      <c r="C13" s="40">
        <v>1</v>
      </c>
      <c r="D13" s="40" t="s">
        <v>54</v>
      </c>
      <c r="E13" s="39" t="str">
        <f t="shared" si="1"/>
        <v>DK</v>
      </c>
      <c r="F13" s="40" t="s">
        <v>56</v>
      </c>
      <c r="G13" s="40" t="s">
        <v>57</v>
      </c>
      <c r="H13" s="40" t="s">
        <v>58</v>
      </c>
      <c r="I13" s="42" t="s">
        <v>14</v>
      </c>
      <c r="J13" s="40">
        <v>2015</v>
      </c>
      <c r="K13" s="43">
        <v>3</v>
      </c>
      <c r="L13" s="44" t="s">
        <v>7</v>
      </c>
      <c r="M13" s="45">
        <v>0.66411366632444302</v>
      </c>
      <c r="N13" s="46">
        <v>0.66411366632444302</v>
      </c>
      <c r="O13" s="46">
        <v>4.1843750523366578E-2</v>
      </c>
      <c r="P13" s="46">
        <v>0.62226991580107649</v>
      </c>
      <c r="Q13" s="46">
        <v>0</v>
      </c>
      <c r="R13" s="47">
        <v>0.75727697764080693</v>
      </c>
      <c r="S13" s="46">
        <v>0.50291799004412951</v>
      </c>
      <c r="T13" s="46">
        <v>3.1689529656569446E-2</v>
      </c>
      <c r="U13" s="46">
        <v>0.47122846038756006</v>
      </c>
      <c r="V13" s="46">
        <v>0</v>
      </c>
      <c r="W13" s="46">
        <v>0</v>
      </c>
      <c r="X13" s="46"/>
      <c r="Y13" s="46">
        <v>0</v>
      </c>
      <c r="Z13" s="46">
        <v>0</v>
      </c>
      <c r="AA13" s="46" t="s">
        <v>59</v>
      </c>
      <c r="AB13" s="46">
        <v>0</v>
      </c>
      <c r="AC13" s="48"/>
      <c r="AD13" s="46">
        <v>0</v>
      </c>
      <c r="AE13" s="46">
        <v>0</v>
      </c>
    </row>
    <row r="14" spans="1:31" s="39" customFormat="1" ht="14">
      <c r="A14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4" s="39" t="str">
        <f t="shared" si="0"/>
        <v>DK300_5</v>
      </c>
      <c r="C14" s="40">
        <v>1</v>
      </c>
      <c r="D14" s="40" t="s">
        <v>54</v>
      </c>
      <c r="E14" s="39" t="str">
        <f t="shared" si="1"/>
        <v>DK</v>
      </c>
      <c r="F14" s="40" t="s">
        <v>56</v>
      </c>
      <c r="G14" s="40" t="s">
        <v>57</v>
      </c>
      <c r="H14" s="40" t="s">
        <v>58</v>
      </c>
      <c r="I14" s="42" t="s">
        <v>14</v>
      </c>
      <c r="J14" s="40">
        <v>2015</v>
      </c>
      <c r="K14" s="43">
        <v>5</v>
      </c>
      <c r="L14" s="44" t="s">
        <v>5</v>
      </c>
      <c r="M14" s="45">
        <v>4.0957942001514109E-3</v>
      </c>
      <c r="N14" s="46">
        <v>4.0957942001514109E-3</v>
      </c>
      <c r="O14" s="46">
        <v>2.7453963776975234E-4</v>
      </c>
      <c r="P14" s="46">
        <v>3.8212545623816582E-3</v>
      </c>
      <c r="Q14" s="46">
        <v>0</v>
      </c>
      <c r="R14" s="47">
        <v>0.64824704817681733</v>
      </c>
      <c r="S14" s="46">
        <v>2.6550865001878808E-3</v>
      </c>
      <c r="T14" s="46">
        <v>1.7768115074835879E-4</v>
      </c>
      <c r="U14" s="46">
        <v>2.4774053494395218E-3</v>
      </c>
      <c r="V14" s="46">
        <v>0</v>
      </c>
      <c r="W14" s="46">
        <v>0</v>
      </c>
      <c r="X14" s="46"/>
      <c r="Y14" s="46">
        <v>0</v>
      </c>
      <c r="Z14" s="46">
        <v>0</v>
      </c>
      <c r="AA14" s="46" t="s">
        <v>59</v>
      </c>
      <c r="AB14" s="46">
        <v>0</v>
      </c>
      <c r="AC14" s="48"/>
      <c r="AD14" s="46">
        <v>0</v>
      </c>
      <c r="AE14" s="46">
        <v>0</v>
      </c>
    </row>
    <row r="15" spans="1:31" s="39" customFormat="1" ht="14">
      <c r="A15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5" s="39" t="str">
        <f t="shared" si="0"/>
        <v>DK300_6</v>
      </c>
      <c r="C15" s="40">
        <v>1</v>
      </c>
      <c r="D15" s="40" t="s">
        <v>54</v>
      </c>
      <c r="E15" s="39" t="str">
        <f t="shared" si="1"/>
        <v>DK</v>
      </c>
      <c r="F15" s="40" t="s">
        <v>56</v>
      </c>
      <c r="G15" s="40" t="s">
        <v>57</v>
      </c>
      <c r="H15" s="40" t="s">
        <v>58</v>
      </c>
      <c r="I15" s="42" t="s">
        <v>14</v>
      </c>
      <c r="J15" s="40">
        <v>2015</v>
      </c>
      <c r="K15" s="43">
        <v>6</v>
      </c>
      <c r="L15" s="44" t="s">
        <v>60</v>
      </c>
      <c r="M15" s="45">
        <v>3.1306862668729805</v>
      </c>
      <c r="N15" s="46">
        <v>1.3009514200534513</v>
      </c>
      <c r="O15" s="46">
        <v>1.9176743815706037E-2</v>
      </c>
      <c r="P15" s="46">
        <v>0.28190596601736506</v>
      </c>
      <c r="Q15" s="46">
        <v>0.99986871022038026</v>
      </c>
      <c r="R15" s="47">
        <v>0.93036382015862062</v>
      </c>
      <c r="S15" s="46">
        <v>1.2103581330017112</v>
      </c>
      <c r="T15" s="46">
        <v>2.3789815145856357E-2</v>
      </c>
      <c r="U15" s="46">
        <v>0.27626784669701726</v>
      </c>
      <c r="V15" s="46">
        <v>0.91030047115883772</v>
      </c>
      <c r="W15" s="46">
        <v>1.8297348468195294</v>
      </c>
      <c r="X15" s="46"/>
      <c r="Y15" s="46">
        <v>7.3818429595078824E-2</v>
      </c>
      <c r="Z15" s="46">
        <v>1.7559164172244506</v>
      </c>
      <c r="AA15" s="46">
        <v>3.0363094066613261</v>
      </c>
      <c r="AB15" s="46">
        <v>5.5556411270941579</v>
      </c>
      <c r="AC15" s="48"/>
      <c r="AD15" s="46">
        <v>0.28789187542080746</v>
      </c>
      <c r="AE15" s="46">
        <v>5.2677492516733508</v>
      </c>
    </row>
    <row r="16" spans="1:31" s="39" customFormat="1" ht="14">
      <c r="A16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6" s="39" t="str">
        <f t="shared" si="0"/>
        <v>DK300_7</v>
      </c>
      <c r="C16" s="40">
        <v>1</v>
      </c>
      <c r="D16" s="40" t="s">
        <v>54</v>
      </c>
      <c r="E16" s="39" t="str">
        <f t="shared" si="1"/>
        <v>DK</v>
      </c>
      <c r="F16" s="40" t="s">
        <v>56</v>
      </c>
      <c r="G16" s="40" t="s">
        <v>57</v>
      </c>
      <c r="H16" s="40" t="s">
        <v>58</v>
      </c>
      <c r="I16" s="42" t="s">
        <v>14</v>
      </c>
      <c r="J16" s="40">
        <v>2015</v>
      </c>
      <c r="K16" s="43">
        <v>7</v>
      </c>
      <c r="L16" s="44" t="s">
        <v>25</v>
      </c>
      <c r="M16" s="45">
        <v>8.7527124877664253</v>
      </c>
      <c r="N16" s="46">
        <v>8.7527124877664253</v>
      </c>
      <c r="O16" s="46">
        <v>0.59128185725155757</v>
      </c>
      <c r="P16" s="46">
        <v>8.1614306305148681</v>
      </c>
      <c r="Q16" s="46">
        <v>0</v>
      </c>
      <c r="R16" s="47">
        <v>0.9558413555437083</v>
      </c>
      <c r="S16" s="46">
        <v>8.3662045689910034</v>
      </c>
      <c r="T16" s="46">
        <v>0.5653995580068909</v>
      </c>
      <c r="U16" s="46">
        <v>7.8008050109841127</v>
      </c>
      <c r="V16" s="46">
        <v>0</v>
      </c>
      <c r="W16" s="46">
        <v>0</v>
      </c>
      <c r="X16" s="46"/>
      <c r="Y16" s="46">
        <v>0</v>
      </c>
      <c r="Z16" s="46">
        <v>0</v>
      </c>
      <c r="AA16" s="46" t="s">
        <v>59</v>
      </c>
      <c r="AB16" s="46">
        <v>0</v>
      </c>
      <c r="AC16" s="48"/>
      <c r="AD16" s="46">
        <v>0</v>
      </c>
      <c r="AE16" s="46">
        <v>0</v>
      </c>
    </row>
    <row r="17" spans="1:31" s="39" customFormat="1" ht="14">
      <c r="A17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7" s="39" t="str">
        <f t="shared" si="0"/>
        <v>DK300_8</v>
      </c>
      <c r="C17" s="40">
        <v>1</v>
      </c>
      <c r="D17" s="40" t="s">
        <v>54</v>
      </c>
      <c r="E17" s="39" t="str">
        <f t="shared" si="1"/>
        <v>DK</v>
      </c>
      <c r="F17" s="40" t="s">
        <v>56</v>
      </c>
      <c r="G17" s="40" t="s">
        <v>57</v>
      </c>
      <c r="H17" s="40" t="s">
        <v>58</v>
      </c>
      <c r="I17" s="42" t="s">
        <v>14</v>
      </c>
      <c r="J17" s="40">
        <v>2015</v>
      </c>
      <c r="K17" s="43">
        <v>8</v>
      </c>
      <c r="L17" s="44" t="s">
        <v>61</v>
      </c>
      <c r="M17" s="45">
        <v>0</v>
      </c>
      <c r="N17" s="46">
        <v>0</v>
      </c>
      <c r="O17" s="46">
        <v>0</v>
      </c>
      <c r="P17" s="46">
        <v>0</v>
      </c>
      <c r="Q17" s="46">
        <v>0</v>
      </c>
      <c r="R17" s="47" t="s">
        <v>59</v>
      </c>
      <c r="S17" s="46">
        <v>0</v>
      </c>
      <c r="T17" s="46">
        <v>0</v>
      </c>
      <c r="U17" s="46">
        <v>0</v>
      </c>
      <c r="V17" s="46">
        <v>0</v>
      </c>
      <c r="W17" s="46">
        <v>0</v>
      </c>
      <c r="X17" s="46"/>
      <c r="Y17" s="46">
        <v>0</v>
      </c>
      <c r="Z17" s="46">
        <v>0</v>
      </c>
      <c r="AA17" s="46" t="s">
        <v>59</v>
      </c>
      <c r="AB17" s="46">
        <v>0</v>
      </c>
      <c r="AC17" s="48"/>
      <c r="AD17" s="46">
        <v>0</v>
      </c>
      <c r="AE17" s="46">
        <v>0</v>
      </c>
    </row>
    <row r="18" spans="1:31" s="39" customFormat="1" ht="14">
      <c r="A18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8" s="39" t="str">
        <f t="shared" si="0"/>
        <v>DK300_9</v>
      </c>
      <c r="C18" s="40">
        <v>1</v>
      </c>
      <c r="D18" s="40" t="s">
        <v>54</v>
      </c>
      <c r="E18" s="39" t="str">
        <f t="shared" si="1"/>
        <v>DK</v>
      </c>
      <c r="F18" s="40" t="s">
        <v>56</v>
      </c>
      <c r="G18" s="40" t="s">
        <v>57</v>
      </c>
      <c r="H18" s="40" t="s">
        <v>58</v>
      </c>
      <c r="I18" s="42" t="s">
        <v>14</v>
      </c>
      <c r="J18" s="40">
        <v>2015</v>
      </c>
      <c r="K18" s="43">
        <v>9</v>
      </c>
      <c r="L18" s="44" t="s">
        <v>62</v>
      </c>
      <c r="M18" s="45">
        <v>0</v>
      </c>
      <c r="N18" s="46">
        <v>0</v>
      </c>
      <c r="O18" s="46">
        <v>0</v>
      </c>
      <c r="P18" s="46">
        <v>0</v>
      </c>
      <c r="Q18" s="46">
        <v>0</v>
      </c>
      <c r="R18" s="47" t="s">
        <v>59</v>
      </c>
      <c r="S18" s="46">
        <v>0</v>
      </c>
      <c r="T18" s="46">
        <v>0</v>
      </c>
      <c r="U18" s="46">
        <v>0</v>
      </c>
      <c r="V18" s="46">
        <v>0</v>
      </c>
      <c r="W18" s="46">
        <v>0</v>
      </c>
      <c r="X18" s="46"/>
      <c r="Y18" s="46">
        <v>0</v>
      </c>
      <c r="Z18" s="46">
        <v>0</v>
      </c>
      <c r="AA18" s="46" t="s">
        <v>59</v>
      </c>
      <c r="AB18" s="46">
        <v>0</v>
      </c>
      <c r="AC18" s="48"/>
      <c r="AD18" s="46">
        <v>0</v>
      </c>
      <c r="AE18" s="46">
        <v>0</v>
      </c>
    </row>
    <row r="19" spans="1:31" s="39" customFormat="1" ht="14">
      <c r="A19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19" s="39" t="str">
        <f t="shared" si="0"/>
        <v>DK300_4</v>
      </c>
      <c r="C19" s="40">
        <v>1</v>
      </c>
      <c r="D19" s="40" t="s">
        <v>54</v>
      </c>
      <c r="E19" s="39" t="str">
        <f t="shared" si="1"/>
        <v>DK</v>
      </c>
      <c r="F19" s="40" t="s">
        <v>56</v>
      </c>
      <c r="G19" s="40" t="s">
        <v>57</v>
      </c>
      <c r="H19" s="40" t="s">
        <v>58</v>
      </c>
      <c r="I19" s="42" t="s">
        <v>14</v>
      </c>
      <c r="J19" s="40">
        <v>2015</v>
      </c>
      <c r="K19" s="43">
        <v>4</v>
      </c>
      <c r="L19" s="44" t="s">
        <v>63</v>
      </c>
      <c r="M19" s="45">
        <v>0.59278279697971437</v>
      </c>
      <c r="N19" s="46">
        <v>0.59278279697971437</v>
      </c>
      <c r="O19" s="46">
        <v>4.2119870054477142E-2</v>
      </c>
      <c r="P19" s="46">
        <v>0.55066292692523722</v>
      </c>
      <c r="Q19" s="46">
        <v>0</v>
      </c>
      <c r="R19" s="47">
        <v>0.75685904177218633</v>
      </c>
      <c r="S19" s="46">
        <v>0.44865301970110311</v>
      </c>
      <c r="T19" s="46">
        <v>3.1966397310819197E-2</v>
      </c>
      <c r="U19" s="46">
        <v>0.41668662239028392</v>
      </c>
      <c r="V19" s="46">
        <v>0</v>
      </c>
      <c r="W19" s="46">
        <v>0</v>
      </c>
      <c r="X19" s="46"/>
      <c r="Y19" s="46">
        <v>0</v>
      </c>
      <c r="Z19" s="46">
        <v>0</v>
      </c>
      <c r="AA19" s="46" t="s">
        <v>59</v>
      </c>
      <c r="AB19" s="46">
        <v>0</v>
      </c>
      <c r="AC19" s="48"/>
      <c r="AD19" s="46">
        <v>0</v>
      </c>
      <c r="AE19" s="46">
        <v>0</v>
      </c>
    </row>
    <row r="20" spans="1:31" s="39" customFormat="1" ht="14">
      <c r="A20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0" s="39" t="str">
        <f t="shared" si="0"/>
        <v>DK300_10</v>
      </c>
      <c r="C20" s="40">
        <v>1</v>
      </c>
      <c r="D20" s="40" t="s">
        <v>54</v>
      </c>
      <c r="E20" s="39" t="str">
        <f t="shared" si="1"/>
        <v>DK</v>
      </c>
      <c r="F20" s="40" t="s">
        <v>56</v>
      </c>
      <c r="G20" s="40" t="s">
        <v>57</v>
      </c>
      <c r="H20" s="40" t="s">
        <v>58</v>
      </c>
      <c r="I20" s="42" t="s">
        <v>14</v>
      </c>
      <c r="J20" s="40">
        <v>2015</v>
      </c>
      <c r="K20" s="43">
        <v>10</v>
      </c>
      <c r="L20" s="44" t="s">
        <v>9</v>
      </c>
      <c r="M20" s="45">
        <v>0.11889461587177322</v>
      </c>
      <c r="N20" s="46">
        <v>0.11889461587177322</v>
      </c>
      <c r="O20" s="46">
        <v>9.0962842869272958E-3</v>
      </c>
      <c r="P20" s="46">
        <v>0.10979833158484592</v>
      </c>
      <c r="Q20" s="46">
        <v>0</v>
      </c>
      <c r="R20" s="47">
        <v>0.96035629734060446</v>
      </c>
      <c r="S20" s="46">
        <v>0.11418119307234958</v>
      </c>
      <c r="T20" s="46">
        <v>8.7596112626724745E-3</v>
      </c>
      <c r="U20" s="46">
        <v>0.10542158180967712</v>
      </c>
      <c r="V20" s="46">
        <v>0</v>
      </c>
      <c r="W20" s="46">
        <v>0</v>
      </c>
      <c r="X20" s="46"/>
      <c r="Y20" s="46">
        <v>0</v>
      </c>
      <c r="Z20" s="46">
        <v>0</v>
      </c>
      <c r="AA20" s="46" t="s">
        <v>59</v>
      </c>
      <c r="AB20" s="46">
        <v>0</v>
      </c>
      <c r="AC20" s="48"/>
      <c r="AD20" s="46">
        <v>0</v>
      </c>
      <c r="AE20" s="46">
        <v>0</v>
      </c>
    </row>
    <row r="21" spans="1:31" s="39" customFormat="1" ht="14">
      <c r="A21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1" s="39" t="str">
        <f t="shared" si="0"/>
        <v>DK300_11</v>
      </c>
      <c r="C21" s="40">
        <v>1</v>
      </c>
      <c r="D21" s="40" t="s">
        <v>54</v>
      </c>
      <c r="E21" s="39" t="str">
        <f t="shared" si="1"/>
        <v>DK</v>
      </c>
      <c r="F21" s="40" t="s">
        <v>56</v>
      </c>
      <c r="G21" s="40" t="s">
        <v>57</v>
      </c>
      <c r="H21" s="40" t="s">
        <v>58</v>
      </c>
      <c r="I21" s="42" t="s">
        <v>14</v>
      </c>
      <c r="J21" s="40">
        <v>2015</v>
      </c>
      <c r="K21" s="43">
        <v>11</v>
      </c>
      <c r="L21" s="44" t="s">
        <v>64</v>
      </c>
      <c r="M21" s="45">
        <v>6.5584384868121098E-2</v>
      </c>
      <c r="N21" s="46">
        <v>6.5584384868121098E-2</v>
      </c>
      <c r="O21" s="46">
        <v>4.9966062063747452E-3</v>
      </c>
      <c r="P21" s="46">
        <v>6.0587778661746354E-2</v>
      </c>
      <c r="Q21" s="46">
        <v>0</v>
      </c>
      <c r="R21" s="47">
        <v>2.0993264519661423</v>
      </c>
      <c r="S21" s="46">
        <v>0.13768303398957463</v>
      </c>
      <c r="T21" s="46">
        <v>1.0574270391780953E-2</v>
      </c>
      <c r="U21" s="46">
        <v>0.12710876359779366</v>
      </c>
      <c r="V21" s="46">
        <v>0</v>
      </c>
      <c r="W21" s="46">
        <v>0</v>
      </c>
      <c r="X21" s="46"/>
      <c r="Y21" s="46">
        <v>0</v>
      </c>
      <c r="Z21" s="46">
        <v>0</v>
      </c>
      <c r="AA21" s="46" t="s">
        <v>59</v>
      </c>
      <c r="AB21" s="46">
        <v>0</v>
      </c>
      <c r="AC21" s="48"/>
      <c r="AD21" s="46">
        <v>0</v>
      </c>
      <c r="AE21" s="46">
        <v>0</v>
      </c>
    </row>
    <row r="22" spans="1:31" s="39" customFormat="1" ht="14">
      <c r="A22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2" s="39" t="str">
        <f t="shared" si="0"/>
        <v>DK300_12</v>
      </c>
      <c r="C22" s="40">
        <v>1</v>
      </c>
      <c r="D22" s="40" t="s">
        <v>54</v>
      </c>
      <c r="E22" s="39" t="str">
        <f t="shared" si="1"/>
        <v>DK</v>
      </c>
      <c r="F22" s="40" t="s">
        <v>56</v>
      </c>
      <c r="G22" s="40" t="s">
        <v>57</v>
      </c>
      <c r="H22" s="40" t="s">
        <v>58</v>
      </c>
      <c r="I22" s="42" t="s">
        <v>14</v>
      </c>
      <c r="J22" s="40">
        <v>2015</v>
      </c>
      <c r="K22" s="43">
        <v>12</v>
      </c>
      <c r="L22" s="44" t="s">
        <v>65</v>
      </c>
      <c r="M22" s="45">
        <v>0</v>
      </c>
      <c r="N22" s="46">
        <v>0</v>
      </c>
      <c r="O22" s="46">
        <v>0</v>
      </c>
      <c r="P22" s="46">
        <v>0</v>
      </c>
      <c r="Q22" s="46">
        <v>0</v>
      </c>
      <c r="R22" s="47" t="s">
        <v>59</v>
      </c>
      <c r="S22" s="46">
        <v>0</v>
      </c>
      <c r="T22" s="46">
        <v>0</v>
      </c>
      <c r="U22" s="46">
        <v>0</v>
      </c>
      <c r="V22" s="46">
        <v>0</v>
      </c>
      <c r="W22" s="46">
        <v>0</v>
      </c>
      <c r="X22" s="46"/>
      <c r="Y22" s="46">
        <v>0</v>
      </c>
      <c r="Z22" s="46">
        <v>0</v>
      </c>
      <c r="AA22" s="46" t="s">
        <v>59</v>
      </c>
      <c r="AB22" s="46">
        <v>0</v>
      </c>
      <c r="AC22" s="48"/>
      <c r="AD22" s="46">
        <v>0</v>
      </c>
      <c r="AE22" s="46">
        <v>0</v>
      </c>
    </row>
    <row r="23" spans="1:31" s="39" customFormat="1" ht="14">
      <c r="A23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3" s="39" t="str">
        <f t="shared" si="0"/>
        <v>DK300_13</v>
      </c>
      <c r="C23" s="40">
        <v>1</v>
      </c>
      <c r="D23" s="40" t="s">
        <v>54</v>
      </c>
      <c r="E23" s="39" t="str">
        <f t="shared" si="1"/>
        <v>DK</v>
      </c>
      <c r="F23" s="40" t="s">
        <v>56</v>
      </c>
      <c r="G23" s="40" t="s">
        <v>57</v>
      </c>
      <c r="H23" s="40" t="s">
        <v>58</v>
      </c>
      <c r="I23" s="42" t="s">
        <v>14</v>
      </c>
      <c r="J23" s="40">
        <v>2015</v>
      </c>
      <c r="K23" s="43">
        <v>13</v>
      </c>
      <c r="L23" s="44" t="s">
        <v>59</v>
      </c>
      <c r="M23" s="45">
        <v>0</v>
      </c>
      <c r="N23" s="46">
        <v>0</v>
      </c>
      <c r="O23" s="46">
        <v>0</v>
      </c>
      <c r="P23" s="46">
        <v>0</v>
      </c>
      <c r="Q23" s="46">
        <v>0</v>
      </c>
      <c r="R23" s="47" t="s">
        <v>59</v>
      </c>
      <c r="S23" s="46">
        <v>0</v>
      </c>
      <c r="T23" s="46">
        <v>0</v>
      </c>
      <c r="U23" s="46">
        <v>0</v>
      </c>
      <c r="V23" s="46">
        <v>0</v>
      </c>
      <c r="W23" s="46">
        <v>0</v>
      </c>
      <c r="X23" s="46"/>
      <c r="Y23" s="46">
        <v>0</v>
      </c>
      <c r="Z23" s="46">
        <v>0</v>
      </c>
      <c r="AA23" s="46" t="s">
        <v>59</v>
      </c>
      <c r="AB23" s="46">
        <v>0</v>
      </c>
      <c r="AC23" s="48"/>
      <c r="AD23" s="46">
        <v>0</v>
      </c>
      <c r="AE23" s="46">
        <v>0</v>
      </c>
    </row>
    <row r="24" spans="1:31" s="39" customFormat="1" ht="14">
      <c r="A24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4" s="39" t="str">
        <f t="shared" si="0"/>
        <v>DK300_14</v>
      </c>
      <c r="C24" s="40">
        <v>1</v>
      </c>
      <c r="D24" s="40" t="s">
        <v>54</v>
      </c>
      <c r="E24" s="39" t="str">
        <f t="shared" si="1"/>
        <v>DK</v>
      </c>
      <c r="F24" s="40" t="s">
        <v>56</v>
      </c>
      <c r="G24" s="40" t="s">
        <v>57</v>
      </c>
      <c r="H24" s="40" t="s">
        <v>58</v>
      </c>
      <c r="I24" s="42" t="s">
        <v>14</v>
      </c>
      <c r="J24" s="40">
        <v>2015</v>
      </c>
      <c r="K24" s="43">
        <v>14</v>
      </c>
      <c r="L24" s="44" t="s">
        <v>66</v>
      </c>
      <c r="M24" s="45">
        <v>0</v>
      </c>
      <c r="N24" s="46">
        <v>0</v>
      </c>
      <c r="O24" s="46">
        <v>0</v>
      </c>
      <c r="P24" s="46">
        <v>0</v>
      </c>
      <c r="Q24" s="46">
        <v>0</v>
      </c>
      <c r="R24" s="47" t="s">
        <v>59</v>
      </c>
      <c r="S24" s="46">
        <v>0</v>
      </c>
      <c r="T24" s="46">
        <v>0</v>
      </c>
      <c r="U24" s="46">
        <v>0</v>
      </c>
      <c r="V24" s="46">
        <v>0</v>
      </c>
      <c r="W24" s="46">
        <v>0</v>
      </c>
      <c r="X24" s="46"/>
      <c r="Y24" s="46">
        <v>0</v>
      </c>
      <c r="Z24" s="46">
        <v>0</v>
      </c>
      <c r="AA24" s="46" t="s">
        <v>59</v>
      </c>
      <c r="AB24" s="46">
        <v>0</v>
      </c>
      <c r="AC24" s="48"/>
      <c r="AD24" s="46">
        <v>0</v>
      </c>
      <c r="AE24" s="46">
        <v>0</v>
      </c>
    </row>
    <row r="25" spans="1:31" s="39" customFormat="1" ht="14">
      <c r="A25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5" s="39" t="str">
        <f t="shared" si="0"/>
        <v>DK300_15</v>
      </c>
      <c r="C25" s="40">
        <v>1</v>
      </c>
      <c r="D25" s="40" t="s">
        <v>54</v>
      </c>
      <c r="E25" s="39" t="str">
        <f t="shared" si="1"/>
        <v>DK</v>
      </c>
      <c r="F25" s="40" t="s">
        <v>56</v>
      </c>
      <c r="G25" s="40" t="s">
        <v>57</v>
      </c>
      <c r="H25" s="40" t="s">
        <v>58</v>
      </c>
      <c r="I25" s="42" t="s">
        <v>14</v>
      </c>
      <c r="J25" s="40">
        <v>2015</v>
      </c>
      <c r="K25" s="43">
        <v>15</v>
      </c>
      <c r="L25" s="44" t="s">
        <v>67</v>
      </c>
      <c r="M25" s="45">
        <v>0</v>
      </c>
      <c r="N25" s="46">
        <v>0</v>
      </c>
      <c r="O25" s="46">
        <v>0</v>
      </c>
      <c r="P25" s="46">
        <v>0</v>
      </c>
      <c r="Q25" s="46">
        <v>0</v>
      </c>
      <c r="R25" s="47" t="s">
        <v>59</v>
      </c>
      <c r="S25" s="46">
        <v>0</v>
      </c>
      <c r="T25" s="46">
        <v>0</v>
      </c>
      <c r="U25" s="46">
        <v>0</v>
      </c>
      <c r="V25" s="46">
        <v>0</v>
      </c>
      <c r="W25" s="46">
        <v>0</v>
      </c>
      <c r="X25" s="46"/>
      <c r="Y25" s="46">
        <v>0</v>
      </c>
      <c r="Z25" s="46">
        <v>0</v>
      </c>
      <c r="AA25" s="46" t="s">
        <v>59</v>
      </c>
      <c r="AB25" s="46">
        <v>0</v>
      </c>
      <c r="AC25" s="48"/>
      <c r="AD25" s="46">
        <v>0</v>
      </c>
      <c r="AE25" s="46">
        <v>0</v>
      </c>
    </row>
    <row r="26" spans="1:31" s="39" customFormat="1" ht="14">
      <c r="A26" s="38" t="e">
        <f>IF([1]!Tertiary[[#This Row],[ID energy carrier]]=13," ",IF([1]!Tertiary[[#This Row],[Sub-sector]]="Total",[1]!Tertiary[[#This Row],[ID country]]&amp;"500_"&amp;[1]!Tertiary[[#This Row],[ID energy carrier]]," "))</f>
        <v>#REF!</v>
      </c>
      <c r="B26" s="39" t="str">
        <f t="shared" ref="B26" si="2">E26&amp;"300_"&amp;K26</f>
        <v>DK300_16</v>
      </c>
      <c r="C26" s="40">
        <v>1</v>
      </c>
      <c r="D26" s="40" t="s">
        <v>54</v>
      </c>
      <c r="E26" s="39" t="str">
        <f t="shared" si="1"/>
        <v>DK</v>
      </c>
      <c r="F26" s="40" t="s">
        <v>56</v>
      </c>
      <c r="G26" s="40" t="s">
        <v>57</v>
      </c>
      <c r="H26" s="40" t="s">
        <v>58</v>
      </c>
      <c r="I26" s="42" t="s">
        <v>14</v>
      </c>
      <c r="J26" s="40">
        <v>2015</v>
      </c>
      <c r="K26" s="43">
        <v>16</v>
      </c>
      <c r="L26" s="44" t="s">
        <v>68</v>
      </c>
      <c r="M26" s="45">
        <v>0</v>
      </c>
      <c r="N26" s="46">
        <v>0</v>
      </c>
      <c r="O26" s="46">
        <v>0</v>
      </c>
      <c r="P26" s="46">
        <v>0</v>
      </c>
      <c r="Q26" s="46">
        <v>0</v>
      </c>
      <c r="R26" s="47" t="s">
        <v>59</v>
      </c>
      <c r="S26" s="46">
        <v>0</v>
      </c>
      <c r="T26" s="46">
        <v>0</v>
      </c>
      <c r="U26" s="46">
        <v>0</v>
      </c>
      <c r="V26" s="46">
        <v>0</v>
      </c>
      <c r="W26" s="46">
        <v>0</v>
      </c>
      <c r="X26" s="46"/>
      <c r="Y26" s="46">
        <v>0</v>
      </c>
      <c r="Z26" s="46">
        <v>0</v>
      </c>
      <c r="AA26" s="46" t="s">
        <v>59</v>
      </c>
      <c r="AB26" s="46">
        <v>0</v>
      </c>
      <c r="AC26" s="48"/>
      <c r="AD26" s="46">
        <v>0</v>
      </c>
      <c r="AE26" s="46">
        <v>0</v>
      </c>
    </row>
    <row r="31" spans="1:31">
      <c r="L31" s="57"/>
    </row>
    <row r="32" spans="1:31">
      <c r="L32" s="44" t="s">
        <v>14</v>
      </c>
      <c r="M32">
        <f>M11*3600</f>
        <v>54784.209432436663</v>
      </c>
      <c r="N32">
        <f t="shared" ref="N32:Q32" si="3">N11*3600</f>
        <v>48197.163983886356</v>
      </c>
      <c r="O32">
        <f t="shared" si="3"/>
        <v>3005.8161454985952</v>
      </c>
      <c r="P32">
        <f t="shared" si="3"/>
        <v>41591.820481594397</v>
      </c>
      <c r="Q32">
        <f t="shared" si="3"/>
        <v>3599.5273567933691</v>
      </c>
      <c r="S32">
        <f t="shared" ref="S32:Z41" si="4">S11*3600</f>
        <v>44492.752395424002</v>
      </c>
      <c r="T32">
        <f t="shared" si="4"/>
        <v>2800.8541787040153</v>
      </c>
      <c r="U32">
        <f t="shared" si="4"/>
        <v>38414.816520548171</v>
      </c>
      <c r="V32">
        <f t="shared" si="4"/>
        <v>3277.081696171816</v>
      </c>
      <c r="W32">
        <f t="shared" si="4"/>
        <v>6587.045448550306</v>
      </c>
      <c r="X32">
        <f t="shared" si="4"/>
        <v>0</v>
      </c>
      <c r="Y32">
        <f t="shared" si="4"/>
        <v>265.74634654228379</v>
      </c>
      <c r="Z32">
        <f t="shared" si="4"/>
        <v>6321.2991020080217</v>
      </c>
      <c r="AB32">
        <f t="shared" ref="AB32:AB47" si="5">AB11*3600</f>
        <v>20000.308057538969</v>
      </c>
      <c r="AD32">
        <f t="shared" ref="AD32:AE32" si="6">AD11*3600</f>
        <v>1036.4107515149069</v>
      </c>
      <c r="AE32">
        <f t="shared" si="6"/>
        <v>18963.897306024064</v>
      </c>
    </row>
    <row r="33" spans="12:31">
      <c r="L33" s="44" t="s">
        <v>6</v>
      </c>
      <c r="M33">
        <f t="shared" ref="M33:Q47" si="7">M12*3600</f>
        <v>6800.2773860556717</v>
      </c>
      <c r="N33">
        <f t="shared" si="7"/>
        <v>6800.2773860556717</v>
      </c>
      <c r="O33">
        <f t="shared" si="7"/>
        <v>454.17339910435061</v>
      </c>
      <c r="P33">
        <f t="shared" si="7"/>
        <v>6346.1039869513206</v>
      </c>
      <c r="Q33">
        <f t="shared" si="7"/>
        <v>0</v>
      </c>
      <c r="S33">
        <f t="shared" si="4"/>
        <v>5675.2015043437978</v>
      </c>
      <c r="T33">
        <f t="shared" si="4"/>
        <v>380.36947217280004</v>
      </c>
      <c r="U33">
        <f t="shared" si="4"/>
        <v>5294.832032170998</v>
      </c>
      <c r="V33">
        <f t="shared" si="4"/>
        <v>0</v>
      </c>
      <c r="W33">
        <f t="shared" si="4"/>
        <v>0</v>
      </c>
      <c r="X33">
        <f t="shared" si="4"/>
        <v>0</v>
      </c>
      <c r="Y33">
        <f t="shared" si="4"/>
        <v>0</v>
      </c>
      <c r="Z33">
        <f t="shared" si="4"/>
        <v>0</v>
      </c>
      <c r="AB33">
        <f t="shared" si="5"/>
        <v>0</v>
      </c>
      <c r="AD33">
        <f t="shared" ref="AD33:AE33" si="8">AD12*3600</f>
        <v>0</v>
      </c>
      <c r="AE33">
        <f t="shared" si="8"/>
        <v>0</v>
      </c>
    </row>
    <row r="34" spans="12:31">
      <c r="L34" s="44" t="s">
        <v>7</v>
      </c>
      <c r="M34">
        <f t="shared" si="7"/>
        <v>2390.809198767995</v>
      </c>
      <c r="N34">
        <f t="shared" si="7"/>
        <v>2390.809198767995</v>
      </c>
      <c r="O34">
        <f t="shared" si="7"/>
        <v>150.63750188411967</v>
      </c>
      <c r="P34">
        <f t="shared" si="7"/>
        <v>2240.1716968838755</v>
      </c>
      <c r="Q34">
        <f t="shared" si="7"/>
        <v>0</v>
      </c>
      <c r="S34">
        <f t="shared" si="4"/>
        <v>1810.5047641588662</v>
      </c>
      <c r="T34">
        <f t="shared" si="4"/>
        <v>114.08230676365001</v>
      </c>
      <c r="U34">
        <f t="shared" si="4"/>
        <v>1696.4224573952163</v>
      </c>
      <c r="V34">
        <f t="shared" si="4"/>
        <v>0</v>
      </c>
      <c r="W34">
        <f t="shared" si="4"/>
        <v>0</v>
      </c>
      <c r="X34">
        <f t="shared" si="4"/>
        <v>0</v>
      </c>
      <c r="Y34">
        <f t="shared" si="4"/>
        <v>0</v>
      </c>
      <c r="Z34">
        <f t="shared" si="4"/>
        <v>0</v>
      </c>
      <c r="AB34">
        <f t="shared" si="5"/>
        <v>0</v>
      </c>
      <c r="AD34">
        <f t="shared" ref="AD34:AE34" si="9">AD13*3600</f>
        <v>0</v>
      </c>
      <c r="AE34">
        <f t="shared" si="9"/>
        <v>0</v>
      </c>
    </row>
    <row r="35" spans="12:31">
      <c r="L35" s="44" t="s">
        <v>5</v>
      </c>
      <c r="M35">
        <f t="shared" si="7"/>
        <v>14.74485912054508</v>
      </c>
      <c r="N35">
        <f t="shared" si="7"/>
        <v>14.74485912054508</v>
      </c>
      <c r="O35">
        <f t="shared" si="7"/>
        <v>0.98834269597110846</v>
      </c>
      <c r="P35">
        <f t="shared" si="7"/>
        <v>13.75651642457397</v>
      </c>
      <c r="Q35">
        <f t="shared" si="7"/>
        <v>0</v>
      </c>
      <c r="S35">
        <f t="shared" si="4"/>
        <v>9.5583114006763701</v>
      </c>
      <c r="T35">
        <f t="shared" si="4"/>
        <v>0.63965214269409165</v>
      </c>
      <c r="U35">
        <f t="shared" si="4"/>
        <v>8.918659257982279</v>
      </c>
      <c r="V35">
        <f t="shared" si="4"/>
        <v>0</v>
      </c>
      <c r="W35">
        <f t="shared" si="4"/>
        <v>0</v>
      </c>
      <c r="X35">
        <f t="shared" si="4"/>
        <v>0</v>
      </c>
      <c r="Y35">
        <f t="shared" si="4"/>
        <v>0</v>
      </c>
      <c r="Z35">
        <f t="shared" si="4"/>
        <v>0</v>
      </c>
      <c r="AB35">
        <f t="shared" si="5"/>
        <v>0</v>
      </c>
      <c r="AD35">
        <f t="shared" ref="AD35:AE35" si="10">AD14*3600</f>
        <v>0</v>
      </c>
      <c r="AE35">
        <f t="shared" si="10"/>
        <v>0</v>
      </c>
    </row>
    <row r="36" spans="12:31">
      <c r="L36" s="44" t="s">
        <v>60</v>
      </c>
      <c r="M36">
        <f t="shared" si="7"/>
        <v>11270.47056074273</v>
      </c>
      <c r="N36">
        <f t="shared" si="7"/>
        <v>4683.4251121924244</v>
      </c>
      <c r="O36">
        <f t="shared" si="7"/>
        <v>69.036277736541734</v>
      </c>
      <c r="P36">
        <f t="shared" si="7"/>
        <v>1014.8614776625142</v>
      </c>
      <c r="Q36">
        <f t="shared" si="7"/>
        <v>3599.5273567933691</v>
      </c>
      <c r="S36">
        <f t="shared" si="4"/>
        <v>4357.2892788061608</v>
      </c>
      <c r="T36">
        <f t="shared" si="4"/>
        <v>85.643334525082892</v>
      </c>
      <c r="U36">
        <f t="shared" si="4"/>
        <v>994.56424810926217</v>
      </c>
      <c r="V36">
        <f t="shared" si="4"/>
        <v>3277.081696171816</v>
      </c>
      <c r="W36">
        <f t="shared" si="4"/>
        <v>6587.045448550306</v>
      </c>
      <c r="X36">
        <f t="shared" si="4"/>
        <v>0</v>
      </c>
      <c r="Y36">
        <f t="shared" si="4"/>
        <v>265.74634654228379</v>
      </c>
      <c r="Z36">
        <f t="shared" si="4"/>
        <v>6321.2991020080217</v>
      </c>
      <c r="AB36">
        <f t="shared" si="5"/>
        <v>20000.308057538969</v>
      </c>
      <c r="AD36">
        <f t="shared" ref="AD36:AE36" si="11">AD15*3600</f>
        <v>1036.4107515149069</v>
      </c>
      <c r="AE36">
        <f t="shared" si="11"/>
        <v>18963.897306024064</v>
      </c>
    </row>
    <row r="37" spans="12:31">
      <c r="L37" s="44" t="s">
        <v>25</v>
      </c>
      <c r="M37">
        <f t="shared" si="7"/>
        <v>31509.76495595913</v>
      </c>
      <c r="N37">
        <f t="shared" si="7"/>
        <v>31509.76495595913</v>
      </c>
      <c r="O37">
        <f t="shared" si="7"/>
        <v>2128.6146861056072</v>
      </c>
      <c r="P37">
        <f t="shared" si="7"/>
        <v>29381.150269853526</v>
      </c>
      <c r="Q37">
        <f t="shared" si="7"/>
        <v>0</v>
      </c>
      <c r="S37">
        <f t="shared" si="4"/>
        <v>30118.336448367612</v>
      </c>
      <c r="T37">
        <f t="shared" si="4"/>
        <v>2035.4384088248073</v>
      </c>
      <c r="U37">
        <f t="shared" si="4"/>
        <v>28082.898039542804</v>
      </c>
      <c r="V37">
        <f t="shared" si="4"/>
        <v>0</v>
      </c>
      <c r="W37">
        <f t="shared" si="4"/>
        <v>0</v>
      </c>
      <c r="X37">
        <f t="shared" si="4"/>
        <v>0</v>
      </c>
      <c r="Y37">
        <f t="shared" si="4"/>
        <v>0</v>
      </c>
      <c r="Z37">
        <f t="shared" si="4"/>
        <v>0</v>
      </c>
      <c r="AB37">
        <f t="shared" si="5"/>
        <v>0</v>
      </c>
      <c r="AD37">
        <f t="shared" ref="AD37:AE37" si="12">AD16*3600</f>
        <v>0</v>
      </c>
      <c r="AE37">
        <f t="shared" si="12"/>
        <v>0</v>
      </c>
    </row>
    <row r="38" spans="12:31">
      <c r="L38" s="44" t="s">
        <v>61</v>
      </c>
      <c r="M38">
        <f t="shared" si="7"/>
        <v>0</v>
      </c>
      <c r="N38">
        <f t="shared" si="7"/>
        <v>0</v>
      </c>
      <c r="O38">
        <f t="shared" si="7"/>
        <v>0</v>
      </c>
      <c r="P38">
        <f t="shared" si="7"/>
        <v>0</v>
      </c>
      <c r="Q38">
        <f t="shared" si="7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f t="shared" si="4"/>
        <v>0</v>
      </c>
      <c r="W38">
        <f t="shared" si="4"/>
        <v>0</v>
      </c>
      <c r="X38">
        <f t="shared" si="4"/>
        <v>0</v>
      </c>
      <c r="Y38">
        <f t="shared" si="4"/>
        <v>0</v>
      </c>
      <c r="Z38">
        <f t="shared" si="4"/>
        <v>0</v>
      </c>
      <c r="AB38">
        <f t="shared" si="5"/>
        <v>0</v>
      </c>
      <c r="AD38">
        <f t="shared" ref="AD38:AE38" si="13">AD17*3600</f>
        <v>0</v>
      </c>
      <c r="AE38">
        <f t="shared" si="13"/>
        <v>0</v>
      </c>
    </row>
    <row r="39" spans="12:31">
      <c r="L39" s="44" t="s">
        <v>62</v>
      </c>
      <c r="M39">
        <f t="shared" si="7"/>
        <v>0</v>
      </c>
      <c r="N39">
        <f t="shared" si="7"/>
        <v>0</v>
      </c>
      <c r="O39">
        <f t="shared" si="7"/>
        <v>0</v>
      </c>
      <c r="P39">
        <f t="shared" si="7"/>
        <v>0</v>
      </c>
      <c r="Q39">
        <f t="shared" si="7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f t="shared" si="4"/>
        <v>0</v>
      </c>
      <c r="W39">
        <f t="shared" si="4"/>
        <v>0</v>
      </c>
      <c r="X39">
        <f t="shared" si="4"/>
        <v>0</v>
      </c>
      <c r="Y39">
        <f t="shared" si="4"/>
        <v>0</v>
      </c>
      <c r="Z39">
        <f t="shared" si="4"/>
        <v>0</v>
      </c>
      <c r="AB39">
        <f t="shared" si="5"/>
        <v>0</v>
      </c>
      <c r="AD39">
        <f t="shared" ref="AD39:AE39" si="14">AD18*3600</f>
        <v>0</v>
      </c>
      <c r="AE39">
        <f t="shared" si="14"/>
        <v>0</v>
      </c>
    </row>
    <row r="40" spans="12:31">
      <c r="L40" s="44" t="s">
        <v>63</v>
      </c>
      <c r="M40">
        <f t="shared" si="7"/>
        <v>2134.0180691269716</v>
      </c>
      <c r="N40">
        <f t="shared" si="7"/>
        <v>2134.0180691269716</v>
      </c>
      <c r="O40">
        <f t="shared" si="7"/>
        <v>151.63153219611772</v>
      </c>
      <c r="P40">
        <f t="shared" si="7"/>
        <v>1982.3865369308539</v>
      </c>
      <c r="Q40">
        <f t="shared" si="7"/>
        <v>0</v>
      </c>
      <c r="S40">
        <f t="shared" si="4"/>
        <v>1615.1508709239711</v>
      </c>
      <c r="T40">
        <f t="shared" si="4"/>
        <v>115.07903031894911</v>
      </c>
      <c r="U40">
        <f t="shared" si="4"/>
        <v>1500.0718406050221</v>
      </c>
      <c r="V40">
        <f t="shared" si="4"/>
        <v>0</v>
      </c>
      <c r="W40">
        <f t="shared" si="4"/>
        <v>0</v>
      </c>
      <c r="X40">
        <f t="shared" si="4"/>
        <v>0</v>
      </c>
      <c r="Y40">
        <f t="shared" si="4"/>
        <v>0</v>
      </c>
      <c r="Z40">
        <f t="shared" si="4"/>
        <v>0</v>
      </c>
      <c r="AB40">
        <f t="shared" si="5"/>
        <v>0</v>
      </c>
      <c r="AD40">
        <f t="shared" ref="AD40:AE40" si="15">AD19*3600</f>
        <v>0</v>
      </c>
      <c r="AE40">
        <f t="shared" si="15"/>
        <v>0</v>
      </c>
    </row>
    <row r="41" spans="12:31">
      <c r="L41" s="44" t="s">
        <v>9</v>
      </c>
      <c r="M41">
        <f t="shared" si="7"/>
        <v>428.02061713838361</v>
      </c>
      <c r="N41">
        <f t="shared" si="7"/>
        <v>428.02061713838361</v>
      </c>
      <c r="O41">
        <f t="shared" si="7"/>
        <v>32.746623432938264</v>
      </c>
      <c r="P41">
        <f t="shared" si="7"/>
        <v>395.27399370544532</v>
      </c>
      <c r="Q41">
        <f t="shared" si="7"/>
        <v>0</v>
      </c>
      <c r="S41">
        <f t="shared" si="4"/>
        <v>411.0522950604585</v>
      </c>
      <c r="T41">
        <f t="shared" si="4"/>
        <v>31.534600545620908</v>
      </c>
      <c r="U41">
        <f t="shared" si="4"/>
        <v>379.51769451483761</v>
      </c>
      <c r="V41">
        <f t="shared" si="4"/>
        <v>0</v>
      </c>
      <c r="W41">
        <f t="shared" si="4"/>
        <v>0</v>
      </c>
      <c r="X41">
        <f t="shared" si="4"/>
        <v>0</v>
      </c>
      <c r="Y41">
        <f t="shared" si="4"/>
        <v>0</v>
      </c>
      <c r="Z41">
        <f t="shared" si="4"/>
        <v>0</v>
      </c>
      <c r="AB41">
        <f t="shared" si="5"/>
        <v>0</v>
      </c>
      <c r="AD41">
        <f t="shared" ref="AD41:AE41" si="16">AD20*3600</f>
        <v>0</v>
      </c>
      <c r="AE41">
        <f t="shared" si="16"/>
        <v>0</v>
      </c>
    </row>
    <row r="42" spans="12:31">
      <c r="L42" s="44" t="s">
        <v>64</v>
      </c>
      <c r="M42">
        <f t="shared" si="7"/>
        <v>236.10378552523596</v>
      </c>
      <c r="N42">
        <f t="shared" si="7"/>
        <v>236.10378552523596</v>
      </c>
      <c r="O42">
        <f t="shared" si="7"/>
        <v>17.987782342949082</v>
      </c>
      <c r="P42">
        <f t="shared" si="7"/>
        <v>218.11600318228687</v>
      </c>
      <c r="Q42">
        <f t="shared" si="7"/>
        <v>0</v>
      </c>
      <c r="S42">
        <f t="shared" ref="S42:Z51" si="17">S21*3600</f>
        <v>495.65892236246867</v>
      </c>
      <c r="T42">
        <f t="shared" si="17"/>
        <v>38.067373410411435</v>
      </c>
      <c r="U42">
        <f t="shared" si="17"/>
        <v>457.59154895205717</v>
      </c>
      <c r="V42">
        <f t="shared" si="17"/>
        <v>0</v>
      </c>
      <c r="W42">
        <f t="shared" si="17"/>
        <v>0</v>
      </c>
      <c r="X42">
        <f t="shared" si="17"/>
        <v>0</v>
      </c>
      <c r="Y42">
        <f t="shared" si="17"/>
        <v>0</v>
      </c>
      <c r="Z42">
        <f t="shared" si="17"/>
        <v>0</v>
      </c>
      <c r="AB42">
        <f t="shared" si="5"/>
        <v>0</v>
      </c>
      <c r="AD42">
        <f t="shared" ref="AD42:AE42" si="18">AD21*3600</f>
        <v>0</v>
      </c>
      <c r="AE42">
        <f t="shared" si="18"/>
        <v>0</v>
      </c>
    </row>
    <row r="43" spans="12:31">
      <c r="L43" s="44" t="s">
        <v>65</v>
      </c>
      <c r="M43">
        <f t="shared" si="7"/>
        <v>0</v>
      </c>
      <c r="N43">
        <f t="shared" si="7"/>
        <v>0</v>
      </c>
      <c r="O43">
        <f t="shared" si="7"/>
        <v>0</v>
      </c>
      <c r="P43">
        <f t="shared" si="7"/>
        <v>0</v>
      </c>
      <c r="Q43">
        <f t="shared" si="7"/>
        <v>0</v>
      </c>
      <c r="S43">
        <f t="shared" si="17"/>
        <v>0</v>
      </c>
      <c r="T43">
        <f t="shared" si="17"/>
        <v>0</v>
      </c>
      <c r="U43">
        <f t="shared" si="17"/>
        <v>0</v>
      </c>
      <c r="V43">
        <f t="shared" si="17"/>
        <v>0</v>
      </c>
      <c r="W43">
        <f t="shared" si="17"/>
        <v>0</v>
      </c>
      <c r="X43">
        <f t="shared" si="17"/>
        <v>0</v>
      </c>
      <c r="Y43">
        <f t="shared" si="17"/>
        <v>0</v>
      </c>
      <c r="Z43">
        <f t="shared" si="17"/>
        <v>0</v>
      </c>
      <c r="AB43">
        <f t="shared" si="5"/>
        <v>0</v>
      </c>
      <c r="AD43">
        <f t="shared" ref="AD43:AE43" si="19">AD22*3600</f>
        <v>0</v>
      </c>
      <c r="AE43">
        <f t="shared" si="19"/>
        <v>0</v>
      </c>
    </row>
    <row r="44" spans="12:31">
      <c r="L44" s="44" t="s">
        <v>59</v>
      </c>
      <c r="M44">
        <f t="shared" si="7"/>
        <v>0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</v>
      </c>
      <c r="S44">
        <f t="shared" si="17"/>
        <v>0</v>
      </c>
      <c r="T44">
        <f t="shared" si="17"/>
        <v>0</v>
      </c>
      <c r="U44">
        <f t="shared" si="17"/>
        <v>0</v>
      </c>
      <c r="V44">
        <f t="shared" si="17"/>
        <v>0</v>
      </c>
      <c r="W44">
        <f t="shared" si="17"/>
        <v>0</v>
      </c>
      <c r="X44">
        <f t="shared" si="17"/>
        <v>0</v>
      </c>
      <c r="Y44">
        <f t="shared" si="17"/>
        <v>0</v>
      </c>
      <c r="Z44">
        <f t="shared" si="17"/>
        <v>0</v>
      </c>
      <c r="AB44">
        <f t="shared" si="5"/>
        <v>0</v>
      </c>
      <c r="AD44">
        <f t="shared" ref="AD44:AE44" si="20">AD23*3600</f>
        <v>0</v>
      </c>
      <c r="AE44">
        <f t="shared" si="20"/>
        <v>0</v>
      </c>
    </row>
    <row r="45" spans="12:31">
      <c r="L45" s="44" t="s">
        <v>66</v>
      </c>
      <c r="M45">
        <f t="shared" si="7"/>
        <v>0</v>
      </c>
      <c r="N45">
        <f t="shared" si="7"/>
        <v>0</v>
      </c>
      <c r="O45">
        <f t="shared" si="7"/>
        <v>0</v>
      </c>
      <c r="P45">
        <f t="shared" si="7"/>
        <v>0</v>
      </c>
      <c r="Q45">
        <f t="shared" si="7"/>
        <v>0</v>
      </c>
      <c r="S45">
        <f t="shared" si="17"/>
        <v>0</v>
      </c>
      <c r="T45">
        <f t="shared" si="17"/>
        <v>0</v>
      </c>
      <c r="U45">
        <f t="shared" si="17"/>
        <v>0</v>
      </c>
      <c r="V45">
        <f t="shared" si="17"/>
        <v>0</v>
      </c>
      <c r="W45">
        <f t="shared" si="17"/>
        <v>0</v>
      </c>
      <c r="X45">
        <f t="shared" si="17"/>
        <v>0</v>
      </c>
      <c r="Y45">
        <f t="shared" si="17"/>
        <v>0</v>
      </c>
      <c r="Z45">
        <f t="shared" si="17"/>
        <v>0</v>
      </c>
      <c r="AB45">
        <f t="shared" si="5"/>
        <v>0</v>
      </c>
      <c r="AD45">
        <f t="shared" ref="AD45:AE45" si="21">AD24*3600</f>
        <v>0</v>
      </c>
      <c r="AE45">
        <f t="shared" si="21"/>
        <v>0</v>
      </c>
    </row>
    <row r="46" spans="12:31">
      <c r="L46" s="44" t="s">
        <v>67</v>
      </c>
      <c r="M46">
        <f t="shared" si="7"/>
        <v>0</v>
      </c>
      <c r="N46">
        <f t="shared" si="7"/>
        <v>0</v>
      </c>
      <c r="O46">
        <f t="shared" si="7"/>
        <v>0</v>
      </c>
      <c r="P46">
        <f t="shared" si="7"/>
        <v>0</v>
      </c>
      <c r="Q46">
        <f t="shared" si="7"/>
        <v>0</v>
      </c>
      <c r="S46">
        <f t="shared" si="17"/>
        <v>0</v>
      </c>
      <c r="T46">
        <f t="shared" si="17"/>
        <v>0</v>
      </c>
      <c r="U46">
        <f t="shared" si="17"/>
        <v>0</v>
      </c>
      <c r="V46">
        <f t="shared" si="17"/>
        <v>0</v>
      </c>
      <c r="W46">
        <f t="shared" si="17"/>
        <v>0</v>
      </c>
      <c r="X46">
        <f t="shared" si="17"/>
        <v>0</v>
      </c>
      <c r="Y46">
        <f t="shared" si="17"/>
        <v>0</v>
      </c>
      <c r="Z46">
        <f t="shared" si="17"/>
        <v>0</v>
      </c>
      <c r="AB46">
        <f t="shared" si="5"/>
        <v>0</v>
      </c>
      <c r="AD46">
        <f t="shared" ref="AD46:AE46" si="22">AD25*3600</f>
        <v>0</v>
      </c>
      <c r="AE46">
        <f t="shared" si="22"/>
        <v>0</v>
      </c>
    </row>
    <row r="47" spans="12:31">
      <c r="L47" s="44" t="s">
        <v>68</v>
      </c>
      <c r="M47">
        <f t="shared" si="7"/>
        <v>0</v>
      </c>
      <c r="N47">
        <f t="shared" si="7"/>
        <v>0</v>
      </c>
      <c r="O47">
        <f t="shared" si="7"/>
        <v>0</v>
      </c>
      <c r="P47">
        <f t="shared" si="7"/>
        <v>0</v>
      </c>
      <c r="Q47">
        <f t="shared" si="7"/>
        <v>0</v>
      </c>
      <c r="S47">
        <f t="shared" si="17"/>
        <v>0</v>
      </c>
      <c r="T47">
        <f t="shared" si="17"/>
        <v>0</v>
      </c>
      <c r="U47">
        <f t="shared" si="17"/>
        <v>0</v>
      </c>
      <c r="V47">
        <f t="shared" si="17"/>
        <v>0</v>
      </c>
      <c r="W47">
        <f t="shared" si="17"/>
        <v>0</v>
      </c>
      <c r="X47">
        <f t="shared" si="17"/>
        <v>0</v>
      </c>
      <c r="Y47">
        <f t="shared" si="17"/>
        <v>0</v>
      </c>
      <c r="Z47">
        <f t="shared" si="17"/>
        <v>0</v>
      </c>
      <c r="AB47">
        <f t="shared" si="5"/>
        <v>0</v>
      </c>
      <c r="AD47">
        <f t="shared" ref="AD47:AE47" si="23">AD26*3600</f>
        <v>0</v>
      </c>
      <c r="AE47">
        <f t="shared" si="23"/>
        <v>0</v>
      </c>
    </row>
    <row r="49" spans="12:15">
      <c r="N49" t="s">
        <v>114</v>
      </c>
      <c r="O49" t="s">
        <v>0</v>
      </c>
    </row>
    <row r="50" spans="12:15">
      <c r="L50" s="77" t="s">
        <v>106</v>
      </c>
      <c r="N50">
        <f>SUM(O36:P36,O42:P42)</f>
        <v>1320.0015409242919</v>
      </c>
      <c r="O50">
        <f>Y36</f>
        <v>265.74634654228379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 inputs</vt:lpstr>
      <vt:lpstr>Electricity</vt:lpstr>
      <vt:lpstr>Lighting_technology_split</vt:lpstr>
      <vt:lpstr>ICT</vt:lpstr>
      <vt:lpstr>HRE, 2015</vt:lpstr>
    </vt:vector>
  </TitlesOfParts>
  <Company>Quintel Intelligence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Deuchler</dc:creator>
  <cp:lastModifiedBy>Chael Kruip</cp:lastModifiedBy>
  <dcterms:created xsi:type="dcterms:W3CDTF">2013-12-04T10:46:11Z</dcterms:created>
  <dcterms:modified xsi:type="dcterms:W3CDTF">2018-08-16T09:32:19Z</dcterms:modified>
</cp:coreProperties>
</file>